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tables/table1.xml" ContentType="application/vnd.openxmlformats-officedocument.spreadsheetml.table+xml"/>
  <Override PartName="/xl/comments8.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375" windowWidth="18915" windowHeight="11520" tabRatio="946"/>
  </bookViews>
  <sheets>
    <sheet name="Projet" sheetId="2" r:id="rId1"/>
    <sheet name="Disponibilité Energie" sheetId="9" r:id="rId2"/>
    <sheet name="Choix Solutions 1" sheetId="17" r:id="rId3"/>
    <sheet name="EFAE 1" sheetId="18" r:id="rId4"/>
    <sheet name="Choix Solutions 2" sheetId="19" r:id="rId5"/>
    <sheet name="EFAE 2" sheetId="20" r:id="rId6"/>
    <sheet name="Choix Solutions 3" sheetId="21" r:id="rId7"/>
    <sheet name="EFAE 3" sheetId="22" r:id="rId8"/>
    <sheet name="Choix Solutions 4" sheetId="23" r:id="rId9"/>
    <sheet name="EFAE 4" sheetId="24" r:id="rId10"/>
    <sheet name="Choix Solutions 5" sheetId="25" r:id="rId11"/>
    <sheet name="EFAE 5" sheetId="26" r:id="rId12"/>
    <sheet name="Choix Solutions 6" sheetId="27" r:id="rId13"/>
    <sheet name="EFAE 6" sheetId="28" r:id="rId14"/>
    <sheet name="Données 1" sheetId="6" state="hidden" r:id="rId15"/>
    <sheet name="Données 2" sheetId="13" state="hidden" r:id="rId16"/>
    <sheet name="Gestionnaires" sheetId="10" state="hidden" r:id="rId17"/>
    <sheet name="Tarifs Energies" sheetId="11" state="hidden" r:id="rId18"/>
    <sheet name="Choix Solutions B" sheetId="7" state="hidden" r:id="rId19"/>
    <sheet name="EFAE B" sheetId="5" state="hidden" r:id="rId20"/>
    <sheet name="Types Bâtiments" sheetId="14" state="hidden" r:id="rId21"/>
    <sheet name="Données Cep" sheetId="12" state="hidden" r:id="rId22"/>
  </sheets>
  <definedNames>
    <definedName name="a">#REF!</definedName>
    <definedName name="Base">'Choix Solutions B'!$E$5</definedName>
    <definedName name="CelluleSource1">'Disponibilité Energie'!$G$8</definedName>
    <definedName name="CelluleSource2">'Disponibilité Energie'!$G$15</definedName>
    <definedName name="CelluleSource3">'Disponibilité Energie'!$G$23</definedName>
    <definedName name="CelluleSource4">'Disponibilité Energie'!$G$30</definedName>
    <definedName name="CelluleSource5">'Disponibilité Energie'!$G$40</definedName>
    <definedName name="CelluleSource6">'Disponibilité Energie'!$G$49</definedName>
    <definedName name="CelluleSource7">'Disponibilité Energie'!$G$61</definedName>
    <definedName name="CelluleSource8">'Disponibilité Energie'!$G$73</definedName>
    <definedName name="Choix">'Données 1'!$N$8</definedName>
    <definedName name="Grille2SST">#REF!</definedName>
    <definedName name="Grille3SST">#REF!</definedName>
    <definedName name="Liste">'Données 1'!$B$3:$B$4</definedName>
    <definedName name="Liste1">'Données 1'!$B$3:$B$4</definedName>
    <definedName name="Liste2">'Données 1'!$C$3:$C$4</definedName>
    <definedName name="Liste3" localSheetId="14">'Données 1'!$D$3:$D$7</definedName>
    <definedName name="Liste3">'Données 1'!$D$3:$D$7</definedName>
    <definedName name="Liste4">'Données 1'!$B$10:$B$31</definedName>
    <definedName name="Liste5">'Données 1'!$I$3:$I$5</definedName>
    <definedName name="ListeGaz">Tableau1[Distributeur]</definedName>
    <definedName name="ListeGaz1">Tableau1[Distributeur]</definedName>
    <definedName name="ListeGaz2">Tableau1[Distributeur]</definedName>
    <definedName name="ListeTypes">'Types Bâtiments'!$J$4:$J$14</definedName>
    <definedName name="TypeOpération">Projet!$C$13</definedName>
    <definedName name="Variante1">'Choix Solutions B'!$F$5</definedName>
    <definedName name="Variante2">'Choix Solutions B'!$G$5</definedName>
    <definedName name="Variante3">'Choix Solutions B'!$H$5</definedName>
    <definedName name="Variante4">'Choix Solutions B'!$I$5</definedName>
    <definedName name="Variante5">'Choix Solutions B'!$J$5</definedName>
    <definedName name="Variante6">'Choix Solutions B'!$K$5</definedName>
    <definedName name="Variante7">'Choix Solutions B'!$L$5</definedName>
  </definedNames>
  <calcPr calcId="145621"/>
</workbook>
</file>

<file path=xl/calcChain.xml><?xml version="1.0" encoding="utf-8"?>
<calcChain xmlns="http://schemas.openxmlformats.org/spreadsheetml/2006/main">
  <c r="O71" i="27" l="1"/>
  <c r="O73" i="27"/>
  <c r="O37" i="27"/>
  <c r="O36" i="27"/>
  <c r="O65" i="19"/>
  <c r="O51" i="19"/>
  <c r="N21" i="28" l="1"/>
  <c r="M21" i="28"/>
  <c r="L21" i="28"/>
  <c r="K21" i="28"/>
  <c r="J21" i="28"/>
  <c r="I21" i="28"/>
  <c r="H21" i="28"/>
  <c r="G21" i="28"/>
  <c r="G22" i="28" s="1"/>
  <c r="N17" i="28"/>
  <c r="M17" i="28"/>
  <c r="L17" i="28"/>
  <c r="K17" i="28"/>
  <c r="J17" i="28"/>
  <c r="I17" i="28"/>
  <c r="H17" i="28"/>
  <c r="G17" i="28"/>
  <c r="N15" i="28"/>
  <c r="M15" i="28"/>
  <c r="L15" i="28"/>
  <c r="K15" i="28"/>
  <c r="J15" i="28"/>
  <c r="I15" i="28"/>
  <c r="H15" i="28"/>
  <c r="G15" i="28"/>
  <c r="N14" i="28"/>
  <c r="M14" i="28"/>
  <c r="L14" i="28"/>
  <c r="K14" i="28"/>
  <c r="J14" i="28"/>
  <c r="I14" i="28"/>
  <c r="H14" i="28"/>
  <c r="G14" i="28"/>
  <c r="N11" i="28"/>
  <c r="M11" i="28"/>
  <c r="L11" i="28"/>
  <c r="K11" i="28"/>
  <c r="J11" i="28"/>
  <c r="I11" i="28"/>
  <c r="H11" i="28"/>
  <c r="G11" i="28"/>
  <c r="N10" i="28"/>
  <c r="M10" i="28"/>
  <c r="L10" i="28"/>
  <c r="K10" i="28"/>
  <c r="J10" i="28"/>
  <c r="I10" i="28"/>
  <c r="H10" i="28"/>
  <c r="G10" i="28"/>
  <c r="N7" i="28"/>
  <c r="M7" i="28"/>
  <c r="L7" i="28"/>
  <c r="K7" i="28"/>
  <c r="J7" i="28"/>
  <c r="I7" i="28"/>
  <c r="H7" i="28"/>
  <c r="G7" i="28"/>
  <c r="N6" i="28"/>
  <c r="N20" i="28" s="1"/>
  <c r="M6" i="28"/>
  <c r="M20" i="28" s="1"/>
  <c r="L6" i="28"/>
  <c r="L20" i="28" s="1"/>
  <c r="K6" i="28"/>
  <c r="K20" i="28" s="1"/>
  <c r="J6" i="28"/>
  <c r="J20" i="28" s="1"/>
  <c r="I6" i="28"/>
  <c r="I20" i="28" s="1"/>
  <c r="H6" i="28"/>
  <c r="H20" i="28" s="1"/>
  <c r="G6" i="28"/>
  <c r="G20" i="28" s="1"/>
  <c r="N3" i="28"/>
  <c r="M3" i="28"/>
  <c r="L3" i="28"/>
  <c r="K3" i="28"/>
  <c r="J3" i="28"/>
  <c r="I3" i="28"/>
  <c r="H3" i="28"/>
  <c r="G3" i="28"/>
  <c r="O67" i="27"/>
  <c r="O64" i="27"/>
  <c r="O61" i="27"/>
  <c r="O60" i="27"/>
  <c r="O59" i="27"/>
  <c r="O53" i="27"/>
  <c r="O49" i="27"/>
  <c r="O48" i="27"/>
  <c r="O45" i="27"/>
  <c r="O42" i="27"/>
  <c r="O40" i="27"/>
  <c r="O35" i="27"/>
  <c r="N21" i="26"/>
  <c r="M21" i="26"/>
  <c r="L21" i="26"/>
  <c r="K21" i="26"/>
  <c r="J21" i="26"/>
  <c r="I21" i="26"/>
  <c r="H21" i="26"/>
  <c r="G21" i="26"/>
  <c r="G22" i="26" s="1"/>
  <c r="N17" i="26"/>
  <c r="M17" i="26"/>
  <c r="L17" i="26"/>
  <c r="K17" i="26"/>
  <c r="J17" i="26"/>
  <c r="I17" i="26"/>
  <c r="H17" i="26"/>
  <c r="G17" i="26"/>
  <c r="N15" i="26"/>
  <c r="M15" i="26"/>
  <c r="L15" i="26"/>
  <c r="K15" i="26"/>
  <c r="J15" i="26"/>
  <c r="I15" i="26"/>
  <c r="H15" i="26"/>
  <c r="G15" i="26"/>
  <c r="N14" i="26"/>
  <c r="M14" i="26"/>
  <c r="L14" i="26"/>
  <c r="K14" i="26"/>
  <c r="J14" i="26"/>
  <c r="I14" i="26"/>
  <c r="H14" i="26"/>
  <c r="G14" i="26"/>
  <c r="N11" i="26"/>
  <c r="M11" i="26"/>
  <c r="L11" i="26"/>
  <c r="K11" i="26"/>
  <c r="J11" i="26"/>
  <c r="I11" i="26"/>
  <c r="H11" i="26"/>
  <c r="G11" i="26"/>
  <c r="N10" i="26"/>
  <c r="M10" i="26"/>
  <c r="L10" i="26"/>
  <c r="K10" i="26"/>
  <c r="J10" i="26"/>
  <c r="I10" i="26"/>
  <c r="H10" i="26"/>
  <c r="G10" i="26"/>
  <c r="N7" i="26"/>
  <c r="M7" i="26"/>
  <c r="L7" i="26"/>
  <c r="K7" i="26"/>
  <c r="J7" i="26"/>
  <c r="I7" i="26"/>
  <c r="H7" i="26"/>
  <c r="G7" i="26"/>
  <c r="N6" i="26"/>
  <c r="N20" i="26" s="1"/>
  <c r="M6" i="26"/>
  <c r="M20" i="26" s="1"/>
  <c r="L6" i="26"/>
  <c r="L20" i="26" s="1"/>
  <c r="K6" i="26"/>
  <c r="K20" i="26" s="1"/>
  <c r="J6" i="26"/>
  <c r="J20" i="26" s="1"/>
  <c r="I6" i="26"/>
  <c r="I20" i="26" s="1"/>
  <c r="H6" i="26"/>
  <c r="H20" i="26" s="1"/>
  <c r="G6" i="26"/>
  <c r="G20" i="26" s="1"/>
  <c r="N3" i="26"/>
  <c r="M3" i="26"/>
  <c r="L3" i="26"/>
  <c r="K3" i="26"/>
  <c r="J3" i="26"/>
  <c r="I3" i="26"/>
  <c r="H3" i="26"/>
  <c r="G3" i="26"/>
  <c r="O73" i="25"/>
  <c r="O71" i="25"/>
  <c r="O69" i="25"/>
  <c r="O67" i="25"/>
  <c r="O65" i="25"/>
  <c r="O64" i="25"/>
  <c r="O61" i="25"/>
  <c r="O60" i="25"/>
  <c r="O59" i="25"/>
  <c r="O53" i="25"/>
  <c r="O49" i="25"/>
  <c r="O48" i="25"/>
  <c r="O45" i="25"/>
  <c r="O42" i="25"/>
  <c r="O41" i="25"/>
  <c r="O40" i="25"/>
  <c r="O35" i="25"/>
  <c r="N21" i="24"/>
  <c r="M21" i="24"/>
  <c r="L21" i="24"/>
  <c r="K21" i="24"/>
  <c r="J21" i="24"/>
  <c r="I21" i="24"/>
  <c r="H21" i="24"/>
  <c r="G21" i="24"/>
  <c r="G22" i="24" s="1"/>
  <c r="N17" i="24"/>
  <c r="M17" i="24"/>
  <c r="L17" i="24"/>
  <c r="K17" i="24"/>
  <c r="J17" i="24"/>
  <c r="I17" i="24"/>
  <c r="H17" i="24"/>
  <c r="G17" i="24"/>
  <c r="N15" i="24"/>
  <c r="M15" i="24"/>
  <c r="L15" i="24"/>
  <c r="K15" i="24"/>
  <c r="J15" i="24"/>
  <c r="I15" i="24"/>
  <c r="H15" i="24"/>
  <c r="G15" i="24"/>
  <c r="N14" i="24"/>
  <c r="M14" i="24"/>
  <c r="L14" i="24"/>
  <c r="K14" i="24"/>
  <c r="J14" i="24"/>
  <c r="I14" i="24"/>
  <c r="H14" i="24"/>
  <c r="G14" i="24"/>
  <c r="N11" i="24"/>
  <c r="M11" i="24"/>
  <c r="L11" i="24"/>
  <c r="K11" i="24"/>
  <c r="J11" i="24"/>
  <c r="I11" i="24"/>
  <c r="H11" i="24"/>
  <c r="G11" i="24"/>
  <c r="N10" i="24"/>
  <c r="M10" i="24"/>
  <c r="L10" i="24"/>
  <c r="K10" i="24"/>
  <c r="J10" i="24"/>
  <c r="I10" i="24"/>
  <c r="H10" i="24"/>
  <c r="G10" i="24"/>
  <c r="N7" i="24"/>
  <c r="M7" i="24"/>
  <c r="L7" i="24"/>
  <c r="K7" i="24"/>
  <c r="J7" i="24"/>
  <c r="I7" i="24"/>
  <c r="H7" i="24"/>
  <c r="G7" i="24"/>
  <c r="N6" i="24"/>
  <c r="N20" i="24" s="1"/>
  <c r="M6" i="24"/>
  <c r="M20" i="24" s="1"/>
  <c r="L6" i="24"/>
  <c r="L20" i="24" s="1"/>
  <c r="K6" i="24"/>
  <c r="K20" i="24" s="1"/>
  <c r="J6" i="24"/>
  <c r="J20" i="24" s="1"/>
  <c r="I6" i="24"/>
  <c r="I20" i="24" s="1"/>
  <c r="H6" i="24"/>
  <c r="H20" i="24" s="1"/>
  <c r="G6" i="24"/>
  <c r="G20" i="24" s="1"/>
  <c r="N3" i="24"/>
  <c r="M3" i="24"/>
  <c r="L3" i="24"/>
  <c r="K3" i="24"/>
  <c r="J3" i="24"/>
  <c r="I3" i="24"/>
  <c r="H3" i="24"/>
  <c r="G3" i="24"/>
  <c r="O73" i="23"/>
  <c r="O71" i="23"/>
  <c r="O69" i="23"/>
  <c r="O67" i="23"/>
  <c r="O65" i="23"/>
  <c r="O64" i="23"/>
  <c r="O61" i="23"/>
  <c r="O60" i="23"/>
  <c r="O59" i="23"/>
  <c r="O53" i="23"/>
  <c r="O49" i="23"/>
  <c r="O48" i="23"/>
  <c r="O45" i="23"/>
  <c r="O42" i="23"/>
  <c r="O41" i="23"/>
  <c r="O40" i="23"/>
  <c r="O35" i="23"/>
  <c r="N21" i="22"/>
  <c r="M21" i="22"/>
  <c r="L21" i="22"/>
  <c r="K21" i="22"/>
  <c r="J21" i="22"/>
  <c r="I21" i="22"/>
  <c r="H21" i="22"/>
  <c r="G21" i="22"/>
  <c r="G22" i="22" s="1"/>
  <c r="N17" i="22"/>
  <c r="M17" i="22"/>
  <c r="L17" i="22"/>
  <c r="K17" i="22"/>
  <c r="J17" i="22"/>
  <c r="I17" i="22"/>
  <c r="H17" i="22"/>
  <c r="G17" i="22"/>
  <c r="N15" i="22"/>
  <c r="M15" i="22"/>
  <c r="L15" i="22"/>
  <c r="K15" i="22"/>
  <c r="J15" i="22"/>
  <c r="I15" i="22"/>
  <c r="H15" i="22"/>
  <c r="G15" i="22"/>
  <c r="N14" i="22"/>
  <c r="M14" i="22"/>
  <c r="L14" i="22"/>
  <c r="K14" i="22"/>
  <c r="J14" i="22"/>
  <c r="I14" i="22"/>
  <c r="H14" i="22"/>
  <c r="G14" i="22"/>
  <c r="N11" i="22"/>
  <c r="M11" i="22"/>
  <c r="L11" i="22"/>
  <c r="K11" i="22"/>
  <c r="J11" i="22"/>
  <c r="I11" i="22"/>
  <c r="H11" i="22"/>
  <c r="G11" i="22"/>
  <c r="N10" i="22"/>
  <c r="M10" i="22"/>
  <c r="L10" i="22"/>
  <c r="K10" i="22"/>
  <c r="J10" i="22"/>
  <c r="I10" i="22"/>
  <c r="H10" i="22"/>
  <c r="G10" i="22"/>
  <c r="N7" i="22"/>
  <c r="M7" i="22"/>
  <c r="L7" i="22"/>
  <c r="K7" i="22"/>
  <c r="J7" i="22"/>
  <c r="I7" i="22"/>
  <c r="H7" i="22"/>
  <c r="G7" i="22"/>
  <c r="N6" i="22"/>
  <c r="N20" i="22" s="1"/>
  <c r="M6" i="22"/>
  <c r="M20" i="22" s="1"/>
  <c r="L6" i="22"/>
  <c r="L20" i="22" s="1"/>
  <c r="K6" i="22"/>
  <c r="K20" i="22" s="1"/>
  <c r="J6" i="22"/>
  <c r="J20" i="22" s="1"/>
  <c r="I6" i="22"/>
  <c r="I20" i="22" s="1"/>
  <c r="H6" i="22"/>
  <c r="H20" i="22" s="1"/>
  <c r="G6" i="22"/>
  <c r="G20" i="22" s="1"/>
  <c r="N3" i="22"/>
  <c r="M3" i="22"/>
  <c r="L3" i="22"/>
  <c r="K3" i="22"/>
  <c r="J3" i="22"/>
  <c r="I3" i="22"/>
  <c r="H3" i="22"/>
  <c r="G3" i="22"/>
  <c r="O73" i="21"/>
  <c r="O71" i="21"/>
  <c r="O69" i="21"/>
  <c r="O67" i="21"/>
  <c r="O65" i="21"/>
  <c r="O64" i="21"/>
  <c r="O61" i="21"/>
  <c r="O60" i="21"/>
  <c r="O59" i="21"/>
  <c r="O53" i="21"/>
  <c r="O49" i="21"/>
  <c r="O48" i="21"/>
  <c r="O45" i="21"/>
  <c r="O42" i="21"/>
  <c r="O41" i="21"/>
  <c r="O40" i="21"/>
  <c r="O35" i="21"/>
  <c r="N21" i="20"/>
  <c r="M21" i="20"/>
  <c r="L21" i="20"/>
  <c r="K21" i="20"/>
  <c r="J21" i="20"/>
  <c r="I21" i="20"/>
  <c r="H21" i="20"/>
  <c r="G21" i="20"/>
  <c r="G22" i="20" s="1"/>
  <c r="N17" i="20"/>
  <c r="M17" i="20"/>
  <c r="L17" i="20"/>
  <c r="K17" i="20"/>
  <c r="J17" i="20"/>
  <c r="I17" i="20"/>
  <c r="H17" i="20"/>
  <c r="G17" i="20"/>
  <c r="N15" i="20"/>
  <c r="M15" i="20"/>
  <c r="L15" i="20"/>
  <c r="K15" i="20"/>
  <c r="J15" i="20"/>
  <c r="I15" i="20"/>
  <c r="H15" i="20"/>
  <c r="G15" i="20"/>
  <c r="N14" i="20"/>
  <c r="M14" i="20"/>
  <c r="L14" i="20"/>
  <c r="K14" i="20"/>
  <c r="J14" i="20"/>
  <c r="I14" i="20"/>
  <c r="H14" i="20"/>
  <c r="G14" i="20"/>
  <c r="N11" i="20"/>
  <c r="M11" i="20"/>
  <c r="L11" i="20"/>
  <c r="K11" i="20"/>
  <c r="J11" i="20"/>
  <c r="I11" i="20"/>
  <c r="H11" i="20"/>
  <c r="G11" i="20"/>
  <c r="N10" i="20"/>
  <c r="M10" i="20"/>
  <c r="L10" i="20"/>
  <c r="K10" i="20"/>
  <c r="J10" i="20"/>
  <c r="I10" i="20"/>
  <c r="H10" i="20"/>
  <c r="G10" i="20"/>
  <c r="N7" i="20"/>
  <c r="M7" i="20"/>
  <c r="L7" i="20"/>
  <c r="K7" i="20"/>
  <c r="J7" i="20"/>
  <c r="I7" i="20"/>
  <c r="H7" i="20"/>
  <c r="G7" i="20"/>
  <c r="N6" i="20"/>
  <c r="M6" i="20"/>
  <c r="M20" i="20" s="1"/>
  <c r="L6" i="20"/>
  <c r="K6" i="20"/>
  <c r="K20" i="20" s="1"/>
  <c r="J6" i="20"/>
  <c r="J20" i="20" s="1"/>
  <c r="I6" i="20"/>
  <c r="I20" i="20" s="1"/>
  <c r="H6" i="20"/>
  <c r="H20" i="20" s="1"/>
  <c r="G6" i="20"/>
  <c r="G20" i="20" s="1"/>
  <c r="N3" i="20"/>
  <c r="M3" i="20"/>
  <c r="L3" i="20"/>
  <c r="K3" i="20"/>
  <c r="J3" i="20"/>
  <c r="I3" i="20"/>
  <c r="H3" i="20"/>
  <c r="G3" i="20"/>
  <c r="O53" i="19"/>
  <c r="O49" i="19"/>
  <c r="O48" i="19"/>
  <c r="O42" i="19"/>
  <c r="O41" i="19"/>
  <c r="O40" i="19"/>
  <c r="O35" i="19"/>
  <c r="N21" i="18"/>
  <c r="M21" i="18"/>
  <c r="L21" i="18"/>
  <c r="K21" i="18"/>
  <c r="J21" i="18"/>
  <c r="I21" i="18"/>
  <c r="H21" i="18"/>
  <c r="G21" i="18"/>
  <c r="G22" i="18" s="1"/>
  <c r="N17" i="18"/>
  <c r="M17" i="18"/>
  <c r="L17" i="18"/>
  <c r="K17" i="18"/>
  <c r="J17" i="18"/>
  <c r="I17" i="18"/>
  <c r="H17" i="18"/>
  <c r="G17" i="18"/>
  <c r="N15" i="18"/>
  <c r="M15" i="18"/>
  <c r="L15" i="18"/>
  <c r="K15" i="18"/>
  <c r="J15" i="18"/>
  <c r="I15" i="18"/>
  <c r="H15" i="18"/>
  <c r="G15" i="18"/>
  <c r="N14" i="18"/>
  <c r="M14" i="18"/>
  <c r="L14" i="18"/>
  <c r="K14" i="18"/>
  <c r="J14" i="18"/>
  <c r="I14" i="18"/>
  <c r="H14" i="18"/>
  <c r="G14" i="18"/>
  <c r="N11" i="18"/>
  <c r="M11" i="18"/>
  <c r="L11" i="18"/>
  <c r="K11" i="18"/>
  <c r="J11" i="18"/>
  <c r="I11" i="18"/>
  <c r="H11" i="18"/>
  <c r="G11" i="18"/>
  <c r="N10" i="18"/>
  <c r="M10" i="18"/>
  <c r="L10" i="18"/>
  <c r="K10" i="18"/>
  <c r="J10" i="18"/>
  <c r="I10" i="18"/>
  <c r="H10" i="18"/>
  <c r="G10" i="18"/>
  <c r="N7" i="18"/>
  <c r="M7" i="18"/>
  <c r="L7" i="18"/>
  <c r="K7" i="18"/>
  <c r="J7" i="18"/>
  <c r="I7" i="18"/>
  <c r="H7" i="18"/>
  <c r="G7" i="18"/>
  <c r="N6" i="18"/>
  <c r="N20" i="18" s="1"/>
  <c r="M6" i="18"/>
  <c r="M20" i="18" s="1"/>
  <c r="L6" i="18"/>
  <c r="L20" i="18" s="1"/>
  <c r="K6" i="18"/>
  <c r="K20" i="18" s="1"/>
  <c r="J6" i="18"/>
  <c r="J20" i="18" s="1"/>
  <c r="I6" i="18"/>
  <c r="I20" i="18" s="1"/>
  <c r="H6" i="18"/>
  <c r="H20" i="18" s="1"/>
  <c r="G6" i="18"/>
  <c r="G20" i="18" s="1"/>
  <c r="N3" i="18"/>
  <c r="M3" i="18"/>
  <c r="L3" i="18"/>
  <c r="K3" i="18"/>
  <c r="J3" i="18"/>
  <c r="I3" i="18"/>
  <c r="H3" i="18"/>
  <c r="G3" i="18"/>
  <c r="O73" i="17"/>
  <c r="O71" i="17"/>
  <c r="O69" i="17"/>
  <c r="O67" i="17"/>
  <c r="O65" i="17"/>
  <c r="O64" i="17"/>
  <c r="O61" i="17"/>
  <c r="O60" i="17"/>
  <c r="O59" i="17"/>
  <c r="O53" i="17"/>
  <c r="O49" i="17"/>
  <c r="O48" i="17"/>
  <c r="O45" i="17"/>
  <c r="O42" i="17"/>
  <c r="O41" i="17"/>
  <c r="O40" i="17"/>
  <c r="O35" i="17"/>
  <c r="N21" i="5"/>
  <c r="M21" i="5"/>
  <c r="L21" i="5"/>
  <c r="K21" i="5"/>
  <c r="J21" i="5"/>
  <c r="I21" i="5"/>
  <c r="H21" i="5"/>
  <c r="G21" i="5"/>
  <c r="G22" i="5" s="1"/>
  <c r="N14" i="5"/>
  <c r="M14" i="5"/>
  <c r="L14" i="5"/>
  <c r="K14" i="5"/>
  <c r="J14" i="5"/>
  <c r="I14" i="5"/>
  <c r="H14" i="5"/>
  <c r="G14" i="5"/>
  <c r="N10" i="5"/>
  <c r="M10" i="5"/>
  <c r="L10" i="5"/>
  <c r="K10" i="5"/>
  <c r="J10" i="5"/>
  <c r="I10" i="5"/>
  <c r="H10" i="5"/>
  <c r="G10" i="5"/>
  <c r="N6" i="5"/>
  <c r="M6" i="5"/>
  <c r="L6" i="5"/>
  <c r="K6" i="5"/>
  <c r="J6" i="5"/>
  <c r="I6" i="5"/>
  <c r="H6" i="5"/>
  <c r="G6" i="5"/>
  <c r="N17" i="5"/>
  <c r="M17" i="5"/>
  <c r="L17" i="5"/>
  <c r="K17" i="5"/>
  <c r="J17" i="5"/>
  <c r="I17" i="5"/>
  <c r="H17" i="5"/>
  <c r="G17" i="5"/>
  <c r="N15" i="5"/>
  <c r="M15" i="5"/>
  <c r="L15" i="5"/>
  <c r="K15" i="5"/>
  <c r="J15" i="5"/>
  <c r="I15" i="5"/>
  <c r="H15" i="5"/>
  <c r="G15" i="5"/>
  <c r="N11" i="5"/>
  <c r="M11" i="5"/>
  <c r="L11" i="5"/>
  <c r="K11" i="5"/>
  <c r="J11" i="5"/>
  <c r="I11" i="5"/>
  <c r="H11" i="5"/>
  <c r="G11" i="5"/>
  <c r="N7" i="5"/>
  <c r="M7" i="5"/>
  <c r="L7" i="5"/>
  <c r="K7" i="5"/>
  <c r="J7" i="5"/>
  <c r="I7" i="5"/>
  <c r="H7" i="5"/>
  <c r="G7" i="5"/>
  <c r="N3" i="5"/>
  <c r="M3" i="5"/>
  <c r="L3" i="5"/>
  <c r="K3" i="5"/>
  <c r="J3" i="5"/>
  <c r="I3" i="5"/>
  <c r="H3" i="5"/>
  <c r="G3" i="5"/>
  <c r="G20" i="5" l="1"/>
  <c r="K20" i="5"/>
  <c r="H20" i="5"/>
  <c r="J20" i="5"/>
  <c r="L20" i="5"/>
  <c r="N20" i="5"/>
  <c r="I20" i="5"/>
  <c r="M20" i="5"/>
  <c r="L20" i="20"/>
  <c r="N20" i="20"/>
  <c r="B22" i="12"/>
  <c r="G165" i="11"/>
  <c r="F165" i="11"/>
  <c r="E165" i="11"/>
  <c r="D165" i="11"/>
  <c r="F164" i="11"/>
  <c r="D164" i="11"/>
  <c r="C164" i="11"/>
  <c r="B164" i="11"/>
  <c r="G162" i="11"/>
  <c r="F162" i="11"/>
  <c r="E162" i="11"/>
  <c r="D162" i="11"/>
  <c r="G161" i="11"/>
  <c r="F161" i="11"/>
  <c r="E161" i="11"/>
  <c r="D161" i="11"/>
  <c r="G160" i="11"/>
  <c r="F160" i="11"/>
  <c r="E160" i="11"/>
  <c r="D160" i="11"/>
  <c r="C160" i="11"/>
  <c r="G159" i="11"/>
  <c r="F159" i="11"/>
  <c r="E159" i="11"/>
  <c r="D159" i="11"/>
  <c r="C159" i="11"/>
  <c r="H152" i="11"/>
  <c r="G152" i="11"/>
  <c r="F152" i="11"/>
  <c r="E152" i="11"/>
  <c r="D152" i="11"/>
  <c r="G151" i="11"/>
  <c r="E151" i="11"/>
  <c r="C151" i="11"/>
  <c r="H149" i="11"/>
  <c r="G149" i="11"/>
  <c r="F149" i="11"/>
  <c r="E149" i="11"/>
  <c r="D149" i="11"/>
  <c r="H148" i="11"/>
  <c r="G148" i="11"/>
  <c r="F148" i="11"/>
  <c r="E148" i="11"/>
  <c r="D148" i="11"/>
  <c r="H147" i="11"/>
  <c r="G147" i="11"/>
  <c r="F147" i="11"/>
  <c r="E147" i="11"/>
  <c r="D147" i="11"/>
  <c r="H146" i="11"/>
  <c r="G146" i="11"/>
  <c r="F146" i="11"/>
  <c r="E146" i="11"/>
  <c r="D146" i="11"/>
  <c r="H145" i="11"/>
  <c r="G145" i="11"/>
  <c r="F145" i="11"/>
  <c r="E145" i="11"/>
  <c r="D145" i="11"/>
  <c r="C145" i="11"/>
  <c r="H144" i="11"/>
  <c r="G144" i="11"/>
  <c r="F144" i="11"/>
  <c r="E144" i="11"/>
  <c r="D144" i="11"/>
  <c r="C144" i="11"/>
  <c r="H143" i="11"/>
  <c r="G143" i="11"/>
  <c r="F143" i="11"/>
  <c r="E143" i="11"/>
  <c r="D143" i="11"/>
  <c r="C143" i="11"/>
  <c r="H142" i="11"/>
  <c r="G142" i="11"/>
  <c r="F142" i="11"/>
  <c r="E142" i="11"/>
  <c r="D142" i="11"/>
  <c r="C142" i="11"/>
  <c r="D132" i="11"/>
  <c r="G131" i="11"/>
  <c r="F131" i="11"/>
  <c r="E131" i="11"/>
  <c r="D131" i="11"/>
  <c r="G130" i="11"/>
  <c r="F130" i="11"/>
  <c r="E130" i="11"/>
  <c r="D130" i="11"/>
  <c r="G129" i="11"/>
  <c r="F129" i="11"/>
  <c r="E129" i="11"/>
  <c r="D129" i="11"/>
  <c r="C129" i="11"/>
  <c r="D122" i="11"/>
  <c r="H121" i="11"/>
  <c r="G121" i="11"/>
  <c r="F121" i="11"/>
  <c r="D121" i="11"/>
  <c r="H120" i="11"/>
  <c r="G120" i="11"/>
  <c r="F120" i="11"/>
  <c r="E120" i="11"/>
  <c r="D120" i="11"/>
  <c r="H119" i="11"/>
  <c r="G119" i="11"/>
  <c r="F119" i="11"/>
  <c r="E119" i="11"/>
  <c r="D119" i="11"/>
  <c r="H118" i="11"/>
  <c r="G118" i="11"/>
  <c r="F118" i="11"/>
  <c r="E118" i="11"/>
  <c r="D118" i="11"/>
  <c r="H117" i="11"/>
  <c r="G117" i="11"/>
  <c r="F117" i="11"/>
  <c r="D117" i="11"/>
  <c r="C117" i="11"/>
  <c r="H116" i="11"/>
  <c r="G116" i="11"/>
  <c r="F116" i="11"/>
  <c r="E116" i="11"/>
  <c r="D116" i="11"/>
  <c r="C116" i="11"/>
  <c r="O73" i="7"/>
  <c r="O71" i="7"/>
  <c r="O69" i="7"/>
  <c r="O67" i="7"/>
  <c r="O65" i="7"/>
  <c r="O64" i="7"/>
  <c r="O61" i="7"/>
  <c r="O60" i="7"/>
  <c r="O59" i="7"/>
  <c r="O53" i="7"/>
  <c r="O49" i="7"/>
  <c r="O48" i="7"/>
  <c r="O45" i="7"/>
  <c r="O42" i="7"/>
  <c r="O41" i="7"/>
  <c r="O40" i="7"/>
  <c r="O35" i="7"/>
  <c r="F49" i="2"/>
</calcChain>
</file>

<file path=xl/comments1.xml><?xml version="1.0" encoding="utf-8"?>
<comments xmlns="http://schemas.openxmlformats.org/spreadsheetml/2006/main">
  <authors>
    <author>Maxime</author>
  </authors>
  <commentList>
    <comment ref="B42" authorId="0">
      <text>
        <r>
          <rPr>
            <sz val="8"/>
            <color indexed="81"/>
            <rFont val="Tahoma"/>
            <family val="2"/>
          </rPr>
          <t xml:space="preserve">Circuit ou filière d'approvisionnement existante à moins de 100 km
</t>
        </r>
      </text>
    </comment>
    <comment ref="B43" authorId="0">
      <text>
        <r>
          <rPr>
            <sz val="8"/>
            <color indexed="81"/>
            <rFont val="Tahoma"/>
            <family val="2"/>
          </rPr>
          <t>Facilité d'accès pour un camion ou peu de manutention</t>
        </r>
      </text>
    </comment>
    <comment ref="B44" authorId="0">
      <text>
        <r>
          <rPr>
            <sz val="8"/>
            <color indexed="81"/>
            <rFont val="Tahoma"/>
            <family val="2"/>
          </rPr>
          <t>Espace de stockage protégé de l'humidité (inférieure à 25 %)</t>
        </r>
      </text>
    </comment>
    <comment ref="B51" authorId="0">
      <text>
        <r>
          <rPr>
            <sz val="8"/>
            <color indexed="81"/>
            <rFont val="Tahoma"/>
            <family val="2"/>
          </rPr>
          <t>L'installation d'une éolienne n'est intéressante que si la vitesse moyenne annuelle du vent dépasse 20 km/h (5,5 m/s)</t>
        </r>
      </text>
    </comment>
    <comment ref="B52" authorId="0">
      <text>
        <r>
          <rPr>
            <sz val="8"/>
            <color indexed="81"/>
            <rFont val="Tahoma"/>
            <family val="2"/>
          </rPr>
          <t>Hauteur du bâtiment suffisant pour un milieu urbain (&lt; 20 m par rapport au point haut des bâtiments environnants</t>
        </r>
      </text>
    </comment>
    <comment ref="B55" authorId="0">
      <text>
        <r>
          <rPr>
            <sz val="8"/>
            <color indexed="81"/>
            <rFont val="Tahoma"/>
            <family val="2"/>
          </rPr>
          <t>Espace en toiture suffisant pour la mise en place d'un dispositif éolien</t>
        </r>
      </text>
    </comment>
    <comment ref="B56" authorId="0">
      <text>
        <r>
          <rPr>
            <sz val="8"/>
            <color indexed="81"/>
            <rFont val="Tahoma"/>
            <family val="2"/>
          </rPr>
          <t>Les éoliennes dont la hauteur du mât est supérieure à 12 m sont soumises à permis de contruire</t>
        </r>
      </text>
    </comment>
    <comment ref="B63" authorId="0">
      <text>
        <r>
          <rPr>
            <sz val="8"/>
            <color indexed="81"/>
            <rFont val="Tahoma"/>
            <family val="2"/>
          </rPr>
          <t>Toiture avec une large superficie et/ou possibilité d'intégration des capteurs dans d'autres éléments d'enveloppe (façades, etc.)</t>
        </r>
      </text>
    </comment>
    <comment ref="B64" authorId="0">
      <text>
        <r>
          <rPr>
            <sz val="8"/>
            <color indexed="81"/>
            <rFont val="Tahoma"/>
            <family val="2"/>
          </rPr>
          <t>Toiture orientée sud (éventuellement est ou ouest)</t>
        </r>
      </text>
    </comment>
    <comment ref="B65" authorId="0">
      <text>
        <r>
          <rPr>
            <sz val="8"/>
            <color indexed="81"/>
            <rFont val="Tahoma"/>
            <family val="2"/>
          </rPr>
          <t>Possibilité de placer les capteurs avec une inclinaison favorable (30 à 45 °)</t>
        </r>
      </text>
    </comment>
    <comment ref="B67" authorId="0">
      <text>
        <r>
          <rPr>
            <sz val="8"/>
            <color indexed="81"/>
            <rFont val="Tahoma"/>
            <family val="2"/>
          </rPr>
          <t>Aucune présence d'ombres portées ou de masques des avoisinants</t>
        </r>
      </text>
    </comment>
    <comment ref="B68" authorId="0">
      <text>
        <r>
          <rPr>
            <sz val="8"/>
            <color indexed="81"/>
            <rFont val="Tahoma"/>
            <family val="2"/>
          </rPr>
          <t>L'implantation des panneaux ne sont pas dans le champ de visibilité de monuments historiques, d'une réserve naturelle, d'une zone de protection du patrimoire architectural, urbain et paysager (Z.P.P.A.U.P.) ou secteurs délimités par P.L.U.</t>
        </r>
      </text>
    </comment>
    <comment ref="B78" authorId="0">
      <text>
        <r>
          <rPr>
            <sz val="8"/>
            <color indexed="81"/>
            <rFont val="Tahoma"/>
            <family val="2"/>
          </rPr>
          <t>Sol apte au forage</t>
        </r>
      </text>
    </comment>
    <comment ref="B79" authorId="0">
      <text>
        <r>
          <rPr>
            <sz val="8"/>
            <color indexed="81"/>
            <rFont val="Tahoma"/>
            <family val="2"/>
          </rPr>
          <t>Possibilité d'installation limitant les nuisances et pièce de taille suffisante</t>
        </r>
      </text>
    </comment>
  </commentList>
</comments>
</file>

<file path=xl/comments2.xml><?xml version="1.0" encoding="utf-8"?>
<comments xmlns="http://schemas.openxmlformats.org/spreadsheetml/2006/main">
  <authors>
    <author>Maxime</author>
  </authors>
  <commentList>
    <comment ref="B21" authorId="0">
      <text>
        <r>
          <rPr>
            <sz val="8"/>
            <color indexed="81"/>
            <rFont val="Tahoma"/>
            <family val="2"/>
          </rPr>
          <t>La consommation d'énergie du système pressenti, en kWh d'énergie primaire par mètre carré de surface hors œuvre nette et par an, et en MWh d'énergie primaire par an.</t>
        </r>
      </text>
    </comment>
    <comment ref="B23" authorId="0">
      <text>
        <r>
          <rPr>
            <sz val="8"/>
            <color indexed="81"/>
            <rFont val="Tahoma"/>
            <family val="2"/>
          </rPr>
          <t>Les émissions de gaz à effet de serre du système pressenti, en kg CP2 par mètre carré de surface hors œuvre nette et par an, et en tonnes de CO2 par an, calculées sur la base des consommations d'énergie déterminées en 1.a et des coefficients de conversion de l'annexe 4 de l'arrêté du 15 septembre 2006 susvisé</t>
        </r>
      </text>
    </comment>
    <comment ref="B25" authorId="0">
      <text>
        <r>
          <rPr>
            <sz val="8"/>
            <color indexed="81"/>
            <rFont val="Tahoma"/>
            <family val="2"/>
          </rPr>
          <t>La classe énergie atteinte par le système pressenti, conformément aux classes définies à l'annexe 3 de l'arrêté du 15 septembre 2006 susvisé</t>
        </r>
      </text>
    </comment>
    <comment ref="B26" authorId="0">
      <text>
        <r>
          <rPr>
            <sz val="8"/>
            <color indexed="81"/>
            <rFont val="Tahoma"/>
            <family val="2"/>
          </rPr>
          <t>La classe climat atteinte par le système pressenti, conformément aux classes définies à l'annexe 4 de l'arrêté du 15 septembre 2006 susvisé</t>
        </r>
      </text>
    </comment>
    <comment ref="B27" authorId="0">
      <text>
        <r>
          <rPr>
            <sz val="8"/>
            <color indexed="81"/>
            <rFont val="Tahoma"/>
            <family val="2"/>
          </rPr>
          <t>Le coût annuel d'exploitation du système pressenti. Le coût annuel d'exploitation du système pressenti est obtenu en sommant les dépenses liées aux consommations annuelles d'énergie, aux abonnements et aux frais de maintenance, hors remplacement de produits ou équipements, ainsi que les recettes liées à une eventuelle revente d'énergie produite</t>
        </r>
      </text>
    </comment>
    <comment ref="B29" authorId="0">
      <text>
        <r>
          <rPr>
            <sz val="8"/>
            <color indexed="81"/>
            <rFont val="Tahoma"/>
            <family val="2"/>
          </rPr>
          <t>Si une variante n'est pas envisageable du fait de l'indisponibilité de la ressource à proximité, l'étude doit le justifier</t>
        </r>
      </text>
    </comment>
    <comment ref="B31" authorId="0">
      <text>
        <r>
          <rPr>
            <sz val="8"/>
            <color indexed="81"/>
            <rFont val="Tahoma"/>
            <family val="2"/>
          </rPr>
          <t>Le temps de retour brut, en années, de la variante par rapport au système pressenti, égal au rapport entre la valeur déterminée au 3.a et celle déterminée au 3.f</t>
        </r>
      </text>
    </comment>
    <comment ref="B34" authorId="0">
      <text>
        <r>
          <rPr>
            <sz val="8"/>
            <color indexed="81"/>
            <rFont val="Tahoma"/>
            <family val="2"/>
          </rPr>
          <t>Le cumul des économies d'énergies générées par la variante par rapport au système pressenti, sur trente ans, en kWh d'énergie primaire par mètre carré de surface hors œuvre nette, et en MWh d'énergie primaire</t>
        </r>
      </text>
    </comment>
    <comment ref="B36" authorId="0">
      <text>
        <r>
          <rPr>
            <sz val="8"/>
            <color indexed="81"/>
            <rFont val="Tahoma"/>
            <family val="2"/>
          </rPr>
          <t>Le cumul des émission de gaz à effet de serre évitées par la variante par rapport au système pressenti, sur trente ans, en kgCO2 par mètre carré de surface hors œuvre nette, et en tonnes de CO2</t>
        </r>
      </text>
    </comment>
    <comment ref="B38" authorId="0">
      <text>
        <r>
          <rPr>
            <sz val="8"/>
            <color indexed="81"/>
            <rFont val="Tahoma"/>
            <family val="2"/>
          </rPr>
          <t>Le coût global actualisé de la variante, sur trente ans, en euros TTC et en euros TTC par mètre carré de surface hors œuvre nette</t>
        </r>
      </text>
    </comment>
    <comment ref="B40" authorId="0">
      <text>
        <r>
          <rPr>
            <sz val="8"/>
            <color indexed="81"/>
            <rFont val="Tahoma"/>
            <family val="2"/>
          </rPr>
          <t>Le coût global annualisé de la variante, en euros TTC par an et en euros TTC par an et par mètre carré de surface hors œuvre nette</t>
        </r>
      </text>
    </comment>
    <comment ref="B42" authorId="0">
      <text>
        <r>
          <rPr>
            <sz val="8"/>
            <color indexed="81"/>
            <rFont val="Tahoma"/>
            <family val="2"/>
          </rPr>
          <t>Le taux de rentabilité interne de la variante, en pourcentage</t>
        </r>
      </text>
    </comment>
  </commentList>
</comments>
</file>

<file path=xl/comments3.xml><?xml version="1.0" encoding="utf-8"?>
<comments xmlns="http://schemas.openxmlformats.org/spreadsheetml/2006/main">
  <authors>
    <author>Maxime</author>
  </authors>
  <commentList>
    <comment ref="B21" authorId="0">
      <text>
        <r>
          <rPr>
            <sz val="8"/>
            <color indexed="81"/>
            <rFont val="Tahoma"/>
            <family val="2"/>
          </rPr>
          <t>La consommation d'énergie du système pressenti, en kWh d'énergie primaire par mètre carré de surface hors œuvre nette et par an, et en MWh d'énergie primaire par an.</t>
        </r>
      </text>
    </comment>
    <comment ref="B23" authorId="0">
      <text>
        <r>
          <rPr>
            <sz val="8"/>
            <color indexed="81"/>
            <rFont val="Tahoma"/>
            <family val="2"/>
          </rPr>
          <t>Les émissions de gaz à effet de serre du système pressenti, en kg CP2 par mètre carré de surface hors œuvre nette et par an, et en tonnes de CO2 par an, calculées sur la base des consommations d'énergie déterminées en 1.a et des coefficients de conversion de l'annexe 4 de l'arrêté du 15 septembre 2006 susvisé</t>
        </r>
      </text>
    </comment>
    <comment ref="B25" authorId="0">
      <text>
        <r>
          <rPr>
            <sz val="8"/>
            <color indexed="81"/>
            <rFont val="Tahoma"/>
            <family val="2"/>
          </rPr>
          <t>La classe énergie atteinte par le système pressenti, conformément aux classes définies à l'annexe 3 de l'arrêté du 15 septembre 2006 susvisé</t>
        </r>
      </text>
    </comment>
    <comment ref="B26" authorId="0">
      <text>
        <r>
          <rPr>
            <sz val="8"/>
            <color indexed="81"/>
            <rFont val="Tahoma"/>
            <family val="2"/>
          </rPr>
          <t>La classe climat atteinte par le système pressenti, conformément aux classes définies à l'annexe 4 de l'arrêté du 15 septembre 2006 susvisé</t>
        </r>
      </text>
    </comment>
    <comment ref="B27" authorId="0">
      <text>
        <r>
          <rPr>
            <sz val="8"/>
            <color indexed="81"/>
            <rFont val="Tahoma"/>
            <family val="2"/>
          </rPr>
          <t>Le coût annuel d'exploitation du système pressenti. Le coût annuel d'exploitation du système pressenti est obtenu en sommant les dépenses liées aux consommations annuelles d'énergie, aux abonnements et aux frais de maintenance, hors remplacement de produits ou équipements, ainsi que les recettes liées à une eventuelle revente d'énergie produite</t>
        </r>
      </text>
    </comment>
    <comment ref="B29" authorId="0">
      <text>
        <r>
          <rPr>
            <sz val="8"/>
            <color indexed="81"/>
            <rFont val="Tahoma"/>
            <family val="2"/>
          </rPr>
          <t>Si une variante n'est pas envisageable du fait de l'indisponibilité de la ressource à proximité, l'étude doit le justifier</t>
        </r>
      </text>
    </comment>
    <comment ref="B31" authorId="0">
      <text>
        <r>
          <rPr>
            <sz val="8"/>
            <color indexed="81"/>
            <rFont val="Tahoma"/>
            <family val="2"/>
          </rPr>
          <t>Le temps de retour brut, en années, de la variante par rapport au système pressenti, égal au rapport entre la valeur déterminée au 3.a et celle déterminée au 3.f</t>
        </r>
      </text>
    </comment>
    <comment ref="B34" authorId="0">
      <text>
        <r>
          <rPr>
            <sz val="8"/>
            <color indexed="81"/>
            <rFont val="Tahoma"/>
            <family val="2"/>
          </rPr>
          <t>Le cumul des économies d'énergies générées par la variante par rapport au système pressenti, sur trente ans, en kWh d'énergie primaire par mètre carré de surface hors œuvre nette, et en MWh d'énergie primaire</t>
        </r>
      </text>
    </comment>
    <comment ref="B36" authorId="0">
      <text>
        <r>
          <rPr>
            <sz val="8"/>
            <color indexed="81"/>
            <rFont val="Tahoma"/>
            <family val="2"/>
          </rPr>
          <t>Le cumul des émission de gaz à effet de serre évitées par la variante par rapport au système pressenti, sur trente ans, en kgCO2 par mètre carré de surface hors œuvre nette, et en tonnes de CO2</t>
        </r>
      </text>
    </comment>
    <comment ref="B38" authorId="0">
      <text>
        <r>
          <rPr>
            <sz val="8"/>
            <color indexed="81"/>
            <rFont val="Tahoma"/>
            <family val="2"/>
          </rPr>
          <t>Le coût global actualisé de la variante, sur trente ans, en euros TTC et en euros TTC par mètre carré de surface hors œuvre nette</t>
        </r>
      </text>
    </comment>
    <comment ref="B40" authorId="0">
      <text>
        <r>
          <rPr>
            <sz val="8"/>
            <color indexed="81"/>
            <rFont val="Tahoma"/>
            <family val="2"/>
          </rPr>
          <t>Le coût global annualisé de la variante, en euros TTC par an et en euros TTC par an et par mètre carré de surface hors œuvre nette</t>
        </r>
      </text>
    </comment>
    <comment ref="B42" authorId="0">
      <text>
        <r>
          <rPr>
            <sz val="8"/>
            <color indexed="81"/>
            <rFont val="Tahoma"/>
            <family val="2"/>
          </rPr>
          <t>Le taux de rentabilité interne de la variante, en pourcentage</t>
        </r>
      </text>
    </comment>
  </commentList>
</comments>
</file>

<file path=xl/comments4.xml><?xml version="1.0" encoding="utf-8"?>
<comments xmlns="http://schemas.openxmlformats.org/spreadsheetml/2006/main">
  <authors>
    <author>Maxime</author>
  </authors>
  <commentList>
    <comment ref="B21" authorId="0">
      <text>
        <r>
          <rPr>
            <sz val="8"/>
            <color indexed="81"/>
            <rFont val="Tahoma"/>
            <family val="2"/>
          </rPr>
          <t>La consommation d'énergie du système pressenti, en kWh d'énergie primaire par mètre carré de surface hors œuvre nette et par an, et en MWh d'énergie primaire par an.</t>
        </r>
      </text>
    </comment>
    <comment ref="B23" authorId="0">
      <text>
        <r>
          <rPr>
            <sz val="8"/>
            <color indexed="81"/>
            <rFont val="Tahoma"/>
            <family val="2"/>
          </rPr>
          <t>Les émissions de gaz à effet de serre du système pressenti, en kg CP2 par mètre carré de surface hors œuvre nette et par an, et en tonnes de CO2 par an, calculées sur la base des consommations d'énergie déterminées en 1.a et des coefficients de conversion de l'annexe 4 de l'arrêté du 15 septembre 2006 susvisé</t>
        </r>
      </text>
    </comment>
    <comment ref="B25" authorId="0">
      <text>
        <r>
          <rPr>
            <sz val="8"/>
            <color indexed="81"/>
            <rFont val="Tahoma"/>
            <family val="2"/>
          </rPr>
          <t>La classe énergie atteinte par le système pressenti, conformément aux classes définies à l'annexe 3 de l'arrêté du 15 septembre 2006 susvisé</t>
        </r>
      </text>
    </comment>
    <comment ref="B26" authorId="0">
      <text>
        <r>
          <rPr>
            <sz val="8"/>
            <color indexed="81"/>
            <rFont val="Tahoma"/>
            <family val="2"/>
          </rPr>
          <t>La classe climat atteinte par le système pressenti, conformément aux classes définies à l'annexe 4 de l'arrêté du 15 septembre 2006 susvisé</t>
        </r>
      </text>
    </comment>
    <comment ref="B27" authorId="0">
      <text>
        <r>
          <rPr>
            <sz val="8"/>
            <color indexed="81"/>
            <rFont val="Tahoma"/>
            <family val="2"/>
          </rPr>
          <t>Le coût annuel d'exploitation du système pressenti. Le coût annuel d'exploitation du système pressenti est obtenu en sommant les dépenses liées aux consommations annuelles d'énergie, aux abonnements et aux frais de maintenance, hors remplacement de produits ou équipements, ainsi que les recettes liées à une eventuelle revente d'énergie produite</t>
        </r>
      </text>
    </comment>
    <comment ref="B29" authorId="0">
      <text>
        <r>
          <rPr>
            <sz val="8"/>
            <color indexed="81"/>
            <rFont val="Tahoma"/>
            <family val="2"/>
          </rPr>
          <t>Si une variante n'est pas envisageable du fait de l'indisponibilité de la ressource à proximité, l'étude doit le justifier</t>
        </r>
      </text>
    </comment>
    <comment ref="B31" authorId="0">
      <text>
        <r>
          <rPr>
            <sz val="8"/>
            <color indexed="81"/>
            <rFont val="Tahoma"/>
            <family val="2"/>
          </rPr>
          <t>Le temps de retour brut, en années, de la variante par rapport au système pressenti, égal au rapport entre la valeur déterminée au 3.a et celle déterminée au 3.f</t>
        </r>
      </text>
    </comment>
    <comment ref="B34" authorId="0">
      <text>
        <r>
          <rPr>
            <sz val="8"/>
            <color indexed="81"/>
            <rFont val="Tahoma"/>
            <family val="2"/>
          </rPr>
          <t>Le cumul des économies d'énergies générées par la variante par rapport au système pressenti, sur trente ans, en kWh d'énergie primaire par mètre carré de surface hors œuvre nette, et en MWh d'énergie primaire</t>
        </r>
      </text>
    </comment>
    <comment ref="B36" authorId="0">
      <text>
        <r>
          <rPr>
            <sz val="8"/>
            <color indexed="81"/>
            <rFont val="Tahoma"/>
            <family val="2"/>
          </rPr>
          <t>Le cumul des émission de gaz à effet de serre évitées par la variante par rapport au système pressenti, sur trente ans, en kgCO2 par mètre carré de surface hors œuvre nette, et en tonnes de CO2</t>
        </r>
      </text>
    </comment>
    <comment ref="B38" authorId="0">
      <text>
        <r>
          <rPr>
            <sz val="8"/>
            <color indexed="81"/>
            <rFont val="Tahoma"/>
            <family val="2"/>
          </rPr>
          <t>Le coût global actualisé de la variante, sur trente ans, en euros TTC et en euros TTC par mètre carré de surface hors œuvre nette</t>
        </r>
      </text>
    </comment>
    <comment ref="B40" authorId="0">
      <text>
        <r>
          <rPr>
            <sz val="8"/>
            <color indexed="81"/>
            <rFont val="Tahoma"/>
            <family val="2"/>
          </rPr>
          <t>Le coût global annualisé de la variante, en euros TTC par an et en euros TTC par an et par mètre carré de surface hors œuvre nette</t>
        </r>
      </text>
    </comment>
    <comment ref="B42" authorId="0">
      <text>
        <r>
          <rPr>
            <sz val="8"/>
            <color indexed="81"/>
            <rFont val="Tahoma"/>
            <family val="2"/>
          </rPr>
          <t>Le taux de rentabilité interne de la variante, en pourcentage</t>
        </r>
      </text>
    </comment>
  </commentList>
</comments>
</file>

<file path=xl/comments5.xml><?xml version="1.0" encoding="utf-8"?>
<comments xmlns="http://schemas.openxmlformats.org/spreadsheetml/2006/main">
  <authors>
    <author>Maxime</author>
  </authors>
  <commentList>
    <comment ref="B21" authorId="0">
      <text>
        <r>
          <rPr>
            <sz val="8"/>
            <color indexed="81"/>
            <rFont val="Tahoma"/>
            <family val="2"/>
          </rPr>
          <t>La consommation d'énergie du système pressenti, en kWh d'énergie primaire par mètre carré de surface hors œuvre nette et par an, et en MWh d'énergie primaire par an.</t>
        </r>
      </text>
    </comment>
    <comment ref="B23" authorId="0">
      <text>
        <r>
          <rPr>
            <sz val="8"/>
            <color indexed="81"/>
            <rFont val="Tahoma"/>
            <family val="2"/>
          </rPr>
          <t>Les émissions de gaz à effet de serre du système pressenti, en kg CP2 par mètre carré de surface hors œuvre nette et par an, et en tonnes de CO2 par an, calculées sur la base des consommations d'énergie déterminées en 1.a et des coefficients de conversion de l'annexe 4 de l'arrêté du 15 septembre 2006 susvisé</t>
        </r>
      </text>
    </comment>
    <comment ref="B25" authorId="0">
      <text>
        <r>
          <rPr>
            <sz val="8"/>
            <color indexed="81"/>
            <rFont val="Tahoma"/>
            <family val="2"/>
          </rPr>
          <t>La classe énergie atteinte par le système pressenti, conformément aux classes définies à l'annexe 3 de l'arrêté du 15 septembre 2006 susvisé</t>
        </r>
      </text>
    </comment>
    <comment ref="B26" authorId="0">
      <text>
        <r>
          <rPr>
            <sz val="8"/>
            <color indexed="81"/>
            <rFont val="Tahoma"/>
            <family val="2"/>
          </rPr>
          <t>La classe climat atteinte par le système pressenti, conformément aux classes définies à l'annexe 4 de l'arrêté du 15 septembre 2006 susvisé</t>
        </r>
      </text>
    </comment>
    <comment ref="B27" authorId="0">
      <text>
        <r>
          <rPr>
            <sz val="8"/>
            <color indexed="81"/>
            <rFont val="Tahoma"/>
            <family val="2"/>
          </rPr>
          <t>Le coût annuel d'exploitation du système pressenti. Le coût annuel d'exploitation du système pressenti est obtenu en sommant les dépenses liées aux consommations annuelles d'énergie, aux abonnements et aux frais de maintenance, hors remplacement de produits ou équipements, ainsi que les recettes liées à une eventuelle revente d'énergie produite</t>
        </r>
      </text>
    </comment>
    <comment ref="B29" authorId="0">
      <text>
        <r>
          <rPr>
            <sz val="8"/>
            <color indexed="81"/>
            <rFont val="Tahoma"/>
            <family val="2"/>
          </rPr>
          <t>Si une variante n'est pas envisageable du fait de l'indisponibilité de la ressource à proximité, l'étude doit le justifier</t>
        </r>
      </text>
    </comment>
    <comment ref="B31" authorId="0">
      <text>
        <r>
          <rPr>
            <sz val="8"/>
            <color indexed="81"/>
            <rFont val="Tahoma"/>
            <family val="2"/>
          </rPr>
          <t>Le temps de retour brut, en années, de la variante par rapport au système pressenti, égal au rapport entre la valeur déterminée au 3.a et celle déterminée au 3.f</t>
        </r>
      </text>
    </comment>
    <comment ref="B34" authorId="0">
      <text>
        <r>
          <rPr>
            <sz val="8"/>
            <color indexed="81"/>
            <rFont val="Tahoma"/>
            <family val="2"/>
          </rPr>
          <t>Le cumul des économies d'énergies générées par la variante par rapport au système pressenti, sur trente ans, en kWh d'énergie primaire par mètre carré de surface hors œuvre nette, et en MWh d'énergie primaire</t>
        </r>
      </text>
    </comment>
    <comment ref="B36" authorId="0">
      <text>
        <r>
          <rPr>
            <sz val="8"/>
            <color indexed="81"/>
            <rFont val="Tahoma"/>
            <family val="2"/>
          </rPr>
          <t>Le cumul des émission de gaz à effet de serre évitées par la variante par rapport au système pressenti, sur trente ans, en kgCO2 par mètre carré de surface hors œuvre nette, et en tonnes de CO2</t>
        </r>
      </text>
    </comment>
    <comment ref="B38" authorId="0">
      <text>
        <r>
          <rPr>
            <sz val="8"/>
            <color indexed="81"/>
            <rFont val="Tahoma"/>
            <family val="2"/>
          </rPr>
          <t>Le coût global actualisé de la variante, sur trente ans, en euros TTC et en euros TTC par mètre carré de surface hors œuvre nette</t>
        </r>
      </text>
    </comment>
    <comment ref="B40" authorId="0">
      <text>
        <r>
          <rPr>
            <sz val="8"/>
            <color indexed="81"/>
            <rFont val="Tahoma"/>
            <family val="2"/>
          </rPr>
          <t>Le coût global annualisé de la variante, en euros TTC par an et en euros TTC par an et par mètre carré de surface hors œuvre nette</t>
        </r>
      </text>
    </comment>
    <comment ref="B42" authorId="0">
      <text>
        <r>
          <rPr>
            <sz val="8"/>
            <color indexed="81"/>
            <rFont val="Tahoma"/>
            <family val="2"/>
          </rPr>
          <t>Le taux de rentabilité interne de la variante, en pourcentage</t>
        </r>
      </text>
    </comment>
  </commentList>
</comments>
</file>

<file path=xl/comments6.xml><?xml version="1.0" encoding="utf-8"?>
<comments xmlns="http://schemas.openxmlformats.org/spreadsheetml/2006/main">
  <authors>
    <author>Maxime</author>
  </authors>
  <commentList>
    <comment ref="B21" authorId="0">
      <text>
        <r>
          <rPr>
            <sz val="8"/>
            <color indexed="81"/>
            <rFont val="Tahoma"/>
            <family val="2"/>
          </rPr>
          <t>La consommation d'énergie du système pressenti, en kWh d'énergie primaire par mètre carré de surface hors œuvre nette et par an, et en MWh d'énergie primaire par an.</t>
        </r>
      </text>
    </comment>
    <comment ref="B23" authorId="0">
      <text>
        <r>
          <rPr>
            <sz val="8"/>
            <color indexed="81"/>
            <rFont val="Tahoma"/>
            <family val="2"/>
          </rPr>
          <t>Les émissions de gaz à effet de serre du système pressenti, en kg CP2 par mètre carré de surface hors œuvre nette et par an, et en tonnes de CO2 par an, calculées sur la base des consommations d'énergie déterminées en 1.a et des coefficients de conversion de l'annexe 4 de l'arrêté du 15 septembre 2006 susvisé</t>
        </r>
      </text>
    </comment>
    <comment ref="B25" authorId="0">
      <text>
        <r>
          <rPr>
            <sz val="8"/>
            <color indexed="81"/>
            <rFont val="Tahoma"/>
            <family val="2"/>
          </rPr>
          <t>La classe énergie atteinte par le système pressenti, conformément aux classes définies à l'annexe 3 de l'arrêté du 15 septembre 2006 susvisé</t>
        </r>
      </text>
    </comment>
    <comment ref="B26" authorId="0">
      <text>
        <r>
          <rPr>
            <sz val="8"/>
            <color indexed="81"/>
            <rFont val="Tahoma"/>
            <family val="2"/>
          </rPr>
          <t>La classe climat atteinte par le système pressenti, conformément aux classes définies à l'annexe 4 de l'arrêté du 15 septembre 2006 susvisé</t>
        </r>
      </text>
    </comment>
    <comment ref="B27" authorId="0">
      <text>
        <r>
          <rPr>
            <sz val="8"/>
            <color indexed="81"/>
            <rFont val="Tahoma"/>
            <family val="2"/>
          </rPr>
          <t>Le coût annuel d'exploitation du système pressenti. Le coût annuel d'exploitation du système pressenti est obtenu en sommant les dépenses liées aux consommations annuelles d'énergie, aux abonnements et aux frais de maintenance, hors remplacement de produits ou équipements, ainsi que les recettes liées à une eventuelle revente d'énergie produite</t>
        </r>
      </text>
    </comment>
    <comment ref="B29" authorId="0">
      <text>
        <r>
          <rPr>
            <sz val="8"/>
            <color indexed="81"/>
            <rFont val="Tahoma"/>
            <family val="2"/>
          </rPr>
          <t>Si une variante n'est pas envisageable du fait de l'indisponibilité de la ressource à proximité, l'étude doit le justifier</t>
        </r>
      </text>
    </comment>
    <comment ref="B31" authorId="0">
      <text>
        <r>
          <rPr>
            <sz val="8"/>
            <color indexed="81"/>
            <rFont val="Tahoma"/>
            <family val="2"/>
          </rPr>
          <t>Le temps de retour brut, en années, de la variante par rapport au système pressenti, égal au rapport entre la valeur déterminée au 3.a et celle déterminée au 3.f</t>
        </r>
      </text>
    </comment>
    <comment ref="B34" authorId="0">
      <text>
        <r>
          <rPr>
            <sz val="8"/>
            <color indexed="81"/>
            <rFont val="Tahoma"/>
            <family val="2"/>
          </rPr>
          <t>Le cumul des économies d'énergies générées par la variante par rapport au système pressenti, sur trente ans, en kWh d'énergie primaire par mètre carré de surface hors œuvre nette, et en MWh d'énergie primaire</t>
        </r>
      </text>
    </comment>
    <comment ref="B36" authorId="0">
      <text>
        <r>
          <rPr>
            <sz val="8"/>
            <color indexed="81"/>
            <rFont val="Tahoma"/>
            <family val="2"/>
          </rPr>
          <t>Le cumul des émission de gaz à effet de serre évitées par la variante par rapport au système pressenti, sur trente ans, en kgCO2 par mètre carré de surface hors œuvre nette, et en tonnes de CO2</t>
        </r>
      </text>
    </comment>
    <comment ref="B38" authorId="0">
      <text>
        <r>
          <rPr>
            <sz val="8"/>
            <color indexed="81"/>
            <rFont val="Tahoma"/>
            <family val="2"/>
          </rPr>
          <t>Le coût global actualisé de la variante, sur trente ans, en euros TTC et en euros TTC par mètre carré de surface hors œuvre nette</t>
        </r>
      </text>
    </comment>
    <comment ref="B40" authorId="0">
      <text>
        <r>
          <rPr>
            <sz val="8"/>
            <color indexed="81"/>
            <rFont val="Tahoma"/>
            <family val="2"/>
          </rPr>
          <t>Le coût global annualisé de la variante, en euros TTC par an et en euros TTC par an et par mètre carré de surface hors œuvre nette</t>
        </r>
      </text>
    </comment>
    <comment ref="B42" authorId="0">
      <text>
        <r>
          <rPr>
            <sz val="8"/>
            <color indexed="81"/>
            <rFont val="Tahoma"/>
            <family val="2"/>
          </rPr>
          <t>Le taux de rentabilité interne de la variante, en pourcentage</t>
        </r>
      </text>
    </comment>
  </commentList>
</comments>
</file>

<file path=xl/comments7.xml><?xml version="1.0" encoding="utf-8"?>
<comments xmlns="http://schemas.openxmlformats.org/spreadsheetml/2006/main">
  <authors>
    <author>Maxime</author>
  </authors>
  <commentList>
    <comment ref="B21" authorId="0">
      <text>
        <r>
          <rPr>
            <sz val="8"/>
            <color indexed="81"/>
            <rFont val="Tahoma"/>
            <family val="2"/>
          </rPr>
          <t>La consommation d'énergie du système pressenti, en kWh d'énergie primaire par mètre carré de surface hors œuvre nette et par an, et en MWh d'énergie primaire par an.</t>
        </r>
      </text>
    </comment>
    <comment ref="B23" authorId="0">
      <text>
        <r>
          <rPr>
            <sz val="8"/>
            <color indexed="81"/>
            <rFont val="Tahoma"/>
            <family val="2"/>
          </rPr>
          <t>Les émissions de gaz à effet de serre du système pressenti, en kg CP2 par mètre carré de surface hors œuvre nette et par an, et en tonnes de CO2 par an, calculées sur la base des consommations d'énergie déterminées en 1.a et des coefficients de conversion de l'annexe 4 de l'arrêté du 15 septembre 2006 susvisé</t>
        </r>
      </text>
    </comment>
    <comment ref="B25" authorId="0">
      <text>
        <r>
          <rPr>
            <sz val="8"/>
            <color indexed="81"/>
            <rFont val="Tahoma"/>
            <family val="2"/>
          </rPr>
          <t>La classe énergie atteinte par le système pressenti, conformément aux classes définies à l'annexe 3 de l'arrêté du 15 septembre 2006 susvisé</t>
        </r>
      </text>
    </comment>
    <comment ref="B26" authorId="0">
      <text>
        <r>
          <rPr>
            <sz val="8"/>
            <color indexed="81"/>
            <rFont val="Tahoma"/>
            <family val="2"/>
          </rPr>
          <t>La classe climat atteinte par le système pressenti, conformément aux classes définies à l'annexe 4 de l'arrêté du 15 septembre 2006 susvisé</t>
        </r>
      </text>
    </comment>
    <comment ref="B27" authorId="0">
      <text>
        <r>
          <rPr>
            <sz val="8"/>
            <color indexed="81"/>
            <rFont val="Tahoma"/>
            <family val="2"/>
          </rPr>
          <t>Le coût annuel d'exploitation du système pressenti. Le coût annuel d'exploitation du système pressenti est obtenu en sommant les dépenses liées aux consommations annuelles d'énergie, aux abonnements et aux frais de maintenance, hors remplacement de produits ou équipements, ainsi que les recettes liées à une eventuelle revente d'énergie produite</t>
        </r>
      </text>
    </comment>
    <comment ref="B29" authorId="0">
      <text>
        <r>
          <rPr>
            <sz val="8"/>
            <color indexed="81"/>
            <rFont val="Tahoma"/>
            <family val="2"/>
          </rPr>
          <t>Si une variante n'est pas envisageable du fait de l'indisponibilité de la ressource à proximité, l'étude doit le justifier</t>
        </r>
      </text>
    </comment>
    <comment ref="B31" authorId="0">
      <text>
        <r>
          <rPr>
            <sz val="8"/>
            <color indexed="81"/>
            <rFont val="Tahoma"/>
            <family val="2"/>
          </rPr>
          <t>Le temps de retour brut, en années, de la variante par rapport au système pressenti, égal au rapport entre la valeur déterminée au 3.a et celle déterminée au 3.f</t>
        </r>
      </text>
    </comment>
    <comment ref="B34" authorId="0">
      <text>
        <r>
          <rPr>
            <sz val="8"/>
            <color indexed="81"/>
            <rFont val="Tahoma"/>
            <family val="2"/>
          </rPr>
          <t>Le cumul des économies d'énergies générées par la variante par rapport au système pressenti, sur trente ans, en kWh d'énergie primaire par mètre carré de surface hors œuvre nette, et en MWh d'énergie primaire</t>
        </r>
      </text>
    </comment>
    <comment ref="B36" authorId="0">
      <text>
        <r>
          <rPr>
            <sz val="8"/>
            <color indexed="81"/>
            <rFont val="Tahoma"/>
            <family val="2"/>
          </rPr>
          <t>Le cumul des émission de gaz à effet de serre évitées par la variante par rapport au système pressenti, sur trente ans, en kgCO2 par mètre carré de surface hors œuvre nette, et en tonnes de CO2</t>
        </r>
      </text>
    </comment>
    <comment ref="B38" authorId="0">
      <text>
        <r>
          <rPr>
            <sz val="8"/>
            <color indexed="81"/>
            <rFont val="Tahoma"/>
            <family val="2"/>
          </rPr>
          <t>Le coût global actualisé de la variante, sur trente ans, en euros TTC et en euros TTC par mètre carré de surface hors œuvre nette</t>
        </r>
      </text>
    </comment>
    <comment ref="B40" authorId="0">
      <text>
        <r>
          <rPr>
            <sz val="8"/>
            <color indexed="81"/>
            <rFont val="Tahoma"/>
            <family val="2"/>
          </rPr>
          <t>Le coût global annualisé de la variante, en euros TTC par an et en euros TTC par an et par mètre carré de surface hors œuvre nette</t>
        </r>
      </text>
    </comment>
    <comment ref="B42" authorId="0">
      <text>
        <r>
          <rPr>
            <sz val="8"/>
            <color indexed="81"/>
            <rFont val="Tahoma"/>
            <family val="2"/>
          </rPr>
          <t>Le taux de rentabilité interne de la variante, en pourcentage</t>
        </r>
      </text>
    </comment>
  </commentList>
</comments>
</file>

<file path=xl/comments8.xml><?xml version="1.0" encoding="utf-8"?>
<comments xmlns="http://schemas.openxmlformats.org/spreadsheetml/2006/main">
  <authors>
    <author>Maxime</author>
  </authors>
  <commentList>
    <comment ref="B21" authorId="0">
      <text>
        <r>
          <rPr>
            <sz val="8"/>
            <color indexed="81"/>
            <rFont val="Tahoma"/>
            <family val="2"/>
          </rPr>
          <t>La consommation d'énergie du système pressenti, en kWh d'énergie primaire par mètre carré de surface hors œuvre nette et par an, et en MWh d'énergie primaire par an.</t>
        </r>
      </text>
    </comment>
    <comment ref="B23" authorId="0">
      <text>
        <r>
          <rPr>
            <sz val="8"/>
            <color indexed="81"/>
            <rFont val="Tahoma"/>
            <family val="2"/>
          </rPr>
          <t>Les émissions de gaz à effet de serre du système pressenti, en kg CP2 par mètre carré de surface hors œuvre nette et par an, et en tonnes de CO2 par an, calculées sur la base des consommations d'énergie déterminées en 1.a et des coefficients de conversion de l'annexe 4 de l'arrêté du 15 septembre 2006 susvisé</t>
        </r>
      </text>
    </comment>
    <comment ref="B25" authorId="0">
      <text>
        <r>
          <rPr>
            <sz val="8"/>
            <color indexed="81"/>
            <rFont val="Tahoma"/>
            <family val="2"/>
          </rPr>
          <t>La classe énergie atteinte par le système pressenti, conformément aux classes définies à l'annexe 3 de l'arrêté du 15 septembre 2006 susvisé</t>
        </r>
      </text>
    </comment>
    <comment ref="B26" authorId="0">
      <text>
        <r>
          <rPr>
            <sz val="8"/>
            <color indexed="81"/>
            <rFont val="Tahoma"/>
            <family val="2"/>
          </rPr>
          <t>La classe climat atteinte par le système pressenti, conformément aux classes définies à l'annexe 4 de l'arrêté du 15 septembre 2006 susvisé</t>
        </r>
      </text>
    </comment>
    <comment ref="B27" authorId="0">
      <text>
        <r>
          <rPr>
            <sz val="8"/>
            <color indexed="81"/>
            <rFont val="Tahoma"/>
            <family val="2"/>
          </rPr>
          <t>Le coût annuel d'exploitation du système pressenti. Le coût annuel d'exploitation du système pressenti est obtenu en sommant les dépenses liées aux consommations annuelles d'énergie, aux abonnements et aux frais de maintenance, hors remplacement de produits ou équipements, ainsi que les recettes liées à une eventuelle revente d'énergie produite</t>
        </r>
      </text>
    </comment>
    <comment ref="B29" authorId="0">
      <text>
        <r>
          <rPr>
            <sz val="8"/>
            <color indexed="81"/>
            <rFont val="Tahoma"/>
            <family val="2"/>
          </rPr>
          <t>Si une variante n'est pas envisageable du fait de l'indisponibilité de la ressource à proximité, l'étude doit le justifier</t>
        </r>
      </text>
    </comment>
    <comment ref="B31" authorId="0">
      <text>
        <r>
          <rPr>
            <sz val="8"/>
            <color indexed="81"/>
            <rFont val="Tahoma"/>
            <family val="2"/>
          </rPr>
          <t>Le temps de retour brut, en années, de la variante par rapport au système pressenti, égal au rapport entre la valeur déterminée au 3.a et celle déterminée au 3.f</t>
        </r>
      </text>
    </comment>
    <comment ref="B34" authorId="0">
      <text>
        <r>
          <rPr>
            <sz val="8"/>
            <color indexed="81"/>
            <rFont val="Tahoma"/>
            <family val="2"/>
          </rPr>
          <t>Le cumul des économies d'énergies générées par la variante par rapport au système pressenti, sur trente ans, en kWh d'énergie primaire par mètre carré de surface hors œuvre nette, et en MWh d'énergie primaire</t>
        </r>
      </text>
    </comment>
    <comment ref="B36" authorId="0">
      <text>
        <r>
          <rPr>
            <sz val="8"/>
            <color indexed="81"/>
            <rFont val="Tahoma"/>
            <family val="2"/>
          </rPr>
          <t>Le cumul des émission de gaz à effet de serre évitées par la variante par rapport au système pressenti, sur trente ans, en kgCO2 par mètre carré de surface hors œuvre nette, et en tonnes de CO2</t>
        </r>
      </text>
    </comment>
    <comment ref="B38" authorId="0">
      <text>
        <r>
          <rPr>
            <sz val="8"/>
            <color indexed="81"/>
            <rFont val="Tahoma"/>
            <family val="2"/>
          </rPr>
          <t>Le coût global actualisé de la variante, sur trente ans, en euros TTC et en euros TTC par mètre carré de surface hors œuvre nette</t>
        </r>
      </text>
    </comment>
    <comment ref="B40" authorId="0">
      <text>
        <r>
          <rPr>
            <sz val="8"/>
            <color indexed="81"/>
            <rFont val="Tahoma"/>
            <family val="2"/>
          </rPr>
          <t>Le coût global annualisé de la variante, en euros TTC par an et en euros TTC par an et par mètre carré de surface hors œuvre nette</t>
        </r>
      </text>
    </comment>
    <comment ref="B42" authorId="0">
      <text>
        <r>
          <rPr>
            <sz val="8"/>
            <color indexed="81"/>
            <rFont val="Tahoma"/>
            <family val="2"/>
          </rPr>
          <t>Le taux de rentabilité interne de la variante, en pourcentage</t>
        </r>
      </text>
    </comment>
  </commentList>
</comments>
</file>

<file path=xl/sharedStrings.xml><?xml version="1.0" encoding="utf-8"?>
<sst xmlns="http://schemas.openxmlformats.org/spreadsheetml/2006/main" count="2095" uniqueCount="794">
  <si>
    <t>Public</t>
  </si>
  <si>
    <t>Privé</t>
  </si>
  <si>
    <t>Tarifs</t>
  </si>
  <si>
    <t>Circuit d'approvisionnement</t>
  </si>
  <si>
    <t>Bureaux</t>
  </si>
  <si>
    <t>Possibilité de forage</t>
  </si>
  <si>
    <t>Oui</t>
  </si>
  <si>
    <t>Non</t>
  </si>
  <si>
    <t>Liste1</t>
  </si>
  <si>
    <t>Liste2</t>
  </si>
  <si>
    <t>Base</t>
  </si>
  <si>
    <t>3.i</t>
  </si>
  <si>
    <t>3.j</t>
  </si>
  <si>
    <t>3.g</t>
  </si>
  <si>
    <t>3.k</t>
  </si>
  <si>
    <t>3.l</t>
  </si>
  <si>
    <t>Consomation d'énergie primaire</t>
  </si>
  <si>
    <t>kWh/m²SHON.an</t>
  </si>
  <si>
    <t>MWh/an</t>
  </si>
  <si>
    <t>Emissions de GES / Base consommations 1.a</t>
  </si>
  <si>
    <t>TCO2/an</t>
  </si>
  <si>
    <t>Classe atteinte de l'étiquette climat</t>
  </si>
  <si>
    <t>A à G</t>
  </si>
  <si>
    <t>Classe atteinte de l'étiquette énergie</t>
  </si>
  <si>
    <t>Coût annuel d'exploitation</t>
  </si>
  <si>
    <t>kgCO2/m²SHON.an</t>
  </si>
  <si>
    <t>2.</t>
  </si>
  <si>
    <t>Indisponibilité de la ressource à proximité</t>
  </si>
  <si>
    <t>1. / 3.</t>
  </si>
  <si>
    <t>1.a / 3.b</t>
  </si>
  <si>
    <t>1.b / 3.c</t>
  </si>
  <si>
    <t>1.c / 3.d</t>
  </si>
  <si>
    <t>1.d / 3.e</t>
  </si>
  <si>
    <t>1.e / 3.f</t>
  </si>
  <si>
    <t>Temps de retour brut</t>
  </si>
  <si>
    <t>an</t>
  </si>
  <si>
    <t>3.h</t>
  </si>
  <si>
    <t>Cumul des économies d'énergies évités sur 30 ans</t>
  </si>
  <si>
    <t>kWh/m²SHON</t>
  </si>
  <si>
    <t>Cumul des GES évités sur 30 ans</t>
  </si>
  <si>
    <t>MWh</t>
  </si>
  <si>
    <t>kgCO2/m²SHON</t>
  </si>
  <si>
    <t>TCO2</t>
  </si>
  <si>
    <t>Coût global sur 30 ans</t>
  </si>
  <si>
    <t>€TTC</t>
  </si>
  <si>
    <t>€TTC/an</t>
  </si>
  <si>
    <t>€TTC/m²SHON</t>
  </si>
  <si>
    <t>€TTC/m²SHON.an</t>
  </si>
  <si>
    <t>3.m</t>
  </si>
  <si>
    <t>Taux de rentabilité interne TRI</t>
  </si>
  <si>
    <t>%</t>
  </si>
  <si>
    <t xml:space="preserve">Coût global annualisé </t>
  </si>
  <si>
    <t>Liste3</t>
  </si>
  <si>
    <t>Bâtiment(s) Relevant du Code du Travail</t>
  </si>
  <si>
    <t>Bâtiment(s) Recevant du Public</t>
  </si>
  <si>
    <t>Installations Classées pour la Protection de l'Environnement</t>
  </si>
  <si>
    <t>Immeuble(s) de Grande Hauteur</t>
  </si>
  <si>
    <t>Bâtiment(s) d'Habitation</t>
  </si>
  <si>
    <t>Liste4</t>
  </si>
  <si>
    <t>J - Structures d'Accueil pour Personnes Agées et personnes Handicapées</t>
  </si>
  <si>
    <t>L - Salles d'Audition, de Conférences, de Réunion, Spectables ou à Usages Multiples</t>
  </si>
  <si>
    <t>M - Magasins, Centres Commerciaux</t>
  </si>
  <si>
    <t>N - Restaurants et Débits de Boissons</t>
  </si>
  <si>
    <t>O - Hôtels et pensions de Famille</t>
  </si>
  <si>
    <t>P - Salles de Danse et Salles de Jeux</t>
  </si>
  <si>
    <t>R - Etablissements d'Eveil, d'Enseignement, de Formation, Centres de Vacances, Centres de Loisirs sans Hébergement</t>
  </si>
  <si>
    <t>S - Bibliothèques, Centres de Documentation et de Consultation d'Archives</t>
  </si>
  <si>
    <t>T - Salles d'Expositions</t>
  </si>
  <si>
    <t>U - Etablissements de Soins</t>
  </si>
  <si>
    <t>V - Etablissements de Culte</t>
  </si>
  <si>
    <t>W - Administrations, Banques, Bureaux</t>
  </si>
  <si>
    <t>X - Etablissements Sportifs Couverts</t>
  </si>
  <si>
    <t>Y - Musées</t>
  </si>
  <si>
    <t>PA - Etablissements de Plein Air</t>
  </si>
  <si>
    <t>CTS - Chapitaux, Tentes, Structures</t>
  </si>
  <si>
    <t>SG - Structures Gonflables</t>
  </si>
  <si>
    <t>OA - Hôtels-Restaurants d'Altitude</t>
  </si>
  <si>
    <t>REF - Refuges de Montagne</t>
  </si>
  <si>
    <t>PS - Parcs de Stationnement Couverts</t>
  </si>
  <si>
    <t>GA - Gares</t>
  </si>
  <si>
    <t>EF - Etablissements Flottants</t>
  </si>
  <si>
    <t>V1</t>
  </si>
  <si>
    <t>V2</t>
  </si>
  <si>
    <t>V3</t>
  </si>
  <si>
    <t>V4</t>
  </si>
  <si>
    <t>V5</t>
  </si>
  <si>
    <t>V6</t>
  </si>
  <si>
    <t>V7</t>
  </si>
  <si>
    <t>1)</t>
  </si>
  <si>
    <t>2)</t>
  </si>
  <si>
    <t>3)</t>
  </si>
  <si>
    <t>CTA</t>
  </si>
  <si>
    <t>Logement</t>
  </si>
  <si>
    <t>Equipement sportif</t>
  </si>
  <si>
    <t>Plafond chauffant</t>
  </si>
  <si>
    <t>Electrique</t>
  </si>
  <si>
    <t>GAZ</t>
  </si>
  <si>
    <t>Air/Eau</t>
  </si>
  <si>
    <t>Air/Air</t>
  </si>
  <si>
    <t>Eau/Eau</t>
  </si>
  <si>
    <t>Fioul</t>
  </si>
  <si>
    <t>Cogénération</t>
  </si>
  <si>
    <t>4)</t>
  </si>
  <si>
    <t>5)</t>
  </si>
  <si>
    <t>6)</t>
  </si>
  <si>
    <t>7)</t>
  </si>
  <si>
    <t>8)</t>
  </si>
  <si>
    <t>Gaz Naturel</t>
  </si>
  <si>
    <t>Electricité</t>
  </si>
  <si>
    <t>Biomasse</t>
  </si>
  <si>
    <t>Energie Eolienne</t>
  </si>
  <si>
    <t>Energie Solaire</t>
  </si>
  <si>
    <t>Géothermie</t>
  </si>
  <si>
    <t>Liste des gestionnaires de réseaux de distribution de gaz naturel</t>
  </si>
  <si>
    <t>(Liste établie conformément à l'article 25-l de la loi n°2003-8 du 3 janvier 2003)</t>
  </si>
  <si>
    <t>Distributeur</t>
  </si>
  <si>
    <t>GEDIA (Ex. Régie municipale du gaz de Dreux</t>
  </si>
  <si>
    <t>Régie du syndicat intercommunal du pays chartrain (RSEIPC)</t>
  </si>
  <si>
    <t>Regaz - Gaz de Bordeaux</t>
  </si>
  <si>
    <t>Régie municipale multiservices de la Réole</t>
  </si>
  <si>
    <t>Régie municipale du Gaz de Bazas</t>
  </si>
  <si>
    <t>Société Gaz-Electricité de Grenoble</t>
  </si>
  <si>
    <t>Régie de Villard Bonnot</t>
  </si>
  <si>
    <t>Gascogne Energie Services (Ex. Aire-sur-Adour)</t>
  </si>
  <si>
    <t>Régie municipale de Saint-Avold (Energie)</t>
  </si>
  <si>
    <t>SAEML Energies Services Lannemezan</t>
  </si>
  <si>
    <t>Reseau GDS-GAZ de Strasbourg</t>
  </si>
  <si>
    <t>Société Gaz de Barr</t>
  </si>
  <si>
    <t>SA Vialis (Colmar)</t>
  </si>
  <si>
    <t>CALEO (Ex. Service Gaz et Eau de la Ville de Guebwiller)</t>
  </si>
  <si>
    <t>Régie municipale Gaz Electricité de Bonneville</t>
  </si>
  <si>
    <t>Régie municipale Gaz Electricité de Sallanches</t>
  </si>
  <si>
    <t>Régie du syndicat intercommunal d'électricité et de services de Seyssel</t>
  </si>
  <si>
    <t>Veolia Eau - Compagnie Générale des Eaux</t>
  </si>
  <si>
    <t>Gaz Réseau Distribution France</t>
  </si>
  <si>
    <t>Régie gazelec municipale de Péronne</t>
  </si>
  <si>
    <t>Régie municipale Gaz Electricité de Carmaux - Ene'O</t>
  </si>
  <si>
    <t>Energie Service Lavaur</t>
  </si>
  <si>
    <t>Sicae de la Somme Cambraisis</t>
  </si>
  <si>
    <t>SEOLIS</t>
  </si>
  <si>
    <t>Antargaz</t>
  </si>
  <si>
    <t>Vedig (Dalkia)</t>
  </si>
  <si>
    <t>Adresse</t>
  </si>
  <si>
    <t>7, rue des Fontaines</t>
  </si>
  <si>
    <t>12 et 14, rue du Président Kennedy</t>
  </si>
  <si>
    <t>6, place Ravezies - CS10029</t>
  </si>
  <si>
    <t>1 et 2, avenue du maréchal Joffre - BP 103</t>
  </si>
  <si>
    <t>37 ter, cours Gambetta</t>
  </si>
  <si>
    <t>8, place Robert-Schuman - BP 183</t>
  </si>
  <si>
    <t>2, rue du Boys - BP 4</t>
  </si>
  <si>
    <t>ZAC de Peyres, 62 rue de Sarron</t>
  </si>
  <si>
    <t>53, rue Foch - BP 50005</t>
  </si>
  <si>
    <t>680, rue Peyrehitte</t>
  </si>
  <si>
    <t>14, place des Halles</t>
  </si>
  <si>
    <t>1, rue du Lycée</t>
  </si>
  <si>
    <t>10, rue des Bonnes Gens</t>
  </si>
  <si>
    <t>73, rue de la République</t>
  </si>
  <si>
    <t>15, rue du Bois des Tours</t>
  </si>
  <si>
    <t>243, rue Saint-Martin</t>
  </si>
  <si>
    <t>32, rue de Savoie</t>
  </si>
  <si>
    <t>52, rue d'Anjou</t>
  </si>
  <si>
    <t>6, rue Condorcet</t>
  </si>
  <si>
    <t>32, Faubourg de Bretagne</t>
  </si>
  <si>
    <t>57 ter, avenue Bouloc-Torcatis - BP 10</t>
  </si>
  <si>
    <t>18, avenue Victor-Hugo - BP 89</t>
  </si>
  <si>
    <t>11, rue de la République</t>
  </si>
  <si>
    <t>336, avenue de Paris</t>
  </si>
  <si>
    <t>3, place de Saverne</t>
  </si>
  <si>
    <t>33, place Ronde</t>
  </si>
  <si>
    <t>Dreux cedex</t>
  </si>
  <si>
    <t>Lucé cedex</t>
  </si>
  <si>
    <t>Bordeaux cedex</t>
  </si>
  <si>
    <t>La Réole cedex</t>
  </si>
  <si>
    <t>Bazas</t>
  </si>
  <si>
    <t>Grenoble cedex 9</t>
  </si>
  <si>
    <t>Viallard-Bonnot</t>
  </si>
  <si>
    <t>Aire-sur-l'adour</t>
  </si>
  <si>
    <t>Saint-Avold</t>
  </si>
  <si>
    <t>Lannemezan cedex</t>
  </si>
  <si>
    <t>Strasbourg cedex</t>
  </si>
  <si>
    <t>Barr cedex</t>
  </si>
  <si>
    <t>Colmar</t>
  </si>
  <si>
    <t>Guebwiller cedex</t>
  </si>
  <si>
    <t>Bonneville cedex</t>
  </si>
  <si>
    <t>Sallanches cedex</t>
  </si>
  <si>
    <t>Seyssel</t>
  </si>
  <si>
    <t>Paris</t>
  </si>
  <si>
    <t>Peronne cedex</t>
  </si>
  <si>
    <t>Carmaux</t>
  </si>
  <si>
    <t>Lavaur cedex</t>
  </si>
  <si>
    <t>Roisel</t>
  </si>
  <si>
    <t>Niort</t>
  </si>
  <si>
    <t>La Défense</t>
  </si>
  <si>
    <t>Code Postal</t>
  </si>
  <si>
    <t>Ville</t>
  </si>
  <si>
    <t>Gestionnaire :</t>
  </si>
  <si>
    <t>Distributeur non nationalisé (DNN) :</t>
  </si>
  <si>
    <t>ErDF</t>
  </si>
  <si>
    <t>TERMINAUX</t>
  </si>
  <si>
    <t>PRODUCTION CHAUD/FROID</t>
  </si>
  <si>
    <t>PRODUCTION ECS</t>
  </si>
  <si>
    <t>PLANCHER CHAUFFANT</t>
  </si>
  <si>
    <t>RADIATEUR</t>
  </si>
  <si>
    <t>VENTILOCONVECTEUR</t>
  </si>
  <si>
    <t>TUBE RAYONNANT GAZ</t>
  </si>
  <si>
    <t>CHAUFFERIE CENTRALE</t>
  </si>
  <si>
    <t>CHAUDIERES INDIVIDUELLES GAZ</t>
  </si>
  <si>
    <t>CENTRALISEE</t>
  </si>
  <si>
    <t>INDIVIDUELLE</t>
  </si>
  <si>
    <t>APPOINT SOLAIRE THERMIQUE</t>
  </si>
  <si>
    <t>CHOIX SOLUTIONS</t>
  </si>
  <si>
    <t>AEROTHERME</t>
  </si>
  <si>
    <t>FICHE PROJET
RENSEIGNEMENTS</t>
  </si>
  <si>
    <t>Numéro</t>
  </si>
  <si>
    <t>Fiche</t>
  </si>
  <si>
    <t>Etablie par</t>
  </si>
  <si>
    <t>Le</t>
  </si>
  <si>
    <t>Modification(s)</t>
  </si>
  <si>
    <t>RUE</t>
  </si>
  <si>
    <t>Type de voie</t>
  </si>
  <si>
    <t>Voie</t>
  </si>
  <si>
    <t>15</t>
  </si>
  <si>
    <t>VAUGIRARD</t>
  </si>
  <si>
    <t>PARIS</t>
  </si>
  <si>
    <t>75000</t>
  </si>
  <si>
    <t>EFFINERIE+</t>
  </si>
  <si>
    <t>VOGEL</t>
  </si>
  <si>
    <t>IMMOBILIERE 3F</t>
  </si>
  <si>
    <t>Le coût de la facture d'électricité est liée à trois paramètres :</t>
  </si>
  <si>
    <t>La puissance souscrite</t>
  </si>
  <si>
    <t>La quantité d'énergie consommée</t>
  </si>
  <si>
    <t>Le coût unitaire du kWh pour la fourniture et l'acheminement qui dépend de :</t>
  </si>
  <si>
    <t>La quantité d'énergie facturée</t>
  </si>
  <si>
    <t>La manière de consommer</t>
  </si>
  <si>
    <t>Segmentation des consommateurs</t>
  </si>
  <si>
    <t>Electricité (GRD EDF)</t>
  </si>
  <si>
    <t>C1 :</t>
  </si>
  <si>
    <t>Site alimenté de clients en contrat CARD (relevé de la courbe de charge)</t>
  </si>
  <si>
    <t>C2 :</t>
  </si>
  <si>
    <t>Site alimenté en HTA et dont la puissance souscrite est inférieure à 250 kW (relevé de la courbe de charge)</t>
  </si>
  <si>
    <t>C3 :</t>
  </si>
  <si>
    <t>Site alimenté en HTA et dont la puissance souscrite est inférieure à 250 kW (relevé mensuel des index)</t>
  </si>
  <si>
    <t>C4 :</t>
  </si>
  <si>
    <t>Site alimenté en BT et dont la puissance souscrite est inférieure à 36 kVA (relevé mensuel des index)</t>
  </si>
  <si>
    <t>C5 :</t>
  </si>
  <si>
    <t>Site alimenté en BT et dont la puissance souscrite est inférieure à 36 kVA (relevé semestriel des index)</t>
  </si>
  <si>
    <t>Gaz (GRD GDF)</t>
  </si>
  <si>
    <t>T1 :</t>
  </si>
  <si>
    <t>Jusqu'à 6000 kWh relevé mensuel</t>
  </si>
  <si>
    <t>T2 :</t>
  </si>
  <si>
    <t>Entre 6000 et 300 000 kWh relevé mensuel</t>
  </si>
  <si>
    <t>T3 :</t>
  </si>
  <si>
    <t>Entre 300 000 kWh et 5 GWh (relevé quotidien ou mensuel)</t>
  </si>
  <si>
    <t>T4 :</t>
  </si>
  <si>
    <t>Supérieure à 5 GWh (relevé quotidien ou mensuel)</t>
  </si>
  <si>
    <t>Suivi et analyse des consommations / Optimisation des contrats / Suivi des courbes de charges électriques</t>
  </si>
  <si>
    <t>Détermination du prix</t>
  </si>
  <si>
    <t>Afin de permettre une comparaison pertinente des différentes offres il est prudent de rapporter le prix aux trois éléments suivants :</t>
  </si>
  <si>
    <t>Prix de l'abonnement (il inclut l'accès au réseau de distribution, les services de bases de facturation et de transmission des infos de consommation)</t>
  </si>
  <si>
    <t>Prix de la fourniture qui peut être fixe (achat de blocs fermes pour l'électricité) ou variable (calculé en fonction des consommations)</t>
  </si>
  <si>
    <t>Prix des services associés en dehors des services de bases (fixes ou en fonction, par exemple, de la consommation d'énergie)</t>
  </si>
  <si>
    <t>ENR dans les marchés de fourniture de GAZ et d'ELECTRICITE</t>
  </si>
  <si>
    <t>Notion de coût global</t>
  </si>
  <si>
    <t>P1 :</t>
  </si>
  <si>
    <t>P1' :</t>
  </si>
  <si>
    <t>P2 :</t>
  </si>
  <si>
    <t>P3 :</t>
  </si>
  <si>
    <t>P4 :</t>
  </si>
  <si>
    <t>Fourniture du ou des combustibles</t>
  </si>
  <si>
    <t>Electricité et cendres</t>
  </si>
  <si>
    <t>Maintenance courante</t>
  </si>
  <si>
    <t>Gros entretien et renouvellement</t>
  </si>
  <si>
    <t>Amortissement de l'investissement</t>
  </si>
  <si>
    <t>Décomposition du contrat et des tarifs du chauffage urbain</t>
  </si>
  <si>
    <t>Tarifs R1 et R2</t>
  </si>
  <si>
    <t>Les tarifs sont décomposés pour la fourniture de chaleur et d'eau chaude sanitaire en éléments R1 et R2 représentant respectivement :</t>
  </si>
  <si>
    <t>R1 :</t>
  </si>
  <si>
    <t>R2 :</t>
  </si>
  <si>
    <t>Element proportionnel représentant le coût des combustibles ou autres sources d'énergie (sauf l'électricité afférente aux usages visés en R2 réputés nécessaires en quantité et en quantité pour assurer la fourniture d'un Mégawatheure destiné au chauffage des locaux, ou au réchauffage d'un mètre cube d'eau chaude sanitaire</t>
  </si>
  <si>
    <t>Element forfaitaire annuel représentant la somme des prestations de conduit, de petit et de gros entretien et du renouvellement nécessaires pour assurer le fonctionnement des installations primaires et du coût de l'énergie électrique utilisée mécaniquement, réputée nécessaire pour assurer le fonctionnement des installations primaires. Les éléments R1 et R2 seront eux-mêmes précisés par un indice complémentaire : C pour le chauffage, E pour l'eau chaude sanitaire</t>
  </si>
  <si>
    <t>Le terme R2 est décomposé en 3 éléments :</t>
  </si>
  <si>
    <t>Elément fixe représentant l'énergie utilisée mécaniquement, mesuré en euros par kilo-Watt de puissance souscrite pour le chauffage et pour l'eau chaude sanitaire</t>
  </si>
  <si>
    <t>Element fixe représentant le coût des prestations de conduite et de petit entretien, mesuré en euros par kilo-Watt de puissance souscrite pour le chauffage et l'eau chaude sanitaire</t>
  </si>
  <si>
    <t>Element fixe représentant le coût du gros entretien et du renouvellement des installations, mesuré en euros par kilo-Watt de puissance souscrite pour le chauffage et l'eau chaude sanitaire</t>
  </si>
  <si>
    <t>La facturation s'effectue sur 12 échéance échues révisées chaque mois</t>
  </si>
  <si>
    <t>Un ajustement sur le prix réel de l'énergie de la saison est calculé au 30 juin sur chaque année</t>
  </si>
  <si>
    <t>ENERGIES</t>
  </si>
  <si>
    <t>Abonnements et achats selon consommations</t>
  </si>
  <si>
    <t>GAZ NATUREL</t>
  </si>
  <si>
    <t xml:space="preserve">Prix GDF </t>
  </si>
  <si>
    <t>1er Avril 2014</t>
  </si>
  <si>
    <t>Tarif</t>
  </si>
  <si>
    <t>B0</t>
  </si>
  <si>
    <t>B1</t>
  </si>
  <si>
    <t>B2I</t>
  </si>
  <si>
    <t>B2S</t>
  </si>
  <si>
    <t>TEL</t>
  </si>
  <si>
    <t>Abonnement (€/an)</t>
  </si>
  <si>
    <t>Hiver</t>
  </si>
  <si>
    <t>Eté</t>
  </si>
  <si>
    <t>Hiver du 1er novembre au 31 mars et Eté du 1er avril au 31 octobre</t>
  </si>
  <si>
    <t>Consommations TVA 20% et Abonnements TVA 5,5%</t>
  </si>
  <si>
    <t>https://www.gdfsuez-dolcevita.fr/portailClients/client/c/2/offres_services/N_simulateur_raccordement/raccordement</t>
  </si>
  <si>
    <t>Niveau de prix :</t>
  </si>
  <si>
    <t>https://www.gdfsuez-dolcevita.fr/portailClients/client/c/2/offres_services/Gaz_naturel/gaz_tarif_regl</t>
  </si>
  <si>
    <t>Conseillé pour une consommation annuelle de</t>
  </si>
  <si>
    <t>Niveaux de prix pour 100 kWh</t>
  </si>
  <si>
    <t>Toutes saisons</t>
  </si>
  <si>
    <t>0 à 1000 kWh</t>
  </si>
  <si>
    <t>1000 à 6000 kWh</t>
  </si>
  <si>
    <t>6000 à 30000 kWh</t>
  </si>
  <si>
    <t>30000 kWh à 150000 kWh</t>
  </si>
  <si>
    <t>150 MWh à 300 MWh</t>
  </si>
  <si>
    <t>150 MWh à 3 GWh</t>
  </si>
  <si>
    <t>5 GWh à 8GWh</t>
  </si>
  <si>
    <t>B2M (Entreprise)</t>
  </si>
  <si>
    <t>TEL Nuit (Entreprise)</t>
  </si>
  <si>
    <t>Minimum 2 GWh</t>
  </si>
  <si>
    <t>Entre 20h et 6h</t>
  </si>
  <si>
    <t>S2S (Entreprise)</t>
  </si>
  <si>
    <t>Supérieure 4 GWh</t>
  </si>
  <si>
    <t>STS (Entreprise)</t>
  </si>
  <si>
    <t>TSS (Tarif spécial de solidarité)</t>
  </si>
  <si>
    <t>TTC</t>
  </si>
  <si>
    <t>ELECTRICITE</t>
  </si>
  <si>
    <t>Prix EDF</t>
  </si>
  <si>
    <t>Puissance souscrite (kVA)</t>
  </si>
  <si>
    <t>1er Février 2014</t>
  </si>
  <si>
    <t>Hors DOM et Corse</t>
  </si>
  <si>
    <t>TARIF BLEU</t>
  </si>
  <si>
    <t>Option base</t>
  </si>
  <si>
    <t>Abonnement annuel (€/an)</t>
  </si>
  <si>
    <t>Prix du kWh (cts €/kWh)</t>
  </si>
  <si>
    <t>Heures pleines</t>
  </si>
  <si>
    <t>Heures creuses</t>
  </si>
  <si>
    <t>Option tempo</t>
  </si>
  <si>
    <t>Bleu HC</t>
  </si>
  <si>
    <t>Bleu HP</t>
  </si>
  <si>
    <t>Blanc HC</t>
  </si>
  <si>
    <t>Blanc HP</t>
  </si>
  <si>
    <t>Rouge HC</t>
  </si>
  <si>
    <t>Rouge HP</t>
  </si>
  <si>
    <t>Option heures</t>
  </si>
  <si>
    <t>Prix particuliers</t>
  </si>
  <si>
    <t>TARIF JAUNE</t>
  </si>
  <si>
    <t>Prix CPCU</t>
  </si>
  <si>
    <t>1er Mars 2013</t>
  </si>
  <si>
    <t>Comptage sur condensats</t>
  </si>
  <si>
    <t>Abonnement annuel (€/kW)</t>
  </si>
  <si>
    <t>Consommation (€/T)</t>
  </si>
  <si>
    <t>Réseau Vapeur</t>
  </si>
  <si>
    <t>T100 : Longue utilisation</t>
  </si>
  <si>
    <t>T110 : Moyenne utilisation</t>
  </si>
  <si>
    <t>Comptage en MWh sur circuit secondaire échangeur(s)</t>
  </si>
  <si>
    <t>T200 : Longue utilisation</t>
  </si>
  <si>
    <t>T210 : Moyenne utilisation</t>
  </si>
  <si>
    <t>Comptage en MWh sur circuit primaire échangeur(s)</t>
  </si>
  <si>
    <t>T300 : Longue utilisation</t>
  </si>
  <si>
    <t>T310 : Moyenne utilisation</t>
  </si>
  <si>
    <t>Consommation (€/MWh)</t>
  </si>
  <si>
    <t>TARIFS DE VENTE : Fourniture d'énergie</t>
  </si>
  <si>
    <t>TARIFS DE VENTE : Vente de chaleur</t>
  </si>
  <si>
    <t>Privatif</t>
  </si>
  <si>
    <r>
      <t xml:space="preserve">T231 : P &gt; 400 kW </t>
    </r>
    <r>
      <rPr>
        <sz val="11"/>
        <color theme="1"/>
        <rFont val="Calibri"/>
        <family val="2"/>
      </rPr>
      <t>≥ 15 ans</t>
    </r>
  </si>
  <si>
    <r>
      <t xml:space="preserve">T232 : P </t>
    </r>
    <r>
      <rPr>
        <sz val="11"/>
        <color theme="1"/>
        <rFont val="Calibri"/>
        <family val="2"/>
      </rPr>
      <t>≤ 400 kW ≥ 15 ans</t>
    </r>
  </si>
  <si>
    <r>
      <t xml:space="preserve">T334 : Durée contrat </t>
    </r>
    <r>
      <rPr>
        <sz val="11"/>
        <color theme="1"/>
        <rFont val="Calibri"/>
        <family val="2"/>
      </rPr>
      <t>≥ 15 ans</t>
    </r>
  </si>
  <si>
    <t>CHAUFFAGE URBAIN</t>
  </si>
  <si>
    <t>Réseau EC</t>
  </si>
  <si>
    <t>BIOMASSE</t>
  </si>
  <si>
    <t>SOLAIRE PHOTOVOLTAIQUE</t>
  </si>
  <si>
    <t>Prix achats</t>
  </si>
  <si>
    <t>0-9 kW</t>
  </si>
  <si>
    <t>0-36 kW</t>
  </si>
  <si>
    <t>Type  d'installation</t>
  </si>
  <si>
    <t>Intégrée au bâti</t>
  </si>
  <si>
    <t>Intégrée simplifiée au bâti</t>
  </si>
  <si>
    <t>Tout type d'installation</t>
  </si>
  <si>
    <t>36-100 kW</t>
  </si>
  <si>
    <t>0-12 MW</t>
  </si>
  <si>
    <t>Tarifs d'achat (c€/kWh)</t>
  </si>
  <si>
    <t>Demande de raccordement entre :</t>
  </si>
  <si>
    <t>1er Janvier 2014 et 31 Mars 2014 sur 20 ans</t>
  </si>
  <si>
    <t>Plafond</t>
  </si>
  <si>
    <t>pleines puissance</t>
  </si>
  <si>
    <t>1500 heures par an</t>
  </si>
  <si>
    <t>EOLIEN TERRESTRE</t>
  </si>
  <si>
    <t>1er Janvier 2012</t>
  </si>
  <si>
    <t>Prix garanti pendant 15 ans</t>
  </si>
  <si>
    <t>Si le système est installée dans une Zone de Développement Eolien (ZDE) :</t>
  </si>
  <si>
    <t>€/kWh</t>
  </si>
  <si>
    <t>Majoration des tarifs possibles dans certaines conditions</t>
  </si>
  <si>
    <t>Obligation d'achat des énergies renouvelables :</t>
  </si>
  <si>
    <t>http://www.developpement-durable.gouv.fr/Les-tarifs-d-achat-de-l,12195.html</t>
  </si>
  <si>
    <t>Prix</t>
  </si>
  <si>
    <t>Type</t>
  </si>
  <si>
    <t>Compris livraison</t>
  </si>
  <si>
    <t>Granulés en vracs</t>
  </si>
  <si>
    <t>Bûches de 50 cm</t>
  </si>
  <si>
    <t>€/T</t>
  </si>
  <si>
    <t>€/Stère</t>
  </si>
  <si>
    <t>€/100 kWh PCI</t>
  </si>
  <si>
    <t>Puissance souscrite de 42 à 240 kVA inclus</t>
  </si>
  <si>
    <t>TB</t>
  </si>
  <si>
    <t>1er Août 2013</t>
  </si>
  <si>
    <t>Entreprise</t>
  </si>
  <si>
    <t>Version</t>
  </si>
  <si>
    <t>Coefficients de puissance réduite</t>
  </si>
  <si>
    <t>Utilisations longues</t>
  </si>
  <si>
    <t>Utilisations moyennes</t>
  </si>
  <si>
    <t>Calcul des dépassements (€/Heure)</t>
  </si>
  <si>
    <t>Pointe</t>
  </si>
  <si>
    <t>Prime fixe annuelle (€/kVA)</t>
  </si>
  <si>
    <t>Prix de l'énergie (c€/kWh)</t>
  </si>
  <si>
    <t>Option EJP</t>
  </si>
  <si>
    <t>Pointe mobile</t>
  </si>
  <si>
    <t>RESEAU DE FROID URBAIN</t>
  </si>
  <si>
    <t>Disponibilité des énergies et restrictions environnementales</t>
  </si>
  <si>
    <t>Disponibilité de l'énergie par rapport à la situation géographique du projet</t>
  </si>
  <si>
    <t>Réseaux de chaleur</t>
  </si>
  <si>
    <t>Réseaux de froid</t>
  </si>
  <si>
    <t>Disponibilité environnementale des énergies et réseaux</t>
  </si>
  <si>
    <t>Disponibilité physique des énergies et réseaux</t>
  </si>
  <si>
    <t>Consommation en Energie Primaire Cep</t>
  </si>
  <si>
    <t>Chauffage</t>
  </si>
  <si>
    <t>Refroidissement</t>
  </si>
  <si>
    <t>Eau Chaude Sanitaire</t>
  </si>
  <si>
    <t>Eclairage</t>
  </si>
  <si>
    <t>Auxiliaires (Pompes, ventilateurs)</t>
  </si>
  <si>
    <t>La production PV vient en déduction de la consommation totale (si Cep + 12 &lt; Cep max)</t>
  </si>
  <si>
    <t>Usage</t>
  </si>
  <si>
    <t>Cep Max</t>
  </si>
  <si>
    <t>Consommation
kWh/m².an</t>
  </si>
  <si>
    <t>Coefficient 
Multiplicateur</t>
  </si>
  <si>
    <t>Cep Projet
kWhep/m².an</t>
  </si>
  <si>
    <t>Climatisation</t>
  </si>
  <si>
    <t>ECS</t>
  </si>
  <si>
    <t>Auxiliaires</t>
  </si>
  <si>
    <t>Production PV</t>
  </si>
  <si>
    <t>Total</t>
  </si>
  <si>
    <t>1 ou 2,58</t>
  </si>
  <si>
    <t>Calcul du Cep</t>
  </si>
  <si>
    <t>Usage du bâtiment :</t>
  </si>
  <si>
    <t>Département :</t>
  </si>
  <si>
    <t>Exposition au bruit :</t>
  </si>
  <si>
    <t>Altitude :</t>
  </si>
  <si>
    <t>Informations</t>
  </si>
  <si>
    <t>Zone géographique :</t>
  </si>
  <si>
    <t>Climatisation :</t>
  </si>
  <si>
    <t>Liste5</t>
  </si>
  <si>
    <t>01 - Ain</t>
  </si>
  <si>
    <t>H1c</t>
  </si>
  <si>
    <t>02 - Aisne</t>
  </si>
  <si>
    <t>H1a</t>
  </si>
  <si>
    <t>03- Aliter</t>
  </si>
  <si>
    <t>04 - Alpes-de-Haute-Provence</t>
  </si>
  <si>
    <t>H2d</t>
  </si>
  <si>
    <t>05 - Hautes-Alpes</t>
  </si>
  <si>
    <t>06 - Alpes-Maritimes</t>
  </si>
  <si>
    <t>H3</t>
  </si>
  <si>
    <t>07 - Ardèche</t>
  </si>
  <si>
    <t>08- Ardennes</t>
  </si>
  <si>
    <t>H1b</t>
  </si>
  <si>
    <t>09 - Ariege</t>
  </si>
  <si>
    <t>H2c</t>
  </si>
  <si>
    <t>10 - Aube</t>
  </si>
  <si>
    <t>11 - Aude</t>
  </si>
  <si>
    <t>12 - Aveyron</t>
  </si>
  <si>
    <t>13 - Bouches-du-Rhône</t>
  </si>
  <si>
    <t>14- Calvados</t>
  </si>
  <si>
    <t>15 - Cantal</t>
  </si>
  <si>
    <t>16 - Charente</t>
  </si>
  <si>
    <t>H2b</t>
  </si>
  <si>
    <t>17 - Charente-Maritime</t>
  </si>
  <si>
    <t>18 - Cher</t>
  </si>
  <si>
    <t>19- Corrèze</t>
  </si>
  <si>
    <t>2A - Corse-du-Sud</t>
  </si>
  <si>
    <t>2B - Haute-Corse</t>
  </si>
  <si>
    <t>21 - Côtes-d'Or</t>
  </si>
  <si>
    <t>22 - Côtes-d'Armor</t>
  </si>
  <si>
    <t>H2a</t>
  </si>
  <si>
    <t>23 - Creuse</t>
  </si>
  <si>
    <t>24 - Dordogne</t>
  </si>
  <si>
    <t>25- Doubs</t>
  </si>
  <si>
    <t>26 - Drôme</t>
  </si>
  <si>
    <t>27 - Eure</t>
  </si>
  <si>
    <t>28 - Eure-et-Loir</t>
  </si>
  <si>
    <t>29 - Finistère</t>
  </si>
  <si>
    <t>30 - Gard</t>
  </si>
  <si>
    <t>31 - Haute-Garonne</t>
  </si>
  <si>
    <t>32 - Gers</t>
  </si>
  <si>
    <t>33 - Gironde</t>
  </si>
  <si>
    <t>34 - Hérault</t>
  </si>
  <si>
    <t>35 - Ille-et-Vilaine</t>
  </si>
  <si>
    <t>36 - Indre</t>
  </si>
  <si>
    <t>37 - Indre-et-Loire</t>
  </si>
  <si>
    <t>38 - Isère</t>
  </si>
  <si>
    <t>39 - Jura</t>
  </si>
  <si>
    <t>20 - Landes</t>
  </si>
  <si>
    <t>41 - Loir-et-Cher</t>
  </si>
  <si>
    <t>42- Loire</t>
  </si>
  <si>
    <t>43 - Haute-Loire</t>
  </si>
  <si>
    <t>44 - Loire-Atlantique</t>
  </si>
  <si>
    <t>42- Loiret</t>
  </si>
  <si>
    <t>46 - Lot</t>
  </si>
  <si>
    <t>47 - Lot-et-Garonne</t>
  </si>
  <si>
    <t>48 - Lozère</t>
  </si>
  <si>
    <t>49 - Maine-et-Loire</t>
  </si>
  <si>
    <t>50 - Manche</t>
  </si>
  <si>
    <t>51 - Marne</t>
  </si>
  <si>
    <t>52 - Haute-Marne</t>
  </si>
  <si>
    <t>53 - Mayenne</t>
  </si>
  <si>
    <t>54 - Meurthe-et-Moselle</t>
  </si>
  <si>
    <t>55- Meuse</t>
  </si>
  <si>
    <t>56 - Morbihan</t>
  </si>
  <si>
    <t>57 - Moselle</t>
  </si>
  <si>
    <t>58 - Niêvre</t>
  </si>
  <si>
    <t>59 - Nord</t>
  </si>
  <si>
    <t>60 - Ose</t>
  </si>
  <si>
    <t>61 - Orne</t>
  </si>
  <si>
    <t>62 - Pas-de-Calais</t>
  </si>
  <si>
    <t>63- Puy-de Dôme</t>
  </si>
  <si>
    <t>64 - Pyreneesatlantiques</t>
  </si>
  <si>
    <t>65 - Hautes-Pyrenées</t>
  </si>
  <si>
    <t>66 - frênes-Orientales</t>
  </si>
  <si>
    <t>67 - Bas-Rhin</t>
  </si>
  <si>
    <t>63- Haut-Rhin</t>
  </si>
  <si>
    <t>69 - Rhône</t>
  </si>
  <si>
    <t>70 - Haute-Saône</t>
  </si>
  <si>
    <t>71 - Saône-et-Loire</t>
  </si>
  <si>
    <t>72 - Sarthe</t>
  </si>
  <si>
    <t>73- Savoie</t>
  </si>
  <si>
    <t>74 - Haute-Savoie</t>
  </si>
  <si>
    <t>75 - Paris</t>
  </si>
  <si>
    <t>76 - Seine-Maritime</t>
  </si>
  <si>
    <t>77 - Seine-et-Marne</t>
  </si>
  <si>
    <t>78- Yvelines</t>
  </si>
  <si>
    <t>79 - Deux-Sevres</t>
  </si>
  <si>
    <t>80- Somme</t>
  </si>
  <si>
    <t>81 - Tarn</t>
  </si>
  <si>
    <t>82 - Tarn-et-Garonne</t>
  </si>
  <si>
    <t>83 - Var</t>
  </si>
  <si>
    <t>84 - Vaucluse</t>
  </si>
  <si>
    <t>86 - Vendée</t>
  </si>
  <si>
    <t>86 - Vienne</t>
  </si>
  <si>
    <t>87 - Haute-Vienne</t>
  </si>
  <si>
    <t>88 - Vosges</t>
  </si>
  <si>
    <t>89 - Yonne</t>
  </si>
  <si>
    <t>90 - Territoire de Belfort</t>
  </si>
  <si>
    <t>91 - Essonne</t>
  </si>
  <si>
    <t>92- Hauts-de-Seine</t>
  </si>
  <si>
    <t>93 - Seine-Saint-Denis</t>
  </si>
  <si>
    <t>94 - Val-de-Marne</t>
  </si>
  <si>
    <t>96- Val-d'Oise</t>
  </si>
  <si>
    <t>BR1</t>
  </si>
  <si>
    <t>BR2</t>
  </si>
  <si>
    <t>BR3</t>
  </si>
  <si>
    <t>Cep Max = 50 x Mctype x (Mcgéo + Mcalt + Mcsurf + McGES)</t>
  </si>
  <si>
    <t>Cep Max = 57,5 x Mctype x (Mcgéo + Mcalt + Mcsurf + McGES)</t>
  </si>
  <si>
    <t>Mctype</t>
  </si>
  <si>
    <t>Mcgéo</t>
  </si>
  <si>
    <t>Mcalt</t>
  </si>
  <si>
    <t>Mcsurf</t>
  </si>
  <si>
    <t>McGES</t>
  </si>
  <si>
    <t>Cep Max =</t>
  </si>
  <si>
    <t>kWhep/m².an</t>
  </si>
  <si>
    <t>Renseignements globaux</t>
  </si>
  <si>
    <t>Renseignements thermiques</t>
  </si>
  <si>
    <t>Libellé de l'Affaire :</t>
  </si>
  <si>
    <t>Maître d'Ouvrage :</t>
  </si>
  <si>
    <t>Architecte :</t>
  </si>
  <si>
    <t>Type d'Opération :</t>
  </si>
  <si>
    <t>Montant de l'Enveloppe :</t>
  </si>
  <si>
    <t>SHON Totale :</t>
  </si>
  <si>
    <t>Label(s) Visé(s) :</t>
  </si>
  <si>
    <t>Situation du Projet :</t>
  </si>
  <si>
    <t>SHON RT</t>
  </si>
  <si>
    <t>Zone climatique :</t>
  </si>
  <si>
    <t>SHON RT :</t>
  </si>
  <si>
    <t>Liste des gestionnaires de réseaux de distribution de chaleur et de froid</t>
  </si>
  <si>
    <t>Annuaire selon le site http://viaseva.com/</t>
  </si>
  <si>
    <t>Carte nationale des réseaux de chaleur et de froid - Contenus CO2 - Edition 2013</t>
  </si>
  <si>
    <t>Critères :</t>
  </si>
  <si>
    <t>Disponibilité de la toiture/façade</t>
  </si>
  <si>
    <t>Orientation des panneaux</t>
  </si>
  <si>
    <t>Inclinaison des panneaux</t>
  </si>
  <si>
    <t>Durée d'ensoleillement</t>
  </si>
  <si>
    <t>Présence de masques ou ombres</t>
  </si>
  <si>
    <t>Disponibilité de l'énergie par rapport à la situation environnementale du projet</t>
  </si>
  <si>
    <t>Espace de stockage suffisant et protégé</t>
  </si>
  <si>
    <t>Favorable</t>
  </si>
  <si>
    <t>Défavorable</t>
  </si>
  <si>
    <t>Peu favorable</t>
  </si>
  <si>
    <t>Restrictions sonores et de dispositions</t>
  </si>
  <si>
    <t>PARIS IMMOBILIERE 3F</t>
  </si>
  <si>
    <t>Propice aux capteurs horizontaux</t>
  </si>
  <si>
    <t>Propice aux sondes verticales</t>
  </si>
  <si>
    <t>Propice aux systèmes sur nappes</t>
  </si>
  <si>
    <t>Disponibilité de la toiture</t>
  </si>
  <si>
    <t>Permis de contruire si h &gt; 12 m</t>
  </si>
  <si>
    <t xml:space="preserve">Densité du tissu urbain </t>
  </si>
  <si>
    <t>Vitesse annuelle du vent</t>
  </si>
  <si>
    <t>Restrictions sonores riverains</t>
  </si>
  <si>
    <t>Restrictions visuelles riverains</t>
  </si>
  <si>
    <t>Autorisations urbanistiques</t>
  </si>
  <si>
    <t>Accessibilité du projet et du stockage</t>
  </si>
  <si>
    <t>Consommations unitaires et répartition par usage</t>
  </si>
  <si>
    <t>Santé</t>
  </si>
  <si>
    <t>Auxiliaire</t>
  </si>
  <si>
    <t>Centres hospitaliers</t>
  </si>
  <si>
    <t>Autres</t>
  </si>
  <si>
    <t>Cuisson</t>
  </si>
  <si>
    <t>Enseignement</t>
  </si>
  <si>
    <t>Résidentiel</t>
  </si>
  <si>
    <t>Collectif</t>
  </si>
  <si>
    <t>Pavillons</t>
  </si>
  <si>
    <t>Ratios de consommations d'électricité dues à l'éclairage des locaux en kWh/m².an</t>
  </si>
  <si>
    <t>Hôtellerie</t>
  </si>
  <si>
    <t>Bureau</t>
  </si>
  <si>
    <t>10 à 15</t>
  </si>
  <si>
    <t>25 à 30</t>
  </si>
  <si>
    <t>30 à 50</t>
  </si>
  <si>
    <t>20 à 24</t>
  </si>
  <si>
    <t>Puissance souscrite supérieure à 240 kVA</t>
  </si>
  <si>
    <t>TARIF VERT A</t>
  </si>
  <si>
    <t>Option A5 base</t>
  </si>
  <si>
    <t>Prime fixe annuelle (€/kW)</t>
  </si>
  <si>
    <t>Très Longues Utilisations</t>
  </si>
  <si>
    <t>Longues Utilisations</t>
  </si>
  <si>
    <t>Moyennes Utilisations</t>
  </si>
  <si>
    <t>Courtes Utilisations</t>
  </si>
  <si>
    <t>Très longues Utilisations</t>
  </si>
  <si>
    <t>Coefficients par poste</t>
  </si>
  <si>
    <t>Calcul des dépassements</t>
  </si>
  <si>
    <t>Electronique</t>
  </si>
  <si>
    <t>K (PMAX-P) €/kW</t>
  </si>
  <si>
    <t>KN (PMAX-P) €/kW</t>
  </si>
  <si>
    <t>Electronique €/kW</t>
  </si>
  <si>
    <t>Comptage
(k3 k2 k1)</t>
  </si>
  <si>
    <t>Energie €/kWh</t>
  </si>
  <si>
    <t>TJ / TF</t>
  </si>
  <si>
    <t>KN (PMAX-P €/kW</t>
  </si>
  <si>
    <t>PRODUCTION SUPPLEMENTAIRE</t>
  </si>
  <si>
    <t>PANNEAUX PHOTOVOLTAIQUE</t>
  </si>
  <si>
    <t>Système préssenti / Variante(s)</t>
  </si>
  <si>
    <t>BASE</t>
  </si>
  <si>
    <t>Facteurs de conversion à utiliser pour le cas où les consommations sont estimées au moyen d'une méthode de calcul</t>
  </si>
  <si>
    <t>Annexe 4 de l'Arrêté du 15 septembre 2006 relatif au DPE pour les bâtiments</t>
  </si>
  <si>
    <t>En kilogramme de CO2 par kilowattheure PCI d'énergie finale</t>
  </si>
  <si>
    <t>Bois/Biomasse</t>
  </si>
  <si>
    <t>Gaz naturel</t>
  </si>
  <si>
    <t>Fioul domestique</t>
  </si>
  <si>
    <t>Charbon</t>
  </si>
  <si>
    <t>Gaz propane ou butane</t>
  </si>
  <si>
    <t>Autres combustibles fossibles</t>
  </si>
  <si>
    <t>Electricité d'origine renouvelable</t>
  </si>
  <si>
    <t>Electricité (hors renouvelable)</t>
  </si>
  <si>
    <t>Froid</t>
  </si>
  <si>
    <t>Classes de l'étiquette climat</t>
  </si>
  <si>
    <t>Bâtiments à usage principal d'habitation</t>
  </si>
  <si>
    <t>Désignation de la classe</t>
  </si>
  <si>
    <t>Plage de consommations (kgéqCO2/m².an)</t>
  </si>
  <si>
    <t>A</t>
  </si>
  <si>
    <t>B</t>
  </si>
  <si>
    <t>C</t>
  </si>
  <si>
    <t>D</t>
  </si>
  <si>
    <t>E</t>
  </si>
  <si>
    <t>F</t>
  </si>
  <si>
    <t>G</t>
  </si>
  <si>
    <t>à</t>
  </si>
  <si>
    <t>&gt;</t>
  </si>
  <si>
    <t>≤</t>
  </si>
  <si>
    <t>Bâtiments à usage principal de bureau, d'administration ou d'enseignement</t>
  </si>
  <si>
    <t>Bâtiments à occupation continue (exemple : hôpitaux, hôtels, internats, maisons de retraite, etc.)</t>
  </si>
  <si>
    <t>Autres bâtiments non mentionnés  dans les deux précédents cas (exemple : théâtre, salles de sport, restauration, commerces individuels, etc.)</t>
  </si>
  <si>
    <t>Classes de l'étiquette énergie</t>
  </si>
  <si>
    <t>Plage de consommations (kWhep/m².an)</t>
  </si>
  <si>
    <t>kgCO2/kWhef</t>
  </si>
  <si>
    <t>3.a</t>
  </si>
  <si>
    <t>Coût d'investissement entre système / variante(s)</t>
  </si>
  <si>
    <t>Calcul du Cep à faire sur le fichier excel ?</t>
  </si>
  <si>
    <t>Questions en attente</t>
  </si>
  <si>
    <t>Ratios Marcel sur les différents coûts des systèmes</t>
  </si>
  <si>
    <t>Consommations type par usage et par bâtiment ?</t>
  </si>
  <si>
    <t>Elargir les restrictions des énergies autres que dispo etc. ?</t>
  </si>
  <si>
    <t>Gérer les différents abo et coûts d'énergies</t>
  </si>
  <si>
    <t>Evolution fichier excel sur RBR 2020 ?</t>
  </si>
  <si>
    <t>Ajouts de systèmes innovants type Power Pipe</t>
  </si>
  <si>
    <t>Types de bâtiments</t>
  </si>
  <si>
    <t>Habitation</t>
  </si>
  <si>
    <t>Logement collectif</t>
  </si>
  <si>
    <t>Maison individuelle ou accolée</t>
  </si>
  <si>
    <t>Hébergement</t>
  </si>
  <si>
    <t>Foyer de jeunes travailleurs</t>
  </si>
  <si>
    <t>Cité universitaire</t>
  </si>
  <si>
    <t>EHPA - EHPAD</t>
  </si>
  <si>
    <t>Etablissements d'hébergement pour personnes âgées</t>
  </si>
  <si>
    <t>Etablissements d'hébergement pour personnes âgées dépendantes</t>
  </si>
  <si>
    <t>Hôtels</t>
  </si>
  <si>
    <t>Hôtel 0 étoile et 1 étoile (partie nuit)</t>
  </si>
  <si>
    <t>Hôtel 2 étoiles (partie nuit)</t>
  </si>
  <si>
    <t>Hôtel 3 étoiles (partie nuit)</t>
  </si>
  <si>
    <t>Hôtel 4 étoiles et 5 étoiles (partie nuit)</t>
  </si>
  <si>
    <t>Hôtel 0, 1 et 2 étoiles (partie jour)</t>
  </si>
  <si>
    <t>Hôtel 3, 4 et 5 étoiles (partie jour)</t>
  </si>
  <si>
    <t>Restauration</t>
  </si>
  <si>
    <t>Restauration commerciale en continue : 18h par jour - 7 jours sur 7</t>
  </si>
  <si>
    <t>Restauration 1 repas par jour - 5 jours sur 7</t>
  </si>
  <si>
    <t>Restauration 2 repas par jour - 6 jours sur 7</t>
  </si>
  <si>
    <t>Restauration 2 repas par jour - 7 jours sur 7</t>
  </si>
  <si>
    <t>Restauration scolaire 1 repas par jour - 5 jours sur 7</t>
  </si>
  <si>
    <t>Restauration scolaire 3 repas par jour - 5 jours sur 7</t>
  </si>
  <si>
    <t>Commerce</t>
  </si>
  <si>
    <t>Etablissement d'accueil de la petite enfance</t>
  </si>
  <si>
    <t>Enseignement primaire</t>
  </si>
  <si>
    <t>Enseignement secondaire (partie jour)</t>
  </si>
  <si>
    <t>Enseignement secondaire (partie nuit)</t>
  </si>
  <si>
    <t>Bâtiment universitaire d'enseignement et de recherche</t>
  </si>
  <si>
    <t>Gymnases et salles de sports (y compris les vestiaires)</t>
  </si>
  <si>
    <t>Etablissement sportif scolaire</t>
  </si>
  <si>
    <t>Etablissement sportif municipal ou privé</t>
  </si>
  <si>
    <t>Etablissements de santé</t>
  </si>
  <si>
    <t>Etablissements de santé partie jour</t>
  </si>
  <si>
    <t>Etablissements de santé partie nuit</t>
  </si>
  <si>
    <t>Industrie ou artisanat</t>
  </si>
  <si>
    <t>Bâtiment à usage industriel ou artisanel continu - 3 x 8 h</t>
  </si>
  <si>
    <t>Bâtiment à usage industriel ou artisanal journalier - 8 h à 18 h</t>
  </si>
  <si>
    <t>Tribunal et palais de justice</t>
  </si>
  <si>
    <t>Aérogare</t>
  </si>
  <si>
    <t>Lieux de culte</t>
  </si>
  <si>
    <t>Salles de spectacle (théâtre, cinéma, opéra, auditorium)</t>
  </si>
  <si>
    <t>Musées - Salles d'exposition</t>
  </si>
  <si>
    <t>Piscines - Patinoires - Saunas - Hammams (dont vestiaires)</t>
  </si>
  <si>
    <t>Etablissements pénitentiaires</t>
  </si>
  <si>
    <t>Salles de conférences</t>
  </si>
  <si>
    <t>Médiathèques et bibliothèques municipales</t>
  </si>
  <si>
    <t>HLL</t>
  </si>
  <si>
    <t>Equipements sportifs (uniquement constitués de vestiaires)</t>
  </si>
  <si>
    <t>-</t>
  </si>
  <si>
    <t>Composition d'un site avec plusieurs fonction</t>
  </si>
  <si>
    <t>Secondaire</t>
  </si>
  <si>
    <t>Primaire</t>
  </si>
  <si>
    <t>Réseaux de chaleur et de froid</t>
  </si>
  <si>
    <t>Selon le réseau (voir viaseva.com)</t>
  </si>
  <si>
    <t>Arrêté de novembre 77</t>
  </si>
  <si>
    <t>Panneaux muraux</t>
  </si>
  <si>
    <t>CHAUFFE EAU THERMODINAMIQUE ELECTRIQUE</t>
  </si>
  <si>
    <t>Habitation / Hébergement</t>
  </si>
  <si>
    <t>Salles polyvalentes - Salles des fêtes</t>
  </si>
  <si>
    <t>Bois</t>
  </si>
  <si>
    <t>Vapeur basse presion</t>
  </si>
  <si>
    <t>Eau</t>
  </si>
  <si>
    <t>Coût d'installation</t>
  </si>
  <si>
    <t>Coût de remplacement</t>
  </si>
  <si>
    <t>Frais de maintenance</t>
  </si>
  <si>
    <t>Durée de vie du système</t>
  </si>
  <si>
    <t>Bâtiment industriel</t>
  </si>
  <si>
    <t>Etablissement de santé</t>
  </si>
  <si>
    <t>Restauration collective</t>
  </si>
  <si>
    <t>Salle de spectacle</t>
  </si>
  <si>
    <t>Centre culturel</t>
  </si>
  <si>
    <t>ListeTypes</t>
  </si>
  <si>
    <t>Précision(s) :</t>
  </si>
  <si>
    <t>HABITATION / HEBERGEMENT</t>
  </si>
  <si>
    <t>Catégorie :</t>
  </si>
  <si>
    <t>Energie utilisée :</t>
  </si>
  <si>
    <r>
      <t>Cep</t>
    </r>
    <r>
      <rPr>
        <vertAlign val="subscript"/>
        <sz val="14"/>
        <color theme="1"/>
        <rFont val="Calibri"/>
        <family val="2"/>
        <scheme val="minor"/>
      </rPr>
      <t>max</t>
    </r>
    <r>
      <rPr>
        <sz val="14"/>
        <color theme="1"/>
        <rFont val="Calibri"/>
        <family val="2"/>
        <scheme val="minor"/>
      </rPr>
      <t xml:space="preserve"> (kWh</t>
    </r>
    <r>
      <rPr>
        <vertAlign val="subscript"/>
        <sz val="14"/>
        <color theme="1"/>
        <rFont val="Calibri"/>
        <family val="2"/>
        <scheme val="minor"/>
      </rPr>
      <t>ep</t>
    </r>
    <r>
      <rPr>
        <sz val="14"/>
        <color theme="1"/>
        <rFont val="Calibri"/>
        <family val="2"/>
        <scheme val="minor"/>
      </rPr>
      <t>/an.m² SHON</t>
    </r>
    <r>
      <rPr>
        <vertAlign val="subscript"/>
        <sz val="14"/>
        <color theme="1"/>
        <rFont val="Calibri"/>
        <family val="2"/>
        <scheme val="minor"/>
      </rPr>
      <t>RT</t>
    </r>
    <r>
      <rPr>
        <sz val="14"/>
        <color theme="1"/>
        <rFont val="Calibri"/>
        <family val="2"/>
        <scheme val="minor"/>
      </rPr>
      <t>) =</t>
    </r>
  </si>
  <si>
    <r>
      <t>Bbio</t>
    </r>
    <r>
      <rPr>
        <vertAlign val="subscript"/>
        <sz val="14"/>
        <color theme="1"/>
        <rFont val="Calibri"/>
        <family val="2"/>
        <scheme val="minor"/>
      </rPr>
      <t>max</t>
    </r>
    <r>
      <rPr>
        <sz val="14"/>
        <color theme="1"/>
        <rFont val="Calibri"/>
        <family val="2"/>
        <scheme val="minor"/>
      </rPr>
      <t xml:space="preserve"> =</t>
    </r>
  </si>
  <si>
    <t>Eau chaude</t>
  </si>
  <si>
    <t>Vapeur</t>
  </si>
  <si>
    <t>POWER PIPE</t>
  </si>
  <si>
    <t>BIOFLUIDE</t>
  </si>
  <si>
    <t>EOLIEN</t>
  </si>
  <si>
    <t>GEOTHERMIE</t>
  </si>
  <si>
    <t>SHON &gt; 3000 m²</t>
  </si>
  <si>
    <t>SHON &lt; 3000 m²</t>
  </si>
  <si>
    <t>VRV</t>
  </si>
  <si>
    <t>DF</t>
  </si>
  <si>
    <t>SF</t>
  </si>
  <si>
    <t>Système préssenti et variantes =&gt;</t>
  </si>
  <si>
    <t>GF / PAC / VRV</t>
  </si>
  <si>
    <t>EQUIPEMENT SPORTIF</t>
  </si>
  <si>
    <t>BUREAUX</t>
  </si>
  <si>
    <t>BÂTIMENT INDUSTRIEL</t>
  </si>
  <si>
    <t>Coût d'investissement entre système / variante(s) TOTAL</t>
  </si>
  <si>
    <t>ETABLISSEMENT D'ACCUEIL DE LA PETITE ENFANCE</t>
  </si>
  <si>
    <t>ENSEIGNEMENT</t>
  </si>
  <si>
    <t>RATIOS HABITATION / HEBERGEMENT</t>
  </si>
  <si>
    <t>TYPE A RENSEIGNER</t>
  </si>
  <si>
    <t>RATIOS A RENSEIGNER</t>
  </si>
  <si>
    <t>RATIOS BUREAUX</t>
  </si>
  <si>
    <t>RATIOS ETABLISSEMENT D'ACCUEIL DE LA PETITE ENFANCE</t>
  </si>
  <si>
    <t>RATIOS ENSEIGNEMENT</t>
  </si>
  <si>
    <t>RATIOS BÂTIMENT INDUSTRIEL</t>
  </si>
  <si>
    <t>RATIOS EQUIPEMENT SPORTIF</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</si>
</sst>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 _€_-;\-* #,##0.00\ _€_-;_-* &quot;-&quot;??\ _€_-;_-@_-"/>
    <numFmt numFmtId="164" formatCode="#,##0\ &quot;€&quot;"/>
    <numFmt numFmtId="165" formatCode="0.000"/>
    <numFmt numFmtId="166" formatCode="_-* #,##0.00\ [$€-40C]_-;\-* #,##0.00\ [$€-40C]_-;_-* &quot;-&quot;??\ [$€-40C]_-;_-@_-"/>
  </numFmts>
  <fonts count="22" x14ac:knownFonts="1">
    <font>
      <sz val="11"/>
      <color theme="1"/>
      <name val="Calibri"/>
      <family val="2"/>
      <scheme val="minor"/>
    </font>
    <font>
      <b/>
      <u/>
      <sz val="11"/>
      <color theme="1"/>
      <name val="Calibri"/>
      <family val="2"/>
      <scheme val="minor"/>
    </font>
    <font>
      <b/>
      <sz val="14"/>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b/>
      <sz val="11"/>
      <color theme="0"/>
      <name val="Calibri"/>
      <family val="2"/>
      <scheme val="minor"/>
    </font>
    <font>
      <sz val="11"/>
      <color theme="0"/>
      <name val="Calibri"/>
      <family val="2"/>
      <scheme val="minor"/>
    </font>
    <font>
      <b/>
      <sz val="12"/>
      <color theme="1"/>
      <name val="Calibri"/>
      <family val="2"/>
      <scheme val="minor"/>
    </font>
    <font>
      <b/>
      <sz val="16"/>
      <color theme="0"/>
      <name val="Calibri"/>
      <family val="2"/>
      <scheme val="minor"/>
    </font>
    <font>
      <i/>
      <sz val="11"/>
      <color theme="1"/>
      <name val="Calibri"/>
      <family val="2"/>
      <scheme val="minor"/>
    </font>
    <font>
      <sz val="11"/>
      <color theme="1"/>
      <name val="Calibri"/>
      <family val="2"/>
    </font>
    <font>
      <u/>
      <sz val="11"/>
      <color theme="1"/>
      <name val="Calibri"/>
      <family val="2"/>
      <scheme val="minor"/>
    </font>
    <font>
      <sz val="10"/>
      <color rgb="FF000000"/>
      <name val="Arial"/>
    </font>
    <font>
      <sz val="8"/>
      <color indexed="81"/>
      <name val="Tahoma"/>
      <family val="2"/>
    </font>
    <font>
      <sz val="14"/>
      <color theme="1"/>
      <name val="Calibri"/>
      <family val="2"/>
      <scheme val="minor"/>
    </font>
    <font>
      <vertAlign val="subscript"/>
      <sz val="14"/>
      <color theme="1"/>
      <name val="Calibri"/>
      <family val="2"/>
      <scheme val="minor"/>
    </font>
    <font>
      <sz val="18"/>
      <color theme="1"/>
      <name val="Calibri"/>
      <family val="2"/>
      <scheme val="minor"/>
    </font>
    <font>
      <b/>
      <strike/>
      <sz val="11"/>
      <color theme="0"/>
      <name val="Calibri"/>
      <family val="2"/>
      <scheme val="minor"/>
    </font>
    <font>
      <strike/>
      <sz val="11"/>
      <color theme="1"/>
      <name val="Calibri"/>
      <family val="2"/>
      <scheme val="minor"/>
    </font>
    <font>
      <strike/>
      <sz val="11"/>
      <color theme="0"/>
      <name val="Calibri"/>
      <family val="2"/>
      <scheme val="minor"/>
    </font>
    <font>
      <b/>
      <i/>
      <sz val="12"/>
      <color theme="1"/>
      <name val="Calibri"/>
      <family val="2"/>
      <scheme val="minor"/>
    </font>
  </fonts>
  <fills count="9">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theme="9" tint="-0.249977111117893"/>
        <bgColor indexed="64"/>
      </patternFill>
    </fill>
    <fill>
      <patternFill patternType="solid">
        <fgColor rgb="FF0070C0"/>
        <bgColor indexed="64"/>
      </patternFill>
    </fill>
    <fill>
      <patternFill patternType="solid">
        <fgColor theme="7" tint="-0.249977111117893"/>
        <bgColor indexed="64"/>
      </patternFill>
    </fill>
    <fill>
      <patternFill patternType="solid">
        <fgColor rgb="FF00B050"/>
        <bgColor indexed="64"/>
      </patternFill>
    </fill>
    <fill>
      <patternFill patternType="solid">
        <fgColor theme="0" tint="-0.34998626667073579"/>
        <bgColor indexed="64"/>
      </patternFill>
    </fill>
  </fills>
  <borders count="5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medium">
        <color indexed="64"/>
      </top>
      <bottom style="medium">
        <color indexed="64"/>
      </bottom>
      <diagonal/>
    </border>
  </borders>
  <cellStyleXfs count="4">
    <xf numFmtId="0" fontId="0" fillId="0" borderId="0"/>
    <xf numFmtId="0" fontId="5" fillId="0" borderId="0" applyNumberFormat="0" applyFill="0" applyBorder="0" applyAlignment="0" applyProtection="0"/>
    <xf numFmtId="43" fontId="3" fillId="0" borderId="0" applyFont="0" applyFill="0" applyBorder="0" applyAlignment="0" applyProtection="0"/>
    <xf numFmtId="0" fontId="13" fillId="0" borderId="0"/>
  </cellStyleXfs>
  <cellXfs count="351">
    <xf numFmtId="0" fontId="0" fillId="0" borderId="0" xfId="0"/>
    <xf numFmtId="0" fontId="0" fillId="0" borderId="1" xfId="0" applyBorder="1"/>
    <xf numFmtId="0" fontId="0" fillId="0" borderId="0" xfId="0" applyAlignment="1">
      <alignment vertical="center"/>
    </xf>
    <xf numFmtId="0" fontId="0" fillId="0" borderId="0" xfId="0" applyAlignment="1">
      <alignment horizontal="center"/>
    </xf>
    <xf numFmtId="0" fontId="0" fillId="0" borderId="0" xfId="0" applyAlignment="1">
      <alignment horizontal="right"/>
    </xf>
    <xf numFmtId="0" fontId="0" fillId="0" borderId="11" xfId="0" applyBorder="1"/>
    <xf numFmtId="0" fontId="0" fillId="0" borderId="0" xfId="0" applyBorder="1"/>
    <xf numFmtId="9" fontId="0" fillId="0" borderId="0" xfId="0" applyNumberFormat="1"/>
    <xf numFmtId="0" fontId="0" fillId="0" borderId="1" xfId="0" applyBorder="1" applyAlignment="1">
      <alignment horizontal="center"/>
    </xf>
    <xf numFmtId="0" fontId="0" fillId="0" borderId="16" xfId="0" applyBorder="1"/>
    <xf numFmtId="0" fontId="0" fillId="0" borderId="17" xfId="0" applyBorder="1"/>
    <xf numFmtId="0" fontId="0" fillId="0" borderId="19" xfId="0" applyBorder="1" applyAlignment="1">
      <alignment horizontal="center"/>
    </xf>
    <xf numFmtId="0" fontId="0" fillId="0" borderId="5" xfId="0" applyBorder="1"/>
    <xf numFmtId="0" fontId="0" fillId="0" borderId="20" xfId="0" applyBorder="1"/>
    <xf numFmtId="0" fontId="0" fillId="0" borderId="21" xfId="0" applyBorder="1"/>
    <xf numFmtId="0" fontId="0" fillId="0" borderId="19" xfId="0" applyBorder="1"/>
    <xf numFmtId="0" fontId="0" fillId="0" borderId="22" xfId="0" applyBorder="1"/>
    <xf numFmtId="0" fontId="5" fillId="0" borderId="0" xfId="1"/>
    <xf numFmtId="0" fontId="0" fillId="0" borderId="0" xfId="0" applyProtection="1">
      <protection hidden="1"/>
    </xf>
    <xf numFmtId="0" fontId="0" fillId="0" borderId="27" xfId="0" applyBorder="1" applyAlignment="1" applyProtection="1">
      <alignment horizontal="center"/>
      <protection locked="0"/>
    </xf>
    <xf numFmtId="0" fontId="0" fillId="0" borderId="0" xfId="0" applyBorder="1" applyAlignment="1">
      <alignment horizontal="center"/>
    </xf>
    <xf numFmtId="0" fontId="0" fillId="0" borderId="10" xfId="0" applyBorder="1" applyAlignment="1">
      <alignment horizontal="center"/>
    </xf>
    <xf numFmtId="0" fontId="0" fillId="0" borderId="12" xfId="0" applyBorder="1" applyAlignment="1">
      <alignment horizontal="center"/>
    </xf>
    <xf numFmtId="0" fontId="5" fillId="0" borderId="17" xfId="1" applyBorder="1"/>
    <xf numFmtId="0" fontId="0" fillId="0" borderId="18" xfId="0" applyBorder="1"/>
    <xf numFmtId="0" fontId="4" fillId="0" borderId="1" xfId="0" applyFont="1" applyBorder="1"/>
    <xf numFmtId="0" fontId="0" fillId="0" borderId="1" xfId="0" applyBorder="1" applyAlignment="1">
      <alignment horizontal="center" vertical="center" wrapText="1"/>
    </xf>
    <xf numFmtId="0" fontId="4" fillId="0" borderId="5" xfId="0" applyFont="1" applyBorder="1"/>
    <xf numFmtId="0" fontId="4" fillId="0" borderId="2" xfId="0" applyFont="1" applyBorder="1"/>
    <xf numFmtId="0" fontId="0" fillId="0" borderId="34" xfId="0" applyBorder="1"/>
    <xf numFmtId="0" fontId="0" fillId="0" borderId="42" xfId="0" applyBorder="1"/>
    <xf numFmtId="2" fontId="4" fillId="0" borderId="44" xfId="0" applyNumberFormat="1" applyFont="1" applyBorder="1" applyAlignment="1">
      <alignment horizontal="center"/>
    </xf>
    <xf numFmtId="2" fontId="0" fillId="0" borderId="46" xfId="0" applyNumberFormat="1" applyBorder="1" applyAlignment="1">
      <alignment horizontal="center"/>
    </xf>
    <xf numFmtId="2" fontId="4" fillId="0" borderId="8" xfId="0" applyNumberFormat="1" applyFont="1" applyBorder="1" applyAlignment="1">
      <alignment horizontal="center"/>
    </xf>
    <xf numFmtId="2" fontId="0" fillId="0" borderId="41" xfId="0" applyNumberFormat="1" applyBorder="1" applyAlignment="1">
      <alignment horizontal="center"/>
    </xf>
    <xf numFmtId="2" fontId="0" fillId="0" borderId="48" xfId="0" applyNumberFormat="1" applyBorder="1" applyAlignment="1">
      <alignment horizontal="center"/>
    </xf>
    <xf numFmtId="2" fontId="0" fillId="0" borderId="47" xfId="0" applyNumberFormat="1" applyBorder="1" applyAlignment="1">
      <alignment horizontal="center"/>
    </xf>
    <xf numFmtId="0" fontId="0" fillId="2" borderId="0" xfId="0" applyFill="1" applyBorder="1"/>
    <xf numFmtId="2" fontId="0" fillId="2" borderId="45" xfId="0" applyNumberFormat="1" applyFill="1" applyBorder="1" applyAlignment="1">
      <alignment horizontal="center"/>
    </xf>
    <xf numFmtId="2" fontId="0" fillId="2" borderId="0" xfId="0" applyNumberFormat="1" applyFill="1" applyBorder="1" applyAlignment="1">
      <alignment horizontal="center"/>
    </xf>
    <xf numFmtId="0" fontId="0" fillId="2" borderId="0" xfId="0" applyFill="1" applyBorder="1" applyAlignment="1"/>
    <xf numFmtId="2" fontId="0" fillId="2" borderId="7" xfId="0" applyNumberFormat="1" applyFill="1" applyBorder="1" applyAlignment="1">
      <alignment horizontal="center"/>
    </xf>
    <xf numFmtId="2" fontId="0" fillId="2" borderId="49" xfId="0" applyNumberFormat="1" applyFill="1" applyBorder="1" applyAlignment="1">
      <alignment horizontal="center"/>
    </xf>
    <xf numFmtId="2" fontId="0" fillId="2" borderId="30" xfId="0" applyNumberFormat="1" applyFill="1" applyBorder="1" applyAlignment="1">
      <alignment horizontal="center"/>
    </xf>
    <xf numFmtId="0" fontId="4" fillId="0" borderId="6" xfId="0" applyFont="1" applyBorder="1"/>
    <xf numFmtId="0" fontId="0" fillId="0" borderId="11" xfId="0" applyBorder="1" applyAlignment="1">
      <alignment horizontal="center"/>
    </xf>
    <xf numFmtId="0" fontId="0" fillId="0" borderId="13" xfId="0" applyBorder="1"/>
    <xf numFmtId="0" fontId="0" fillId="0" borderId="14" xfId="0" applyBorder="1"/>
    <xf numFmtId="0" fontId="2" fillId="0" borderId="0" xfId="0" applyFont="1"/>
    <xf numFmtId="0" fontId="0" fillId="0" borderId="0" xfId="0" applyAlignment="1">
      <alignment horizontal="center" vertical="center"/>
    </xf>
    <xf numFmtId="0" fontId="0" fillId="0" borderId="16" xfId="0" applyFill="1" applyBorder="1"/>
    <xf numFmtId="0" fontId="0" fillId="0" borderId="17" xfId="0" applyFill="1" applyBorder="1"/>
    <xf numFmtId="0" fontId="0" fillId="0" borderId="0" xfId="0" applyBorder="1" applyAlignment="1"/>
    <xf numFmtId="0" fontId="4" fillId="0" borderId="16" xfId="0" applyFont="1" applyBorder="1"/>
    <xf numFmtId="0" fontId="0" fillId="2" borderId="5" xfId="0" applyFill="1" applyBorder="1"/>
    <xf numFmtId="0" fontId="4" fillId="0" borderId="20" xfId="0" applyFont="1" applyBorder="1"/>
    <xf numFmtId="165" fontId="0" fillId="0" borderId="1" xfId="0" applyNumberFormat="1" applyBorder="1"/>
    <xf numFmtId="165" fontId="0" fillId="0" borderId="10" xfId="0" applyNumberFormat="1" applyBorder="1"/>
    <xf numFmtId="165" fontId="0" fillId="0" borderId="34" xfId="0" applyNumberFormat="1" applyBorder="1" applyAlignment="1"/>
    <xf numFmtId="165" fontId="0" fillId="0" borderId="35" xfId="0" applyNumberFormat="1" applyBorder="1" applyAlignment="1"/>
    <xf numFmtId="0" fontId="0" fillId="0" borderId="0" xfId="0" applyAlignment="1">
      <alignment horizontal="center" vertical="center" wrapText="1"/>
    </xf>
    <xf numFmtId="0" fontId="13" fillId="0" borderId="0" xfId="3" applyFont="1" applyAlignment="1">
      <alignment vertical="center"/>
    </xf>
    <xf numFmtId="0" fontId="13" fillId="0" borderId="0" xfId="3" applyFont="1" applyAlignment="1">
      <alignment vertical="center" wrapText="1"/>
    </xf>
    <xf numFmtId="0" fontId="0" fillId="0" borderId="0" xfId="0" applyBorder="1" applyAlignment="1">
      <alignment horizontal="center"/>
    </xf>
    <xf numFmtId="0" fontId="0" fillId="0" borderId="0" xfId="0" applyAlignment="1">
      <alignment horizontal="center"/>
    </xf>
    <xf numFmtId="165" fontId="0" fillId="0" borderId="42" xfId="0" applyNumberFormat="1" applyBorder="1" applyAlignment="1">
      <alignment horizontal="center"/>
    </xf>
    <xf numFmtId="165" fontId="0" fillId="0" borderId="48" xfId="0" applyNumberFormat="1" applyBorder="1" applyAlignment="1">
      <alignment horizontal="center"/>
    </xf>
    <xf numFmtId="165" fontId="0" fillId="0" borderId="52" xfId="0" applyNumberFormat="1" applyBorder="1" applyAlignment="1">
      <alignment horizontal="center"/>
    </xf>
    <xf numFmtId="165" fontId="0" fillId="0" borderId="12" xfId="0" applyNumberFormat="1" applyBorder="1" applyAlignment="1">
      <alignment horizontal="center"/>
    </xf>
    <xf numFmtId="165" fontId="0" fillId="0" borderId="1" xfId="0" applyNumberFormat="1" applyBorder="1" applyAlignment="1">
      <alignment horizontal="center"/>
    </xf>
    <xf numFmtId="0" fontId="0" fillId="0" borderId="10" xfId="0" applyBorder="1" applyAlignment="1">
      <alignment horizontal="center"/>
    </xf>
    <xf numFmtId="0" fontId="0" fillId="0" borderId="12" xfId="0" applyBorder="1" applyAlignment="1">
      <alignment horizontal="center"/>
    </xf>
    <xf numFmtId="165" fontId="4" fillId="0" borderId="5" xfId="0" applyNumberFormat="1" applyFont="1" applyBorder="1" applyAlignment="1">
      <alignment horizontal="left"/>
    </xf>
    <xf numFmtId="165" fontId="4" fillId="0" borderId="0" xfId="0" applyNumberFormat="1" applyFont="1" applyBorder="1" applyAlignment="1">
      <alignment horizontal="left"/>
    </xf>
    <xf numFmtId="165" fontId="0" fillId="0" borderId="0" xfId="0" applyNumberFormat="1" applyBorder="1" applyAlignment="1">
      <alignment horizontal="center"/>
    </xf>
    <xf numFmtId="165" fontId="0" fillId="0" borderId="2" xfId="0" applyNumberFormat="1" applyBorder="1" applyAlignment="1">
      <alignment horizontal="center"/>
    </xf>
    <xf numFmtId="165" fontId="0" fillId="0" borderId="10" xfId="0" applyNumberFormat="1" applyBorder="1" applyAlignment="1">
      <alignment horizontal="center"/>
    </xf>
    <xf numFmtId="165" fontId="0" fillId="0" borderId="34" xfId="0" applyNumberFormat="1" applyBorder="1" applyAlignment="1">
      <alignment horizontal="center"/>
    </xf>
    <xf numFmtId="165" fontId="0" fillId="0" borderId="35" xfId="0" applyNumberFormat="1" applyBorder="1" applyAlignment="1">
      <alignment horizontal="center"/>
    </xf>
    <xf numFmtId="165" fontId="0" fillId="0" borderId="2" xfId="0" applyNumberFormat="1" applyBorder="1" applyAlignment="1">
      <alignment horizontal="left"/>
    </xf>
    <xf numFmtId="0" fontId="0" fillId="0" borderId="17" xfId="0" applyFill="1" applyBorder="1" applyAlignment="1">
      <alignment horizontal="right"/>
    </xf>
    <xf numFmtId="0" fontId="0" fillId="0" borderId="17" xfId="0" applyBorder="1" applyAlignment="1">
      <alignment horizontal="right"/>
    </xf>
    <xf numFmtId="0" fontId="0" fillId="0" borderId="46" xfId="0" applyBorder="1" applyAlignment="1">
      <alignment horizontal="center"/>
    </xf>
    <xf numFmtId="0" fontId="0" fillId="0" borderId="47" xfId="0"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0" xfId="0" applyBorder="1"/>
    <xf numFmtId="0" fontId="0" fillId="0" borderId="12" xfId="0" applyBorder="1"/>
    <xf numFmtId="0" fontId="0" fillId="0" borderId="23" xfId="0" applyBorder="1"/>
    <xf numFmtId="0" fontId="0" fillId="0" borderId="23" xfId="0" applyBorder="1" applyAlignment="1">
      <alignment horizontal="center"/>
    </xf>
    <xf numFmtId="0" fontId="0" fillId="0" borderId="44" xfId="0" applyBorder="1" applyAlignment="1">
      <alignment horizontal="center"/>
    </xf>
    <xf numFmtId="0" fontId="0" fillId="0" borderId="47" xfId="0" applyBorder="1" applyAlignment="1">
      <alignment horizontal="left" vertical="center" wrapText="1"/>
    </xf>
    <xf numFmtId="0" fontId="0" fillId="0" borderId="47" xfId="0" applyBorder="1" applyAlignment="1">
      <alignment horizontal="center" vertical="center" wrapText="1"/>
    </xf>
    <xf numFmtId="0" fontId="0" fillId="3" borderId="28" xfId="0" applyFill="1" applyBorder="1" applyProtection="1">
      <protection hidden="1"/>
    </xf>
    <xf numFmtId="0" fontId="0" fillId="0" borderId="45" xfId="0" applyBorder="1" applyAlignment="1" applyProtection="1">
      <alignment horizontal="center"/>
      <protection locked="0"/>
    </xf>
    <xf numFmtId="0" fontId="15" fillId="0" borderId="0" xfId="0" applyFont="1" applyAlignment="1">
      <alignment horizontal="center" vertical="center"/>
    </xf>
    <xf numFmtId="0" fontId="15" fillId="0" borderId="0" xfId="0" applyFont="1" applyAlignment="1">
      <alignment horizontal="center"/>
    </xf>
    <xf numFmtId="0" fontId="15" fillId="0" borderId="0" xfId="0" applyFont="1"/>
    <xf numFmtId="0" fontId="0" fillId="0" borderId="0" xfId="0" applyAlignment="1">
      <alignment horizontal="center" vertical="center"/>
    </xf>
    <xf numFmtId="0" fontId="0" fillId="0" borderId="1" xfId="0" applyBorder="1" applyAlignment="1">
      <alignment horizontal="center"/>
    </xf>
    <xf numFmtId="0" fontId="11" fillId="0" borderId="1" xfId="0" applyFont="1" applyBorder="1" applyAlignment="1">
      <alignment horizontal="center"/>
    </xf>
    <xf numFmtId="0" fontId="0" fillId="3" borderId="0" xfId="0" applyFill="1"/>
    <xf numFmtId="0" fontId="0" fillId="3" borderId="45" xfId="0" applyFill="1" applyBorder="1" applyProtection="1">
      <protection hidden="1"/>
    </xf>
    <xf numFmtId="0" fontId="0" fillId="0" borderId="6" xfId="0" applyFill="1" applyBorder="1" applyAlignment="1" applyProtection="1">
      <alignment horizontal="center"/>
      <protection locked="0"/>
    </xf>
    <xf numFmtId="0" fontId="0" fillId="0" borderId="0" xfId="0" applyBorder="1" applyProtection="1">
      <protection hidden="1"/>
    </xf>
    <xf numFmtId="0" fontId="0" fillId="0" borderId="0" xfId="0" applyFill="1" applyBorder="1" applyProtection="1">
      <protection hidden="1"/>
    </xf>
    <xf numFmtId="0" fontId="10" fillId="0" borderId="0" xfId="0" applyFont="1" applyBorder="1" applyAlignment="1" applyProtection="1">
      <alignment horizontal="right"/>
      <protection hidden="1"/>
    </xf>
    <xf numFmtId="0" fontId="10" fillId="0" borderId="0" xfId="0" applyFont="1" applyBorder="1" applyProtection="1">
      <protection hidden="1"/>
    </xf>
    <xf numFmtId="0" fontId="1" fillId="0" borderId="0" xfId="0" applyFont="1" applyBorder="1" applyAlignment="1" applyProtection="1">
      <protection hidden="1"/>
    </xf>
    <xf numFmtId="0" fontId="17" fillId="0" borderId="0" xfId="0" applyFont="1" applyBorder="1" applyProtection="1">
      <protection hidden="1"/>
    </xf>
    <xf numFmtId="0" fontId="0" fillId="0" borderId="0" xfId="0" applyBorder="1" applyAlignment="1" applyProtection="1">
      <alignment horizontal="left" vertical="top"/>
      <protection hidden="1"/>
    </xf>
    <xf numFmtId="0" fontId="0" fillId="0" borderId="21" xfId="0" applyBorder="1" applyProtection="1">
      <protection hidden="1"/>
    </xf>
    <xf numFmtId="0" fontId="1" fillId="0" borderId="0" xfId="0" applyFont="1" applyBorder="1" applyProtection="1">
      <protection hidden="1"/>
    </xf>
    <xf numFmtId="0" fontId="0" fillId="0" borderId="0" xfId="0" applyBorder="1" applyAlignment="1" applyProtection="1">
      <alignment horizontal="right"/>
      <protection hidden="1"/>
    </xf>
    <xf numFmtId="14" fontId="0" fillId="0" borderId="0" xfId="0" applyNumberFormat="1" applyBorder="1" applyProtection="1">
      <protection hidden="1"/>
    </xf>
    <xf numFmtId="0" fontId="4" fillId="0" borderId="0" xfId="0" applyFont="1" applyProtection="1">
      <protection hidden="1"/>
    </xf>
    <xf numFmtId="0" fontId="0" fillId="0" borderId="16" xfId="0" applyFill="1" applyBorder="1" applyProtection="1">
      <protection hidden="1"/>
    </xf>
    <xf numFmtId="0" fontId="12" fillId="0" borderId="17" xfId="0" applyFont="1" applyFill="1" applyBorder="1" applyProtection="1">
      <protection hidden="1"/>
    </xf>
    <xf numFmtId="0" fontId="0" fillId="0" borderId="17" xfId="0" applyFill="1" applyBorder="1" applyProtection="1">
      <protection hidden="1"/>
    </xf>
    <xf numFmtId="0" fontId="0" fillId="0" borderId="18" xfId="0" applyFill="1" applyBorder="1" applyProtection="1">
      <protection hidden="1"/>
    </xf>
    <xf numFmtId="0" fontId="0" fillId="0" borderId="5" xfId="0" applyFill="1" applyBorder="1" applyProtection="1">
      <protection hidden="1"/>
    </xf>
    <xf numFmtId="0" fontId="0" fillId="0" borderId="19" xfId="0" applyFill="1" applyBorder="1" applyProtection="1">
      <protection hidden="1"/>
    </xf>
    <xf numFmtId="0" fontId="0" fillId="0" borderId="0" xfId="0" applyFill="1" applyProtection="1">
      <protection hidden="1"/>
    </xf>
    <xf numFmtId="0" fontId="0" fillId="0" borderId="20" xfId="0" applyFill="1" applyBorder="1" applyAlignment="1" applyProtection="1">
      <alignment horizontal="center"/>
      <protection hidden="1"/>
    </xf>
    <xf numFmtId="0" fontId="0" fillId="0" borderId="21" xfId="0" applyFill="1" applyBorder="1" applyProtection="1">
      <protection hidden="1"/>
    </xf>
    <xf numFmtId="0" fontId="0" fillId="0" borderId="21" xfId="0" applyFill="1" applyBorder="1" applyAlignment="1" applyProtection="1">
      <protection hidden="1"/>
    </xf>
    <xf numFmtId="0" fontId="0" fillId="0" borderId="22" xfId="0" applyFill="1" applyBorder="1" applyAlignment="1" applyProtection="1">
      <protection hidden="1"/>
    </xf>
    <xf numFmtId="0" fontId="0" fillId="0" borderId="16" xfId="0" applyBorder="1" applyProtection="1">
      <protection hidden="1"/>
    </xf>
    <xf numFmtId="0" fontId="12" fillId="0" borderId="17" xfId="0" applyFont="1" applyBorder="1" applyProtection="1">
      <protection hidden="1"/>
    </xf>
    <xf numFmtId="0" fontId="0" fillId="0" borderId="17" xfId="0" applyBorder="1" applyProtection="1">
      <protection hidden="1"/>
    </xf>
    <xf numFmtId="0" fontId="0" fillId="0" borderId="18" xfId="0" applyBorder="1" applyProtection="1">
      <protection hidden="1"/>
    </xf>
    <xf numFmtId="0" fontId="0" fillId="0" borderId="5" xfId="0" applyBorder="1" applyProtection="1">
      <protection hidden="1"/>
    </xf>
    <xf numFmtId="0" fontId="0" fillId="0" borderId="19" xfId="0" applyBorder="1" applyProtection="1">
      <protection hidden="1"/>
    </xf>
    <xf numFmtId="0" fontId="0" fillId="0" borderId="5" xfId="0" applyBorder="1" applyAlignment="1" applyProtection="1">
      <alignment horizontal="center"/>
      <protection hidden="1"/>
    </xf>
    <xf numFmtId="0" fontId="0" fillId="0" borderId="0" xfId="0" applyBorder="1" applyAlignment="1" applyProtection="1">
      <alignment horizontal="center"/>
      <protection hidden="1"/>
    </xf>
    <xf numFmtId="0" fontId="0" fillId="0" borderId="20" xfId="0" applyBorder="1" applyAlignment="1" applyProtection="1">
      <alignment horizontal="center"/>
      <protection hidden="1"/>
    </xf>
    <xf numFmtId="0" fontId="0" fillId="0" borderId="22" xfId="0" applyBorder="1" applyProtection="1">
      <protection hidden="1"/>
    </xf>
    <xf numFmtId="0" fontId="0" fillId="0" borderId="21" xfId="0" applyBorder="1" applyAlignment="1" applyProtection="1">
      <protection hidden="1"/>
    </xf>
    <xf numFmtId="0" fontId="0" fillId="0" borderId="22" xfId="0" applyBorder="1" applyAlignment="1" applyProtection="1">
      <protection hidden="1"/>
    </xf>
    <xf numFmtId="0" fontId="4" fillId="0" borderId="5" xfId="0" applyFont="1" applyBorder="1" applyProtection="1">
      <protection hidden="1"/>
    </xf>
    <xf numFmtId="0" fontId="0" fillId="0" borderId="21" xfId="0" applyFont="1" applyBorder="1" applyProtection="1">
      <protection hidden="1"/>
    </xf>
    <xf numFmtId="0" fontId="0" fillId="0" borderId="0" xfId="0" applyAlignment="1" applyProtection="1">
      <alignment horizontal="center"/>
      <protection hidden="1"/>
    </xf>
    <xf numFmtId="0" fontId="8" fillId="0" borderId="23" xfId="0" applyFont="1" applyBorder="1" applyAlignment="1" applyProtection="1">
      <alignment horizontal="center"/>
      <protection hidden="1"/>
    </xf>
    <xf numFmtId="0" fontId="8" fillId="0" borderId="32" xfId="0" applyFont="1" applyBorder="1" applyAlignment="1" applyProtection="1">
      <alignment horizontal="center"/>
      <protection hidden="1"/>
    </xf>
    <xf numFmtId="0" fontId="0" fillId="0" borderId="24" xfId="0" applyFill="1" applyBorder="1" applyProtection="1">
      <protection hidden="1"/>
    </xf>
    <xf numFmtId="0" fontId="0" fillId="0" borderId="25" xfId="0" applyFill="1" applyBorder="1" applyProtection="1">
      <protection hidden="1"/>
    </xf>
    <xf numFmtId="0" fontId="0" fillId="0" borderId="25" xfId="0" applyFill="1" applyBorder="1" applyAlignment="1" applyProtection="1">
      <alignment horizontal="right"/>
      <protection hidden="1"/>
    </xf>
    <xf numFmtId="166" fontId="0" fillId="3" borderId="6" xfId="0" applyNumberFormat="1" applyFont="1" applyFill="1" applyBorder="1" applyAlignment="1" applyProtection="1">
      <alignment horizontal="center"/>
      <protection hidden="1"/>
    </xf>
    <xf numFmtId="2" fontId="0" fillId="3" borderId="6" xfId="0" applyNumberFormat="1" applyFont="1" applyFill="1" applyBorder="1" applyAlignment="1" applyProtection="1">
      <alignment horizontal="center"/>
      <protection hidden="1"/>
    </xf>
    <xf numFmtId="0" fontId="0" fillId="3" borderId="0" xfId="0" applyFill="1" applyBorder="1" applyProtection="1">
      <protection hidden="1"/>
    </xf>
    <xf numFmtId="0" fontId="0" fillId="3" borderId="27" xfId="0" applyFill="1" applyBorder="1" applyProtection="1">
      <protection hidden="1"/>
    </xf>
    <xf numFmtId="166" fontId="0" fillId="3" borderId="45" xfId="0" applyNumberFormat="1" applyFont="1" applyFill="1" applyBorder="1" applyAlignment="1" applyProtection="1">
      <alignment horizontal="center"/>
      <protection hidden="1"/>
    </xf>
    <xf numFmtId="2" fontId="0" fillId="3" borderId="45" xfId="0" applyNumberFormat="1" applyFont="1" applyFill="1" applyBorder="1" applyAlignment="1" applyProtection="1">
      <alignment horizontal="center"/>
      <protection hidden="1"/>
    </xf>
    <xf numFmtId="166" fontId="0" fillId="0" borderId="45" xfId="0" applyNumberFormat="1" applyFont="1" applyBorder="1" applyAlignment="1" applyProtection="1">
      <alignment horizontal="center"/>
      <protection hidden="1"/>
    </xf>
    <xf numFmtId="2" fontId="0" fillId="0" borderId="45" xfId="0" applyNumberFormat="1" applyFont="1" applyBorder="1" applyAlignment="1" applyProtection="1">
      <alignment horizontal="center"/>
      <protection hidden="1"/>
    </xf>
    <xf numFmtId="0" fontId="0" fillId="3" borderId="27" xfId="0" applyFill="1" applyBorder="1" applyAlignment="1" applyProtection="1">
      <alignment horizontal="center"/>
      <protection hidden="1"/>
    </xf>
    <xf numFmtId="0" fontId="0" fillId="3" borderId="29" xfId="0" applyFill="1" applyBorder="1" applyProtection="1">
      <protection hidden="1"/>
    </xf>
    <xf numFmtId="0" fontId="0" fillId="3" borderId="30" xfId="0" applyFill="1" applyBorder="1" applyProtection="1">
      <protection hidden="1"/>
    </xf>
    <xf numFmtId="0" fontId="0" fillId="3" borderId="7" xfId="0" applyFill="1" applyBorder="1" applyProtection="1">
      <protection hidden="1"/>
    </xf>
    <xf numFmtId="0" fontId="0" fillId="3" borderId="31" xfId="0" applyFill="1" applyBorder="1" applyProtection="1">
      <protection hidden="1"/>
    </xf>
    <xf numFmtId="166" fontId="0" fillId="3" borderId="7" xfId="0" applyNumberFormat="1" applyFont="1" applyFill="1" applyBorder="1" applyAlignment="1" applyProtection="1">
      <alignment horizontal="center"/>
      <protection hidden="1"/>
    </xf>
    <xf numFmtId="2" fontId="0" fillId="3" borderId="7" xfId="0" applyNumberFormat="1" applyFont="1" applyFill="1" applyBorder="1" applyAlignment="1" applyProtection="1">
      <alignment horizontal="center"/>
      <protection hidden="1"/>
    </xf>
    <xf numFmtId="0" fontId="6" fillId="4" borderId="0" xfId="0" applyFont="1" applyFill="1" applyBorder="1" applyProtection="1">
      <protection hidden="1"/>
    </xf>
    <xf numFmtId="0" fontId="7" fillId="4" borderId="0" xfId="0" applyFont="1" applyFill="1" applyBorder="1" applyProtection="1">
      <protection hidden="1"/>
    </xf>
    <xf numFmtId="0" fontId="6" fillId="6" borderId="0" xfId="0" applyFont="1" applyFill="1" applyBorder="1" applyProtection="1">
      <protection hidden="1"/>
    </xf>
    <xf numFmtId="0" fontId="6" fillId="7" borderId="0" xfId="0" applyFont="1" applyFill="1" applyBorder="1" applyProtection="1">
      <protection hidden="1"/>
    </xf>
    <xf numFmtId="0" fontId="8" fillId="0" borderId="32" xfId="0" applyFont="1" applyBorder="1" applyAlignment="1" applyProtection="1">
      <alignment horizontal="center"/>
      <protection hidden="1"/>
    </xf>
    <xf numFmtId="0" fontId="15" fillId="0" borderId="0" xfId="0" applyFont="1" applyAlignment="1">
      <alignment horizontal="center"/>
    </xf>
    <xf numFmtId="0" fontId="0" fillId="0" borderId="0" xfId="0" applyAlignment="1">
      <alignment horizontal="center" vertical="center"/>
    </xf>
    <xf numFmtId="0" fontId="15" fillId="0" borderId="0" xfId="0" applyFont="1" applyAlignment="1">
      <alignment horizontal="center" vertical="center"/>
    </xf>
    <xf numFmtId="0" fontId="0" fillId="0" borderId="0" xfId="0" applyAlignment="1">
      <alignment horizontal="center"/>
    </xf>
    <xf numFmtId="0" fontId="0" fillId="3" borderId="0" xfId="0" applyFill="1" applyAlignment="1">
      <alignment horizontal="center"/>
    </xf>
    <xf numFmtId="0" fontId="0" fillId="0" borderId="0" xfId="0" applyAlignment="1"/>
    <xf numFmtId="0" fontId="18" fillId="8" borderId="0" xfId="0" applyFont="1" applyFill="1" applyBorder="1" applyProtection="1">
      <protection hidden="1"/>
    </xf>
    <xf numFmtId="0" fontId="19" fillId="8" borderId="45" xfId="0" applyFont="1" applyFill="1" applyBorder="1" applyProtection="1">
      <protection hidden="1"/>
    </xf>
    <xf numFmtId="0" fontId="19" fillId="8" borderId="27" xfId="0" applyFont="1" applyFill="1" applyBorder="1" applyProtection="1">
      <protection hidden="1"/>
    </xf>
    <xf numFmtId="0" fontId="20" fillId="8" borderId="0" xfId="0" applyFont="1" applyFill="1" applyBorder="1" applyProtection="1">
      <protection hidden="1"/>
    </xf>
    <xf numFmtId="0" fontId="0" fillId="0" borderId="24" xfId="0" applyBorder="1" applyAlignment="1" applyProtection="1">
      <alignment horizontal="center"/>
      <protection hidden="1"/>
    </xf>
    <xf numFmtId="0" fontId="0" fillId="0" borderId="25" xfId="0" applyBorder="1" applyProtection="1">
      <protection hidden="1"/>
    </xf>
    <xf numFmtId="0" fontId="19" fillId="8" borderId="27" xfId="0" applyFont="1" applyFill="1" applyBorder="1" applyAlignment="1" applyProtection="1">
      <alignment horizontal="center"/>
      <protection hidden="1"/>
    </xf>
    <xf numFmtId="0" fontId="0" fillId="0" borderId="19" xfId="0" applyFill="1" applyBorder="1" applyAlignment="1" applyProtection="1">
      <alignment horizontal="center"/>
      <protection locked="0"/>
    </xf>
    <xf numFmtId="0" fontId="0" fillId="0" borderId="19" xfId="0" applyBorder="1" applyAlignment="1" applyProtection="1">
      <alignment horizontal="center"/>
      <protection locked="0"/>
    </xf>
    <xf numFmtId="0" fontId="15" fillId="0" borderId="0" xfId="0" applyFont="1" applyBorder="1" applyAlignment="1" applyProtection="1">
      <alignment horizontal="right" vertical="center" wrapText="1"/>
      <protection hidden="1"/>
    </xf>
    <xf numFmtId="0" fontId="0" fillId="0" borderId="0" xfId="0" applyBorder="1" applyAlignment="1" applyProtection="1">
      <alignment horizontal="center" vertical="center"/>
      <protection locked="0"/>
    </xf>
    <xf numFmtId="0" fontId="1" fillId="0" borderId="0" xfId="0" applyFont="1" applyBorder="1" applyAlignment="1" applyProtection="1">
      <alignment horizontal="right"/>
      <protection hidden="1"/>
    </xf>
    <xf numFmtId="0" fontId="21" fillId="0" borderId="34" xfId="0" applyFont="1" applyBorder="1" applyAlignment="1" applyProtection="1">
      <alignment horizontal="center"/>
      <protection hidden="1"/>
    </xf>
    <xf numFmtId="0" fontId="21" fillId="0" borderId="41" xfId="0" applyFont="1" applyBorder="1" applyAlignment="1" applyProtection="1">
      <alignment horizontal="center"/>
      <protection hidden="1"/>
    </xf>
    <xf numFmtId="0" fontId="21" fillId="0" borderId="35" xfId="0" applyFont="1" applyBorder="1" applyAlignment="1" applyProtection="1">
      <alignment horizontal="center"/>
      <protection hidden="1"/>
    </xf>
    <xf numFmtId="0" fontId="0" fillId="0" borderId="16" xfId="0" applyBorder="1" applyAlignment="1" applyProtection="1">
      <alignment horizontal="center" vertical="center"/>
      <protection hidden="1"/>
    </xf>
    <xf numFmtId="0" fontId="0" fillId="0" borderId="18" xfId="0" applyBorder="1" applyAlignment="1" applyProtection="1">
      <alignment horizontal="center" vertical="center"/>
      <protection hidden="1"/>
    </xf>
    <xf numFmtId="0" fontId="0" fillId="0" borderId="5" xfId="0" applyBorder="1" applyAlignment="1" applyProtection="1">
      <alignment horizontal="center" vertical="center"/>
      <protection hidden="1"/>
    </xf>
    <xf numFmtId="0" fontId="0" fillId="0" borderId="19" xfId="0" applyBorder="1" applyAlignment="1" applyProtection="1">
      <alignment horizontal="center" vertical="center"/>
      <protection hidden="1"/>
    </xf>
    <xf numFmtId="0" fontId="0" fillId="0" borderId="20" xfId="0" applyBorder="1" applyAlignment="1" applyProtection="1">
      <alignment horizontal="center" vertical="center"/>
      <protection hidden="1"/>
    </xf>
    <xf numFmtId="0" fontId="0" fillId="0" borderId="22" xfId="0" applyBorder="1" applyAlignment="1" applyProtection="1">
      <alignment horizontal="center" vertical="center"/>
      <protection hidden="1"/>
    </xf>
    <xf numFmtId="0" fontId="0" fillId="0" borderId="0" xfId="0" applyBorder="1" applyAlignment="1" applyProtection="1">
      <alignment horizontal="center"/>
      <protection locked="0"/>
    </xf>
    <xf numFmtId="0" fontId="4" fillId="0" borderId="16" xfId="0" applyFont="1" applyBorder="1" applyAlignment="1" applyProtection="1">
      <alignment horizontal="center" vertical="center" wrapText="1"/>
      <protection hidden="1"/>
    </xf>
    <xf numFmtId="0" fontId="4" fillId="0" borderId="17" xfId="0" applyFont="1" applyBorder="1" applyAlignment="1" applyProtection="1">
      <alignment horizontal="center" vertical="center"/>
      <protection hidden="1"/>
    </xf>
    <xf numFmtId="0" fontId="4" fillId="0" borderId="18" xfId="0" applyFont="1" applyBorder="1" applyAlignment="1" applyProtection="1">
      <alignment horizontal="center" vertical="center"/>
      <protection hidden="1"/>
    </xf>
    <xf numFmtId="0" fontId="4" fillId="0" borderId="5" xfId="0" applyFont="1" applyBorder="1" applyAlignment="1" applyProtection="1">
      <alignment horizontal="center" vertical="center"/>
      <protection hidden="1"/>
    </xf>
    <xf numFmtId="0" fontId="4" fillId="0" borderId="0" xfId="0" applyFont="1" applyBorder="1" applyAlignment="1" applyProtection="1">
      <alignment horizontal="center" vertical="center"/>
      <protection hidden="1"/>
    </xf>
    <xf numFmtId="0" fontId="4" fillId="0" borderId="19" xfId="0" applyFont="1" applyBorder="1" applyAlignment="1" applyProtection="1">
      <alignment horizontal="center" vertical="center"/>
      <protection hidden="1"/>
    </xf>
    <xf numFmtId="0" fontId="4" fillId="0" borderId="20" xfId="0" applyFont="1" applyBorder="1" applyAlignment="1" applyProtection="1">
      <alignment horizontal="center" vertical="center"/>
      <protection hidden="1"/>
    </xf>
    <xf numFmtId="0" fontId="4" fillId="0" borderId="21" xfId="0" applyFont="1" applyBorder="1" applyAlignment="1" applyProtection="1">
      <alignment horizontal="center" vertical="center"/>
      <protection hidden="1"/>
    </xf>
    <xf numFmtId="0" fontId="4" fillId="0" borderId="22" xfId="0" applyFont="1" applyBorder="1" applyAlignment="1" applyProtection="1">
      <alignment horizontal="center" vertical="center"/>
      <protection hidden="1"/>
    </xf>
    <xf numFmtId="0" fontId="0" fillId="0" borderId="0" xfId="0" applyBorder="1" applyAlignment="1" applyProtection="1">
      <alignment horizontal="center"/>
      <protection hidden="1"/>
    </xf>
    <xf numFmtId="0" fontId="0" fillId="0" borderId="0" xfId="0" applyNumberFormat="1" applyBorder="1" applyAlignment="1" applyProtection="1">
      <alignment horizontal="center"/>
      <protection locked="0"/>
    </xf>
    <xf numFmtId="49" fontId="0" fillId="0" borderId="0" xfId="0" applyNumberFormat="1" applyBorder="1" applyAlignment="1" applyProtection="1">
      <alignment horizontal="center"/>
      <protection locked="0"/>
    </xf>
    <xf numFmtId="164" fontId="0" fillId="0" borderId="0" xfId="2" applyNumberFormat="1" applyFont="1" applyBorder="1" applyAlignment="1" applyProtection="1">
      <alignment horizontal="center"/>
      <protection locked="0"/>
    </xf>
    <xf numFmtId="2" fontId="0" fillId="0" borderId="0" xfId="0" applyNumberFormat="1" applyBorder="1" applyAlignment="1" applyProtection="1">
      <alignment horizontal="center"/>
      <protection locked="0"/>
    </xf>
    <xf numFmtId="0" fontId="0" fillId="0" borderId="0" xfId="0" applyFill="1" applyBorder="1" applyAlignment="1" applyProtection="1">
      <alignment horizontal="left"/>
      <protection hidden="1"/>
    </xf>
    <xf numFmtId="0" fontId="0" fillId="0" borderId="0" xfId="0" applyBorder="1" applyAlignment="1" applyProtection="1">
      <alignment horizontal="left"/>
      <protection hidden="1"/>
    </xf>
    <xf numFmtId="0" fontId="0" fillId="0" borderId="0" xfId="0" applyBorder="1" applyAlignment="1" applyProtection="1">
      <alignment horizontal="left"/>
      <protection locked="0"/>
    </xf>
    <xf numFmtId="0" fontId="0" fillId="0" borderId="19" xfId="0" applyBorder="1" applyAlignment="1" applyProtection="1">
      <alignment horizontal="left"/>
      <protection locked="0"/>
    </xf>
    <xf numFmtId="0" fontId="0" fillId="0" borderId="0" xfId="0" applyFill="1" applyBorder="1" applyAlignment="1" applyProtection="1">
      <alignment horizontal="left"/>
      <protection locked="0"/>
    </xf>
    <xf numFmtId="0" fontId="0" fillId="0" borderId="19" xfId="0" applyFill="1" applyBorder="1" applyAlignment="1" applyProtection="1">
      <alignment horizontal="left"/>
      <protection locked="0"/>
    </xf>
    <xf numFmtId="0" fontId="9" fillId="5" borderId="24" xfId="0" applyFont="1" applyFill="1" applyBorder="1" applyAlignment="1" applyProtection="1">
      <alignment horizontal="left" vertical="center"/>
      <protection hidden="1"/>
    </xf>
    <xf numFmtId="0" fontId="9" fillId="5" borderId="25" xfId="0" applyFont="1" applyFill="1" applyBorder="1" applyAlignment="1" applyProtection="1">
      <alignment horizontal="left" vertical="center"/>
      <protection hidden="1"/>
    </xf>
    <xf numFmtId="0" fontId="9" fillId="5" borderId="26" xfId="0" applyFont="1" applyFill="1" applyBorder="1" applyAlignment="1" applyProtection="1">
      <alignment horizontal="left" vertical="center"/>
      <protection hidden="1"/>
    </xf>
    <xf numFmtId="0" fontId="9" fillId="5" borderId="29" xfId="0" applyFont="1" applyFill="1" applyBorder="1" applyAlignment="1" applyProtection="1">
      <alignment horizontal="left" vertical="center"/>
      <protection hidden="1"/>
    </xf>
    <xf numFmtId="0" fontId="9" fillId="5" borderId="30" xfId="0" applyFont="1" applyFill="1" applyBorder="1" applyAlignment="1" applyProtection="1">
      <alignment horizontal="left" vertical="center"/>
      <protection hidden="1"/>
    </xf>
    <xf numFmtId="0" fontId="9" fillId="5" borderId="31" xfId="0" applyFont="1" applyFill="1" applyBorder="1" applyAlignment="1" applyProtection="1">
      <alignment horizontal="left" vertical="center"/>
      <protection hidden="1"/>
    </xf>
    <xf numFmtId="0" fontId="4" fillId="0" borderId="32" xfId="0" applyFont="1" applyBorder="1" applyAlignment="1" applyProtection="1">
      <alignment horizontal="center"/>
      <protection hidden="1"/>
    </xf>
    <xf numFmtId="0" fontId="4" fillId="0" borderId="55" xfId="0" applyFont="1" applyBorder="1" applyAlignment="1" applyProtection="1">
      <alignment horizontal="center"/>
      <protection hidden="1"/>
    </xf>
    <xf numFmtId="0" fontId="4" fillId="0" borderId="33" xfId="0" applyFont="1" applyBorder="1" applyAlignment="1" applyProtection="1">
      <alignment horizontal="center"/>
      <protection hidden="1"/>
    </xf>
    <xf numFmtId="0" fontId="2" fillId="0" borderId="28" xfId="0" applyFont="1" applyBorder="1" applyAlignment="1" applyProtection="1">
      <alignment horizontal="center" vertical="center" wrapText="1"/>
      <protection hidden="1"/>
    </xf>
    <xf numFmtId="0" fontId="2" fillId="0" borderId="0" xfId="0" applyFont="1" applyBorder="1" applyAlignment="1" applyProtection="1">
      <alignment horizontal="center" vertical="center" wrapText="1"/>
      <protection hidden="1"/>
    </xf>
    <xf numFmtId="0" fontId="2" fillId="0" borderId="29" xfId="0" applyFont="1" applyBorder="1" applyAlignment="1" applyProtection="1">
      <alignment horizontal="center" vertical="center" wrapText="1"/>
      <protection hidden="1"/>
    </xf>
    <xf numFmtId="0" fontId="2" fillId="0" borderId="30" xfId="0" applyFont="1" applyBorder="1" applyAlignment="1" applyProtection="1">
      <alignment horizontal="center" vertical="center" wrapText="1"/>
      <protection hidden="1"/>
    </xf>
    <xf numFmtId="0" fontId="4" fillId="0" borderId="6" xfId="0" applyFont="1" applyFill="1" applyBorder="1" applyAlignment="1" applyProtection="1">
      <alignment horizontal="center" vertical="center" wrapText="1"/>
      <protection hidden="1"/>
    </xf>
    <xf numFmtId="0" fontId="4" fillId="0" borderId="45" xfId="0" applyFont="1" applyFill="1" applyBorder="1" applyAlignment="1" applyProtection="1">
      <alignment horizontal="center" vertical="center" wrapText="1"/>
      <protection hidden="1"/>
    </xf>
    <xf numFmtId="0" fontId="4" fillId="0" borderId="7" xfId="0" applyFont="1" applyFill="1" applyBorder="1" applyAlignment="1" applyProtection="1">
      <alignment horizontal="center" vertical="center" wrapText="1"/>
      <protection hidden="1"/>
    </xf>
    <xf numFmtId="0" fontId="4" fillId="0" borderId="6" xfId="0" applyFont="1" applyBorder="1" applyAlignment="1" applyProtection="1">
      <alignment horizontal="center" vertical="center" wrapText="1"/>
      <protection hidden="1"/>
    </xf>
    <xf numFmtId="0" fontId="4" fillId="0" borderId="45" xfId="0" applyFont="1" applyBorder="1" applyAlignment="1" applyProtection="1">
      <alignment horizontal="center" vertical="center" wrapText="1"/>
      <protection hidden="1"/>
    </xf>
    <xf numFmtId="0" fontId="4" fillId="0" borderId="7" xfId="0" applyFont="1" applyBorder="1" applyAlignment="1" applyProtection="1">
      <alignment horizontal="center" vertical="center" wrapText="1"/>
      <protection hidden="1"/>
    </xf>
    <xf numFmtId="0" fontId="8" fillId="0" borderId="32" xfId="0" applyFont="1" applyBorder="1" applyAlignment="1" applyProtection="1">
      <alignment horizontal="center"/>
      <protection hidden="1"/>
    </xf>
    <xf numFmtId="0" fontId="8" fillId="0" borderId="55" xfId="0" applyFont="1" applyBorder="1" applyAlignment="1" applyProtection="1">
      <alignment horizontal="center"/>
      <protection hidden="1"/>
    </xf>
    <xf numFmtId="0" fontId="8" fillId="0" borderId="33" xfId="0" applyFont="1" applyBorder="1" applyAlignment="1" applyProtection="1">
      <alignment horizontal="center"/>
      <protection hidden="1"/>
    </xf>
    <xf numFmtId="0" fontId="15" fillId="0" borderId="0" xfId="0" applyFont="1" applyAlignment="1">
      <alignment horizontal="left"/>
    </xf>
    <xf numFmtId="0" fontId="15" fillId="0" borderId="0" xfId="0" applyFont="1" applyAlignment="1">
      <alignment horizontal="center" vertical="center"/>
    </xf>
    <xf numFmtId="0" fontId="15" fillId="0" borderId="0" xfId="0" applyFont="1" applyAlignment="1">
      <alignment horizontal="left" vertical="center"/>
    </xf>
    <xf numFmtId="0" fontId="15" fillId="0" borderId="0" xfId="0" applyFont="1" applyAlignment="1">
      <alignment horizontal="left" vertical="center" wrapText="1"/>
    </xf>
    <xf numFmtId="0" fontId="0" fillId="0" borderId="0" xfId="0" applyAlignment="1">
      <alignment horizontal="center" vertical="center" wrapText="1"/>
    </xf>
    <xf numFmtId="0" fontId="15" fillId="0" borderId="0" xfId="0" applyFont="1" applyAlignment="1">
      <alignment horizontal="center" vertical="center" wrapText="1"/>
    </xf>
    <xf numFmtId="0" fontId="0" fillId="0" borderId="0" xfId="0" applyAlignment="1">
      <alignment horizontal="center" vertical="center"/>
    </xf>
    <xf numFmtId="0" fontId="15" fillId="0" borderId="0" xfId="0" applyFont="1" applyAlignment="1">
      <alignment horizontal="center"/>
    </xf>
    <xf numFmtId="0" fontId="2" fillId="0" borderId="0" xfId="0" applyFont="1" applyAlignment="1" applyProtection="1">
      <alignment horizontal="center" vertical="center" wrapText="1"/>
      <protection hidden="1"/>
    </xf>
    <xf numFmtId="0" fontId="0" fillId="0" borderId="1" xfId="0" applyBorder="1" applyAlignment="1">
      <alignment horizontal="center"/>
    </xf>
    <xf numFmtId="0" fontId="0" fillId="0" borderId="1" xfId="0" applyBorder="1" applyAlignment="1">
      <alignment horizontal="left"/>
    </xf>
    <xf numFmtId="0" fontId="0" fillId="0" borderId="34" xfId="0" applyBorder="1" applyAlignment="1">
      <alignment horizontal="left"/>
    </xf>
    <xf numFmtId="0" fontId="0" fillId="0" borderId="36" xfId="0" applyBorder="1" applyAlignment="1">
      <alignment horizontal="center"/>
    </xf>
    <xf numFmtId="0" fontId="0" fillId="0" borderId="37" xfId="0" applyBorder="1" applyAlignment="1">
      <alignment horizontal="center"/>
    </xf>
    <xf numFmtId="0" fontId="0" fillId="0" borderId="38" xfId="0" applyBorder="1" applyAlignment="1">
      <alignment horizontal="center"/>
    </xf>
    <xf numFmtId="0" fontId="0" fillId="0" borderId="14"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32" xfId="0" applyBorder="1" applyAlignment="1">
      <alignment horizontal="center"/>
    </xf>
    <xf numFmtId="0" fontId="0" fillId="0" borderId="55" xfId="0" applyBorder="1" applyAlignment="1">
      <alignment horizontal="center"/>
    </xf>
    <xf numFmtId="0" fontId="0" fillId="0" borderId="33" xfId="0" applyBorder="1" applyAlignment="1">
      <alignment horizontal="center"/>
    </xf>
    <xf numFmtId="0" fontId="0" fillId="0" borderId="13" xfId="0" applyBorder="1" applyAlignment="1">
      <alignment horizontal="center"/>
    </xf>
    <xf numFmtId="0" fontId="0" fillId="0" borderId="10" xfId="0" applyBorder="1" applyAlignment="1">
      <alignment horizontal="center"/>
    </xf>
    <xf numFmtId="0" fontId="0" fillId="0" borderId="36" xfId="0" applyBorder="1" applyAlignment="1">
      <alignment horizontal="center" vertical="center" wrapText="1"/>
    </xf>
    <xf numFmtId="0" fontId="0" fillId="0" borderId="13" xfId="0" applyBorder="1" applyAlignment="1">
      <alignment horizontal="center" vertical="center" wrapText="1"/>
    </xf>
    <xf numFmtId="0" fontId="0" fillId="0" borderId="38" xfId="0" applyBorder="1" applyAlignment="1">
      <alignment horizontal="center" vertical="center" wrapText="1"/>
    </xf>
    <xf numFmtId="0" fontId="0" fillId="0" borderId="10" xfId="0" applyBorder="1" applyAlignment="1">
      <alignment horizontal="center" vertical="center" wrapText="1"/>
    </xf>
    <xf numFmtId="0" fontId="0" fillId="0" borderId="1" xfId="0" applyBorder="1" applyAlignment="1">
      <alignment horizontal="center" wrapText="1"/>
    </xf>
    <xf numFmtId="0" fontId="0" fillId="0" borderId="10" xfId="0" applyBorder="1" applyAlignment="1">
      <alignment horizontal="center" wrapText="1"/>
    </xf>
    <xf numFmtId="165" fontId="0" fillId="0" borderId="13" xfId="0" applyNumberFormat="1" applyBorder="1" applyAlignment="1">
      <alignment horizontal="right"/>
    </xf>
    <xf numFmtId="165" fontId="0" fillId="0" borderId="1" xfId="0" applyNumberFormat="1" applyBorder="1" applyAlignment="1">
      <alignment horizontal="right"/>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13" xfId="0" applyFont="1" applyBorder="1" applyAlignment="1">
      <alignment horizontal="center" vertical="center"/>
    </xf>
    <xf numFmtId="0" fontId="4" fillId="0" borderId="1" xfId="0" applyFont="1" applyBorder="1" applyAlignment="1">
      <alignment horizontal="center" vertical="center"/>
    </xf>
    <xf numFmtId="0" fontId="5" fillId="0" borderId="0" xfId="1" applyBorder="1" applyAlignment="1">
      <alignment horizontal="left"/>
    </xf>
    <xf numFmtId="0" fontId="0" fillId="0" borderId="36" xfId="0" applyBorder="1" applyAlignment="1">
      <alignment horizontal="center" vertical="center"/>
    </xf>
    <xf numFmtId="0" fontId="0" fillId="0" borderId="38" xfId="0" applyBorder="1" applyAlignment="1">
      <alignment horizontal="center" vertical="center"/>
    </xf>
    <xf numFmtId="0" fontId="0" fillId="0" borderId="13" xfId="0" applyBorder="1" applyAlignment="1">
      <alignment horizontal="center" vertical="center"/>
    </xf>
    <xf numFmtId="0" fontId="0" fillId="0" borderId="10" xfId="0" applyBorder="1" applyAlignment="1">
      <alignment horizontal="center" vertical="center"/>
    </xf>
    <xf numFmtId="165" fontId="0" fillId="0" borderId="41" xfId="0" applyNumberFormat="1" applyBorder="1" applyAlignment="1">
      <alignment horizontal="center"/>
    </xf>
    <xf numFmtId="165" fontId="0" fillId="0" borderId="51" xfId="0" applyNumberFormat="1" applyBorder="1" applyAlignment="1">
      <alignment horizontal="center"/>
    </xf>
    <xf numFmtId="165" fontId="0" fillId="0" borderId="34" xfId="0" applyNumberFormat="1" applyBorder="1" applyAlignment="1">
      <alignment horizontal="center"/>
    </xf>
    <xf numFmtId="165" fontId="4" fillId="0" borderId="16" xfId="0" applyNumberFormat="1" applyFont="1" applyBorder="1" applyAlignment="1">
      <alignment horizontal="left" vertical="center" wrapText="1"/>
    </xf>
    <xf numFmtId="165" fontId="4" fillId="0" borderId="5" xfId="0" applyNumberFormat="1" applyFont="1" applyBorder="1" applyAlignment="1">
      <alignment horizontal="left" vertical="center" wrapText="1"/>
    </xf>
    <xf numFmtId="165" fontId="4" fillId="0" borderId="53" xfId="0" applyNumberFormat="1" applyFont="1" applyBorder="1" applyAlignment="1">
      <alignment horizontal="left" vertical="center" wrapText="1"/>
    </xf>
    <xf numFmtId="165" fontId="0" fillId="0" borderId="42" xfId="0" applyNumberFormat="1" applyFont="1" applyBorder="1" applyAlignment="1">
      <alignment horizontal="left"/>
    </xf>
    <xf numFmtId="165" fontId="0" fillId="0" borderId="43" xfId="0" applyNumberFormat="1" applyFont="1" applyBorder="1" applyAlignment="1">
      <alignment horizontal="left"/>
    </xf>
    <xf numFmtId="165" fontId="0" fillId="0" borderId="1" xfId="0" applyNumberFormat="1" applyBorder="1" applyAlignment="1">
      <alignment horizontal="left"/>
    </xf>
    <xf numFmtId="165" fontId="4" fillId="0" borderId="1" xfId="0" applyNumberFormat="1" applyFont="1" applyBorder="1" applyAlignment="1">
      <alignment horizontal="left" vertical="center" wrapText="1"/>
    </xf>
    <xf numFmtId="165" fontId="0" fillId="0" borderId="1" xfId="0" applyNumberFormat="1" applyBorder="1" applyAlignment="1">
      <alignment horizontal="left" vertical="center" wrapText="1"/>
    </xf>
    <xf numFmtId="0" fontId="0" fillId="0" borderId="0" xfId="0" applyBorder="1" applyAlignment="1">
      <alignment horizontal="center" wrapText="1"/>
    </xf>
    <xf numFmtId="0" fontId="0" fillId="0" borderId="40"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4" xfId="0" applyBorder="1" applyAlignment="1">
      <alignment horizontal="center"/>
    </xf>
    <xf numFmtId="0" fontId="0" fillId="0" borderId="51" xfId="0" applyBorder="1" applyAlignment="1">
      <alignment horizontal="center"/>
    </xf>
    <xf numFmtId="0" fontId="0" fillId="0" borderId="3" xfId="0" applyBorder="1" applyAlignment="1">
      <alignment horizontal="center" vertical="center" wrapText="1"/>
    </xf>
    <xf numFmtId="0" fontId="0" fillId="0" borderId="4" xfId="0" applyBorder="1" applyAlignment="1">
      <alignment horizontal="center" vertical="center" wrapText="1"/>
    </xf>
    <xf numFmtId="165" fontId="4" fillId="0" borderId="54" xfId="0" applyNumberFormat="1" applyFont="1" applyBorder="1" applyAlignment="1">
      <alignment horizontal="center" vertical="center" wrapText="1"/>
    </xf>
    <xf numFmtId="165" fontId="4" fillId="0" borderId="28" xfId="0" applyNumberFormat="1" applyFont="1" applyBorder="1" applyAlignment="1">
      <alignment horizontal="center" vertical="center" wrapText="1"/>
    </xf>
    <xf numFmtId="165" fontId="4" fillId="0" borderId="29" xfId="0" applyNumberFormat="1" applyFont="1" applyBorder="1" applyAlignment="1">
      <alignment horizontal="center" vertical="center" wrapText="1"/>
    </xf>
    <xf numFmtId="165" fontId="0" fillId="0" borderId="35" xfId="0" applyNumberFormat="1" applyBorder="1" applyAlignment="1">
      <alignment horizontal="center"/>
    </xf>
    <xf numFmtId="165" fontId="0" fillId="0" borderId="34" xfId="0" applyNumberFormat="1" applyBorder="1" applyAlignment="1">
      <alignment horizontal="left" vertical="center"/>
    </xf>
    <xf numFmtId="165" fontId="0" fillId="0" borderId="35" xfId="0" applyNumberFormat="1" applyBorder="1" applyAlignment="1">
      <alignment horizontal="left" vertical="center"/>
    </xf>
    <xf numFmtId="165" fontId="0" fillId="0" borderId="2" xfId="0" applyNumberFormat="1" applyBorder="1" applyAlignment="1">
      <alignment horizontal="center" vertical="center" wrapText="1"/>
    </xf>
    <xf numFmtId="165" fontId="0" fillId="0" borderId="4" xfId="0" applyNumberFormat="1" applyBorder="1" applyAlignment="1">
      <alignment horizontal="center" vertical="center" wrapText="1"/>
    </xf>
    <xf numFmtId="165" fontId="4" fillId="0" borderId="13" xfId="0" applyNumberFormat="1" applyFont="1" applyBorder="1" applyAlignment="1">
      <alignment horizontal="left" vertical="center" wrapText="1"/>
    </xf>
    <xf numFmtId="0" fontId="0" fillId="0" borderId="37" xfId="0" applyBorder="1" applyAlignment="1">
      <alignment horizontal="center" vertical="center" wrapText="1"/>
    </xf>
    <xf numFmtId="0" fontId="0" fillId="0" borderId="1" xfId="0" applyBorder="1" applyAlignment="1">
      <alignment horizontal="center" vertical="center" wrapText="1"/>
    </xf>
    <xf numFmtId="0" fontId="0" fillId="0" borderId="4" xfId="0" applyBorder="1" applyAlignment="1">
      <alignment horizontal="center" wrapText="1"/>
    </xf>
    <xf numFmtId="165" fontId="4" fillId="0" borderId="11" xfId="0" applyNumberFormat="1" applyFont="1" applyBorder="1" applyAlignment="1">
      <alignment horizontal="left"/>
    </xf>
    <xf numFmtId="165" fontId="0" fillId="0" borderId="42" xfId="0" applyNumberFormat="1" applyBorder="1" applyAlignment="1">
      <alignment horizontal="center"/>
    </xf>
    <xf numFmtId="165" fontId="0" fillId="0" borderId="48" xfId="0" applyNumberFormat="1" applyBorder="1" applyAlignment="1">
      <alignment horizontal="center"/>
    </xf>
    <xf numFmtId="165" fontId="0" fillId="0" borderId="52" xfId="0" applyNumberFormat="1" applyBorder="1" applyAlignment="1">
      <alignment horizontal="center"/>
    </xf>
    <xf numFmtId="165" fontId="0" fillId="0" borderId="11" xfId="0" applyNumberFormat="1" applyBorder="1" applyAlignment="1">
      <alignment horizontal="center"/>
    </xf>
    <xf numFmtId="165" fontId="0" fillId="0" borderId="12" xfId="0" applyNumberFormat="1" applyBorder="1" applyAlignment="1">
      <alignment horizontal="center"/>
    </xf>
    <xf numFmtId="165" fontId="0" fillId="0" borderId="1" xfId="0" applyNumberFormat="1" applyBorder="1" applyAlignment="1">
      <alignment horizontal="center"/>
    </xf>
    <xf numFmtId="0" fontId="0" fillId="0" borderId="36" xfId="0" applyBorder="1" applyAlignment="1">
      <alignment horizontal="left" vertical="center"/>
    </xf>
    <xf numFmtId="0" fontId="0" fillId="0" borderId="37" xfId="0" applyBorder="1" applyAlignment="1">
      <alignment horizontal="left" vertical="center"/>
    </xf>
    <xf numFmtId="0" fontId="0" fillId="0" borderId="13" xfId="0" applyBorder="1" applyAlignment="1">
      <alignment horizontal="left" vertical="center"/>
    </xf>
    <xf numFmtId="0" fontId="0" fillId="0" borderId="1" xfId="0" applyBorder="1" applyAlignment="1">
      <alignment horizontal="left" vertical="center"/>
    </xf>
    <xf numFmtId="0" fontId="0" fillId="0" borderId="11" xfId="0" applyBorder="1" applyAlignment="1">
      <alignment horizontal="center"/>
    </xf>
    <xf numFmtId="0" fontId="0" fillId="0" borderId="39" xfId="0" applyBorder="1" applyAlignment="1">
      <alignment horizontal="left"/>
    </xf>
    <xf numFmtId="0" fontId="0" fillId="0" borderId="35" xfId="0" applyBorder="1" applyAlignment="1">
      <alignment horizontal="left"/>
    </xf>
    <xf numFmtId="0" fontId="0" fillId="0" borderId="50" xfId="0" applyBorder="1" applyAlignment="1">
      <alignment horizontal="left"/>
    </xf>
    <xf numFmtId="0" fontId="0" fillId="0" borderId="43" xfId="0" applyBorder="1" applyAlignment="1">
      <alignment horizontal="left"/>
    </xf>
    <xf numFmtId="0" fontId="0" fillId="0" borderId="36" xfId="0" applyBorder="1" applyAlignment="1">
      <alignment horizontal="left" vertical="center" wrapText="1"/>
    </xf>
    <xf numFmtId="0" fontId="0" fillId="0" borderId="37" xfId="0" applyBorder="1" applyAlignment="1">
      <alignment horizontal="left" vertical="center" wrapText="1"/>
    </xf>
    <xf numFmtId="0" fontId="0" fillId="0" borderId="13" xfId="0" applyBorder="1" applyAlignment="1">
      <alignment horizontal="left" vertical="center" wrapText="1"/>
    </xf>
    <xf numFmtId="0" fontId="0" fillId="0" borderId="1" xfId="0" applyBorder="1" applyAlignment="1">
      <alignment horizontal="left" vertical="center" wrapText="1"/>
    </xf>
    <xf numFmtId="0" fontId="0" fillId="0" borderId="0" xfId="0" applyAlignment="1">
      <alignment horizontal="left" wrapText="1"/>
    </xf>
    <xf numFmtId="0" fontId="0" fillId="0" borderId="44" xfId="0" applyBorder="1" applyAlignment="1">
      <alignment horizontal="center" vertical="center" wrapText="1"/>
    </xf>
    <xf numFmtId="0" fontId="0" fillId="0" borderId="46" xfId="0" applyBorder="1" applyAlignment="1">
      <alignment horizontal="center" vertical="center" wrapText="1"/>
    </xf>
    <xf numFmtId="0" fontId="0" fillId="0" borderId="37" xfId="0" applyBorder="1" applyAlignment="1">
      <alignment horizontal="center" vertical="center"/>
    </xf>
    <xf numFmtId="0" fontId="0" fillId="0" borderId="12" xfId="0" applyBorder="1" applyAlignment="1">
      <alignment horizontal="center"/>
    </xf>
    <xf numFmtId="0" fontId="0" fillId="0" borderId="36" xfId="0" applyBorder="1" applyAlignment="1">
      <alignment horizontal="left"/>
    </xf>
    <xf numFmtId="0" fontId="0" fillId="0" borderId="37" xfId="0" applyBorder="1" applyAlignment="1">
      <alignment horizontal="left"/>
    </xf>
    <xf numFmtId="0" fontId="0" fillId="0" borderId="16" xfId="0" applyBorder="1" applyAlignment="1">
      <alignment horizontal="left" vertical="center"/>
    </xf>
    <xf numFmtId="0" fontId="0" fillId="0" borderId="18" xfId="0" applyBorder="1" applyAlignment="1">
      <alignment horizontal="left" vertical="center"/>
    </xf>
    <xf numFmtId="0" fontId="0" fillId="0" borderId="20" xfId="0" applyBorder="1" applyAlignment="1">
      <alignment horizontal="left" vertical="center"/>
    </xf>
    <xf numFmtId="0" fontId="0" fillId="0" borderId="22" xfId="0" applyBorder="1" applyAlignment="1">
      <alignment horizontal="left" vertical="center"/>
    </xf>
    <xf numFmtId="0" fontId="4" fillId="0" borderId="37" xfId="0" applyFont="1" applyBorder="1" applyAlignment="1">
      <alignment horizontal="left"/>
    </xf>
    <xf numFmtId="0" fontId="4" fillId="0" borderId="40" xfId="0" applyFont="1" applyBorder="1" applyAlignment="1">
      <alignment horizontal="left"/>
    </xf>
    <xf numFmtId="0" fontId="0" fillId="0" borderId="41" xfId="0" applyBorder="1" applyAlignment="1">
      <alignment horizontal="left"/>
    </xf>
    <xf numFmtId="0" fontId="0" fillId="0" borderId="3" xfId="0" applyBorder="1" applyAlignment="1">
      <alignment horizontal="left" vertical="center"/>
    </xf>
    <xf numFmtId="0" fontId="0" fillId="0" borderId="15" xfId="0" applyBorder="1" applyAlignment="1">
      <alignment horizontal="left" vertical="center"/>
    </xf>
    <xf numFmtId="0" fontId="0" fillId="0" borderId="2" xfId="0" applyBorder="1" applyAlignment="1">
      <alignment horizontal="left" vertical="center"/>
    </xf>
    <xf numFmtId="0" fontId="0" fillId="0" borderId="4" xfId="0" applyBorder="1" applyAlignment="1">
      <alignment horizontal="left" vertical="center"/>
    </xf>
    <xf numFmtId="0" fontId="4" fillId="0" borderId="0" xfId="0" applyFont="1" applyAlignment="1">
      <alignment horizontal="center" vertical="center"/>
    </xf>
    <xf numFmtId="0" fontId="0" fillId="0" borderId="0" xfId="0" applyAlignment="1">
      <alignment horizontal="center"/>
    </xf>
    <xf numFmtId="0" fontId="0" fillId="0" borderId="0" xfId="0" applyAlignment="1">
      <alignment horizontal="left"/>
    </xf>
  </cellXfs>
  <cellStyles count="4">
    <cellStyle name="Lien hypertexte" xfId="1" builtinId="8"/>
    <cellStyle name="Milliers" xfId="2" builtinId="3"/>
    <cellStyle name="Normal" xfId="0" builtinId="0"/>
    <cellStyle name="Normal 2" xfId="3"/>
  </cellStyles>
  <dxfs count="2431">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strike val="0"/>
      </font>
      <fill>
        <patternFill>
          <bgColor theme="0" tint="-0.34998626667073579"/>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strike val="0"/>
      </font>
      <fill>
        <patternFill>
          <bgColor theme="0" tint="-0.34998626667073579"/>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strike val="0"/>
      </font>
      <fill>
        <patternFill>
          <bgColor theme="0" tint="-0.34998626667073579"/>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strike val="0"/>
      </font>
      <fill>
        <patternFill>
          <bgColor theme="0" tint="-0.34998626667073579"/>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strike val="0"/>
      </font>
      <fill>
        <patternFill>
          <bgColor theme="0" tint="-0.34998626667073579"/>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strike val="0"/>
      </font>
      <fill>
        <patternFill>
          <bgColor theme="0" tint="-0.34998626667073579"/>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499984740745262"/>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strike val="0"/>
      </font>
      <fill>
        <patternFill>
          <bgColor theme="0" tint="-0.34998626667073579"/>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ont>
        <strike/>
      </font>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microsoft.com/office/2006/relationships/vbaProject" Target="vbaProject.bin"/></Relationships>
</file>

<file path=xl/activeX/activeX1.xml><?xml version="1.0" encoding="utf-8"?>
<ax:ocx xmlns:ax="http://schemas.microsoft.com/office/2006/activeX" xmlns:r="http://schemas.openxmlformats.org/officeDocument/2006/relationships" ax:classid="{20DD1B9E-87C4-11D1-8BE3-0000F8754DA1}" ax:license="651A8940-87C5-11d1-8BE3-0000F8754DA1" ax:persistence="persistPropertyBag">
  <ax:ocxPr ax:name="_ExtentX" ax:value="53"/>
  <ax:ocxPr ax:name="_ExtentY" ax:value="53"/>
  <ax:ocxPr ax:name="_Version" ax:value="393216"/>
  <ax:ocxPr ax:name="Font">
    <ax:font ax:persistence="persistPropertyBag">
      <ax:ocxPr ax:name="Name" ax:value="Calibri"/>
      <ax:ocxPr ax:name="Size" ax:value="8,25"/>
      <ax:ocxPr ax:name="Charset" ax:value="0"/>
      <ax:ocxPr ax:name="Weight" ax:value="400"/>
      <ax:ocxPr ax:name="Underline" ax:value="0"/>
      <ax:ocxPr ax:name="Italic" ax:value="0"/>
      <ax:ocxPr ax:name="Strikethrough" ax:value="0"/>
    </ax:font>
  </ax:ocxPr>
  <ax:ocxPr ax:name="Format" ax:value="662831105"/>
  <ax:ocxPr ax:name="CurrentDate" ax:value="41744"/>
</ax:ocx>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104775</xdr:colOff>
          <xdr:row>46</xdr:row>
          <xdr:rowOff>152400</xdr:rowOff>
        </xdr:from>
        <xdr:to>
          <xdr:col>6</xdr:col>
          <xdr:colOff>314325</xdr:colOff>
          <xdr:row>48</xdr:row>
          <xdr:rowOff>9525</xdr:rowOff>
        </xdr:to>
        <xdr:sp macro="" textlink="">
          <xdr:nvSpPr>
            <xdr:cNvPr id="1026" name="DTPicker21"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xdr:wsDr>
</file>

<file path=xl/tables/table1.xml><?xml version="1.0" encoding="utf-8"?>
<table xmlns="http://schemas.openxmlformats.org/spreadsheetml/2006/main" id="1" name="Tableau1" displayName="Tableau1" ref="A4:D30" totalsRowShown="0">
  <autoFilter ref="A4:D30"/>
  <tableColumns count="4">
    <tableColumn id="1" name="Distributeur"/>
    <tableColumn id="2" name="Adresse"/>
    <tableColumn id="3" name="Code Postal"/>
    <tableColumn id="4" name="Ville"/>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7.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8.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3" Type="http://schemas.openxmlformats.org/officeDocument/2006/relationships/hyperlink" Target="http://viaseva.com/" TargetMode="External"/><Relationship Id="rId2" Type="http://schemas.openxmlformats.org/officeDocument/2006/relationships/hyperlink" Target="http://idsig-gdb.agelid.com/public/index.jsp" TargetMode="External"/><Relationship Id="rId1" Type="http://schemas.openxmlformats.org/officeDocument/2006/relationships/hyperlink" Target="http://www.gedia-dreux.com/Default.aspx?tabid=3073" TargetMode="External"/><Relationship Id="rId5" Type="http://schemas.openxmlformats.org/officeDocument/2006/relationships/table" Target="../tables/table1.xml"/><Relationship Id="rId4" Type="http://schemas.openxmlformats.org/officeDocument/2006/relationships/hyperlink" Target="https://maps.google.com/maps/ms?msa=0&amp;msid=212837571860347238070.0004e978f970148ddd332&amp;ie=UTF8&amp;t=m&amp;source=embed&amp;ll=47.129951,2.680664&amp;spn=13.458599,22.368164&amp;iwloc=lyrftr:msid:212837571860347238070.0004e978f970148ddd332,0004e978fa2748950ed97,,,0,-31&amp;dg=fe" TargetMode="External"/></Relationships>
</file>

<file path=xl/worksheets/_rels/sheet18.xml.rels><?xml version="1.0" encoding="UTF-8" standalone="yes"?>
<Relationships xmlns="http://schemas.openxmlformats.org/package/2006/relationships"><Relationship Id="rId3" Type="http://schemas.openxmlformats.org/officeDocument/2006/relationships/hyperlink" Target="http://www.developpement-durable.gouv.fr/Les-tarifs-d-achat-de-l,12195.html" TargetMode="External"/><Relationship Id="rId2" Type="http://schemas.openxmlformats.org/officeDocument/2006/relationships/hyperlink" Target="https://www.gdfsuez-dolcevita.fr/portailClients/client/c/2/offres_services/Gaz_naturel/gaz_tarif_regl" TargetMode="External"/><Relationship Id="rId1" Type="http://schemas.openxmlformats.org/officeDocument/2006/relationships/hyperlink" Target="https://www.gdfsuez-dolcevita.fr/portailClients/client/c/2/offres_services/N_simulateur_raccordement/raccordement"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9.vml"/><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H49"/>
  <sheetViews>
    <sheetView tabSelected="1" view="pageBreakPreview" topLeftCell="A8" zoomScale="60" zoomScaleNormal="100" zoomScalePageLayoutView="85" workbookViewId="0">
      <selection activeCell="D24" sqref="D24:G24"/>
    </sheetView>
  </sheetViews>
  <sheetFormatPr baseColWidth="10" defaultRowHeight="15" x14ac:dyDescent="0.25"/>
  <cols>
    <col min="1" max="16384" width="11.42578125" style="104"/>
  </cols>
  <sheetData>
    <row r="1" spans="1:8" x14ac:dyDescent="0.25">
      <c r="A1" s="188"/>
      <c r="B1" s="189"/>
      <c r="C1" s="195" t="s">
        <v>212</v>
      </c>
      <c r="D1" s="196"/>
      <c r="E1" s="196"/>
      <c r="F1" s="196"/>
      <c r="G1" s="197"/>
    </row>
    <row r="2" spans="1:8" x14ac:dyDescent="0.25">
      <c r="A2" s="190"/>
      <c r="B2" s="191"/>
      <c r="C2" s="198"/>
      <c r="D2" s="199"/>
      <c r="E2" s="199"/>
      <c r="F2" s="199"/>
      <c r="G2" s="200"/>
    </row>
    <row r="3" spans="1:8" x14ac:dyDescent="0.25">
      <c r="A3" s="190"/>
      <c r="B3" s="191"/>
      <c r="C3" s="198"/>
      <c r="D3" s="199"/>
      <c r="E3" s="199"/>
      <c r="F3" s="199"/>
      <c r="G3" s="200"/>
    </row>
    <row r="4" spans="1:8" x14ac:dyDescent="0.25">
      <c r="A4" s="192"/>
      <c r="B4" s="193"/>
      <c r="C4" s="201"/>
      <c r="D4" s="202"/>
      <c r="E4" s="202"/>
      <c r="F4" s="202"/>
      <c r="G4" s="203"/>
      <c r="H4" s="104" t="s">
        <v>680</v>
      </c>
    </row>
    <row r="6" spans="1:8" ht="15.75" x14ac:dyDescent="0.25">
      <c r="A6" s="185" t="s">
        <v>565</v>
      </c>
      <c r="B6" s="186"/>
      <c r="C6" s="186"/>
      <c r="D6" s="186"/>
      <c r="E6" s="186"/>
      <c r="F6" s="186"/>
      <c r="G6" s="187"/>
      <c r="H6" s="104" t="s">
        <v>740</v>
      </c>
    </row>
    <row r="7" spans="1:8" x14ac:dyDescent="0.25">
      <c r="H7" s="104" t="s">
        <v>679</v>
      </c>
    </row>
    <row r="8" spans="1:8" x14ac:dyDescent="0.25">
      <c r="A8" s="184" t="s">
        <v>567</v>
      </c>
      <c r="B8" s="184"/>
      <c r="C8" s="204" t="s">
        <v>593</v>
      </c>
      <c r="D8" s="204"/>
      <c r="E8" s="204"/>
      <c r="F8" s="204"/>
      <c r="G8" s="204"/>
      <c r="H8" s="104" t="s">
        <v>681</v>
      </c>
    </row>
    <row r="9" spans="1:8" x14ac:dyDescent="0.25">
      <c r="H9" s="105" t="s">
        <v>682</v>
      </c>
    </row>
    <row r="10" spans="1:8" x14ac:dyDescent="0.25">
      <c r="A10" s="184" t="s">
        <v>568</v>
      </c>
      <c r="B10" s="184"/>
      <c r="C10" s="205" t="s">
        <v>227</v>
      </c>
      <c r="D10" s="205"/>
      <c r="E10" s="205"/>
      <c r="F10" s="205"/>
      <c r="G10" s="205"/>
      <c r="H10" s="105" t="s">
        <v>683</v>
      </c>
    </row>
    <row r="11" spans="1:8" x14ac:dyDescent="0.25">
      <c r="A11" s="184" t="s">
        <v>569</v>
      </c>
      <c r="B11" s="184"/>
      <c r="C11" s="194" t="s">
        <v>226</v>
      </c>
      <c r="D11" s="194"/>
      <c r="E11" s="194"/>
      <c r="F11" s="194"/>
      <c r="G11" s="194"/>
      <c r="H11" s="105" t="s">
        <v>684</v>
      </c>
    </row>
    <row r="12" spans="1:8" x14ac:dyDescent="0.25">
      <c r="H12" s="105" t="s">
        <v>685</v>
      </c>
    </row>
    <row r="13" spans="1:8" x14ac:dyDescent="0.25">
      <c r="A13" s="184" t="s">
        <v>570</v>
      </c>
      <c r="B13" s="184"/>
      <c r="C13" s="194" t="s">
        <v>781</v>
      </c>
      <c r="D13" s="194"/>
      <c r="E13" s="194"/>
      <c r="F13" s="194"/>
      <c r="G13" s="194"/>
      <c r="H13" s="105" t="s">
        <v>686</v>
      </c>
    </row>
    <row r="14" spans="1:8" x14ac:dyDescent="0.25">
      <c r="A14" s="184" t="s">
        <v>761</v>
      </c>
      <c r="B14" s="184"/>
      <c r="C14" s="194"/>
      <c r="D14" s="194"/>
      <c r="E14" s="194"/>
      <c r="F14" s="194"/>
      <c r="G14" s="194"/>
    </row>
    <row r="15" spans="1:8" x14ac:dyDescent="0.25">
      <c r="H15" s="105" t="s">
        <v>739</v>
      </c>
    </row>
    <row r="16" spans="1:8" x14ac:dyDescent="0.25">
      <c r="A16" s="184" t="s">
        <v>571</v>
      </c>
      <c r="B16" s="184"/>
      <c r="C16" s="207">
        <v>5000000</v>
      </c>
      <c r="D16" s="207"/>
      <c r="E16" s="207"/>
      <c r="F16" s="207"/>
      <c r="G16" s="207"/>
      <c r="H16" s="105" t="s">
        <v>738</v>
      </c>
    </row>
    <row r="17" spans="1:8" x14ac:dyDescent="0.25">
      <c r="A17" s="184" t="s">
        <v>572</v>
      </c>
      <c r="B17" s="184"/>
      <c r="C17" s="208">
        <v>2500</v>
      </c>
      <c r="D17" s="208"/>
      <c r="E17" s="208"/>
      <c r="F17" s="208"/>
      <c r="G17" s="208"/>
    </row>
    <row r="18" spans="1:8" x14ac:dyDescent="0.25">
      <c r="H18" s="105" t="s">
        <v>743</v>
      </c>
    </row>
    <row r="19" spans="1:8" x14ac:dyDescent="0.25">
      <c r="A19" s="184" t="s">
        <v>573</v>
      </c>
      <c r="B19" s="184"/>
      <c r="C19" s="194" t="s">
        <v>225</v>
      </c>
      <c r="D19" s="194"/>
      <c r="E19" s="194"/>
      <c r="F19" s="194"/>
      <c r="G19" s="194"/>
    </row>
    <row r="21" spans="1:8" x14ac:dyDescent="0.25">
      <c r="A21" s="184" t="s">
        <v>574</v>
      </c>
      <c r="B21" s="184"/>
      <c r="C21" s="106" t="s">
        <v>213</v>
      </c>
      <c r="D21" s="206" t="s">
        <v>221</v>
      </c>
      <c r="E21" s="206"/>
      <c r="F21" s="206"/>
      <c r="G21" s="206"/>
    </row>
    <row r="22" spans="1:8" x14ac:dyDescent="0.25">
      <c r="C22" s="107" t="s">
        <v>219</v>
      </c>
      <c r="D22" s="194" t="s">
        <v>218</v>
      </c>
      <c r="E22" s="194"/>
      <c r="F22" s="194"/>
      <c r="G22" s="194"/>
    </row>
    <row r="23" spans="1:8" x14ac:dyDescent="0.25">
      <c r="C23" s="106" t="s">
        <v>220</v>
      </c>
      <c r="D23" s="206" t="s">
        <v>222</v>
      </c>
      <c r="E23" s="206"/>
      <c r="F23" s="206"/>
      <c r="G23" s="206"/>
    </row>
    <row r="24" spans="1:8" x14ac:dyDescent="0.25">
      <c r="C24" s="106" t="s">
        <v>194</v>
      </c>
      <c r="D24" s="206" t="s">
        <v>223</v>
      </c>
      <c r="E24" s="206"/>
      <c r="F24" s="206"/>
      <c r="G24" s="206"/>
    </row>
    <row r="25" spans="1:8" x14ac:dyDescent="0.25">
      <c r="C25" s="106" t="s">
        <v>193</v>
      </c>
      <c r="D25" s="206" t="s">
        <v>224</v>
      </c>
      <c r="E25" s="206"/>
      <c r="F25" s="206"/>
      <c r="G25" s="206"/>
    </row>
    <row r="27" spans="1:8" ht="15.75" x14ac:dyDescent="0.25">
      <c r="A27" s="185" t="s">
        <v>566</v>
      </c>
      <c r="B27" s="186"/>
      <c r="C27" s="186"/>
      <c r="D27" s="186"/>
      <c r="E27" s="186"/>
      <c r="F27" s="186"/>
      <c r="G27" s="187"/>
    </row>
    <row r="29" spans="1:8" x14ac:dyDescent="0.25">
      <c r="A29" s="184" t="s">
        <v>442</v>
      </c>
      <c r="B29" s="184"/>
    </row>
    <row r="30" spans="1:8" x14ac:dyDescent="0.25">
      <c r="A30" s="184" t="s">
        <v>576</v>
      </c>
      <c r="B30" s="184"/>
    </row>
    <row r="31" spans="1:8" x14ac:dyDescent="0.25">
      <c r="A31" s="184" t="s">
        <v>444</v>
      </c>
      <c r="B31" s="184"/>
    </row>
    <row r="32" spans="1:8" x14ac:dyDescent="0.25">
      <c r="A32" s="184" t="s">
        <v>443</v>
      </c>
      <c r="B32" s="184"/>
    </row>
    <row r="33" spans="1:7" x14ac:dyDescent="0.25">
      <c r="A33" s="184" t="s">
        <v>763</v>
      </c>
      <c r="B33" s="184" t="s">
        <v>575</v>
      </c>
    </row>
    <row r="34" spans="1:7" x14ac:dyDescent="0.25">
      <c r="A34" s="184" t="s">
        <v>577</v>
      </c>
      <c r="B34" s="184" t="s">
        <v>575</v>
      </c>
    </row>
    <row r="35" spans="1:7" x14ac:dyDescent="0.25">
      <c r="A35" s="184" t="s">
        <v>764</v>
      </c>
      <c r="B35" s="184" t="s">
        <v>575</v>
      </c>
      <c r="C35" s="108"/>
    </row>
    <row r="38" spans="1:7" ht="18" customHeight="1" x14ac:dyDescent="0.25">
      <c r="A38" s="182" t="s">
        <v>766</v>
      </c>
      <c r="B38" s="182"/>
      <c r="C38" s="182"/>
      <c r="D38" s="182"/>
      <c r="E38" s="183"/>
      <c r="F38" s="183"/>
    </row>
    <row r="39" spans="1:7" x14ac:dyDescent="0.25">
      <c r="A39" s="182"/>
      <c r="B39" s="182"/>
      <c r="C39" s="182"/>
      <c r="D39" s="182"/>
      <c r="E39" s="183"/>
      <c r="F39" s="183"/>
    </row>
    <row r="40" spans="1:7" ht="23.25" x14ac:dyDescent="0.35">
      <c r="A40" s="109"/>
      <c r="B40" s="109"/>
      <c r="C40" s="109"/>
      <c r="D40" s="109"/>
    </row>
    <row r="41" spans="1:7" x14ac:dyDescent="0.25">
      <c r="A41" s="182" t="s">
        <v>765</v>
      </c>
      <c r="B41" s="182"/>
      <c r="C41" s="182"/>
      <c r="D41" s="182"/>
      <c r="E41" s="183"/>
      <c r="F41" s="183"/>
    </row>
    <row r="42" spans="1:7" x14ac:dyDescent="0.25">
      <c r="A42" s="182"/>
      <c r="B42" s="182"/>
      <c r="C42" s="182"/>
      <c r="D42" s="182"/>
      <c r="E42" s="183"/>
      <c r="F42" s="183"/>
    </row>
    <row r="43" spans="1:7" x14ac:dyDescent="0.25">
      <c r="A43" s="110"/>
      <c r="B43" s="110"/>
      <c r="C43" s="110"/>
      <c r="D43" s="110"/>
    </row>
    <row r="46" spans="1:7" x14ac:dyDescent="0.25">
      <c r="A46" s="111"/>
      <c r="B46" s="111"/>
      <c r="C46" s="111"/>
      <c r="D46" s="111"/>
      <c r="E46" s="111"/>
      <c r="F46" s="111"/>
      <c r="G46" s="111"/>
    </row>
    <row r="48" spans="1:7" x14ac:dyDescent="0.25">
      <c r="A48" s="112" t="s">
        <v>214</v>
      </c>
      <c r="B48" s="104" t="s">
        <v>215</v>
      </c>
      <c r="E48" s="113" t="s">
        <v>216</v>
      </c>
    </row>
    <row r="49" spans="5:6" x14ac:dyDescent="0.25">
      <c r="E49" s="113" t="s">
        <v>217</v>
      </c>
      <c r="F49" s="114">
        <f ca="1">TODAY()</f>
        <v>41750</v>
      </c>
    </row>
  </sheetData>
  <mergeCells count="37">
    <mergeCell ref="A29:B29"/>
    <mergeCell ref="A30:B30"/>
    <mergeCell ref="A31:B31"/>
    <mergeCell ref="A32:B32"/>
    <mergeCell ref="A33:B33"/>
    <mergeCell ref="A14:B14"/>
    <mergeCell ref="C14:G14"/>
    <mergeCell ref="D21:G21"/>
    <mergeCell ref="D23:G23"/>
    <mergeCell ref="C16:G16"/>
    <mergeCell ref="C17:G17"/>
    <mergeCell ref="C19:G19"/>
    <mergeCell ref="A16:B16"/>
    <mergeCell ref="A19:B19"/>
    <mergeCell ref="A17:B17"/>
    <mergeCell ref="A27:G27"/>
    <mergeCell ref="A1:B4"/>
    <mergeCell ref="A11:B11"/>
    <mergeCell ref="A13:B13"/>
    <mergeCell ref="C13:G13"/>
    <mergeCell ref="C11:G11"/>
    <mergeCell ref="C1:G4"/>
    <mergeCell ref="C8:G8"/>
    <mergeCell ref="A8:B8"/>
    <mergeCell ref="A10:B10"/>
    <mergeCell ref="C10:G10"/>
    <mergeCell ref="A6:G6"/>
    <mergeCell ref="D25:G25"/>
    <mergeCell ref="D22:G22"/>
    <mergeCell ref="D24:G24"/>
    <mergeCell ref="A21:B21"/>
    <mergeCell ref="A41:D42"/>
    <mergeCell ref="E38:F39"/>
    <mergeCell ref="E41:F42"/>
    <mergeCell ref="A34:B34"/>
    <mergeCell ref="A35:B35"/>
    <mergeCell ref="A38:D39"/>
  </mergeCells>
  <dataValidations count="1">
    <dataValidation type="list" allowBlank="1" showInputMessage="1" showErrorMessage="1" sqref="C13:G13">
      <formula1>ListeTypes</formula1>
    </dataValidation>
  </dataValidations>
  <printOptions horizontalCentered="1"/>
  <pageMargins left="0.70866141732283472" right="0.70866141732283472" top="0.74803149606299213" bottom="0.74803149606299213" header="0.31496062992125984" footer="0.31496062992125984"/>
  <pageSetup paperSize="9" orientation="portrait" r:id="rId1"/>
  <drawing r:id="rId2"/>
  <legacyDrawing r:id="rId3"/>
  <controls>
    <mc:AlternateContent xmlns:mc="http://schemas.openxmlformats.org/markup-compatibility/2006">
      <mc:Choice Requires="x14">
        <control shapeId="1026" r:id="rId4" name="DTPicker21">
          <controlPr defaultSize="0" autoLine="0" autoPict="0" r:id="rId5">
            <anchor moveWithCells="1">
              <from>
                <xdr:col>5</xdr:col>
                <xdr:colOff>104775</xdr:colOff>
                <xdr:row>46</xdr:row>
                <xdr:rowOff>152400</xdr:rowOff>
              </from>
              <to>
                <xdr:col>6</xdr:col>
                <xdr:colOff>314325</xdr:colOff>
                <xdr:row>48</xdr:row>
                <xdr:rowOff>9525</xdr:rowOff>
              </to>
            </anchor>
          </controlPr>
        </control>
      </mc:Choice>
      <mc:Fallback>
        <control shapeId="1026" r:id="rId4" name="DTPicker21"/>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A1:G80"/>
  <sheetViews>
    <sheetView showGridLines="0" view="pageBreakPreview" topLeftCell="A58" zoomScaleNormal="100" zoomScaleSheetLayoutView="100" workbookViewId="0">
      <selection activeCell="A58" sqref="A1:XFD1048576"/>
    </sheetView>
  </sheetViews>
  <sheetFormatPr baseColWidth="10" defaultRowHeight="15" x14ac:dyDescent="0.25"/>
  <cols>
    <col min="1" max="1" width="11.42578125" style="18"/>
    <col min="2" max="2" width="13.42578125" style="18" customWidth="1"/>
    <col min="3" max="16384" width="11.42578125" style="18"/>
  </cols>
  <sheetData>
    <row r="1" spans="1:7" ht="15.75" x14ac:dyDescent="0.25">
      <c r="A1" s="185" t="s">
        <v>416</v>
      </c>
      <c r="B1" s="186"/>
      <c r="C1" s="186"/>
      <c r="D1" s="186"/>
      <c r="E1" s="186"/>
      <c r="F1" s="186"/>
      <c r="G1" s="187"/>
    </row>
    <row r="4" spans="1:7" x14ac:dyDescent="0.25">
      <c r="A4" s="115" t="s">
        <v>421</v>
      </c>
    </row>
    <row r="6" spans="1:7" x14ac:dyDescent="0.25">
      <c r="A6" s="116" t="s">
        <v>88</v>
      </c>
      <c r="B6" s="117" t="s">
        <v>107</v>
      </c>
      <c r="C6" s="118"/>
      <c r="D6" s="118"/>
      <c r="E6" s="118"/>
      <c r="F6" s="118"/>
      <c r="G6" s="119"/>
    </row>
    <row r="7" spans="1:7" x14ac:dyDescent="0.25">
      <c r="A7" s="120"/>
      <c r="B7" s="105"/>
      <c r="C7" s="105"/>
      <c r="D7" s="105"/>
      <c r="E7" s="105"/>
      <c r="F7" s="105"/>
      <c r="G7" s="121"/>
    </row>
    <row r="8" spans="1:7" x14ac:dyDescent="0.25">
      <c r="A8" s="120" t="s">
        <v>417</v>
      </c>
      <c r="B8" s="105"/>
      <c r="C8" s="105"/>
      <c r="D8" s="105"/>
      <c r="E8" s="105"/>
      <c r="F8" s="105"/>
      <c r="G8" s="180"/>
    </row>
    <row r="9" spans="1:7" x14ac:dyDescent="0.25">
      <c r="A9" s="120"/>
      <c r="B9" s="105"/>
      <c r="C9" s="105"/>
      <c r="D9" s="105"/>
      <c r="E9" s="105"/>
      <c r="F9" s="105"/>
      <c r="G9" s="121"/>
    </row>
    <row r="10" spans="1:7" x14ac:dyDescent="0.25">
      <c r="A10" s="120"/>
      <c r="B10" s="122" t="s">
        <v>195</v>
      </c>
      <c r="C10" s="213"/>
      <c r="D10" s="213"/>
      <c r="E10" s="213"/>
      <c r="F10" s="213"/>
      <c r="G10" s="214"/>
    </row>
    <row r="11" spans="1:7" x14ac:dyDescent="0.25">
      <c r="A11" s="123"/>
      <c r="B11" s="124"/>
      <c r="C11" s="125"/>
      <c r="D11" s="125"/>
      <c r="E11" s="125"/>
      <c r="F11" s="125"/>
      <c r="G11" s="126"/>
    </row>
    <row r="13" spans="1:7" x14ac:dyDescent="0.25">
      <c r="A13" s="127" t="s">
        <v>89</v>
      </c>
      <c r="B13" s="128" t="s">
        <v>108</v>
      </c>
      <c r="C13" s="129"/>
      <c r="D13" s="129"/>
      <c r="E13" s="129"/>
      <c r="F13" s="129"/>
      <c r="G13" s="130"/>
    </row>
    <row r="14" spans="1:7" x14ac:dyDescent="0.25">
      <c r="A14" s="131"/>
      <c r="B14" s="104"/>
      <c r="C14" s="104"/>
      <c r="D14" s="104"/>
      <c r="E14" s="104"/>
      <c r="F14" s="104"/>
      <c r="G14" s="132"/>
    </row>
    <row r="15" spans="1:7" x14ac:dyDescent="0.25">
      <c r="A15" s="131" t="s">
        <v>417</v>
      </c>
      <c r="B15" s="104"/>
      <c r="C15" s="104"/>
      <c r="D15" s="104"/>
      <c r="E15" s="104"/>
      <c r="F15" s="104"/>
      <c r="G15" s="180"/>
    </row>
    <row r="16" spans="1:7" x14ac:dyDescent="0.25">
      <c r="A16" s="131"/>
      <c r="B16" s="104"/>
      <c r="C16" s="104"/>
      <c r="D16" s="104"/>
      <c r="E16" s="104"/>
      <c r="F16" s="104"/>
      <c r="G16" s="132"/>
    </row>
    <row r="17" spans="1:7" x14ac:dyDescent="0.25">
      <c r="A17" s="133"/>
      <c r="B17" s="104" t="s">
        <v>195</v>
      </c>
      <c r="C17" s="211" t="s">
        <v>197</v>
      </c>
      <c r="D17" s="211"/>
      <c r="E17" s="211"/>
      <c r="F17" s="211"/>
      <c r="G17" s="212"/>
    </row>
    <row r="18" spans="1:7" x14ac:dyDescent="0.25">
      <c r="A18" s="133"/>
      <c r="B18" s="104" t="s">
        <v>196</v>
      </c>
      <c r="C18" s="134"/>
      <c r="D18" s="104"/>
      <c r="E18" s="211"/>
      <c r="F18" s="211"/>
      <c r="G18" s="212"/>
    </row>
    <row r="19" spans="1:7" x14ac:dyDescent="0.25">
      <c r="A19" s="135"/>
      <c r="B19" s="111"/>
      <c r="C19" s="111"/>
      <c r="D19" s="111"/>
      <c r="E19" s="111"/>
      <c r="F19" s="111"/>
      <c r="G19" s="136"/>
    </row>
    <row r="21" spans="1:7" x14ac:dyDescent="0.25">
      <c r="A21" s="127" t="s">
        <v>90</v>
      </c>
      <c r="B21" s="128" t="s">
        <v>418</v>
      </c>
      <c r="C21" s="129"/>
      <c r="D21" s="129"/>
      <c r="E21" s="129"/>
      <c r="F21" s="129"/>
      <c r="G21" s="130"/>
    </row>
    <row r="22" spans="1:7" x14ac:dyDescent="0.25">
      <c r="A22" s="131"/>
      <c r="B22" s="104"/>
      <c r="C22" s="104"/>
      <c r="D22" s="104"/>
      <c r="E22" s="104"/>
      <c r="F22" s="104"/>
      <c r="G22" s="132"/>
    </row>
    <row r="23" spans="1:7" x14ac:dyDescent="0.25">
      <c r="A23" s="131" t="s">
        <v>417</v>
      </c>
      <c r="B23" s="104"/>
      <c r="C23" s="104"/>
      <c r="D23" s="104"/>
      <c r="E23" s="104"/>
      <c r="F23" s="104"/>
      <c r="G23" s="181"/>
    </row>
    <row r="24" spans="1:7" x14ac:dyDescent="0.25">
      <c r="A24" s="131"/>
      <c r="B24" s="104"/>
      <c r="C24" s="104"/>
      <c r="D24" s="104"/>
      <c r="E24" s="104"/>
      <c r="F24" s="104"/>
      <c r="G24" s="132"/>
    </row>
    <row r="25" spans="1:7" x14ac:dyDescent="0.25">
      <c r="A25" s="131"/>
      <c r="B25" s="104" t="s">
        <v>195</v>
      </c>
      <c r="C25" s="211"/>
      <c r="D25" s="211"/>
      <c r="E25" s="211"/>
      <c r="F25" s="211"/>
      <c r="G25" s="212"/>
    </row>
    <row r="26" spans="1:7" x14ac:dyDescent="0.25">
      <c r="A26" s="135"/>
      <c r="B26" s="111"/>
      <c r="C26" s="137"/>
      <c r="D26" s="137"/>
      <c r="E26" s="137"/>
      <c r="F26" s="137"/>
      <c r="G26" s="138"/>
    </row>
    <row r="28" spans="1:7" x14ac:dyDescent="0.25">
      <c r="A28" s="127" t="s">
        <v>102</v>
      </c>
      <c r="B28" s="128" t="s">
        <v>419</v>
      </c>
      <c r="C28" s="129"/>
      <c r="D28" s="129"/>
      <c r="E28" s="129"/>
      <c r="F28" s="129"/>
      <c r="G28" s="130"/>
    </row>
    <row r="29" spans="1:7" x14ac:dyDescent="0.25">
      <c r="A29" s="131"/>
      <c r="B29" s="104"/>
      <c r="C29" s="104"/>
      <c r="D29" s="104"/>
      <c r="E29" s="104"/>
      <c r="F29" s="104"/>
      <c r="G29" s="132"/>
    </row>
    <row r="30" spans="1:7" x14ac:dyDescent="0.25">
      <c r="A30" s="131" t="s">
        <v>417</v>
      </c>
      <c r="B30" s="104"/>
      <c r="C30" s="104"/>
      <c r="D30" s="104"/>
      <c r="E30" s="104"/>
      <c r="F30" s="104"/>
      <c r="G30" s="181"/>
    </row>
    <row r="31" spans="1:7" x14ac:dyDescent="0.25">
      <c r="A31" s="131"/>
      <c r="B31" s="104"/>
      <c r="C31" s="104"/>
      <c r="D31" s="104"/>
      <c r="E31" s="104"/>
      <c r="F31" s="104"/>
      <c r="G31" s="132"/>
    </row>
    <row r="32" spans="1:7" x14ac:dyDescent="0.25">
      <c r="A32" s="131"/>
      <c r="B32" s="104" t="s">
        <v>195</v>
      </c>
      <c r="C32" s="211"/>
      <c r="D32" s="211"/>
      <c r="E32" s="211"/>
      <c r="F32" s="211"/>
      <c r="G32" s="212"/>
    </row>
    <row r="33" spans="1:7" x14ac:dyDescent="0.25">
      <c r="A33" s="135"/>
      <c r="B33" s="111"/>
      <c r="C33" s="137"/>
      <c r="D33" s="137"/>
      <c r="E33" s="137"/>
      <c r="F33" s="137"/>
      <c r="G33" s="138"/>
    </row>
    <row r="34" spans="1:7" x14ac:dyDescent="0.25">
      <c r="B34" s="104"/>
      <c r="C34" s="104"/>
      <c r="D34" s="104"/>
      <c r="E34" s="104"/>
      <c r="F34" s="104"/>
      <c r="G34" s="104"/>
    </row>
    <row r="35" spans="1:7" ht="15.75" x14ac:dyDescent="0.25">
      <c r="A35" s="185" t="s">
        <v>416</v>
      </c>
      <c r="B35" s="186"/>
      <c r="C35" s="186"/>
      <c r="D35" s="186"/>
      <c r="E35" s="186"/>
      <c r="F35" s="186"/>
      <c r="G35" s="187"/>
    </row>
    <row r="36" spans="1:7" x14ac:dyDescent="0.25">
      <c r="A36" s="115" t="s">
        <v>420</v>
      </c>
      <c r="B36" s="104"/>
      <c r="C36" s="104"/>
      <c r="D36" s="104"/>
      <c r="E36" s="104"/>
      <c r="F36" s="104"/>
      <c r="G36" s="104"/>
    </row>
    <row r="38" spans="1:7" x14ac:dyDescent="0.25">
      <c r="A38" s="127" t="s">
        <v>103</v>
      </c>
      <c r="B38" s="128" t="s">
        <v>109</v>
      </c>
      <c r="C38" s="129"/>
      <c r="D38" s="129"/>
      <c r="E38" s="129"/>
      <c r="F38" s="129"/>
      <c r="G38" s="130"/>
    </row>
    <row r="39" spans="1:7" x14ac:dyDescent="0.25">
      <c r="A39" s="131"/>
      <c r="B39" s="104"/>
      <c r="C39" s="104"/>
      <c r="D39" s="104"/>
      <c r="E39" s="104"/>
      <c r="F39" s="104"/>
      <c r="G39" s="132"/>
    </row>
    <row r="40" spans="1:7" x14ac:dyDescent="0.25">
      <c r="A40" s="131" t="s">
        <v>587</v>
      </c>
      <c r="B40" s="104"/>
      <c r="C40" s="104"/>
      <c r="D40" s="104"/>
      <c r="E40" s="104"/>
      <c r="F40" s="104"/>
      <c r="G40" s="181"/>
    </row>
    <row r="41" spans="1:7" x14ac:dyDescent="0.25">
      <c r="A41" s="131"/>
      <c r="B41" s="104"/>
      <c r="C41" s="104"/>
      <c r="D41" s="104"/>
      <c r="E41" s="104"/>
      <c r="F41" s="104"/>
      <c r="G41" s="132"/>
    </row>
    <row r="42" spans="1:7" x14ac:dyDescent="0.25">
      <c r="A42" s="139" t="s">
        <v>581</v>
      </c>
      <c r="B42" s="210" t="s">
        <v>3</v>
      </c>
      <c r="C42" s="210"/>
      <c r="D42" s="210"/>
      <c r="E42" s="194"/>
      <c r="F42" s="194"/>
      <c r="G42" s="132"/>
    </row>
    <row r="43" spans="1:7" x14ac:dyDescent="0.25">
      <c r="A43" s="131"/>
      <c r="B43" s="210" t="s">
        <v>604</v>
      </c>
      <c r="C43" s="210"/>
      <c r="D43" s="210"/>
      <c r="E43" s="194"/>
      <c r="F43" s="194"/>
      <c r="G43" s="132"/>
    </row>
    <row r="44" spans="1:7" x14ac:dyDescent="0.25">
      <c r="A44" s="131"/>
      <c r="B44" s="210" t="s">
        <v>588</v>
      </c>
      <c r="C44" s="210"/>
      <c r="D44" s="210"/>
      <c r="E44" s="194"/>
      <c r="F44" s="194"/>
      <c r="G44" s="132"/>
    </row>
    <row r="45" spans="1:7" x14ac:dyDescent="0.25">
      <c r="A45" s="135"/>
      <c r="B45" s="111"/>
      <c r="C45" s="111"/>
      <c r="D45" s="111"/>
      <c r="E45" s="111"/>
      <c r="F45" s="111"/>
      <c r="G45" s="136"/>
    </row>
    <row r="47" spans="1:7" x14ac:dyDescent="0.25">
      <c r="A47" s="127" t="s">
        <v>104</v>
      </c>
      <c r="B47" s="128" t="s">
        <v>110</v>
      </c>
      <c r="C47" s="129"/>
      <c r="D47" s="129"/>
      <c r="E47" s="129"/>
      <c r="F47" s="129"/>
      <c r="G47" s="130"/>
    </row>
    <row r="48" spans="1:7" x14ac:dyDescent="0.25">
      <c r="A48" s="131"/>
      <c r="B48" s="104"/>
      <c r="C48" s="104"/>
      <c r="D48" s="104"/>
      <c r="E48" s="104"/>
      <c r="F48" s="104"/>
      <c r="G48" s="132"/>
    </row>
    <row r="49" spans="1:7" x14ac:dyDescent="0.25">
      <c r="A49" s="131" t="s">
        <v>587</v>
      </c>
      <c r="B49" s="104"/>
      <c r="C49" s="104"/>
      <c r="D49" s="104"/>
      <c r="E49" s="104"/>
      <c r="F49" s="104"/>
      <c r="G49" s="181"/>
    </row>
    <row r="50" spans="1:7" x14ac:dyDescent="0.25">
      <c r="A50" s="131"/>
      <c r="B50" s="104"/>
      <c r="C50" s="104"/>
      <c r="D50" s="104"/>
      <c r="E50" s="104"/>
      <c r="F50" s="104"/>
      <c r="G50" s="132"/>
    </row>
    <row r="51" spans="1:7" x14ac:dyDescent="0.25">
      <c r="A51" s="139" t="s">
        <v>581</v>
      </c>
      <c r="B51" s="210" t="s">
        <v>600</v>
      </c>
      <c r="C51" s="210"/>
      <c r="D51" s="210"/>
      <c r="E51" s="194"/>
      <c r="F51" s="194"/>
      <c r="G51" s="132"/>
    </row>
    <row r="52" spans="1:7" x14ac:dyDescent="0.25">
      <c r="A52" s="131"/>
      <c r="B52" s="210" t="s">
        <v>599</v>
      </c>
      <c r="C52" s="210"/>
      <c r="D52" s="210"/>
      <c r="E52" s="194"/>
      <c r="F52" s="194"/>
      <c r="G52" s="132"/>
    </row>
    <row r="53" spans="1:7" x14ac:dyDescent="0.25">
      <c r="A53" s="131"/>
      <c r="B53" s="210" t="s">
        <v>601</v>
      </c>
      <c r="C53" s="210"/>
      <c r="D53" s="210"/>
      <c r="E53" s="194"/>
      <c r="F53" s="194"/>
      <c r="G53" s="132"/>
    </row>
    <row r="54" spans="1:7" x14ac:dyDescent="0.25">
      <c r="A54" s="131"/>
      <c r="B54" s="210" t="s">
        <v>602</v>
      </c>
      <c r="C54" s="210"/>
      <c r="D54" s="210"/>
      <c r="E54" s="194"/>
      <c r="F54" s="194"/>
      <c r="G54" s="132"/>
    </row>
    <row r="55" spans="1:7" x14ac:dyDescent="0.25">
      <c r="A55" s="131"/>
      <c r="B55" s="210" t="s">
        <v>597</v>
      </c>
      <c r="C55" s="210"/>
      <c r="D55" s="210"/>
      <c r="E55" s="194"/>
      <c r="F55" s="194"/>
      <c r="G55" s="132"/>
    </row>
    <row r="56" spans="1:7" x14ac:dyDescent="0.25">
      <c r="A56" s="131"/>
      <c r="B56" s="210" t="s">
        <v>598</v>
      </c>
      <c r="C56" s="210"/>
      <c r="D56" s="210"/>
      <c r="E56" s="194"/>
      <c r="F56" s="194"/>
      <c r="G56" s="132"/>
    </row>
    <row r="57" spans="1:7" x14ac:dyDescent="0.25">
      <c r="A57" s="135"/>
      <c r="B57" s="140"/>
      <c r="C57" s="111"/>
      <c r="D57" s="111"/>
      <c r="E57" s="111"/>
      <c r="F57" s="111"/>
      <c r="G57" s="136"/>
    </row>
    <row r="59" spans="1:7" x14ac:dyDescent="0.25">
      <c r="A59" s="127" t="s">
        <v>105</v>
      </c>
      <c r="B59" s="128" t="s">
        <v>111</v>
      </c>
      <c r="C59" s="129"/>
      <c r="D59" s="129"/>
      <c r="E59" s="129"/>
      <c r="F59" s="129"/>
      <c r="G59" s="130"/>
    </row>
    <row r="60" spans="1:7" x14ac:dyDescent="0.25">
      <c r="A60" s="131"/>
      <c r="B60" s="104"/>
      <c r="C60" s="104"/>
      <c r="D60" s="104"/>
      <c r="E60" s="104"/>
      <c r="F60" s="104"/>
      <c r="G60" s="132"/>
    </row>
    <row r="61" spans="1:7" x14ac:dyDescent="0.25">
      <c r="A61" s="131" t="s">
        <v>587</v>
      </c>
      <c r="B61" s="104"/>
      <c r="C61" s="104"/>
      <c r="D61" s="104"/>
      <c r="E61" s="104"/>
      <c r="F61" s="104"/>
      <c r="G61" s="181"/>
    </row>
    <row r="62" spans="1:7" x14ac:dyDescent="0.25">
      <c r="A62" s="131"/>
      <c r="B62" s="104"/>
      <c r="C62" s="104"/>
      <c r="D62" s="104"/>
      <c r="E62" s="104"/>
      <c r="F62" s="104"/>
      <c r="G62" s="132"/>
    </row>
    <row r="63" spans="1:7" x14ac:dyDescent="0.25">
      <c r="A63" s="139" t="s">
        <v>581</v>
      </c>
      <c r="B63" s="210" t="s">
        <v>582</v>
      </c>
      <c r="C63" s="210"/>
      <c r="D63" s="210"/>
      <c r="E63" s="194"/>
      <c r="F63" s="194"/>
      <c r="G63" s="132"/>
    </row>
    <row r="64" spans="1:7" x14ac:dyDescent="0.25">
      <c r="A64" s="131"/>
      <c r="B64" s="210" t="s">
        <v>583</v>
      </c>
      <c r="C64" s="210"/>
      <c r="D64" s="210"/>
      <c r="E64" s="194"/>
      <c r="F64" s="194"/>
      <c r="G64" s="132"/>
    </row>
    <row r="65" spans="1:7" x14ac:dyDescent="0.25">
      <c r="A65" s="131"/>
      <c r="B65" s="210" t="s">
        <v>584</v>
      </c>
      <c r="C65" s="210"/>
      <c r="D65" s="210"/>
      <c r="E65" s="194"/>
      <c r="F65" s="194"/>
      <c r="G65" s="132"/>
    </row>
    <row r="66" spans="1:7" x14ac:dyDescent="0.25">
      <c r="A66" s="131"/>
      <c r="B66" s="210" t="s">
        <v>585</v>
      </c>
      <c r="C66" s="210"/>
      <c r="D66" s="210"/>
      <c r="E66" s="194"/>
      <c r="F66" s="194"/>
      <c r="G66" s="132"/>
    </row>
    <row r="67" spans="1:7" x14ac:dyDescent="0.25">
      <c r="A67" s="131"/>
      <c r="B67" s="210" t="s">
        <v>586</v>
      </c>
      <c r="C67" s="210"/>
      <c r="D67" s="210"/>
      <c r="E67" s="194"/>
      <c r="F67" s="194"/>
      <c r="G67" s="132"/>
    </row>
    <row r="68" spans="1:7" x14ac:dyDescent="0.25">
      <c r="A68" s="131"/>
      <c r="B68" s="210" t="s">
        <v>603</v>
      </c>
      <c r="C68" s="210"/>
      <c r="D68" s="210"/>
      <c r="E68" s="194"/>
      <c r="F68" s="194"/>
      <c r="G68" s="132"/>
    </row>
    <row r="69" spans="1:7" x14ac:dyDescent="0.25">
      <c r="A69" s="135"/>
      <c r="B69" s="140"/>
      <c r="C69" s="111"/>
      <c r="D69" s="111"/>
      <c r="E69" s="111"/>
      <c r="F69" s="111"/>
      <c r="G69" s="136"/>
    </row>
    <row r="71" spans="1:7" x14ac:dyDescent="0.25">
      <c r="A71" s="127" t="s">
        <v>106</v>
      </c>
      <c r="B71" s="128" t="s">
        <v>112</v>
      </c>
      <c r="C71" s="129"/>
      <c r="D71" s="129"/>
      <c r="E71" s="129"/>
      <c r="F71" s="129"/>
      <c r="G71" s="130"/>
    </row>
    <row r="72" spans="1:7" x14ac:dyDescent="0.25">
      <c r="A72" s="131"/>
      <c r="B72" s="104"/>
      <c r="C72" s="104"/>
      <c r="D72" s="104"/>
      <c r="E72" s="104"/>
      <c r="F72" s="104"/>
      <c r="G72" s="132"/>
    </row>
    <row r="73" spans="1:7" x14ac:dyDescent="0.25">
      <c r="A73" s="131" t="s">
        <v>587</v>
      </c>
      <c r="B73" s="104"/>
      <c r="C73" s="104"/>
      <c r="D73" s="104"/>
      <c r="E73" s="104"/>
      <c r="F73" s="104"/>
      <c r="G73" s="181"/>
    </row>
    <row r="74" spans="1:7" x14ac:dyDescent="0.25">
      <c r="A74" s="131"/>
      <c r="B74" s="104"/>
      <c r="C74" s="104"/>
      <c r="D74" s="104"/>
      <c r="E74" s="104"/>
      <c r="F74" s="104"/>
      <c r="G74" s="132"/>
    </row>
    <row r="75" spans="1:7" x14ac:dyDescent="0.25">
      <c r="A75" s="139" t="s">
        <v>581</v>
      </c>
      <c r="B75" s="210" t="s">
        <v>594</v>
      </c>
      <c r="C75" s="210"/>
      <c r="D75" s="210"/>
      <c r="E75" s="194"/>
      <c r="F75" s="194"/>
      <c r="G75" s="132"/>
    </row>
    <row r="76" spans="1:7" x14ac:dyDescent="0.25">
      <c r="A76" s="131"/>
      <c r="B76" s="210" t="s">
        <v>595</v>
      </c>
      <c r="C76" s="210"/>
      <c r="D76" s="210"/>
      <c r="E76" s="194"/>
      <c r="F76" s="194"/>
      <c r="G76" s="132"/>
    </row>
    <row r="77" spans="1:7" x14ac:dyDescent="0.25">
      <c r="A77" s="131"/>
      <c r="B77" s="210" t="s">
        <v>596</v>
      </c>
      <c r="C77" s="210"/>
      <c r="D77" s="210"/>
      <c r="E77" s="194"/>
      <c r="F77" s="194"/>
      <c r="G77" s="132"/>
    </row>
    <row r="78" spans="1:7" x14ac:dyDescent="0.25">
      <c r="A78" s="131"/>
      <c r="B78" s="209" t="s">
        <v>5</v>
      </c>
      <c r="C78" s="209"/>
      <c r="D78" s="209"/>
      <c r="E78" s="194"/>
      <c r="F78" s="194"/>
      <c r="G78" s="132"/>
    </row>
    <row r="79" spans="1:7" x14ac:dyDescent="0.25">
      <c r="A79" s="131"/>
      <c r="B79" s="209" t="s">
        <v>592</v>
      </c>
      <c r="C79" s="209"/>
      <c r="D79" s="209"/>
      <c r="E79" s="194"/>
      <c r="F79" s="194"/>
      <c r="G79" s="132"/>
    </row>
    <row r="80" spans="1:7" x14ac:dyDescent="0.25">
      <c r="A80" s="135"/>
      <c r="B80" s="140"/>
      <c r="C80" s="111"/>
      <c r="D80" s="111"/>
      <c r="E80" s="111"/>
      <c r="F80" s="111"/>
      <c r="G80" s="136"/>
    </row>
  </sheetData>
  <mergeCells count="47">
    <mergeCell ref="E66:F66"/>
    <mergeCell ref="E67:F67"/>
    <mergeCell ref="B66:D66"/>
    <mergeCell ref="B63:D63"/>
    <mergeCell ref="A1:G1"/>
    <mergeCell ref="E43:F43"/>
    <mergeCell ref="E44:F44"/>
    <mergeCell ref="E51:F51"/>
    <mergeCell ref="E53:F53"/>
    <mergeCell ref="E18:G18"/>
    <mergeCell ref="C17:G17"/>
    <mergeCell ref="C10:G10"/>
    <mergeCell ref="C25:G25"/>
    <mergeCell ref="B42:D42"/>
    <mergeCell ref="E42:F42"/>
    <mergeCell ref="A35:G35"/>
    <mergeCell ref="E55:F55"/>
    <mergeCell ref="E56:F56"/>
    <mergeCell ref="E63:F63"/>
    <mergeCell ref="E64:F64"/>
    <mergeCell ref="E65:F65"/>
    <mergeCell ref="C32:G32"/>
    <mergeCell ref="B52:D52"/>
    <mergeCell ref="E52:F52"/>
    <mergeCell ref="B68:D68"/>
    <mergeCell ref="B78:D78"/>
    <mergeCell ref="B43:D43"/>
    <mergeCell ref="B44:D44"/>
    <mergeCell ref="B51:D51"/>
    <mergeCell ref="B53:D53"/>
    <mergeCell ref="E54:F54"/>
    <mergeCell ref="B64:D64"/>
    <mergeCell ref="B65:D65"/>
    <mergeCell ref="B67:D67"/>
    <mergeCell ref="B54:D54"/>
    <mergeCell ref="B55:D55"/>
    <mergeCell ref="B56:D56"/>
    <mergeCell ref="E78:F78"/>
    <mergeCell ref="E79:F79"/>
    <mergeCell ref="E68:F68"/>
    <mergeCell ref="B79:D79"/>
    <mergeCell ref="B77:D77"/>
    <mergeCell ref="B76:D76"/>
    <mergeCell ref="B75:D75"/>
    <mergeCell ref="E77:F77"/>
    <mergeCell ref="E75:F75"/>
    <mergeCell ref="E76:F76"/>
  </mergeCells>
  <conditionalFormatting sqref="A6:A11 B7:B11 C6:G7 C8:F9 G9 C10:G11">
    <cfRule type="expression" dxfId="2430" priority="12">
      <formula>$G$8="Non"</formula>
    </cfRule>
  </conditionalFormatting>
  <conditionalFormatting sqref="A13:A19 B14:B19 C13:G14 C15:F16 G16 C17:G19">
    <cfRule type="expression" dxfId="2429" priority="11">
      <formula>$G$15="Non"</formula>
    </cfRule>
  </conditionalFormatting>
  <conditionalFormatting sqref="A21:A26 B22:G22 B23:F24 G24 B25:G26 D21:G21">
    <cfRule type="expression" dxfId="2428" priority="10">
      <formula>$G$23="Non"</formula>
    </cfRule>
  </conditionalFormatting>
  <conditionalFormatting sqref="A28:A33 B29:G29 B30:F30 B31:G33 D28:G28">
    <cfRule type="expression" dxfId="2427" priority="9">
      <formula>$G$30="Non"</formula>
    </cfRule>
  </conditionalFormatting>
  <conditionalFormatting sqref="D47:G47 A48:G48 A49:F49 A50:G57">
    <cfRule type="expression" dxfId="2426" priority="8">
      <formula>$G$49="Non"</formula>
    </cfRule>
  </conditionalFormatting>
  <conditionalFormatting sqref="C38:G39 B39 A38:A39 A40:F40 A41:G45">
    <cfRule type="expression" dxfId="2425" priority="7">
      <formula>$G$40="Non"</formula>
    </cfRule>
  </conditionalFormatting>
  <conditionalFormatting sqref="A47">
    <cfRule type="expression" dxfId="2424" priority="6">
      <formula>$G$49="Non"</formula>
    </cfRule>
  </conditionalFormatting>
  <conditionalFormatting sqref="C59:G60 A60:B60 A59 A61:F61 A62:G67 A69:G69 A68:D68 G68">
    <cfRule type="expression" dxfId="2423" priority="5">
      <formula>$G$61="Non"</formula>
    </cfRule>
  </conditionalFormatting>
  <conditionalFormatting sqref="A71 C71:G71 A72:G72 A73:F73 A74:G74 A80:G80 A77:B79 A75:A76 E75:G79">
    <cfRule type="expression" dxfId="2422" priority="4">
      <formula>$G$73="Non"</formula>
    </cfRule>
  </conditionalFormatting>
  <conditionalFormatting sqref="B76">
    <cfRule type="expression" dxfId="2421" priority="3">
      <formula>$G$73="Non"</formula>
    </cfRule>
  </conditionalFormatting>
  <conditionalFormatting sqref="B75">
    <cfRule type="expression" dxfId="2420" priority="2">
      <formula>$G$73="Non"</formula>
    </cfRule>
  </conditionalFormatting>
  <conditionalFormatting sqref="E68:F68">
    <cfRule type="expression" dxfId="2419" priority="1">
      <formula>$G$73="Non"</formula>
    </cfRule>
  </conditionalFormatting>
  <dataValidations count="3">
    <dataValidation type="list" allowBlank="1" showInputMessage="1" showErrorMessage="1" sqref="G8 A17:A19 A80 G15 A45 G23 A11 A26 G30 A33 A57 G40 G49 A69 G61 G73">
      <formula1>Liste1</formula1>
    </dataValidation>
    <dataValidation type="list" allowBlank="1" showInputMessage="1" showErrorMessage="1" sqref="C10:G10">
      <formula1>ListeGaz</formula1>
    </dataValidation>
    <dataValidation type="list" allowBlank="1" showInputMessage="1" showErrorMessage="1" sqref="E42:F44 E75:F79 E51:F56 E63:F68">
      <formula1>Liste5</formula1>
    </dataValidation>
  </dataValidations>
  <printOptions horizontalCentered="1"/>
  <pageMargins left="0.70866141732283472" right="0.70866141732283472" top="0.74803149606299213" bottom="0.74803149606299213" header="0.31496062992125984" footer="0.31496062992125984"/>
  <pageSetup paperSize="9" orientation="portrait" r:id="rId1"/>
  <rowBreaks count="1" manualBreakCount="1">
    <brk id="34" max="16383" man="1"/>
  </rowBreaks>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P81"/>
  <sheetViews>
    <sheetView showGridLines="0" zoomScale="70" zoomScaleNormal="70" workbookViewId="0">
      <pane ySplit="5" topLeftCell="A6" activePane="bottomLeft" state="frozen"/>
      <selection activeCell="M50" sqref="M50"/>
      <selection pane="bottomLeft" activeCell="Q10" sqref="Q10"/>
    </sheetView>
  </sheetViews>
  <sheetFormatPr baseColWidth="10" defaultRowHeight="15" outlineLevelCol="1" x14ac:dyDescent="0.25"/>
  <cols>
    <col min="1" max="1" width="5.140625" style="18" customWidth="1"/>
    <col min="2" max="2" width="4.7109375" style="18" customWidth="1"/>
    <col min="3" max="3" width="16.85546875" style="18" customWidth="1"/>
    <col min="4" max="4" width="21" style="18" customWidth="1"/>
    <col min="5" max="7" width="6.140625" style="18" customWidth="1"/>
    <col min="8" max="8" width="6" style="18" customWidth="1"/>
    <col min="9" max="9" width="6.28515625" style="18" customWidth="1"/>
    <col min="10" max="10" width="6.140625" style="18" customWidth="1"/>
    <col min="11" max="12" width="6.28515625" style="18" customWidth="1"/>
    <col min="13" max="13" width="13.85546875" style="18" customWidth="1" outlineLevel="1"/>
    <col min="14" max="14" width="13.7109375" style="18" customWidth="1" outlineLevel="1"/>
    <col min="15" max="15" width="13.85546875" style="18" customWidth="1" outlineLevel="1"/>
    <col min="16" max="16" width="13.7109375" style="18" customWidth="1" outlineLevel="1"/>
    <col min="17" max="16384" width="11.42578125" style="18"/>
  </cols>
  <sheetData>
    <row r="1" spans="1:16" ht="15.75" customHeight="1" thickBot="1" x14ac:dyDescent="0.3">
      <c r="A1" s="177"/>
      <c r="B1" s="178"/>
      <c r="C1" s="178"/>
      <c r="D1" s="178"/>
      <c r="E1" s="178"/>
      <c r="F1" s="178"/>
      <c r="G1" s="178"/>
      <c r="H1" s="178"/>
      <c r="I1" s="178"/>
      <c r="J1" s="178"/>
      <c r="K1" s="178"/>
      <c r="L1" s="178"/>
      <c r="M1" s="221" t="s">
        <v>786</v>
      </c>
      <c r="N1" s="222"/>
      <c r="O1" s="222"/>
      <c r="P1" s="223"/>
    </row>
    <row r="2" spans="1:16" ht="18.75" customHeight="1" x14ac:dyDescent="0.25">
      <c r="A2" s="224" t="s">
        <v>762</v>
      </c>
      <c r="B2" s="225"/>
      <c r="C2" s="225"/>
      <c r="D2" s="225"/>
      <c r="E2" s="104"/>
      <c r="F2" s="104"/>
      <c r="G2" s="104"/>
      <c r="H2" s="104"/>
      <c r="I2" s="104"/>
      <c r="J2" s="104"/>
      <c r="K2" s="104"/>
      <c r="L2" s="104"/>
      <c r="M2" s="228" t="s">
        <v>751</v>
      </c>
      <c r="N2" s="231" t="s">
        <v>753</v>
      </c>
      <c r="O2" s="231" t="s">
        <v>752</v>
      </c>
      <c r="P2" s="231" t="s">
        <v>754</v>
      </c>
    </row>
    <row r="3" spans="1:16" ht="15.75" customHeight="1" thickBot="1" x14ac:dyDescent="0.3">
      <c r="A3" s="226"/>
      <c r="B3" s="227"/>
      <c r="C3" s="227"/>
      <c r="D3" s="227"/>
      <c r="E3" s="104"/>
      <c r="F3" s="104"/>
      <c r="G3" s="104"/>
      <c r="H3" s="104"/>
      <c r="I3" s="104"/>
      <c r="J3" s="104"/>
      <c r="K3" s="104"/>
      <c r="L3" s="104"/>
      <c r="M3" s="229"/>
      <c r="N3" s="232"/>
      <c r="O3" s="232"/>
      <c r="P3" s="232"/>
    </row>
    <row r="4" spans="1:16" ht="16.5" thickBot="1" x14ac:dyDescent="0.3">
      <c r="A4" s="234" t="s">
        <v>210</v>
      </c>
      <c r="B4" s="235"/>
      <c r="C4" s="235"/>
      <c r="D4" s="236"/>
      <c r="E4" s="142" t="s">
        <v>644</v>
      </c>
      <c r="F4" s="142" t="s">
        <v>81</v>
      </c>
      <c r="G4" s="142" t="s">
        <v>82</v>
      </c>
      <c r="H4" s="142" t="s">
        <v>83</v>
      </c>
      <c r="I4" s="142" t="s">
        <v>84</v>
      </c>
      <c r="J4" s="142" t="s">
        <v>85</v>
      </c>
      <c r="K4" s="142" t="s">
        <v>86</v>
      </c>
      <c r="L4" s="142" t="s">
        <v>87</v>
      </c>
      <c r="M4" s="230"/>
      <c r="N4" s="233"/>
      <c r="O4" s="233"/>
      <c r="P4" s="233"/>
    </row>
    <row r="5" spans="1:16" ht="15.75" thickBot="1" x14ac:dyDescent="0.3">
      <c r="A5" s="144"/>
      <c r="B5" s="145"/>
      <c r="C5" s="145"/>
      <c r="D5" s="146" t="s">
        <v>778</v>
      </c>
      <c r="E5" s="103" t="s">
        <v>6</v>
      </c>
      <c r="F5" s="103" t="s">
        <v>6</v>
      </c>
      <c r="G5" s="103" t="s">
        <v>6</v>
      </c>
      <c r="H5" s="103" t="s">
        <v>6</v>
      </c>
      <c r="I5" s="103" t="s">
        <v>6</v>
      </c>
      <c r="J5" s="103" t="s">
        <v>6</v>
      </c>
      <c r="K5" s="103" t="s">
        <v>6</v>
      </c>
      <c r="L5" s="103" t="s">
        <v>6</v>
      </c>
      <c r="M5" s="147"/>
      <c r="N5" s="147"/>
      <c r="O5" s="147"/>
      <c r="P5" s="148"/>
    </row>
    <row r="6" spans="1:16" ht="15" customHeight="1" x14ac:dyDescent="0.25">
      <c r="A6" s="215" t="s">
        <v>198</v>
      </c>
      <c r="B6" s="216"/>
      <c r="C6" s="216"/>
      <c r="D6" s="216"/>
      <c r="E6" s="216"/>
      <c r="F6" s="216"/>
      <c r="G6" s="216"/>
      <c r="H6" s="216"/>
      <c r="I6" s="216"/>
      <c r="J6" s="216"/>
      <c r="K6" s="216"/>
      <c r="L6" s="216"/>
      <c r="M6" s="216"/>
      <c r="N6" s="216"/>
      <c r="O6" s="216"/>
      <c r="P6" s="217"/>
    </row>
    <row r="7" spans="1:16" ht="15.75" customHeight="1" thickBot="1" x14ac:dyDescent="0.3">
      <c r="A7" s="218"/>
      <c r="B7" s="219"/>
      <c r="C7" s="219"/>
      <c r="D7" s="219"/>
      <c r="E7" s="219"/>
      <c r="F7" s="219"/>
      <c r="G7" s="219"/>
      <c r="H7" s="219"/>
      <c r="I7" s="219"/>
      <c r="J7" s="219"/>
      <c r="K7" s="219"/>
      <c r="L7" s="219"/>
      <c r="M7" s="219"/>
      <c r="N7" s="219"/>
      <c r="O7" s="219"/>
      <c r="P7" s="220"/>
    </row>
    <row r="8" spans="1:16" ht="15.75" customHeight="1" x14ac:dyDescent="0.25">
      <c r="A8" s="93"/>
      <c r="B8" s="149"/>
      <c r="C8" s="149"/>
      <c r="D8" s="149"/>
      <c r="E8" s="102"/>
      <c r="F8" s="150"/>
      <c r="G8" s="150"/>
      <c r="H8" s="150"/>
      <c r="I8" s="150"/>
      <c r="J8" s="150"/>
      <c r="K8" s="150"/>
      <c r="L8" s="150"/>
      <c r="M8" s="151"/>
      <c r="N8" s="151"/>
      <c r="O8" s="151"/>
      <c r="P8" s="152"/>
    </row>
    <row r="9" spans="1:16" x14ac:dyDescent="0.25">
      <c r="A9" s="93"/>
      <c r="B9" s="162" t="s">
        <v>202</v>
      </c>
      <c r="C9" s="163"/>
      <c r="D9" s="163"/>
      <c r="E9" s="102"/>
      <c r="F9" s="150"/>
      <c r="G9" s="150"/>
      <c r="H9" s="150"/>
      <c r="I9" s="150"/>
      <c r="J9" s="150"/>
      <c r="K9" s="150"/>
      <c r="L9" s="150"/>
      <c r="M9" s="151"/>
      <c r="N9" s="151"/>
      <c r="O9" s="151"/>
      <c r="P9" s="152"/>
    </row>
    <row r="10" spans="1:16" x14ac:dyDescent="0.25">
      <c r="A10" s="93"/>
      <c r="B10" s="149"/>
      <c r="C10" s="164" t="s">
        <v>744</v>
      </c>
      <c r="D10" s="164"/>
      <c r="E10" s="102"/>
      <c r="F10" s="150"/>
      <c r="G10" s="150"/>
      <c r="H10" s="150"/>
      <c r="I10" s="150"/>
      <c r="J10" s="150"/>
      <c r="K10" s="150"/>
      <c r="L10" s="150"/>
      <c r="M10" s="151"/>
      <c r="N10" s="151"/>
      <c r="O10" s="151"/>
      <c r="P10" s="152"/>
    </row>
    <row r="11" spans="1:16" x14ac:dyDescent="0.25">
      <c r="A11" s="93"/>
      <c r="B11" s="149"/>
      <c r="C11" s="149"/>
      <c r="D11" s="165" t="s">
        <v>773</v>
      </c>
      <c r="E11" s="94"/>
      <c r="F11" s="19"/>
      <c r="G11" s="19"/>
      <c r="H11" s="19"/>
      <c r="I11" s="19"/>
      <c r="J11" s="19"/>
      <c r="K11" s="19"/>
      <c r="L11" s="19"/>
      <c r="M11" s="153">
        <v>31</v>
      </c>
      <c r="N11" s="153">
        <v>0.2</v>
      </c>
      <c r="O11" s="153"/>
      <c r="P11" s="154">
        <v>30</v>
      </c>
    </row>
    <row r="12" spans="1:16" x14ac:dyDescent="0.25">
      <c r="A12" s="93"/>
      <c r="B12" s="149"/>
      <c r="C12" s="149"/>
      <c r="D12" s="165" t="s">
        <v>774</v>
      </c>
      <c r="E12" s="94"/>
      <c r="F12" s="19"/>
      <c r="G12" s="19"/>
      <c r="H12" s="19"/>
      <c r="I12" s="19"/>
      <c r="J12" s="19"/>
      <c r="K12" s="19"/>
      <c r="L12" s="19"/>
      <c r="M12" s="153">
        <v>51</v>
      </c>
      <c r="N12" s="153">
        <v>0.2</v>
      </c>
      <c r="O12" s="153"/>
      <c r="P12" s="154"/>
    </row>
    <row r="13" spans="1:16" x14ac:dyDescent="0.25">
      <c r="A13" s="93"/>
      <c r="B13" s="149"/>
      <c r="C13" s="173" t="s">
        <v>94</v>
      </c>
      <c r="D13" s="173"/>
      <c r="E13" s="174"/>
      <c r="F13" s="175"/>
      <c r="G13" s="175"/>
      <c r="H13" s="175"/>
      <c r="I13" s="175"/>
      <c r="J13" s="175"/>
      <c r="K13" s="175"/>
      <c r="L13" s="175"/>
      <c r="M13" s="151"/>
      <c r="N13" s="151"/>
      <c r="O13" s="151"/>
      <c r="P13" s="152"/>
    </row>
    <row r="14" spans="1:16" x14ac:dyDescent="0.25">
      <c r="A14" s="93"/>
      <c r="B14" s="149"/>
      <c r="C14" s="149"/>
      <c r="D14" s="149"/>
      <c r="E14" s="102"/>
      <c r="F14" s="150"/>
      <c r="G14" s="150"/>
      <c r="H14" s="150"/>
      <c r="I14" s="150"/>
      <c r="J14" s="150"/>
      <c r="K14" s="150"/>
      <c r="L14" s="150"/>
      <c r="M14" s="151"/>
      <c r="N14" s="151"/>
      <c r="O14" s="151"/>
      <c r="P14" s="152"/>
    </row>
    <row r="15" spans="1:16" x14ac:dyDescent="0.25">
      <c r="A15" s="93"/>
      <c r="B15" s="162" t="s">
        <v>201</v>
      </c>
      <c r="C15" s="163"/>
      <c r="D15" s="163"/>
      <c r="E15" s="94"/>
      <c r="F15" s="19"/>
      <c r="G15" s="19"/>
      <c r="H15" s="19"/>
      <c r="I15" s="19"/>
      <c r="J15" s="19"/>
      <c r="K15" s="19"/>
      <c r="L15" s="19"/>
      <c r="M15" s="153">
        <v>70</v>
      </c>
      <c r="N15" s="153"/>
      <c r="O15" s="153"/>
      <c r="P15" s="154">
        <v>30</v>
      </c>
    </row>
    <row r="16" spans="1:16" x14ac:dyDescent="0.25">
      <c r="A16" s="93"/>
      <c r="B16" s="149"/>
      <c r="C16" s="149"/>
      <c r="D16" s="149"/>
      <c r="E16" s="102"/>
      <c r="F16" s="150"/>
      <c r="G16" s="150"/>
      <c r="H16" s="150"/>
      <c r="I16" s="150"/>
      <c r="J16" s="150"/>
      <c r="K16" s="150"/>
      <c r="L16" s="150"/>
      <c r="M16" s="151"/>
      <c r="N16" s="151"/>
      <c r="O16" s="151"/>
      <c r="P16" s="152"/>
    </row>
    <row r="17" spans="1:16" x14ac:dyDescent="0.25">
      <c r="A17" s="93"/>
      <c r="B17" s="173" t="s">
        <v>211</v>
      </c>
      <c r="C17" s="176"/>
      <c r="D17" s="176"/>
      <c r="E17" s="174"/>
      <c r="F17" s="175"/>
      <c r="G17" s="175"/>
      <c r="H17" s="175"/>
      <c r="I17" s="175"/>
      <c r="J17" s="175"/>
      <c r="K17" s="175"/>
      <c r="L17" s="175"/>
      <c r="M17" s="151"/>
      <c r="N17" s="151"/>
      <c r="O17" s="151"/>
      <c r="P17" s="152"/>
    </row>
    <row r="18" spans="1:16" x14ac:dyDescent="0.25">
      <c r="A18" s="93"/>
      <c r="B18" s="149"/>
      <c r="C18" s="149"/>
      <c r="D18" s="149"/>
      <c r="E18" s="102"/>
      <c r="F18" s="150"/>
      <c r="G18" s="150"/>
      <c r="H18" s="150"/>
      <c r="I18" s="150"/>
      <c r="J18" s="150"/>
      <c r="K18" s="150"/>
      <c r="L18" s="150"/>
      <c r="M18" s="151"/>
      <c r="N18" s="151"/>
      <c r="O18" s="151"/>
      <c r="P18" s="152"/>
    </row>
    <row r="19" spans="1:16" x14ac:dyDescent="0.25">
      <c r="A19" s="93"/>
      <c r="B19" s="173" t="s">
        <v>203</v>
      </c>
      <c r="C19" s="176"/>
      <c r="D19" s="176"/>
      <c r="E19" s="174"/>
      <c r="F19" s="175"/>
      <c r="G19" s="175"/>
      <c r="H19" s="175"/>
      <c r="I19" s="175"/>
      <c r="J19" s="175"/>
      <c r="K19" s="175"/>
      <c r="L19" s="175"/>
      <c r="M19" s="151"/>
      <c r="N19" s="151"/>
      <c r="O19" s="151"/>
      <c r="P19" s="152"/>
    </row>
    <row r="20" spans="1:16" x14ac:dyDescent="0.25">
      <c r="A20" s="93"/>
      <c r="B20" s="149"/>
      <c r="C20" s="149"/>
      <c r="D20" s="149"/>
      <c r="E20" s="102"/>
      <c r="F20" s="150"/>
      <c r="G20" s="150"/>
      <c r="H20" s="150"/>
      <c r="I20" s="150"/>
      <c r="J20" s="150"/>
      <c r="K20" s="150"/>
      <c r="L20" s="150"/>
      <c r="M20" s="151"/>
      <c r="N20" s="151"/>
      <c r="O20" s="151"/>
      <c r="P20" s="152"/>
    </row>
    <row r="21" spans="1:16" x14ac:dyDescent="0.25">
      <c r="A21" s="93"/>
      <c r="B21" s="173" t="s">
        <v>91</v>
      </c>
      <c r="C21" s="176"/>
      <c r="D21" s="176"/>
      <c r="E21" s="174"/>
      <c r="F21" s="175"/>
      <c r="G21" s="175"/>
      <c r="H21" s="175"/>
      <c r="I21" s="175"/>
      <c r="J21" s="175"/>
      <c r="K21" s="175"/>
      <c r="L21" s="175"/>
      <c r="M21" s="151"/>
      <c r="N21" s="151"/>
      <c r="O21" s="151"/>
      <c r="P21" s="152"/>
    </row>
    <row r="22" spans="1:16" x14ac:dyDescent="0.25">
      <c r="A22" s="93"/>
      <c r="B22" s="149"/>
      <c r="C22" s="173" t="s">
        <v>776</v>
      </c>
      <c r="D22" s="173"/>
      <c r="E22" s="174"/>
      <c r="F22" s="175"/>
      <c r="G22" s="175"/>
      <c r="H22" s="175"/>
      <c r="I22" s="175"/>
      <c r="J22" s="175"/>
      <c r="K22" s="175"/>
      <c r="L22" s="175"/>
      <c r="M22" s="151"/>
      <c r="N22" s="151"/>
      <c r="O22" s="151"/>
      <c r="P22" s="152"/>
    </row>
    <row r="23" spans="1:16" x14ac:dyDescent="0.25">
      <c r="A23" s="93"/>
      <c r="B23" s="149"/>
      <c r="C23" s="173" t="s">
        <v>777</v>
      </c>
      <c r="D23" s="173"/>
      <c r="E23" s="174"/>
      <c r="F23" s="175"/>
      <c r="G23" s="175"/>
      <c r="H23" s="175"/>
      <c r="I23" s="175"/>
      <c r="J23" s="175"/>
      <c r="K23" s="175"/>
      <c r="L23" s="175"/>
      <c r="M23" s="151"/>
      <c r="N23" s="151"/>
      <c r="O23" s="151"/>
      <c r="P23" s="152"/>
    </row>
    <row r="24" spans="1:16" x14ac:dyDescent="0.25">
      <c r="A24" s="93"/>
      <c r="B24" s="149"/>
      <c r="C24" s="149"/>
      <c r="D24" s="149"/>
      <c r="E24" s="102"/>
      <c r="F24" s="150"/>
      <c r="G24" s="150"/>
      <c r="H24" s="150"/>
      <c r="I24" s="150"/>
      <c r="J24" s="150"/>
      <c r="K24" s="150"/>
      <c r="L24" s="150"/>
      <c r="M24" s="151"/>
      <c r="N24" s="151"/>
      <c r="O24" s="151"/>
      <c r="P24" s="152"/>
    </row>
    <row r="25" spans="1:16" x14ac:dyDescent="0.25">
      <c r="A25" s="93"/>
      <c r="B25" s="173" t="s">
        <v>204</v>
      </c>
      <c r="C25" s="176"/>
      <c r="D25" s="176"/>
      <c r="E25" s="174"/>
      <c r="F25" s="175"/>
      <c r="G25" s="175"/>
      <c r="H25" s="175"/>
      <c r="I25" s="175"/>
      <c r="J25" s="175"/>
      <c r="K25" s="175"/>
      <c r="L25" s="175"/>
      <c r="M25" s="151"/>
      <c r="N25" s="151"/>
      <c r="O25" s="151"/>
      <c r="P25" s="152"/>
    </row>
    <row r="26" spans="1:16" x14ac:dyDescent="0.25">
      <c r="A26" s="93"/>
      <c r="B26" s="149"/>
      <c r="C26" s="149"/>
      <c r="D26" s="149"/>
      <c r="E26" s="102"/>
      <c r="F26" s="150"/>
      <c r="G26" s="150"/>
      <c r="H26" s="150"/>
      <c r="I26" s="150"/>
      <c r="J26" s="150"/>
      <c r="K26" s="150"/>
      <c r="L26" s="150"/>
      <c r="M26" s="151"/>
      <c r="N26" s="151"/>
      <c r="O26" s="151"/>
      <c r="P26" s="152"/>
    </row>
    <row r="27" spans="1:16" x14ac:dyDescent="0.25">
      <c r="A27" s="93"/>
      <c r="B27" s="173" t="s">
        <v>775</v>
      </c>
      <c r="C27" s="176"/>
      <c r="D27" s="176"/>
      <c r="E27" s="174"/>
      <c r="F27" s="175"/>
      <c r="G27" s="175"/>
      <c r="H27" s="175"/>
      <c r="I27" s="175"/>
      <c r="J27" s="175"/>
      <c r="K27" s="175"/>
      <c r="L27" s="175"/>
      <c r="M27" s="151"/>
      <c r="N27" s="151"/>
      <c r="O27" s="151"/>
      <c r="P27" s="152"/>
    </row>
    <row r="28" spans="1:16" ht="15.75" thickBot="1" x14ac:dyDescent="0.3">
      <c r="A28" s="93"/>
      <c r="B28" s="149"/>
      <c r="C28" s="149"/>
      <c r="D28" s="149"/>
      <c r="E28" s="102"/>
      <c r="F28" s="150"/>
      <c r="G28" s="150"/>
      <c r="H28" s="150"/>
      <c r="I28" s="150"/>
      <c r="J28" s="150"/>
      <c r="K28" s="150"/>
      <c r="L28" s="150"/>
      <c r="M28" s="151"/>
      <c r="N28" s="151"/>
      <c r="O28" s="151"/>
      <c r="P28" s="152"/>
    </row>
    <row r="29" spans="1:16" ht="15" customHeight="1" x14ac:dyDescent="0.25">
      <c r="A29" s="215" t="s">
        <v>199</v>
      </c>
      <c r="B29" s="216"/>
      <c r="C29" s="216"/>
      <c r="D29" s="216"/>
      <c r="E29" s="216"/>
      <c r="F29" s="216"/>
      <c r="G29" s="216"/>
      <c r="H29" s="216"/>
      <c r="I29" s="216"/>
      <c r="J29" s="216"/>
      <c r="K29" s="216"/>
      <c r="L29" s="216"/>
      <c r="M29" s="216"/>
      <c r="N29" s="216"/>
      <c r="O29" s="216"/>
      <c r="P29" s="217"/>
    </row>
    <row r="30" spans="1:16" ht="15" customHeight="1" thickBot="1" x14ac:dyDescent="0.3">
      <c r="A30" s="218"/>
      <c r="B30" s="219"/>
      <c r="C30" s="219"/>
      <c r="D30" s="219"/>
      <c r="E30" s="219"/>
      <c r="F30" s="219"/>
      <c r="G30" s="219"/>
      <c r="H30" s="219"/>
      <c r="I30" s="219"/>
      <c r="J30" s="219"/>
      <c r="K30" s="219"/>
      <c r="L30" s="219"/>
      <c r="M30" s="219"/>
      <c r="N30" s="219"/>
      <c r="O30" s="219"/>
      <c r="P30" s="220"/>
    </row>
    <row r="31" spans="1:16" x14ac:dyDescent="0.25">
      <c r="A31" s="93"/>
      <c r="B31" s="149"/>
      <c r="C31" s="149"/>
      <c r="D31" s="149"/>
      <c r="E31" s="102"/>
      <c r="F31" s="150"/>
      <c r="G31" s="150"/>
      <c r="H31" s="150"/>
      <c r="I31" s="150"/>
      <c r="J31" s="150"/>
      <c r="K31" s="150"/>
      <c r="L31" s="150"/>
      <c r="M31" s="151"/>
      <c r="N31" s="151"/>
      <c r="O31" s="151"/>
      <c r="P31" s="152"/>
    </row>
    <row r="32" spans="1:16" x14ac:dyDescent="0.25">
      <c r="A32" s="93"/>
      <c r="B32" s="162" t="s">
        <v>779</v>
      </c>
      <c r="C32" s="163"/>
      <c r="D32" s="163"/>
      <c r="E32" s="102"/>
      <c r="F32" s="150"/>
      <c r="G32" s="150"/>
      <c r="H32" s="150"/>
      <c r="I32" s="150"/>
      <c r="J32" s="150"/>
      <c r="K32" s="150"/>
      <c r="L32" s="150"/>
      <c r="M32" s="151"/>
      <c r="N32" s="151"/>
      <c r="O32" s="151"/>
      <c r="P32" s="152"/>
    </row>
    <row r="33" spans="1:16" x14ac:dyDescent="0.25">
      <c r="A33" s="93"/>
      <c r="B33" s="149"/>
      <c r="C33" s="173" t="s">
        <v>95</v>
      </c>
      <c r="D33" s="173"/>
      <c r="E33" s="174"/>
      <c r="F33" s="175"/>
      <c r="G33" s="175"/>
      <c r="H33" s="175"/>
      <c r="I33" s="175"/>
      <c r="J33" s="175"/>
      <c r="K33" s="175"/>
      <c r="L33" s="175"/>
      <c r="M33" s="151"/>
      <c r="N33" s="151"/>
      <c r="O33" s="151"/>
      <c r="P33" s="152"/>
    </row>
    <row r="34" spans="1:16" x14ac:dyDescent="0.25">
      <c r="A34" s="93"/>
      <c r="B34" s="149"/>
      <c r="C34" s="164" t="s">
        <v>96</v>
      </c>
      <c r="D34" s="164"/>
      <c r="E34" s="102"/>
      <c r="F34" s="150"/>
      <c r="G34" s="150"/>
      <c r="H34" s="150"/>
      <c r="I34" s="150"/>
      <c r="J34" s="150"/>
      <c r="K34" s="150"/>
      <c r="L34" s="150"/>
      <c r="M34" s="151"/>
      <c r="N34" s="151"/>
      <c r="O34" s="151"/>
      <c r="P34" s="152"/>
    </row>
    <row r="35" spans="1:16" x14ac:dyDescent="0.25">
      <c r="A35" s="93"/>
      <c r="B35" s="149"/>
      <c r="C35" s="149"/>
      <c r="D35" s="165" t="s">
        <v>97</v>
      </c>
      <c r="E35" s="94"/>
      <c r="F35" s="94"/>
      <c r="G35" s="94"/>
      <c r="H35" s="94"/>
      <c r="I35" s="94"/>
      <c r="J35" s="94"/>
      <c r="K35" s="94"/>
      <c r="L35" s="94"/>
      <c r="M35" s="153">
        <v>10.5</v>
      </c>
      <c r="N35" s="153">
        <v>0.8</v>
      </c>
      <c r="O35" s="153">
        <f>+M35*0.5</f>
        <v>5.25</v>
      </c>
      <c r="P35" s="154">
        <v>15</v>
      </c>
    </row>
    <row r="36" spans="1:16" x14ac:dyDescent="0.25">
      <c r="A36" s="93"/>
      <c r="B36" s="149"/>
      <c r="C36" s="149"/>
      <c r="D36" s="173" t="s">
        <v>98</v>
      </c>
      <c r="E36" s="174"/>
      <c r="F36" s="175"/>
      <c r="G36" s="175"/>
      <c r="H36" s="175"/>
      <c r="I36" s="175"/>
      <c r="J36" s="175"/>
      <c r="K36" s="175"/>
      <c r="L36" s="175"/>
      <c r="M36" s="151"/>
      <c r="N36" s="151"/>
      <c r="O36" s="151"/>
      <c r="P36" s="152"/>
    </row>
    <row r="37" spans="1:16" x14ac:dyDescent="0.25">
      <c r="A37" s="93"/>
      <c r="B37" s="149"/>
      <c r="C37" s="149"/>
      <c r="D37" s="173" t="s">
        <v>99</v>
      </c>
      <c r="E37" s="174"/>
      <c r="F37" s="175"/>
      <c r="G37" s="175"/>
      <c r="H37" s="175"/>
      <c r="I37" s="175"/>
      <c r="J37" s="175"/>
      <c r="K37" s="175"/>
      <c r="L37" s="175"/>
      <c r="M37" s="151"/>
      <c r="N37" s="151"/>
      <c r="O37" s="151"/>
      <c r="P37" s="152"/>
    </row>
    <row r="38" spans="1:16" x14ac:dyDescent="0.25">
      <c r="A38" s="93"/>
      <c r="B38" s="149"/>
      <c r="C38" s="149"/>
      <c r="D38" s="149"/>
      <c r="E38" s="102"/>
      <c r="F38" s="150"/>
      <c r="G38" s="150"/>
      <c r="H38" s="150"/>
      <c r="I38" s="150"/>
      <c r="J38" s="150"/>
      <c r="K38" s="150"/>
      <c r="L38" s="150"/>
      <c r="M38" s="151"/>
      <c r="N38" s="151"/>
      <c r="O38" s="151"/>
      <c r="P38" s="152"/>
    </row>
    <row r="39" spans="1:16" x14ac:dyDescent="0.25">
      <c r="A39" s="93"/>
      <c r="B39" s="162" t="s">
        <v>205</v>
      </c>
      <c r="C39" s="163"/>
      <c r="D39" s="163"/>
      <c r="E39" s="102"/>
      <c r="F39" s="150"/>
      <c r="G39" s="150"/>
      <c r="H39" s="150"/>
      <c r="I39" s="150"/>
      <c r="J39" s="150"/>
      <c r="K39" s="150"/>
      <c r="L39" s="150"/>
      <c r="M39" s="151"/>
      <c r="N39" s="151"/>
      <c r="O39" s="151"/>
      <c r="P39" s="152"/>
    </row>
    <row r="40" spans="1:16" x14ac:dyDescent="0.25">
      <c r="A40" s="93"/>
      <c r="B40" s="149"/>
      <c r="C40" s="164" t="s">
        <v>96</v>
      </c>
      <c r="D40" s="164"/>
      <c r="E40" s="94"/>
      <c r="F40" s="94"/>
      <c r="G40" s="94"/>
      <c r="H40" s="94"/>
      <c r="I40" s="94"/>
      <c r="J40" s="94"/>
      <c r="K40" s="94"/>
      <c r="L40" s="94"/>
      <c r="M40" s="153">
        <v>14</v>
      </c>
      <c r="N40" s="153">
        <v>1.5</v>
      </c>
      <c r="O40" s="153">
        <f>+M40*0.5</f>
        <v>7</v>
      </c>
      <c r="P40" s="154">
        <v>15</v>
      </c>
    </row>
    <row r="41" spans="1:16" x14ac:dyDescent="0.25">
      <c r="A41" s="93"/>
      <c r="B41" s="149"/>
      <c r="C41" s="164" t="s">
        <v>748</v>
      </c>
      <c r="D41" s="164"/>
      <c r="E41" s="94"/>
      <c r="F41" s="94"/>
      <c r="G41" s="94"/>
      <c r="H41" s="94"/>
      <c r="I41" s="94"/>
      <c r="J41" s="94"/>
      <c r="K41" s="94"/>
      <c r="L41" s="94"/>
      <c r="M41" s="153">
        <v>15</v>
      </c>
      <c r="N41" s="153">
        <v>1</v>
      </c>
      <c r="O41" s="153">
        <f>+M41*0.5</f>
        <v>7.5</v>
      </c>
      <c r="P41" s="154">
        <v>10</v>
      </c>
    </row>
    <row r="42" spans="1:16" x14ac:dyDescent="0.25">
      <c r="A42" s="93"/>
      <c r="B42" s="149"/>
      <c r="C42" s="164" t="s">
        <v>100</v>
      </c>
      <c r="D42" s="164"/>
      <c r="E42" s="94"/>
      <c r="F42" s="19"/>
      <c r="G42" s="19"/>
      <c r="H42" s="19"/>
      <c r="I42" s="19"/>
      <c r="J42" s="19"/>
      <c r="K42" s="19"/>
      <c r="L42" s="19"/>
      <c r="M42" s="153">
        <v>17</v>
      </c>
      <c r="N42" s="153">
        <v>1.5</v>
      </c>
      <c r="O42" s="153">
        <f>+M42*0.5</f>
        <v>8.5</v>
      </c>
      <c r="P42" s="154">
        <v>15</v>
      </c>
    </row>
    <row r="43" spans="1:16" x14ac:dyDescent="0.25">
      <c r="A43" s="93"/>
      <c r="B43" s="149"/>
      <c r="C43" s="173" t="s">
        <v>101</v>
      </c>
      <c r="D43" s="173"/>
      <c r="E43" s="174"/>
      <c r="F43" s="175"/>
      <c r="G43" s="175"/>
      <c r="H43" s="175"/>
      <c r="I43" s="175"/>
      <c r="J43" s="175"/>
      <c r="K43" s="175"/>
      <c r="L43" s="175"/>
      <c r="M43" s="151"/>
      <c r="N43" s="151"/>
      <c r="O43" s="151"/>
      <c r="P43" s="152"/>
    </row>
    <row r="44" spans="1:16" x14ac:dyDescent="0.25">
      <c r="A44" s="93"/>
      <c r="B44" s="149"/>
      <c r="C44" s="149"/>
      <c r="D44" s="149"/>
      <c r="E44" s="102"/>
      <c r="F44" s="150"/>
      <c r="G44" s="150"/>
      <c r="H44" s="150"/>
      <c r="I44" s="150"/>
      <c r="J44" s="150"/>
      <c r="K44" s="150"/>
      <c r="L44" s="150"/>
      <c r="M44" s="151"/>
      <c r="N44" s="151"/>
      <c r="O44" s="151"/>
      <c r="P44" s="152"/>
    </row>
    <row r="45" spans="1:16" x14ac:dyDescent="0.25">
      <c r="A45" s="93"/>
      <c r="B45" s="162" t="s">
        <v>206</v>
      </c>
      <c r="C45" s="163"/>
      <c r="D45" s="163"/>
      <c r="E45" s="94"/>
      <c r="F45" s="94"/>
      <c r="G45" s="94"/>
      <c r="H45" s="94"/>
      <c r="I45" s="94"/>
      <c r="J45" s="94"/>
      <c r="K45" s="94"/>
      <c r="L45" s="94"/>
      <c r="M45" s="153">
        <v>55</v>
      </c>
      <c r="N45" s="153">
        <v>1.8</v>
      </c>
      <c r="O45" s="153">
        <f>+M45*0.5</f>
        <v>27.5</v>
      </c>
      <c r="P45" s="154">
        <v>10</v>
      </c>
    </row>
    <row r="46" spans="1:16" x14ac:dyDescent="0.25">
      <c r="A46" s="93"/>
      <c r="B46" s="149"/>
      <c r="C46" s="149"/>
      <c r="D46" s="149"/>
      <c r="E46" s="102"/>
      <c r="F46" s="150"/>
      <c r="G46" s="150"/>
      <c r="H46" s="150"/>
      <c r="I46" s="150"/>
      <c r="J46" s="150"/>
      <c r="K46" s="150"/>
      <c r="L46" s="150"/>
      <c r="M46" s="151"/>
      <c r="N46" s="151"/>
      <c r="O46" s="151"/>
      <c r="P46" s="152"/>
    </row>
    <row r="47" spans="1:16" x14ac:dyDescent="0.25">
      <c r="A47" s="93"/>
      <c r="B47" s="162" t="s">
        <v>366</v>
      </c>
      <c r="C47" s="163"/>
      <c r="D47" s="163"/>
      <c r="E47" s="102"/>
      <c r="F47" s="150"/>
      <c r="G47" s="150"/>
      <c r="H47" s="150"/>
      <c r="I47" s="150"/>
      <c r="J47" s="150"/>
      <c r="K47" s="150"/>
      <c r="L47" s="150"/>
      <c r="M47" s="151"/>
      <c r="N47" s="151"/>
      <c r="O47" s="151"/>
      <c r="P47" s="152"/>
    </row>
    <row r="48" spans="1:16" x14ac:dyDescent="0.25">
      <c r="A48" s="93"/>
      <c r="B48" s="149"/>
      <c r="C48" s="164" t="s">
        <v>767</v>
      </c>
      <c r="D48" s="164"/>
      <c r="E48" s="94"/>
      <c r="F48" s="94"/>
      <c r="G48" s="94"/>
      <c r="H48" s="94"/>
      <c r="I48" s="94"/>
      <c r="J48" s="94"/>
      <c r="K48" s="94"/>
      <c r="L48" s="94"/>
      <c r="M48" s="153">
        <v>45</v>
      </c>
      <c r="N48" s="153">
        <v>1.5</v>
      </c>
      <c r="O48" s="153">
        <f>+M48*0.5</f>
        <v>22.5</v>
      </c>
      <c r="P48" s="154">
        <v>15</v>
      </c>
    </row>
    <row r="49" spans="1:16" x14ac:dyDescent="0.25">
      <c r="A49" s="93"/>
      <c r="B49" s="149"/>
      <c r="C49" s="164" t="s">
        <v>768</v>
      </c>
      <c r="D49" s="164"/>
      <c r="E49" s="94"/>
      <c r="F49" s="94"/>
      <c r="G49" s="94"/>
      <c r="H49" s="94"/>
      <c r="I49" s="94"/>
      <c r="J49" s="94"/>
      <c r="K49" s="94"/>
      <c r="L49" s="94"/>
      <c r="M49" s="153">
        <v>53</v>
      </c>
      <c r="N49" s="153">
        <v>1.5</v>
      </c>
      <c r="O49" s="153">
        <f>+M49*0.5</f>
        <v>26.5</v>
      </c>
      <c r="P49" s="154">
        <v>15</v>
      </c>
    </row>
    <row r="50" spans="1:16" x14ac:dyDescent="0.25">
      <c r="A50" s="93"/>
      <c r="B50" s="149"/>
      <c r="C50" s="149"/>
      <c r="D50" s="149"/>
      <c r="E50" s="102"/>
      <c r="F50" s="150"/>
      <c r="G50" s="150"/>
      <c r="H50" s="150"/>
      <c r="I50" s="150"/>
      <c r="J50" s="150"/>
      <c r="K50" s="150"/>
      <c r="L50" s="150"/>
      <c r="M50" s="151"/>
      <c r="N50" s="151"/>
      <c r="O50" s="151"/>
      <c r="P50" s="152"/>
    </row>
    <row r="51" spans="1:16" x14ac:dyDescent="0.25">
      <c r="A51" s="93"/>
      <c r="B51" s="173" t="s">
        <v>415</v>
      </c>
      <c r="C51" s="176"/>
      <c r="D51" s="176"/>
      <c r="E51" s="174"/>
      <c r="F51" s="175"/>
      <c r="G51" s="175"/>
      <c r="H51" s="175"/>
      <c r="I51" s="175"/>
      <c r="J51" s="175"/>
      <c r="K51" s="175"/>
      <c r="L51" s="175"/>
      <c r="M51" s="151"/>
      <c r="N51" s="151"/>
      <c r="O51" s="151"/>
      <c r="P51" s="152"/>
    </row>
    <row r="52" spans="1:16" x14ac:dyDescent="0.25">
      <c r="A52" s="93"/>
      <c r="B52" s="149"/>
      <c r="C52" s="149"/>
      <c r="D52" s="149"/>
      <c r="E52" s="102"/>
      <c r="F52" s="150"/>
      <c r="G52" s="150"/>
      <c r="H52" s="150"/>
      <c r="I52" s="150"/>
      <c r="J52" s="150"/>
      <c r="K52" s="150"/>
      <c r="L52" s="150"/>
      <c r="M52" s="151"/>
      <c r="N52" s="151"/>
      <c r="O52" s="151"/>
      <c r="P52" s="152"/>
    </row>
    <row r="53" spans="1:16" x14ac:dyDescent="0.25">
      <c r="A53" s="93"/>
      <c r="B53" s="162" t="s">
        <v>772</v>
      </c>
      <c r="C53" s="163"/>
      <c r="D53" s="163"/>
      <c r="E53" s="94"/>
      <c r="F53" s="94"/>
      <c r="G53" s="94"/>
      <c r="H53" s="94"/>
      <c r="I53" s="94"/>
      <c r="J53" s="94"/>
      <c r="K53" s="94"/>
      <c r="L53" s="94"/>
      <c r="M53" s="153"/>
      <c r="N53" s="153"/>
      <c r="O53" s="153">
        <f>+M53*0.5</f>
        <v>0</v>
      </c>
      <c r="P53" s="154"/>
    </row>
    <row r="54" spans="1:16" ht="15.75" thickBot="1" x14ac:dyDescent="0.3">
      <c r="A54" s="93"/>
      <c r="B54" s="149"/>
      <c r="C54" s="149"/>
      <c r="D54" s="149"/>
      <c r="E54" s="102"/>
      <c r="F54" s="150"/>
      <c r="G54" s="150"/>
      <c r="H54" s="150"/>
      <c r="I54" s="150"/>
      <c r="J54" s="150"/>
      <c r="K54" s="150"/>
      <c r="L54" s="150"/>
      <c r="M54" s="151"/>
      <c r="N54" s="151"/>
      <c r="O54" s="151"/>
      <c r="P54" s="152"/>
    </row>
    <row r="55" spans="1:16" ht="15.75" customHeight="1" x14ac:dyDescent="0.25">
      <c r="A55" s="215" t="s">
        <v>200</v>
      </c>
      <c r="B55" s="216"/>
      <c r="C55" s="216"/>
      <c r="D55" s="216"/>
      <c r="E55" s="216"/>
      <c r="F55" s="216"/>
      <c r="G55" s="216"/>
      <c r="H55" s="216"/>
      <c r="I55" s="216"/>
      <c r="J55" s="216"/>
      <c r="K55" s="216"/>
      <c r="L55" s="216"/>
      <c r="M55" s="216"/>
      <c r="N55" s="216"/>
      <c r="O55" s="216"/>
      <c r="P55" s="217"/>
    </row>
    <row r="56" spans="1:16" ht="15" customHeight="1" thickBot="1" x14ac:dyDescent="0.3">
      <c r="A56" s="218"/>
      <c r="B56" s="219"/>
      <c r="C56" s="219"/>
      <c r="D56" s="219"/>
      <c r="E56" s="219"/>
      <c r="F56" s="219"/>
      <c r="G56" s="219"/>
      <c r="H56" s="219"/>
      <c r="I56" s="219"/>
      <c r="J56" s="219"/>
      <c r="K56" s="219"/>
      <c r="L56" s="219"/>
      <c r="M56" s="219"/>
      <c r="N56" s="219"/>
      <c r="O56" s="219"/>
      <c r="P56" s="220"/>
    </row>
    <row r="57" spans="1:16" x14ac:dyDescent="0.25">
      <c r="A57" s="93"/>
      <c r="B57" s="149"/>
      <c r="C57" s="149"/>
      <c r="D57" s="149"/>
      <c r="E57" s="102"/>
      <c r="F57" s="150"/>
      <c r="G57" s="150"/>
      <c r="H57" s="150"/>
      <c r="I57" s="150"/>
      <c r="J57" s="150"/>
      <c r="K57" s="150"/>
      <c r="L57" s="150"/>
      <c r="M57" s="151"/>
      <c r="N57" s="151"/>
      <c r="O57" s="151"/>
      <c r="P57" s="152"/>
    </row>
    <row r="58" spans="1:16" x14ac:dyDescent="0.25">
      <c r="A58" s="93"/>
      <c r="B58" s="162" t="s">
        <v>207</v>
      </c>
      <c r="C58" s="163"/>
      <c r="D58" s="163"/>
      <c r="E58" s="102"/>
      <c r="F58" s="150"/>
      <c r="G58" s="150"/>
      <c r="H58" s="150"/>
      <c r="I58" s="155"/>
      <c r="J58" s="155"/>
      <c r="K58" s="155"/>
      <c r="L58" s="155"/>
      <c r="M58" s="151"/>
      <c r="N58" s="151"/>
      <c r="O58" s="151"/>
      <c r="P58" s="152"/>
    </row>
    <row r="59" spans="1:16" x14ac:dyDescent="0.25">
      <c r="A59" s="93"/>
      <c r="B59" s="149"/>
      <c r="C59" s="164" t="s">
        <v>96</v>
      </c>
      <c r="D59" s="164"/>
      <c r="E59" s="94"/>
      <c r="F59" s="94"/>
      <c r="G59" s="94"/>
      <c r="H59" s="94"/>
      <c r="I59" s="94"/>
      <c r="J59" s="94"/>
      <c r="K59" s="94"/>
      <c r="L59" s="94"/>
      <c r="M59" s="153">
        <v>8</v>
      </c>
      <c r="N59" s="153">
        <v>5.5</v>
      </c>
      <c r="O59" s="153">
        <f>M59*0.05</f>
        <v>0.4</v>
      </c>
      <c r="P59" s="154">
        <v>15</v>
      </c>
    </row>
    <row r="60" spans="1:16" x14ac:dyDescent="0.25">
      <c r="A60" s="93"/>
      <c r="B60" s="149"/>
      <c r="C60" s="164" t="s">
        <v>749</v>
      </c>
      <c r="D60" s="164"/>
      <c r="E60" s="94"/>
      <c r="F60" s="94"/>
      <c r="G60" s="94"/>
      <c r="H60" s="94"/>
      <c r="I60" s="94"/>
      <c r="J60" s="94"/>
      <c r="K60" s="94"/>
      <c r="L60" s="94"/>
      <c r="M60" s="153">
        <v>12</v>
      </c>
      <c r="N60" s="153">
        <v>5</v>
      </c>
      <c r="O60" s="153">
        <f>M60*0.05</f>
        <v>0.60000000000000009</v>
      </c>
      <c r="P60" s="154">
        <v>15</v>
      </c>
    </row>
    <row r="61" spans="1:16" x14ac:dyDescent="0.25">
      <c r="A61" s="93"/>
      <c r="B61" s="149"/>
      <c r="C61" s="164" t="s">
        <v>750</v>
      </c>
      <c r="D61" s="164"/>
      <c r="E61" s="94"/>
      <c r="F61" s="94"/>
      <c r="G61" s="94"/>
      <c r="H61" s="94"/>
      <c r="I61" s="94"/>
      <c r="J61" s="94"/>
      <c r="K61" s="94"/>
      <c r="L61" s="94"/>
      <c r="M61" s="153">
        <v>6</v>
      </c>
      <c r="N61" s="153">
        <v>5</v>
      </c>
      <c r="O61" s="153">
        <f>M61*0.05</f>
        <v>0.30000000000000004</v>
      </c>
      <c r="P61" s="154">
        <v>15</v>
      </c>
    </row>
    <row r="62" spans="1:16" x14ac:dyDescent="0.25">
      <c r="A62" s="93"/>
      <c r="B62" s="149"/>
      <c r="C62" s="149"/>
      <c r="D62" s="149"/>
      <c r="E62" s="102"/>
      <c r="F62" s="150"/>
      <c r="G62" s="150"/>
      <c r="H62" s="150"/>
      <c r="I62" s="150"/>
      <c r="J62" s="150"/>
      <c r="K62" s="150"/>
      <c r="L62" s="150"/>
      <c r="M62" s="151"/>
      <c r="N62" s="151"/>
      <c r="O62" s="151"/>
      <c r="P62" s="152"/>
    </row>
    <row r="63" spans="1:16" x14ac:dyDescent="0.25">
      <c r="A63" s="93"/>
      <c r="B63" s="162" t="s">
        <v>208</v>
      </c>
      <c r="C63" s="163"/>
      <c r="D63" s="163"/>
      <c r="E63" s="102"/>
      <c r="F63" s="150"/>
      <c r="G63" s="150"/>
      <c r="H63" s="150"/>
      <c r="I63" s="155"/>
      <c r="J63" s="155"/>
      <c r="K63" s="155"/>
      <c r="L63" s="155"/>
      <c r="M63" s="151"/>
      <c r="N63" s="151"/>
      <c r="O63" s="151"/>
      <c r="P63" s="152"/>
    </row>
    <row r="64" spans="1:16" x14ac:dyDescent="0.25">
      <c r="A64" s="93"/>
      <c r="B64" s="149"/>
      <c r="C64" s="164" t="s">
        <v>96</v>
      </c>
      <c r="D64" s="164"/>
      <c r="E64" s="94"/>
      <c r="F64" s="94"/>
      <c r="G64" s="94"/>
      <c r="H64" s="94"/>
      <c r="I64" s="94"/>
      <c r="J64" s="94"/>
      <c r="K64" s="94"/>
      <c r="L64" s="94"/>
      <c r="M64" s="153">
        <v>6.5</v>
      </c>
      <c r="N64" s="153">
        <v>1</v>
      </c>
      <c r="O64" s="153">
        <f>M64*0.05</f>
        <v>0.32500000000000001</v>
      </c>
      <c r="P64" s="154">
        <v>15</v>
      </c>
    </row>
    <row r="65" spans="1:16" x14ac:dyDescent="0.25">
      <c r="A65" s="93"/>
      <c r="B65" s="149"/>
      <c r="C65" s="164" t="s">
        <v>95</v>
      </c>
      <c r="D65" s="164"/>
      <c r="E65" s="94"/>
      <c r="F65" s="94"/>
      <c r="G65" s="94"/>
      <c r="H65" s="94"/>
      <c r="I65" s="94"/>
      <c r="J65" s="94"/>
      <c r="K65" s="94"/>
      <c r="L65" s="94"/>
      <c r="M65" s="153">
        <v>12</v>
      </c>
      <c r="N65" s="153">
        <v>1</v>
      </c>
      <c r="O65" s="153">
        <f>M65*0.05</f>
        <v>0.60000000000000009</v>
      </c>
      <c r="P65" s="154">
        <v>15</v>
      </c>
    </row>
    <row r="66" spans="1:16" x14ac:dyDescent="0.25">
      <c r="A66" s="93"/>
      <c r="B66" s="149"/>
      <c r="C66" s="149"/>
      <c r="D66" s="149"/>
      <c r="E66" s="102"/>
      <c r="F66" s="150"/>
      <c r="G66" s="150"/>
      <c r="H66" s="150"/>
      <c r="I66" s="150"/>
      <c r="J66" s="150"/>
      <c r="K66" s="150"/>
      <c r="L66" s="150"/>
      <c r="M66" s="151"/>
      <c r="N66" s="151"/>
      <c r="O66" s="151"/>
      <c r="P66" s="152"/>
    </row>
    <row r="67" spans="1:16" x14ac:dyDescent="0.25">
      <c r="A67" s="93"/>
      <c r="B67" s="162" t="s">
        <v>209</v>
      </c>
      <c r="C67" s="163"/>
      <c r="D67" s="163"/>
      <c r="E67" s="94"/>
      <c r="F67" s="94"/>
      <c r="G67" s="94"/>
      <c r="H67" s="94"/>
      <c r="I67" s="94"/>
      <c r="J67" s="94"/>
      <c r="K67" s="94"/>
      <c r="L67" s="94"/>
      <c r="M67" s="153">
        <v>21</v>
      </c>
      <c r="N67" s="153">
        <v>5.5</v>
      </c>
      <c r="O67" s="153">
        <f>M67*0.05</f>
        <v>1.05</v>
      </c>
      <c r="P67" s="154">
        <v>15</v>
      </c>
    </row>
    <row r="68" spans="1:16" x14ac:dyDescent="0.25">
      <c r="A68" s="93"/>
      <c r="B68" s="149"/>
      <c r="C68" s="149"/>
      <c r="D68" s="149"/>
      <c r="E68" s="102"/>
      <c r="F68" s="150"/>
      <c r="G68" s="150"/>
      <c r="H68" s="150"/>
      <c r="I68" s="150"/>
      <c r="J68" s="150"/>
      <c r="K68" s="150"/>
      <c r="L68" s="150"/>
      <c r="M68" s="151"/>
      <c r="N68" s="151"/>
      <c r="O68" s="151"/>
      <c r="P68" s="152"/>
    </row>
    <row r="69" spans="1:16" x14ac:dyDescent="0.25">
      <c r="A69" s="93"/>
      <c r="B69" s="162" t="s">
        <v>745</v>
      </c>
      <c r="C69" s="163"/>
      <c r="D69" s="163"/>
      <c r="E69" s="94"/>
      <c r="F69" s="94"/>
      <c r="G69" s="94"/>
      <c r="H69" s="94"/>
      <c r="I69" s="94"/>
      <c r="J69" s="94"/>
      <c r="K69" s="94"/>
      <c r="L69" s="94"/>
      <c r="M69" s="153">
        <v>46</v>
      </c>
      <c r="N69" s="153">
        <v>7.8</v>
      </c>
      <c r="O69" s="153">
        <f>M69*0.05</f>
        <v>2.3000000000000003</v>
      </c>
      <c r="P69" s="154">
        <v>15</v>
      </c>
    </row>
    <row r="70" spans="1:16" x14ac:dyDescent="0.25">
      <c r="A70" s="93"/>
      <c r="B70" s="149"/>
      <c r="C70" s="149"/>
      <c r="D70" s="149"/>
      <c r="E70" s="102"/>
      <c r="F70" s="150"/>
      <c r="G70" s="150"/>
      <c r="H70" s="150"/>
      <c r="I70" s="150"/>
      <c r="J70" s="150"/>
      <c r="K70" s="150"/>
      <c r="L70" s="150"/>
      <c r="M70" s="151"/>
      <c r="N70" s="151"/>
      <c r="O70" s="151"/>
      <c r="P70" s="152"/>
    </row>
    <row r="71" spans="1:16" x14ac:dyDescent="0.25">
      <c r="A71" s="93"/>
      <c r="B71" s="162" t="s">
        <v>769</v>
      </c>
      <c r="C71" s="163"/>
      <c r="D71" s="163"/>
      <c r="E71" s="94"/>
      <c r="F71" s="19"/>
      <c r="G71" s="19"/>
      <c r="H71" s="19"/>
      <c r="I71" s="19"/>
      <c r="J71" s="19"/>
      <c r="K71" s="19"/>
      <c r="L71" s="19"/>
      <c r="M71" s="153">
        <v>7</v>
      </c>
      <c r="N71" s="153">
        <v>10</v>
      </c>
      <c r="O71" s="153">
        <f>M71*0.05</f>
        <v>0.35000000000000003</v>
      </c>
      <c r="P71" s="154">
        <v>15</v>
      </c>
    </row>
    <row r="72" spans="1:16" x14ac:dyDescent="0.25">
      <c r="A72" s="93"/>
      <c r="B72" s="149"/>
      <c r="C72" s="149"/>
      <c r="D72" s="149"/>
      <c r="E72" s="102"/>
      <c r="F72" s="150"/>
      <c r="G72" s="150"/>
      <c r="H72" s="150"/>
      <c r="I72" s="150"/>
      <c r="J72" s="150"/>
      <c r="K72" s="150"/>
      <c r="L72" s="150"/>
      <c r="M72" s="151"/>
      <c r="N72" s="151"/>
      <c r="O72" s="151"/>
      <c r="P72" s="152"/>
    </row>
    <row r="73" spans="1:16" x14ac:dyDescent="0.25">
      <c r="A73" s="93"/>
      <c r="B73" s="162" t="s">
        <v>770</v>
      </c>
      <c r="C73" s="163"/>
      <c r="D73" s="163"/>
      <c r="E73" s="94"/>
      <c r="F73" s="19"/>
      <c r="G73" s="19"/>
      <c r="H73" s="19"/>
      <c r="I73" s="19"/>
      <c r="J73" s="19"/>
      <c r="K73" s="19"/>
      <c r="L73" s="19"/>
      <c r="M73" s="153">
        <v>15</v>
      </c>
      <c r="N73" s="153">
        <v>10</v>
      </c>
      <c r="O73" s="153">
        <f>M73*0.05</f>
        <v>0.75</v>
      </c>
      <c r="P73" s="154">
        <v>15</v>
      </c>
    </row>
    <row r="74" spans="1:16" ht="15.75" thickBot="1" x14ac:dyDescent="0.3">
      <c r="A74" s="93"/>
      <c r="B74" s="149"/>
      <c r="C74" s="149"/>
      <c r="D74" s="149"/>
      <c r="E74" s="102"/>
      <c r="F74" s="150"/>
      <c r="G74" s="150"/>
      <c r="H74" s="150"/>
      <c r="I74" s="150"/>
      <c r="J74" s="150"/>
      <c r="K74" s="150"/>
      <c r="L74" s="150"/>
      <c r="M74" s="151"/>
      <c r="N74" s="151"/>
      <c r="O74" s="151"/>
      <c r="P74" s="152"/>
    </row>
    <row r="75" spans="1:16" ht="15" customHeight="1" x14ac:dyDescent="0.25">
      <c r="A75" s="215" t="s">
        <v>641</v>
      </c>
      <c r="B75" s="216"/>
      <c r="C75" s="216"/>
      <c r="D75" s="216"/>
      <c r="E75" s="216"/>
      <c r="F75" s="216"/>
      <c r="G75" s="216"/>
      <c r="H75" s="216"/>
      <c r="I75" s="216"/>
      <c r="J75" s="216"/>
      <c r="K75" s="216"/>
      <c r="L75" s="216"/>
      <c r="M75" s="216"/>
      <c r="N75" s="216"/>
      <c r="O75" s="216"/>
      <c r="P75" s="217"/>
    </row>
    <row r="76" spans="1:16" ht="15.75" customHeight="1" thickBot="1" x14ac:dyDescent="0.3">
      <c r="A76" s="218"/>
      <c r="B76" s="219"/>
      <c r="C76" s="219"/>
      <c r="D76" s="219"/>
      <c r="E76" s="219"/>
      <c r="F76" s="219"/>
      <c r="G76" s="219"/>
      <c r="H76" s="219"/>
      <c r="I76" s="219"/>
      <c r="J76" s="219"/>
      <c r="K76" s="219"/>
      <c r="L76" s="219"/>
      <c r="M76" s="219"/>
      <c r="N76" s="219"/>
      <c r="O76" s="219"/>
      <c r="P76" s="220"/>
    </row>
    <row r="77" spans="1:16" x14ac:dyDescent="0.25">
      <c r="A77" s="93"/>
      <c r="B77" s="149"/>
      <c r="C77" s="149"/>
      <c r="D77" s="149"/>
      <c r="E77" s="102"/>
      <c r="F77" s="150"/>
      <c r="G77" s="150"/>
      <c r="H77" s="150"/>
      <c r="I77" s="150"/>
      <c r="J77" s="150"/>
      <c r="K77" s="150"/>
      <c r="L77" s="150"/>
      <c r="M77" s="151"/>
      <c r="N77" s="151"/>
      <c r="O77" s="151"/>
      <c r="P77" s="152"/>
    </row>
    <row r="78" spans="1:16" x14ac:dyDescent="0.25">
      <c r="A78" s="93"/>
      <c r="B78" s="162" t="s">
        <v>642</v>
      </c>
      <c r="C78" s="163"/>
      <c r="D78" s="163"/>
      <c r="E78" s="94"/>
      <c r="F78" s="94"/>
      <c r="G78" s="94"/>
      <c r="H78" s="94"/>
      <c r="I78" s="94"/>
      <c r="J78" s="94"/>
      <c r="K78" s="94"/>
      <c r="L78" s="94"/>
      <c r="M78" s="153"/>
      <c r="N78" s="153"/>
      <c r="O78" s="153"/>
      <c r="P78" s="154"/>
    </row>
    <row r="79" spans="1:16" x14ac:dyDescent="0.25">
      <c r="A79" s="93"/>
      <c r="B79" s="149"/>
      <c r="C79" s="149"/>
      <c r="D79" s="149"/>
      <c r="E79" s="102"/>
      <c r="F79" s="150"/>
      <c r="G79" s="150"/>
      <c r="H79" s="150"/>
      <c r="I79" s="150"/>
      <c r="J79" s="150"/>
      <c r="K79" s="150"/>
      <c r="L79" s="150"/>
      <c r="M79" s="151"/>
      <c r="N79" s="151"/>
      <c r="O79" s="151"/>
      <c r="P79" s="152"/>
    </row>
    <row r="80" spans="1:16" x14ac:dyDescent="0.25">
      <c r="A80" s="93"/>
      <c r="B80" s="162" t="s">
        <v>771</v>
      </c>
      <c r="C80" s="163"/>
      <c r="D80" s="163"/>
      <c r="E80" s="94"/>
      <c r="F80" s="19"/>
      <c r="G80" s="19"/>
      <c r="H80" s="19"/>
      <c r="I80" s="19"/>
      <c r="J80" s="19"/>
      <c r="K80" s="19"/>
      <c r="L80" s="19"/>
      <c r="M80" s="153"/>
      <c r="N80" s="153"/>
      <c r="O80" s="153"/>
      <c r="P80" s="154"/>
    </row>
    <row r="81" spans="1:16" ht="15.75" thickBot="1" x14ac:dyDescent="0.3">
      <c r="A81" s="156"/>
      <c r="B81" s="157"/>
      <c r="C81" s="157"/>
      <c r="D81" s="157"/>
      <c r="E81" s="158"/>
      <c r="F81" s="159"/>
      <c r="G81" s="159"/>
      <c r="H81" s="159"/>
      <c r="I81" s="159"/>
      <c r="J81" s="159"/>
      <c r="K81" s="159"/>
      <c r="L81" s="159"/>
      <c r="M81" s="160"/>
      <c r="N81" s="160"/>
      <c r="O81" s="160"/>
      <c r="P81" s="161"/>
    </row>
  </sheetData>
  <mergeCells count="11">
    <mergeCell ref="A6:P7"/>
    <mergeCell ref="A29:P30"/>
    <mergeCell ref="A55:P56"/>
    <mergeCell ref="A75:P76"/>
    <mergeCell ref="M1:P1"/>
    <mergeCell ref="A2:D3"/>
    <mergeCell ref="M2:M4"/>
    <mergeCell ref="N2:N4"/>
    <mergeCell ref="O2:O4"/>
    <mergeCell ref="P2:P4"/>
    <mergeCell ref="A4:D4"/>
  </mergeCells>
  <conditionalFormatting sqref="L8:L11 L77:L81 L14 L16 L18 L20 L24 L28 L72 L74 L31:L32 L44:L49 L57:L70 L53:L54 L26 L34:L35 L38:L41">
    <cfRule type="expression" dxfId="2418" priority="296">
      <formula>$L$5="Non"</formula>
    </cfRule>
  </conditionalFormatting>
  <conditionalFormatting sqref="K77:K81 K8:K11 K14 K16 K18 K20 K24 K28 K72 K74 K31:K32 K44:K49 K57:K70 K53:K54 K26 K34:K35 K38:K41">
    <cfRule type="expression" dxfId="2417" priority="295">
      <formula>$K$5="Non"</formula>
    </cfRule>
  </conditionalFormatting>
  <conditionalFormatting sqref="J8:J11 J77:J81 J14 J16 J18 J20 J24 J28 J72 J74 J31:J32 J44:J49 J57:J70 J53:J54 J26 J34:J35 J38:J41">
    <cfRule type="expression" dxfId="2416" priority="294">
      <formula>$J$5="Non"</formula>
    </cfRule>
  </conditionalFormatting>
  <conditionalFormatting sqref="I77:I81 I8:I11 I14 I16 I18 I20 I24 I28 I72 I74 I31:I32 I44:I49 I57:I70 I53:I54 I26 I34:I35 I38:I41">
    <cfRule type="expression" dxfId="2415" priority="293">
      <formula>$I$5="Non"</formula>
    </cfRule>
  </conditionalFormatting>
  <conditionalFormatting sqref="H8:H11 H77:H81 H14 H16 H18 H20 H24 H28 H72 H74 H31:H32 H44:H49 H57:H70 H53:H54 H26 H34:H35 H38:H41">
    <cfRule type="expression" dxfId="2414" priority="292">
      <formula>$H$5="Non"</formula>
    </cfRule>
  </conditionalFormatting>
  <conditionalFormatting sqref="G77:G81 G8:G11 G14 G16 G18 G20 G24 G28 G72 G74 G31:G32 G44:G49 G57:G70 G53:G54 G26 G34:G35 G38:G41">
    <cfRule type="expression" dxfId="2413" priority="291">
      <formula>$G$5="Non"</formula>
    </cfRule>
  </conditionalFormatting>
  <conditionalFormatting sqref="F8:F11 F77:F81 F14 F16 F18 F20 F24 F28 F72 F74 F31:F32 F44:F49 F57:F70 F53:F54 F26 F34:F35 F38:F41">
    <cfRule type="expression" dxfId="2412" priority="290">
      <formula>$F$5="Non"</formula>
    </cfRule>
  </conditionalFormatting>
  <conditionalFormatting sqref="E77:E81 E57:E70 E31:E32 E8:E11 E45:L45 E49:L49 F78:L78 E14 E16 E18 E20 E24 E28 E72 E74 F35:L35 F40:L40 F64:L65 F69:L69 E44 E46:E48 F59:L61 F67:L67 E53:E54 E26 E34:E35 E38:E41">
    <cfRule type="expression" dxfId="2411" priority="289">
      <formula>$E$5="Non"</formula>
    </cfRule>
  </conditionalFormatting>
  <conditionalFormatting sqref="F48:L48">
    <cfRule type="expression" dxfId="2410" priority="280">
      <formula>$E$5="Non"</formula>
    </cfRule>
  </conditionalFormatting>
  <conditionalFormatting sqref="F41:L41">
    <cfRule type="expression" dxfId="2409" priority="278">
      <formula>$E$5="Non"</formula>
    </cfRule>
  </conditionalFormatting>
  <conditionalFormatting sqref="F67">
    <cfRule type="expression" dxfId="2408" priority="277">
      <formula>$E$5="Non"</formula>
    </cfRule>
  </conditionalFormatting>
  <conditionalFormatting sqref="G67">
    <cfRule type="expression" dxfId="2407" priority="276">
      <formula>$E$5="Non"</formula>
    </cfRule>
  </conditionalFormatting>
  <conditionalFormatting sqref="H67">
    <cfRule type="expression" dxfId="2406" priority="275">
      <formula>$E$5="Non"</formula>
    </cfRule>
  </conditionalFormatting>
  <conditionalFormatting sqref="I67">
    <cfRule type="expression" dxfId="2405" priority="274">
      <formula>$E$5="Non"</formula>
    </cfRule>
  </conditionalFormatting>
  <conditionalFormatting sqref="J67">
    <cfRule type="expression" dxfId="2404" priority="273">
      <formula>$E$5="Non"</formula>
    </cfRule>
  </conditionalFormatting>
  <conditionalFormatting sqref="K67">
    <cfRule type="expression" dxfId="2403" priority="272">
      <formula>$E$5="Non"</formula>
    </cfRule>
  </conditionalFormatting>
  <conditionalFormatting sqref="L67">
    <cfRule type="expression" dxfId="2402" priority="271">
      <formula>$E$5="Non"</formula>
    </cfRule>
  </conditionalFormatting>
  <conditionalFormatting sqref="F53:L53">
    <cfRule type="expression" dxfId="2401" priority="270">
      <formula>$E$5="Non"</formula>
    </cfRule>
  </conditionalFormatting>
  <conditionalFormatting sqref="L12">
    <cfRule type="expression" dxfId="2400" priority="269">
      <formula>$L$5="Non"</formula>
    </cfRule>
  </conditionalFormatting>
  <conditionalFormatting sqref="K12">
    <cfRule type="expression" dxfId="2399" priority="268">
      <formula>$K$5="Non"</formula>
    </cfRule>
  </conditionalFormatting>
  <conditionalFormatting sqref="J12">
    <cfRule type="expression" dxfId="2398" priority="267">
      <formula>$J$5="Non"</formula>
    </cfRule>
  </conditionalFormatting>
  <conditionalFormatting sqref="I12">
    <cfRule type="expression" dxfId="2397" priority="266">
      <formula>$I$5="Non"</formula>
    </cfRule>
  </conditionalFormatting>
  <conditionalFormatting sqref="H12">
    <cfRule type="expression" dxfId="2396" priority="265">
      <formula>$H$5="Non"</formula>
    </cfRule>
  </conditionalFormatting>
  <conditionalFormatting sqref="G12">
    <cfRule type="expression" dxfId="2395" priority="264">
      <formula>$G$5="Non"</formula>
    </cfRule>
  </conditionalFormatting>
  <conditionalFormatting sqref="F12">
    <cfRule type="expression" dxfId="2394" priority="263">
      <formula>$F$5="Non"</formula>
    </cfRule>
  </conditionalFormatting>
  <conditionalFormatting sqref="E12">
    <cfRule type="expression" dxfId="2393" priority="262">
      <formula>$E$5="Non"</formula>
    </cfRule>
  </conditionalFormatting>
  <conditionalFormatting sqref="L15">
    <cfRule type="expression" dxfId="2392" priority="261">
      <formula>$L$5="Non"</formula>
    </cfRule>
  </conditionalFormatting>
  <conditionalFormatting sqref="K15">
    <cfRule type="expression" dxfId="2391" priority="260">
      <formula>$K$5="Non"</formula>
    </cfRule>
  </conditionalFormatting>
  <conditionalFormatting sqref="J15">
    <cfRule type="expression" dxfId="2390" priority="259">
      <formula>$J$5="Non"</formula>
    </cfRule>
  </conditionalFormatting>
  <conditionalFormatting sqref="I15">
    <cfRule type="expression" dxfId="2389" priority="258">
      <formula>$I$5="Non"</formula>
    </cfRule>
  </conditionalFormatting>
  <conditionalFormatting sqref="H15">
    <cfRule type="expression" dxfId="2388" priority="257">
      <formula>$H$5="Non"</formula>
    </cfRule>
  </conditionalFormatting>
  <conditionalFormatting sqref="G15">
    <cfRule type="expression" dxfId="2387" priority="256">
      <formula>$G$5="Non"</formula>
    </cfRule>
  </conditionalFormatting>
  <conditionalFormatting sqref="F15">
    <cfRule type="expression" dxfId="2386" priority="255">
      <formula>$F$5="Non"</formula>
    </cfRule>
  </conditionalFormatting>
  <conditionalFormatting sqref="E15">
    <cfRule type="expression" dxfId="2385" priority="254">
      <formula>$E$5="Non"</formula>
    </cfRule>
  </conditionalFormatting>
  <conditionalFormatting sqref="L42">
    <cfRule type="expression" dxfId="2384" priority="213">
      <formula>$L$5="Non"</formula>
    </cfRule>
  </conditionalFormatting>
  <conditionalFormatting sqref="K42">
    <cfRule type="expression" dxfId="2383" priority="212">
      <formula>$K$5="Non"</formula>
    </cfRule>
  </conditionalFormatting>
  <conditionalFormatting sqref="J42">
    <cfRule type="expression" dxfId="2382" priority="211">
      <formula>$J$5="Non"</formula>
    </cfRule>
  </conditionalFormatting>
  <conditionalFormatting sqref="I42">
    <cfRule type="expression" dxfId="2381" priority="210">
      <formula>$I$5="Non"</formula>
    </cfRule>
  </conditionalFormatting>
  <conditionalFormatting sqref="H42">
    <cfRule type="expression" dxfId="2380" priority="209">
      <formula>$H$5="Non"</formula>
    </cfRule>
  </conditionalFormatting>
  <conditionalFormatting sqref="G42">
    <cfRule type="expression" dxfId="2379" priority="208">
      <formula>$G$5="Non"</formula>
    </cfRule>
  </conditionalFormatting>
  <conditionalFormatting sqref="F42">
    <cfRule type="expression" dxfId="2378" priority="207">
      <formula>$F$5="Non"</formula>
    </cfRule>
  </conditionalFormatting>
  <conditionalFormatting sqref="E42">
    <cfRule type="expression" dxfId="2377" priority="206">
      <formula>$E$5="Non"</formula>
    </cfRule>
  </conditionalFormatting>
  <conditionalFormatting sqref="L71">
    <cfRule type="expression" dxfId="2376" priority="205">
      <formula>$L$5="Non"</formula>
    </cfRule>
  </conditionalFormatting>
  <conditionalFormatting sqref="K71">
    <cfRule type="expression" dxfId="2375" priority="204">
      <formula>$K$5="Non"</formula>
    </cfRule>
  </conditionalFormatting>
  <conditionalFormatting sqref="J71">
    <cfRule type="expression" dxfId="2374" priority="203">
      <formula>$J$5="Non"</formula>
    </cfRule>
  </conditionalFormatting>
  <conditionalFormatting sqref="I71">
    <cfRule type="expression" dxfId="2373" priority="202">
      <formula>$I$5="Non"</formula>
    </cfRule>
  </conditionalFormatting>
  <conditionalFormatting sqref="H71">
    <cfRule type="expression" dxfId="2372" priority="201">
      <formula>$H$5="Non"</formula>
    </cfRule>
  </conditionalFormatting>
  <conditionalFormatting sqref="G71">
    <cfRule type="expression" dxfId="2371" priority="200">
      <formula>$G$5="Non"</formula>
    </cfRule>
  </conditionalFormatting>
  <conditionalFormatting sqref="F71">
    <cfRule type="expression" dxfId="2370" priority="199">
      <formula>$F$5="Non"</formula>
    </cfRule>
  </conditionalFormatting>
  <conditionalFormatting sqref="E71">
    <cfRule type="expression" dxfId="2369" priority="198">
      <formula>$E$5="Non"</formula>
    </cfRule>
  </conditionalFormatting>
  <conditionalFormatting sqref="L73">
    <cfRule type="expression" dxfId="2368" priority="197">
      <formula>$L$5="Non"</formula>
    </cfRule>
  </conditionalFormatting>
  <conditionalFormatting sqref="K73">
    <cfRule type="expression" dxfId="2367" priority="196">
      <formula>$K$5="Non"</formula>
    </cfRule>
  </conditionalFormatting>
  <conditionalFormatting sqref="J73">
    <cfRule type="expression" dxfId="2366" priority="195">
      <formula>$J$5="Non"</formula>
    </cfRule>
  </conditionalFormatting>
  <conditionalFormatting sqref="I73">
    <cfRule type="expression" dxfId="2365" priority="194">
      <formula>$I$5="Non"</formula>
    </cfRule>
  </conditionalFormatting>
  <conditionalFormatting sqref="H73">
    <cfRule type="expression" dxfId="2364" priority="193">
      <formula>$H$5="Non"</formula>
    </cfRule>
  </conditionalFormatting>
  <conditionalFormatting sqref="G73">
    <cfRule type="expression" dxfId="2363" priority="192">
      <formula>$G$5="Non"</formula>
    </cfRule>
  </conditionalFormatting>
  <conditionalFormatting sqref="F73">
    <cfRule type="expression" dxfId="2362" priority="191">
      <formula>$F$5="Non"</formula>
    </cfRule>
  </conditionalFormatting>
  <conditionalFormatting sqref="E73">
    <cfRule type="expression" dxfId="2361" priority="190">
      <formula>$E$5="Non"</formula>
    </cfRule>
  </conditionalFormatting>
  <conditionalFormatting sqref="F35">
    <cfRule type="expression" dxfId="2360" priority="189">
      <formula>$E$5="Non"</formula>
    </cfRule>
  </conditionalFormatting>
  <conditionalFormatting sqref="G35">
    <cfRule type="expression" dxfId="2359" priority="188">
      <formula>$E$5="Non"</formula>
    </cfRule>
  </conditionalFormatting>
  <conditionalFormatting sqref="H35">
    <cfRule type="expression" dxfId="2358" priority="187">
      <formula>$E$5="Non"</formula>
    </cfRule>
  </conditionalFormatting>
  <conditionalFormatting sqref="I35">
    <cfRule type="expression" dxfId="2357" priority="186">
      <formula>$E$5="Non"</formula>
    </cfRule>
  </conditionalFormatting>
  <conditionalFormatting sqref="J35">
    <cfRule type="expression" dxfId="2356" priority="185">
      <formula>$E$5="Non"</formula>
    </cfRule>
  </conditionalFormatting>
  <conditionalFormatting sqref="K35">
    <cfRule type="expression" dxfId="2355" priority="184">
      <formula>$E$5="Non"</formula>
    </cfRule>
  </conditionalFormatting>
  <conditionalFormatting sqref="L35">
    <cfRule type="expression" dxfId="2354" priority="183">
      <formula>$E$5="Non"</formula>
    </cfRule>
  </conditionalFormatting>
  <conditionalFormatting sqref="F40">
    <cfRule type="expression" dxfId="2353" priority="168">
      <formula>$E$5="Non"</formula>
    </cfRule>
  </conditionalFormatting>
  <conditionalFormatting sqref="G40">
    <cfRule type="expression" dxfId="2352" priority="167">
      <formula>$E$5="Non"</formula>
    </cfRule>
  </conditionalFormatting>
  <conditionalFormatting sqref="H40">
    <cfRule type="expression" dxfId="2351" priority="166">
      <formula>$E$5="Non"</formula>
    </cfRule>
  </conditionalFormatting>
  <conditionalFormatting sqref="I40">
    <cfRule type="expression" dxfId="2350" priority="165">
      <formula>$E$5="Non"</formula>
    </cfRule>
  </conditionalFormatting>
  <conditionalFormatting sqref="J40">
    <cfRule type="expression" dxfId="2349" priority="164">
      <formula>$E$5="Non"</formula>
    </cfRule>
  </conditionalFormatting>
  <conditionalFormatting sqref="K40">
    <cfRule type="expression" dxfId="2348" priority="163">
      <formula>$E$5="Non"</formula>
    </cfRule>
  </conditionalFormatting>
  <conditionalFormatting sqref="L40">
    <cfRule type="expression" dxfId="2347" priority="162">
      <formula>$E$5="Non"</formula>
    </cfRule>
  </conditionalFormatting>
  <conditionalFormatting sqref="F45">
    <cfRule type="expression" dxfId="2346" priority="154">
      <formula>$E$5="Non"</formula>
    </cfRule>
  </conditionalFormatting>
  <conditionalFormatting sqref="G45">
    <cfRule type="expression" dxfId="2345" priority="153">
      <formula>$E$5="Non"</formula>
    </cfRule>
  </conditionalFormatting>
  <conditionalFormatting sqref="H45">
    <cfRule type="expression" dxfId="2344" priority="152">
      <formula>$E$5="Non"</formula>
    </cfRule>
  </conditionalFormatting>
  <conditionalFormatting sqref="I45">
    <cfRule type="expression" dxfId="2343" priority="151">
      <formula>$E$5="Non"</formula>
    </cfRule>
  </conditionalFormatting>
  <conditionalFormatting sqref="J45">
    <cfRule type="expression" dxfId="2342" priority="150">
      <formula>$E$5="Non"</formula>
    </cfRule>
  </conditionalFormatting>
  <conditionalFormatting sqref="K45">
    <cfRule type="expression" dxfId="2341" priority="149">
      <formula>$E$5="Non"</formula>
    </cfRule>
  </conditionalFormatting>
  <conditionalFormatting sqref="L45">
    <cfRule type="expression" dxfId="2340" priority="148">
      <formula>$E$5="Non"</formula>
    </cfRule>
  </conditionalFormatting>
  <conditionalFormatting sqref="F59">
    <cfRule type="expression" dxfId="2339" priority="147">
      <formula>$E$5="Non"</formula>
    </cfRule>
  </conditionalFormatting>
  <conditionalFormatting sqref="G59">
    <cfRule type="expression" dxfId="2338" priority="146">
      <formula>$E$5="Non"</formula>
    </cfRule>
  </conditionalFormatting>
  <conditionalFormatting sqref="H59">
    <cfRule type="expression" dxfId="2337" priority="145">
      <formula>$E$5="Non"</formula>
    </cfRule>
  </conditionalFormatting>
  <conditionalFormatting sqref="I59">
    <cfRule type="expression" dxfId="2336" priority="144">
      <formula>$E$5="Non"</formula>
    </cfRule>
  </conditionalFormatting>
  <conditionalFormatting sqref="J59">
    <cfRule type="expression" dxfId="2335" priority="143">
      <formula>$E$5="Non"</formula>
    </cfRule>
  </conditionalFormatting>
  <conditionalFormatting sqref="K59">
    <cfRule type="expression" dxfId="2334" priority="142">
      <formula>$E$5="Non"</formula>
    </cfRule>
  </conditionalFormatting>
  <conditionalFormatting sqref="L59">
    <cfRule type="expression" dxfId="2333" priority="141">
      <formula>$E$5="Non"</formula>
    </cfRule>
  </conditionalFormatting>
  <conditionalFormatting sqref="F64">
    <cfRule type="expression" dxfId="2332" priority="140">
      <formula>$E$5="Non"</formula>
    </cfRule>
  </conditionalFormatting>
  <conditionalFormatting sqref="G64">
    <cfRule type="expression" dxfId="2331" priority="139">
      <formula>$E$5="Non"</formula>
    </cfRule>
  </conditionalFormatting>
  <conditionalFormatting sqref="H64">
    <cfRule type="expression" dxfId="2330" priority="138">
      <formula>$E$5="Non"</formula>
    </cfRule>
  </conditionalFormatting>
  <conditionalFormatting sqref="I64">
    <cfRule type="expression" dxfId="2329" priority="137">
      <formula>$E$5="Non"</formula>
    </cfRule>
  </conditionalFormatting>
  <conditionalFormatting sqref="J64">
    <cfRule type="expression" dxfId="2328" priority="136">
      <formula>$E$5="Non"</formula>
    </cfRule>
  </conditionalFormatting>
  <conditionalFormatting sqref="K64">
    <cfRule type="expression" dxfId="2327" priority="135">
      <formula>$E$5="Non"</formula>
    </cfRule>
  </conditionalFormatting>
  <conditionalFormatting sqref="L64">
    <cfRule type="expression" dxfId="2326" priority="134">
      <formula>$E$5="Non"</formula>
    </cfRule>
  </conditionalFormatting>
  <conditionalFormatting sqref="F65:L65">
    <cfRule type="expression" dxfId="2325" priority="133">
      <formula>$E$5="Non"</formula>
    </cfRule>
  </conditionalFormatting>
  <conditionalFormatting sqref="F69:L69">
    <cfRule type="expression" dxfId="2324" priority="132">
      <formula>$E$5="Non"</formula>
    </cfRule>
  </conditionalFormatting>
  <conditionalFormatting sqref="F49:L49">
    <cfRule type="expression" dxfId="2323" priority="131">
      <formula>$E$5="Non"</formula>
    </cfRule>
  </conditionalFormatting>
  <conditionalFormatting sqref="F60:L60">
    <cfRule type="expression" dxfId="2322" priority="130">
      <formula>$E$5="Non"</formula>
    </cfRule>
  </conditionalFormatting>
  <conditionalFormatting sqref="F61:L61">
    <cfRule type="expression" dxfId="2321" priority="129">
      <formula>$E$5="Non"</formula>
    </cfRule>
  </conditionalFormatting>
  <conditionalFormatting sqref="L50">
    <cfRule type="expression" dxfId="2320" priority="128">
      <formula>$L$5="Non"</formula>
    </cfRule>
  </conditionalFormatting>
  <conditionalFormatting sqref="K50">
    <cfRule type="expression" dxfId="2319" priority="127">
      <formula>$K$5="Non"</formula>
    </cfRule>
  </conditionalFormatting>
  <conditionalFormatting sqref="J50">
    <cfRule type="expression" dxfId="2318" priority="126">
      <formula>$J$5="Non"</formula>
    </cfRule>
  </conditionalFormatting>
  <conditionalFormatting sqref="I50">
    <cfRule type="expression" dxfId="2317" priority="125">
      <formula>$I$5="Non"</formula>
    </cfRule>
  </conditionalFormatting>
  <conditionalFormatting sqref="H50">
    <cfRule type="expression" dxfId="2316" priority="124">
      <formula>$H$5="Non"</formula>
    </cfRule>
  </conditionalFormatting>
  <conditionalFormatting sqref="G50">
    <cfRule type="expression" dxfId="2315" priority="123">
      <formula>$G$5="Non"</formula>
    </cfRule>
  </conditionalFormatting>
  <conditionalFormatting sqref="F50">
    <cfRule type="expression" dxfId="2314" priority="122">
      <formula>$F$5="Non"</formula>
    </cfRule>
  </conditionalFormatting>
  <conditionalFormatting sqref="E50">
    <cfRule type="expression" dxfId="2313" priority="121">
      <formula>$E$5="Non"</formula>
    </cfRule>
  </conditionalFormatting>
  <conditionalFormatting sqref="L52">
    <cfRule type="expression" dxfId="2312" priority="120">
      <formula>$L$5="Non"</formula>
    </cfRule>
  </conditionalFormatting>
  <conditionalFormatting sqref="K52">
    <cfRule type="expression" dxfId="2311" priority="119">
      <formula>$K$5="Non"</formula>
    </cfRule>
  </conditionalFormatting>
  <conditionalFormatting sqref="J52">
    <cfRule type="expression" dxfId="2310" priority="118">
      <formula>$J$5="Non"</formula>
    </cfRule>
  </conditionalFormatting>
  <conditionalFormatting sqref="I52">
    <cfRule type="expression" dxfId="2309" priority="117">
      <formula>$I$5="Non"</formula>
    </cfRule>
  </conditionalFormatting>
  <conditionalFormatting sqref="H52">
    <cfRule type="expression" dxfId="2308" priority="116">
      <formula>$H$5="Non"</formula>
    </cfRule>
  </conditionalFormatting>
  <conditionalFormatting sqref="G52">
    <cfRule type="expression" dxfId="2307" priority="115">
      <formula>$G$5="Non"</formula>
    </cfRule>
  </conditionalFormatting>
  <conditionalFormatting sqref="F52">
    <cfRule type="expression" dxfId="2306" priority="114">
      <formula>$F$5="Non"</formula>
    </cfRule>
  </conditionalFormatting>
  <conditionalFormatting sqref="E52">
    <cfRule type="expression" dxfId="2305" priority="113">
      <formula>$E$5="Non"</formula>
    </cfRule>
  </conditionalFormatting>
  <conditionalFormatting sqref="L13">
    <cfRule type="expression" dxfId="2304" priority="104">
      <formula>$L$5="Non"</formula>
    </cfRule>
  </conditionalFormatting>
  <conditionalFormatting sqref="K13">
    <cfRule type="expression" dxfId="2303" priority="103">
      <formula>$K$5="Non"</formula>
    </cfRule>
  </conditionalFormatting>
  <conditionalFormatting sqref="J13">
    <cfRule type="expression" dxfId="2302" priority="102">
      <formula>$J$5="Non"</formula>
    </cfRule>
  </conditionalFormatting>
  <conditionalFormatting sqref="I13">
    <cfRule type="expression" dxfId="2301" priority="101">
      <formula>$I$5="Non"</formula>
    </cfRule>
  </conditionalFormatting>
  <conditionalFormatting sqref="H13">
    <cfRule type="expression" dxfId="2300" priority="100">
      <formula>$H$5="Non"</formula>
    </cfRule>
  </conditionalFormatting>
  <conditionalFormatting sqref="G13">
    <cfRule type="expression" dxfId="2299" priority="99">
      <formula>$G$5="Non"</formula>
    </cfRule>
  </conditionalFormatting>
  <conditionalFormatting sqref="F13">
    <cfRule type="expression" dxfId="2298" priority="98">
      <formula>$F$5="Non"</formula>
    </cfRule>
  </conditionalFormatting>
  <conditionalFormatting sqref="E13">
    <cfRule type="expression" dxfId="2297" priority="97">
      <formula>$E$5="Non"</formula>
    </cfRule>
  </conditionalFormatting>
  <conditionalFormatting sqref="L17">
    <cfRule type="expression" dxfId="2296" priority="96">
      <formula>$L$5="Non"</formula>
    </cfRule>
  </conditionalFormatting>
  <conditionalFormatting sqref="K17">
    <cfRule type="expression" dxfId="2295" priority="95">
      <formula>$K$5="Non"</formula>
    </cfRule>
  </conditionalFormatting>
  <conditionalFormatting sqref="J17">
    <cfRule type="expression" dxfId="2294" priority="94">
      <formula>$J$5="Non"</formula>
    </cfRule>
  </conditionalFormatting>
  <conditionalFormatting sqref="I17">
    <cfRule type="expression" dxfId="2293" priority="93">
      <formula>$I$5="Non"</formula>
    </cfRule>
  </conditionalFormatting>
  <conditionalFormatting sqref="H17">
    <cfRule type="expression" dxfId="2292" priority="92">
      <formula>$H$5="Non"</formula>
    </cfRule>
  </conditionalFormatting>
  <conditionalFormatting sqref="G17">
    <cfRule type="expression" dxfId="2291" priority="91">
      <formula>$G$5="Non"</formula>
    </cfRule>
  </conditionalFormatting>
  <conditionalFormatting sqref="F17">
    <cfRule type="expression" dxfId="2290" priority="90">
      <formula>$F$5="Non"</formula>
    </cfRule>
  </conditionalFormatting>
  <conditionalFormatting sqref="E17">
    <cfRule type="expression" dxfId="2289" priority="89">
      <formula>$E$5="Non"</formula>
    </cfRule>
  </conditionalFormatting>
  <conditionalFormatting sqref="L19">
    <cfRule type="expression" dxfId="2288" priority="88">
      <formula>$L$5="Non"</formula>
    </cfRule>
  </conditionalFormatting>
  <conditionalFormatting sqref="K19">
    <cfRule type="expression" dxfId="2287" priority="87">
      <formula>$K$5="Non"</formula>
    </cfRule>
  </conditionalFormatting>
  <conditionalFormatting sqref="J19">
    <cfRule type="expression" dxfId="2286" priority="86">
      <formula>$J$5="Non"</formula>
    </cfRule>
  </conditionalFormatting>
  <conditionalFormatting sqref="I19">
    <cfRule type="expression" dxfId="2285" priority="85">
      <formula>$I$5="Non"</formula>
    </cfRule>
  </conditionalFormatting>
  <conditionalFormatting sqref="H19">
    <cfRule type="expression" dxfId="2284" priority="84">
      <formula>$H$5="Non"</formula>
    </cfRule>
  </conditionalFormatting>
  <conditionalFormatting sqref="G19">
    <cfRule type="expression" dxfId="2283" priority="83">
      <formula>$G$5="Non"</formula>
    </cfRule>
  </conditionalFormatting>
  <conditionalFormatting sqref="F19">
    <cfRule type="expression" dxfId="2282" priority="82">
      <formula>$F$5="Non"</formula>
    </cfRule>
  </conditionalFormatting>
  <conditionalFormatting sqref="E19">
    <cfRule type="expression" dxfId="2281" priority="81">
      <formula>$E$5="Non"</formula>
    </cfRule>
  </conditionalFormatting>
  <conditionalFormatting sqref="L22">
    <cfRule type="expression" dxfId="2280" priority="80">
      <formula>$L$5="Non"</formula>
    </cfRule>
  </conditionalFormatting>
  <conditionalFormatting sqref="K22">
    <cfRule type="expression" dxfId="2279" priority="79">
      <formula>$K$5="Non"</formula>
    </cfRule>
  </conditionalFormatting>
  <conditionalFormatting sqref="J22">
    <cfRule type="expression" dxfId="2278" priority="78">
      <formula>$J$5="Non"</formula>
    </cfRule>
  </conditionalFormatting>
  <conditionalFormatting sqref="I22">
    <cfRule type="expression" dxfId="2277" priority="77">
      <formula>$I$5="Non"</formula>
    </cfRule>
  </conditionalFormatting>
  <conditionalFormatting sqref="H22">
    <cfRule type="expression" dxfId="2276" priority="76">
      <formula>$H$5="Non"</formula>
    </cfRule>
  </conditionalFormatting>
  <conditionalFormatting sqref="G22">
    <cfRule type="expression" dxfId="2275" priority="75">
      <formula>$G$5="Non"</formula>
    </cfRule>
  </conditionalFormatting>
  <conditionalFormatting sqref="F22">
    <cfRule type="expression" dxfId="2274" priority="74">
      <formula>$F$5="Non"</formula>
    </cfRule>
  </conditionalFormatting>
  <conditionalFormatting sqref="E22">
    <cfRule type="expression" dxfId="2273" priority="73">
      <formula>$E$5="Non"</formula>
    </cfRule>
  </conditionalFormatting>
  <conditionalFormatting sqref="L23">
    <cfRule type="expression" dxfId="2272" priority="72">
      <formula>$L$5="Non"</formula>
    </cfRule>
  </conditionalFormatting>
  <conditionalFormatting sqref="K23">
    <cfRule type="expression" dxfId="2271" priority="71">
      <formula>$K$5="Non"</formula>
    </cfRule>
  </conditionalFormatting>
  <conditionalFormatting sqref="J23">
    <cfRule type="expression" dxfId="2270" priority="70">
      <formula>$J$5="Non"</formula>
    </cfRule>
  </conditionalFormatting>
  <conditionalFormatting sqref="I23">
    <cfRule type="expression" dxfId="2269" priority="69">
      <formula>$I$5="Non"</formula>
    </cfRule>
  </conditionalFormatting>
  <conditionalFormatting sqref="H23">
    <cfRule type="expression" dxfId="2268" priority="68">
      <formula>$H$5="Non"</formula>
    </cfRule>
  </conditionalFormatting>
  <conditionalFormatting sqref="G23">
    <cfRule type="expression" dxfId="2267" priority="67">
      <formula>$G$5="Non"</formula>
    </cfRule>
  </conditionalFormatting>
  <conditionalFormatting sqref="F23">
    <cfRule type="expression" dxfId="2266" priority="66">
      <formula>$F$5="Non"</formula>
    </cfRule>
  </conditionalFormatting>
  <conditionalFormatting sqref="E23">
    <cfRule type="expression" dxfId="2265" priority="65">
      <formula>$E$5="Non"</formula>
    </cfRule>
  </conditionalFormatting>
  <conditionalFormatting sqref="L21">
    <cfRule type="expression" dxfId="2264" priority="64">
      <formula>$L$5="Non"</formula>
    </cfRule>
  </conditionalFormatting>
  <conditionalFormatting sqref="K21">
    <cfRule type="expression" dxfId="2263" priority="63">
      <formula>$K$5="Non"</formula>
    </cfRule>
  </conditionalFormatting>
  <conditionalFormatting sqref="J21">
    <cfRule type="expression" dxfId="2262" priority="62">
      <formula>$J$5="Non"</formula>
    </cfRule>
  </conditionalFormatting>
  <conditionalFormatting sqref="I21">
    <cfRule type="expression" dxfId="2261" priority="61">
      <formula>$I$5="Non"</formula>
    </cfRule>
  </conditionalFormatting>
  <conditionalFormatting sqref="H21">
    <cfRule type="expression" dxfId="2260" priority="60">
      <formula>$H$5="Non"</formula>
    </cfRule>
  </conditionalFormatting>
  <conditionalFormatting sqref="G21">
    <cfRule type="expression" dxfId="2259" priority="59">
      <formula>$G$5="Non"</formula>
    </cfRule>
  </conditionalFormatting>
  <conditionalFormatting sqref="F21">
    <cfRule type="expression" dxfId="2258" priority="58">
      <formula>$F$5="Non"</formula>
    </cfRule>
  </conditionalFormatting>
  <conditionalFormatting sqref="E21">
    <cfRule type="expression" dxfId="2257" priority="57">
      <formula>$E$5="Non"</formula>
    </cfRule>
  </conditionalFormatting>
  <conditionalFormatting sqref="L25">
    <cfRule type="expression" dxfId="2256" priority="56">
      <formula>$L$5="Non"</formula>
    </cfRule>
  </conditionalFormatting>
  <conditionalFormatting sqref="K25">
    <cfRule type="expression" dxfId="2255" priority="55">
      <formula>$K$5="Non"</formula>
    </cfRule>
  </conditionalFormatting>
  <conditionalFormatting sqref="J25">
    <cfRule type="expression" dxfId="2254" priority="54">
      <formula>$J$5="Non"</formula>
    </cfRule>
  </conditionalFormatting>
  <conditionalFormatting sqref="I25">
    <cfRule type="expression" dxfId="2253" priority="53">
      <formula>$I$5="Non"</formula>
    </cfRule>
  </conditionalFormatting>
  <conditionalFormatting sqref="H25">
    <cfRule type="expression" dxfId="2252" priority="52">
      <formula>$H$5="Non"</formula>
    </cfRule>
  </conditionalFormatting>
  <conditionalFormatting sqref="G25">
    <cfRule type="expression" dxfId="2251" priority="51">
      <formula>$G$5="Non"</formula>
    </cfRule>
  </conditionalFormatting>
  <conditionalFormatting sqref="F25">
    <cfRule type="expression" dxfId="2250" priority="50">
      <formula>$F$5="Non"</formula>
    </cfRule>
  </conditionalFormatting>
  <conditionalFormatting sqref="E25">
    <cfRule type="expression" dxfId="2249" priority="49">
      <formula>$E$5="Non"</formula>
    </cfRule>
  </conditionalFormatting>
  <conditionalFormatting sqref="L27">
    <cfRule type="expression" dxfId="2248" priority="48">
      <formula>$L$5="Non"</formula>
    </cfRule>
  </conditionalFormatting>
  <conditionalFormatting sqref="K27">
    <cfRule type="expression" dxfId="2247" priority="47">
      <formula>$K$5="Non"</formula>
    </cfRule>
  </conditionalFormatting>
  <conditionalFormatting sqref="J27">
    <cfRule type="expression" dxfId="2246" priority="46">
      <formula>$J$5="Non"</formula>
    </cfRule>
  </conditionalFormatting>
  <conditionalFormatting sqref="I27">
    <cfRule type="expression" dxfId="2245" priority="45">
      <formula>$I$5="Non"</formula>
    </cfRule>
  </conditionalFormatting>
  <conditionalFormatting sqref="H27">
    <cfRule type="expression" dxfId="2244" priority="44">
      <formula>$H$5="Non"</formula>
    </cfRule>
  </conditionalFormatting>
  <conditionalFormatting sqref="G27">
    <cfRule type="expression" dxfId="2243" priority="43">
      <formula>$G$5="Non"</formula>
    </cfRule>
  </conditionalFormatting>
  <conditionalFormatting sqref="F27">
    <cfRule type="expression" dxfId="2242" priority="42">
      <formula>$F$5="Non"</formula>
    </cfRule>
  </conditionalFormatting>
  <conditionalFormatting sqref="E27">
    <cfRule type="expression" dxfId="2241" priority="41">
      <formula>$E$5="Non"</formula>
    </cfRule>
  </conditionalFormatting>
  <conditionalFormatting sqref="L33">
    <cfRule type="expression" dxfId="2240" priority="40">
      <formula>$L$5="Non"</formula>
    </cfRule>
  </conditionalFormatting>
  <conditionalFormatting sqref="K33">
    <cfRule type="expression" dxfId="2239" priority="39">
      <formula>$K$5="Non"</formula>
    </cfRule>
  </conditionalFormatting>
  <conditionalFormatting sqref="J33">
    <cfRule type="expression" dxfId="2238" priority="38">
      <formula>$J$5="Non"</formula>
    </cfRule>
  </conditionalFormatting>
  <conditionalFormatting sqref="I33">
    <cfRule type="expression" dxfId="2237" priority="37">
      <formula>$I$5="Non"</formula>
    </cfRule>
  </conditionalFormatting>
  <conditionalFormatting sqref="H33">
    <cfRule type="expression" dxfId="2236" priority="36">
      <formula>$H$5="Non"</formula>
    </cfRule>
  </conditionalFormatting>
  <conditionalFormatting sqref="G33">
    <cfRule type="expression" dxfId="2235" priority="35">
      <formula>$G$5="Non"</formula>
    </cfRule>
  </conditionalFormatting>
  <conditionalFormatting sqref="F33">
    <cfRule type="expression" dxfId="2234" priority="34">
      <formula>$F$5="Non"</formula>
    </cfRule>
  </conditionalFormatting>
  <conditionalFormatting sqref="E33">
    <cfRule type="expression" dxfId="2233" priority="33">
      <formula>$E$5="Non"</formula>
    </cfRule>
  </conditionalFormatting>
  <conditionalFormatting sqref="L36">
    <cfRule type="expression" dxfId="2232" priority="32">
      <formula>$L$5="Non"</formula>
    </cfRule>
  </conditionalFormatting>
  <conditionalFormatting sqref="K36">
    <cfRule type="expression" dxfId="2231" priority="31">
      <formula>$K$5="Non"</formula>
    </cfRule>
  </conditionalFormatting>
  <conditionalFormatting sqref="J36">
    <cfRule type="expression" dxfId="2230" priority="30">
      <formula>$J$5="Non"</formula>
    </cfRule>
  </conditionalFormatting>
  <conditionalFormatting sqref="I36">
    <cfRule type="expression" dxfId="2229" priority="29">
      <formula>$I$5="Non"</formula>
    </cfRule>
  </conditionalFormatting>
  <conditionalFormatting sqref="H36">
    <cfRule type="expression" dxfId="2228" priority="28">
      <formula>$H$5="Non"</formula>
    </cfRule>
  </conditionalFormatting>
  <conditionalFormatting sqref="G36">
    <cfRule type="expression" dxfId="2227" priority="27">
      <formula>$G$5="Non"</formula>
    </cfRule>
  </conditionalFormatting>
  <conditionalFormatting sqref="F36">
    <cfRule type="expression" dxfId="2226" priority="26">
      <formula>$F$5="Non"</formula>
    </cfRule>
  </conditionalFormatting>
  <conditionalFormatting sqref="E36">
    <cfRule type="expression" dxfId="2225" priority="25">
      <formula>$E$5="Non"</formula>
    </cfRule>
  </conditionalFormatting>
  <conditionalFormatting sqref="L37">
    <cfRule type="expression" dxfId="2224" priority="24">
      <formula>$L$5="Non"</formula>
    </cfRule>
  </conditionalFormatting>
  <conditionalFormatting sqref="K37">
    <cfRule type="expression" dxfId="2223" priority="23">
      <formula>$K$5="Non"</formula>
    </cfRule>
  </conditionalFormatting>
  <conditionalFormatting sqref="J37">
    <cfRule type="expression" dxfId="2222" priority="22">
      <formula>$J$5="Non"</formula>
    </cfRule>
  </conditionalFormatting>
  <conditionalFormatting sqref="I37">
    <cfRule type="expression" dxfId="2221" priority="21">
      <formula>$I$5="Non"</formula>
    </cfRule>
  </conditionalFormatting>
  <conditionalFormatting sqref="H37">
    <cfRule type="expression" dxfId="2220" priority="20">
      <formula>$H$5="Non"</formula>
    </cfRule>
  </conditionalFormatting>
  <conditionalFormatting sqref="G37">
    <cfRule type="expression" dxfId="2219" priority="19">
      <formula>$G$5="Non"</formula>
    </cfRule>
  </conditionalFormatting>
  <conditionalFormatting sqref="F37">
    <cfRule type="expression" dxfId="2218" priority="18">
      <formula>$F$5="Non"</formula>
    </cfRule>
  </conditionalFormatting>
  <conditionalFormatting sqref="E37">
    <cfRule type="expression" dxfId="2217" priority="17">
      <formula>$E$5="Non"</formula>
    </cfRule>
  </conditionalFormatting>
  <conditionalFormatting sqref="L43">
    <cfRule type="expression" dxfId="2216" priority="16">
      <formula>$L$5="Non"</formula>
    </cfRule>
  </conditionalFormatting>
  <conditionalFormatting sqref="K43">
    <cfRule type="expression" dxfId="2215" priority="15">
      <formula>$K$5="Non"</formula>
    </cfRule>
  </conditionalFormatting>
  <conditionalFormatting sqref="J43">
    <cfRule type="expression" dxfId="2214" priority="14">
      <formula>$J$5="Non"</formula>
    </cfRule>
  </conditionalFormatting>
  <conditionalFormatting sqref="I43">
    <cfRule type="expression" dxfId="2213" priority="13">
      <formula>$I$5="Non"</formula>
    </cfRule>
  </conditionalFormatting>
  <conditionalFormatting sqref="H43">
    <cfRule type="expression" dxfId="2212" priority="12">
      <formula>$H$5="Non"</formula>
    </cfRule>
  </conditionalFormatting>
  <conditionalFormatting sqref="G43">
    <cfRule type="expression" dxfId="2211" priority="11">
      <formula>$G$5="Non"</formula>
    </cfRule>
  </conditionalFormatting>
  <conditionalFormatting sqref="F43">
    <cfRule type="expression" dxfId="2210" priority="10">
      <formula>$F$5="Non"</formula>
    </cfRule>
  </conditionalFormatting>
  <conditionalFormatting sqref="E43">
    <cfRule type="expression" dxfId="2209" priority="9">
      <formula>$E$5="Non"</formula>
    </cfRule>
  </conditionalFormatting>
  <conditionalFormatting sqref="L51">
    <cfRule type="expression" dxfId="2208" priority="8">
      <formula>$L$5="Non"</formula>
    </cfRule>
  </conditionalFormatting>
  <conditionalFormatting sqref="K51">
    <cfRule type="expression" dxfId="2207" priority="7">
      <formula>$K$5="Non"</formula>
    </cfRule>
  </conditionalFormatting>
  <conditionalFormatting sqref="J51">
    <cfRule type="expression" dxfId="2206" priority="6">
      <formula>$J$5="Non"</formula>
    </cfRule>
  </conditionalFormatting>
  <conditionalFormatting sqref="I51">
    <cfRule type="expression" dxfId="2205" priority="5">
      <formula>$I$5="Non"</formula>
    </cfRule>
  </conditionalFormatting>
  <conditionalFormatting sqref="H51">
    <cfRule type="expression" dxfId="2204" priority="4">
      <formula>$H$5="Non"</formula>
    </cfRule>
  </conditionalFormatting>
  <conditionalFormatting sqref="G51">
    <cfRule type="expression" dxfId="2203" priority="3">
      <formula>$G$5="Non"</formula>
    </cfRule>
  </conditionalFormatting>
  <conditionalFormatting sqref="F51">
    <cfRule type="expression" dxfId="2202" priority="2">
      <formula>$F$5="Non"</formula>
    </cfRule>
  </conditionalFormatting>
  <conditionalFormatting sqref="E51">
    <cfRule type="expression" dxfId="2201" priority="1">
      <formula>$E$5="Non"</formula>
    </cfRule>
  </conditionalFormatting>
  <dataValidations count="66">
    <dataValidation type="list" allowBlank="1" showInputMessage="1" showErrorMessage="1" sqref="F53">
      <formula1>IF(AND(CelluleSource8="Oui",Variante1="Oui"),Liste1)</formula1>
    </dataValidation>
    <dataValidation type="list" allowBlank="1" showInputMessage="1" showErrorMessage="1" sqref="G53">
      <formula1>IF(AND(CelluleSource8="Oui",Variante2="Oui"),Liste1)</formula1>
    </dataValidation>
    <dataValidation type="list" allowBlank="1" showInputMessage="1" showErrorMessage="1" sqref="H53">
      <formula1>IF(AND(CelluleSource8="Oui",Variante3="Oui"),Liste1)</formula1>
    </dataValidation>
    <dataValidation type="list" allowBlank="1" showInputMessage="1" showErrorMessage="1" sqref="I53">
      <formula1>IF(AND(CelluleSource8="Oui",Variante4="Oui"),Liste1)</formula1>
    </dataValidation>
    <dataValidation type="list" allowBlank="1" showInputMessage="1" showErrorMessage="1" sqref="J53">
      <formula1>IF(AND(CelluleSource8="Oui",Variante5="Oui"),Liste1)</formula1>
    </dataValidation>
    <dataValidation type="list" allowBlank="1" showInputMessage="1" showErrorMessage="1" sqref="K53">
      <formula1>IF(AND(CelluleSource8="Oui",Variante6="Oui"),Liste1)</formula1>
    </dataValidation>
    <dataValidation type="list" allowBlank="1" showInputMessage="1" showErrorMessage="1" sqref="L53">
      <formula1>IF(AND(CelluleSource8="Oui",Variante7="Oui"),Liste1)</formula1>
    </dataValidation>
    <dataValidation type="list" allowBlank="1" showInputMessage="1" showErrorMessage="1" sqref="E78 E67">
      <formula1>IF(AND(CelluleSource7="Oui",Base="Oui"),Liste1)</formula1>
    </dataValidation>
    <dataValidation type="list" allowBlank="1" showInputMessage="1" showErrorMessage="1" sqref="F78 F67">
      <formula1>IF(AND(CelluleSource7="Oui",Variante1="Oui"),Liste1)</formula1>
    </dataValidation>
    <dataValidation type="list" allowBlank="1" showInputMessage="1" showErrorMessage="1" sqref="G78 G67">
      <formula1>IF(AND(CelluleSource7="Oui",Variante2="Oui"),Liste1)</formula1>
    </dataValidation>
    <dataValidation type="list" allowBlank="1" showInputMessage="1" showErrorMessage="1" sqref="H78 H67">
      <formula1>IF(AND(CelluleSource7="Oui",Variante3="Oui"),Liste1)</formula1>
    </dataValidation>
    <dataValidation type="list" allowBlank="1" showInputMessage="1" showErrorMessage="1" sqref="I78 I67">
      <formula1>IF(AND(CelluleSource7="Oui",Variante4="Oui"),Liste1)</formula1>
    </dataValidation>
    <dataValidation type="list" allowBlank="1" showInputMessage="1" showErrorMessage="1" sqref="J78 J67">
      <formula1>IF(AND(CelluleSource7="Oui",Variante5="Oui"),Liste1)</formula1>
    </dataValidation>
    <dataValidation type="list" allowBlank="1" showInputMessage="1" showErrorMessage="1" sqref="K78 K67">
      <formula1>IF(AND(CelluleSource7="Oui",Variante6="Oui"),Liste1)</formula1>
    </dataValidation>
    <dataValidation type="list" allowBlank="1" showInputMessage="1" showErrorMessage="1" sqref="L78 L67">
      <formula1>IF(AND(CelluleSource7="Oui",Variante7="Oui"),Liste1)</formula1>
    </dataValidation>
    <dataValidation type="list" allowBlank="1" showInputMessage="1" showErrorMessage="1" sqref="G80">
      <formula1>IF(AND(CelluleSource6="Oui",Variante2="Oui"),Liste1)</formula1>
    </dataValidation>
    <dataValidation type="list" allowBlank="1" showInputMessage="1" showErrorMessage="1" sqref="H80">
      <formula1>IF(AND(CelluleSource6="Oui",Variante3="Oui"),Liste1)</formula1>
    </dataValidation>
    <dataValidation type="list" allowBlank="1" showInputMessage="1" showErrorMessage="1" sqref="I80">
      <formula1>IF(AND(CelluleSource6="Oui",Variante4="Oui"),Liste1)</formula1>
    </dataValidation>
    <dataValidation type="list" allowBlank="1" showInputMessage="1" showErrorMessage="1" sqref="J80">
      <formula1>IF(AND(CelluleSource6="Oui",Variante5="Oui"),Liste1)</formula1>
    </dataValidation>
    <dataValidation type="list" allowBlank="1" showInputMessage="1" showErrorMessage="1" sqref="K80">
      <formula1>IF(AND(CelluleSource6="Oui",Variante6="Oui"),Liste1)</formula1>
    </dataValidation>
    <dataValidation type="list" allowBlank="1" showInputMessage="1" showErrorMessage="1" sqref="L80">
      <formula1>IF(AND(CelluleSource6="Oui",Variante7="Oui"),Liste1)</formula1>
    </dataValidation>
    <dataValidation type="list" allowBlank="1" showInputMessage="1" showErrorMessage="1" sqref="F80">
      <formula1>IF(AND(CelluleSource6="Oui",Variante1="Oui"),Liste1)</formula1>
    </dataValidation>
    <dataValidation type="list" allowBlank="1" showInputMessage="1" showErrorMessage="1" sqref="F41">
      <formula1>IF(AND(CelluleSource5="Oui",Variante1="Oui"),Liste1)</formula1>
    </dataValidation>
    <dataValidation type="list" allowBlank="1" showInputMessage="1" showErrorMessage="1" sqref="G41">
      <formula1>IF(AND(CelluleSource5="Oui",Variante2="Oui"),Liste1)</formula1>
    </dataValidation>
    <dataValidation type="list" allowBlank="1" showInputMessage="1" showErrorMessage="1" sqref="H41">
      <formula1>IF(AND(CelluleSource5="Oui",Variante3="Oui"),Liste1)</formula1>
    </dataValidation>
    <dataValidation type="list" allowBlank="1" showInputMessage="1" showErrorMessage="1" sqref="I41">
      <formula1>IF(AND(CelluleSource5="Oui",Variante4="Oui"),Liste1)</formula1>
    </dataValidation>
    <dataValidation type="list" allowBlank="1" showInputMessage="1" showErrorMessage="1" sqref="J41">
      <formula1>IF(AND(CelluleSource5="Oui",Variante5="Oui"),Liste1)</formula1>
    </dataValidation>
    <dataValidation type="list" allowBlank="1" showInputMessage="1" showErrorMessage="1" sqref="K41">
      <formula1>IF(AND(CelluleSource5="Oui",Variante6="Oui"),Liste1)</formula1>
    </dataValidation>
    <dataValidation type="list" allowBlank="1" showInputMessage="1" showErrorMessage="1" sqref="L41">
      <formula1>IF(AND(CelluleSource5="Oui",Variante7="Oui"),Liste1)</formula1>
    </dataValidation>
    <dataValidation type="list" allowBlank="1" showInputMessage="1" showErrorMessage="1" sqref="E48:E49 E60:E61">
      <formula1>IF(AND(CelluleSource3="Oui",Base="Oui"),Liste1)</formula1>
    </dataValidation>
    <dataValidation type="list" allowBlank="1" showInputMessage="1" showErrorMessage="1" sqref="F48:F49 F60:F61">
      <formula1>IF(AND(CelluleSource3="Oui",Variante1="Oui"),Liste1)</formula1>
    </dataValidation>
    <dataValidation type="list" allowBlank="1" showInputMessage="1" showErrorMessage="1" sqref="G48:G49 G60:G61">
      <formula1>IF(AND(CelluleSource3="Oui",Variante2="Oui"),Liste1)</formula1>
    </dataValidation>
    <dataValidation type="list" allowBlank="1" showInputMessage="1" showErrorMessage="1" sqref="H48:H49 H60:H61">
      <formula1>IF(AND(CelluleSource3="Oui",Variante3="Oui"),Liste1)</formula1>
    </dataValidation>
    <dataValidation type="list" allowBlank="1" showInputMessage="1" showErrorMessage="1" sqref="I48:I49 I60:I61">
      <formula1>IF(AND(CelluleSource3="Oui",Variante4="Oui"),Liste1)</formula1>
    </dataValidation>
    <dataValidation type="list" allowBlank="1" showInputMessage="1" showErrorMessage="1" sqref="J48:J49 J60:J61">
      <formula1>IF(AND(CelluleSource3="Oui",Variante5="Oui"),Liste1)</formula1>
    </dataValidation>
    <dataValidation type="list" allowBlank="1" showInputMessage="1" showErrorMessage="1" sqref="K48:K49 K60:K61">
      <formula1>IF(AND(CelluleSource3="Oui",Variante6="Oui"),Liste1)</formula1>
    </dataValidation>
    <dataValidation type="list" allowBlank="1" showInputMessage="1" showErrorMessage="1" sqref="L48:L49 L60:L61">
      <formula1>IF(AND(CelluleSource3="Oui",Variante7="Oui"),Liste1)</formula1>
    </dataValidation>
    <dataValidation type="list" allowBlank="1" showInputMessage="1" showErrorMessage="1" sqref="E69 E65">
      <formula1>IF(AND(CelluleSource2="Oui",Base="Oui"),Liste1)</formula1>
    </dataValidation>
    <dataValidation type="list" allowBlank="1" showInputMessage="1" showErrorMessage="1" sqref="F69 F65">
      <formula1>IF(AND(CelluleSource2="Oui",Variante1="Oui"),Liste1)</formula1>
    </dataValidation>
    <dataValidation type="list" allowBlank="1" showInputMessage="1" showErrorMessage="1" sqref="G69 G65">
      <formula1>IF(AND(CelluleSource2="Oui",Variante2="Oui"),Liste1)</formula1>
    </dataValidation>
    <dataValidation type="list" allowBlank="1" showInputMessage="1" showErrorMessage="1" sqref="H69 H65">
      <formula1>IF(AND(CelluleSource2="Oui",Variante3="Oui"),Liste1)</formula1>
    </dataValidation>
    <dataValidation type="list" allowBlank="1" showInputMessage="1" showErrorMessage="1" sqref="I69 I65">
      <formula1>IF(AND(CelluleSource2="Oui",Variante4="Oui"),Liste1)</formula1>
    </dataValidation>
    <dataValidation type="list" allowBlank="1" showInputMessage="1" showErrorMessage="1" sqref="J69 J65">
      <formula1>IF(AND(CelluleSource2="Oui",Variante5="Oui"),Liste1)</formula1>
    </dataValidation>
    <dataValidation type="list" allowBlank="1" showInputMessage="1" showErrorMessage="1" sqref="K69 K65">
      <formula1>IF(AND(CelluleSource2="Oui",Variante6="Oui"),Liste1)</formula1>
    </dataValidation>
    <dataValidation type="list" allowBlank="1" showInputMessage="1" showErrorMessage="1" sqref="L69 L65">
      <formula1>IF(AND(CelluleSource2="Oui",Variante7="Oui"),Liste1)</formula1>
    </dataValidation>
    <dataValidation type="list" allowBlank="1" showInputMessage="1" showErrorMessage="1" sqref="E64 E59 E40 E35 E45">
      <formula1>IF(AND(CelluleSource1="Oui",Base="Oui"),Liste1)</formula1>
    </dataValidation>
    <dataValidation type="list" allowBlank="1" showInputMessage="1" showErrorMessage="1" sqref="F64 F59 F40 F35 F45">
      <formula1>IF(AND(CelluleSource1="Oui",Variante1="Oui"),Liste1)</formula1>
    </dataValidation>
    <dataValidation type="list" allowBlank="1" showInputMessage="1" showErrorMessage="1" sqref="G64 G59 G40 G35 G45">
      <formula1>IF(AND(CelluleSource1="Oui",Variante2="Oui"),Liste1)</formula1>
    </dataValidation>
    <dataValidation type="list" allowBlank="1" showInputMessage="1" showErrorMessage="1" sqref="H64 H59 H40 H35 H45">
      <formula1>IF(AND(CelluleSource1="Oui",Variante3="Oui"),Liste1)</formula1>
    </dataValidation>
    <dataValidation type="list" allowBlank="1" showInputMessage="1" showErrorMessage="1" sqref="I64 I59 I40 I35 I45">
      <formula1>IF(AND(CelluleSource1="Oui",Variante4="Oui"),Liste1)</formula1>
    </dataValidation>
    <dataValidation type="list" allowBlank="1" showInputMessage="1" showErrorMessage="1" sqref="J64 J59 J40 J35 J45">
      <formula1>IF(AND(CelluleSource1="Oui",Variante5="Oui"),Liste1)</formula1>
    </dataValidation>
    <dataValidation type="list" allowBlank="1" showInputMessage="1" showErrorMessage="1" sqref="K64 K59 K40 K35 K45">
      <formula1>IF(AND(CelluleSource1="Oui",Variante6="Oui"),Liste1)</formula1>
    </dataValidation>
    <dataValidation type="list" allowBlank="1" showInputMessage="1" showErrorMessage="1" sqref="L64 L59 L40 L35 L45">
      <formula1>IF(AND(CelluleSource1="Oui",Variante7="Oui"),Liste1)</formula1>
    </dataValidation>
    <dataValidation type="list" allowBlank="1" showInputMessage="1" showErrorMessage="1" sqref="E73 E15 E11:E12 E71 E42">
      <formula1>IF(Base="Oui",Liste1)</formula1>
    </dataValidation>
    <dataValidation type="list" allowBlank="1" showInputMessage="1" showErrorMessage="1" sqref="F73 F15 F11:F12 F71 F42">
      <formula1>IF(Variante1="Oui",Liste1)</formula1>
    </dataValidation>
    <dataValidation type="list" allowBlank="1" showInputMessage="1" showErrorMessage="1" sqref="G73 G15 G11:G12 G71 G42">
      <formula1>IF(Variante2="Oui",Liste1)</formula1>
    </dataValidation>
    <dataValidation type="list" allowBlank="1" showInputMessage="1" showErrorMessage="1" sqref="H73 H15 H11:H12 H71 H42">
      <formula1>IF(Variante3="Oui",Liste1)</formula1>
    </dataValidation>
    <dataValidation type="list" allowBlank="1" showInputMessage="1" showErrorMessage="1" sqref="I73 I15 I11:I12 I71 I42">
      <formula1>IF(Variante4="Oui",Liste1)</formula1>
    </dataValidation>
    <dataValidation type="list" allowBlank="1" showInputMessage="1" showErrorMessage="1" sqref="J73 J15 J11:J12 J71 J42">
      <formula1>IF(Variante5="Oui",Liste1)</formula1>
    </dataValidation>
    <dataValidation type="list" allowBlank="1" showInputMessage="1" showErrorMessage="1" sqref="K73 K15 K11:K12 K71 K42">
      <formula1>IF(Variante6="Oui",Liste1)</formula1>
    </dataValidation>
    <dataValidation type="list" allowBlank="1" showInputMessage="1" showErrorMessage="1" sqref="L73 L15 L11:L12 L71 L42">
      <formula1>IF(Variante7="Oui",Liste1)</formula1>
    </dataValidation>
    <dataValidation type="list" allowBlank="1" showInputMessage="1" showErrorMessage="1" sqref="E53">
      <formula1>IF(AND(CelluleSource8="Oui",Base="Oui"),Liste1)</formula1>
    </dataValidation>
    <dataValidation type="list" allowBlank="1" showInputMessage="1" showErrorMessage="1" sqref="E80">
      <formula1>IF(AND(CelluleSource6="Oui",Base="Oui"),Liste1)</formula1>
    </dataValidation>
    <dataValidation type="list" allowBlank="1" showInputMessage="1" showErrorMessage="1" sqref="E41">
      <formula1>IF(AND(CelluleSource5="Oui",Base="Oui"),Liste1)</formula1>
    </dataValidation>
    <dataValidation type="custom" allowBlank="1" showInputMessage="1" showErrorMessage="1" sqref="A67:D67 Q67:XFD67">
      <formula1>Liste1</formula1>
    </dataValidation>
    <dataValidation type="list" allowBlank="1" showInputMessage="1" showErrorMessage="1" sqref="E5:L5">
      <formula1>Liste1</formula1>
    </dataValidation>
  </dataValidations>
  <printOptions horizontalCentered="1"/>
  <pageMargins left="0" right="0" top="0" bottom="0" header="0" footer="0"/>
  <pageSetup paperSize="9" scale="80" orientation="portrait" r:id="rId1"/>
  <extLst>
    <ext xmlns:x14="http://schemas.microsoft.com/office/spreadsheetml/2009/9/main" uri="{78C0D931-6437-407d-A8EE-F0AAD7539E65}">
      <x14:conditionalFormattings>
        <x14:conditionalFormatting xmlns:xm="http://schemas.microsoft.com/office/excel/2006/main">
          <x14:cfRule type="expression" priority="307" id="{3BBE2022-2BC9-4D08-85F0-200B2EF8A29D}">
            <xm:f>'Disponibilité Energie'!$G$8="Non"</xm:f>
            <x14:dxf>
              <font>
                <strike/>
              </font>
              <fill>
                <patternFill>
                  <bgColor theme="0" tint="-0.34998626667073579"/>
                </patternFill>
              </fill>
            </x14:dxf>
          </x14:cfRule>
          <xm:sqref>C34:L34 B25:D25 D35:L35 C40:L40 C43:D43 B45:L45 C59:L59 C64:L64 D36:D37</xm:sqref>
        </x14:conditionalFormatting>
        <x14:conditionalFormatting xmlns:xm="http://schemas.microsoft.com/office/excel/2006/main">
          <x14:cfRule type="expression" priority="306" id="{966F8207-C09C-496A-8F90-E6F0E57E466F}">
            <xm:f>'Disponibilité Energie'!$G$15="Non"</xm:f>
            <x14:dxf>
              <font>
                <strike/>
              </font>
              <fill>
                <patternFill>
                  <bgColor theme="0" tint="-0.34998626667073579"/>
                </patternFill>
              </fill>
            </x14:dxf>
          </x14:cfRule>
          <xm:sqref>C33:D33 C65:L65 B69:L69</xm:sqref>
        </x14:conditionalFormatting>
        <x14:conditionalFormatting xmlns:xm="http://schemas.microsoft.com/office/excel/2006/main">
          <x14:cfRule type="expression" priority="305" id="{DAE43F8E-BC20-4FD2-946F-924738795556}">
            <xm:f>'Disponibilité Energie'!$G$23="Non"</xm:f>
            <x14:dxf>
              <font>
                <strike/>
              </font>
              <fill>
                <patternFill>
                  <bgColor theme="0" tint="-0.34998626667073579"/>
                </patternFill>
              </fill>
            </x14:dxf>
          </x14:cfRule>
          <xm:sqref>B47:L47 C48:L49 C60:L61</xm:sqref>
        </x14:conditionalFormatting>
        <x14:conditionalFormatting xmlns:xm="http://schemas.microsoft.com/office/excel/2006/main">
          <x14:cfRule type="expression" priority="304" id="{5B94AEF0-0DC1-42F4-9831-F76C132208E1}">
            <xm:f>'Disponibilité Energie'!$G$30="Non"</xm:f>
            <x14:dxf>
              <font>
                <strike/>
              </font>
              <fill>
                <patternFill>
                  <bgColor theme="0" tint="-0.34998626667073579"/>
                </patternFill>
              </fill>
            </x14:dxf>
          </x14:cfRule>
          <xm:sqref>B51:D51</xm:sqref>
        </x14:conditionalFormatting>
        <x14:conditionalFormatting xmlns:xm="http://schemas.microsoft.com/office/excel/2006/main">
          <x14:cfRule type="expression" priority="303" id="{3577BF6C-D367-4B32-A098-EF8F77D42B5C}">
            <xm:f>'Disponibilité Energie'!$G$40="Non"</xm:f>
            <x14:dxf>
              <font>
                <strike/>
              </font>
              <fill>
                <patternFill>
                  <bgColor theme="0" tint="-0.34998626667073579"/>
                </patternFill>
              </fill>
            </x14:dxf>
          </x14:cfRule>
          <xm:sqref>C41:L41</xm:sqref>
        </x14:conditionalFormatting>
        <x14:conditionalFormatting xmlns:xm="http://schemas.microsoft.com/office/excel/2006/main">
          <x14:cfRule type="expression" priority="302" id="{5EE1CBC8-3DA7-43CD-91AB-4F4326EA5C9F}">
            <xm:f>'Disponibilité Energie'!$G$49="Non"</xm:f>
            <x14:dxf>
              <font>
                <strike/>
              </font>
              <fill>
                <patternFill>
                  <bgColor theme="0" tint="-0.34998626667073579"/>
                </patternFill>
              </fill>
            </x14:dxf>
          </x14:cfRule>
          <xm:sqref>B80:L80</xm:sqref>
        </x14:conditionalFormatting>
        <x14:conditionalFormatting xmlns:xm="http://schemas.microsoft.com/office/excel/2006/main">
          <x14:cfRule type="expression" priority="301" id="{13A1CC44-3858-49DE-8AF4-47146C4A044A}">
            <xm:f>'Disponibilité Energie'!$G$61="Non"</xm:f>
            <x14:dxf>
              <font>
                <strike/>
              </font>
              <fill>
                <patternFill>
                  <bgColor theme="0" tint="-0.34998626667073579"/>
                </patternFill>
              </fill>
            </x14:dxf>
          </x14:cfRule>
          <xm:sqref>B78:L78 B67:L67</xm:sqref>
        </x14:conditionalFormatting>
        <x14:conditionalFormatting xmlns:xm="http://schemas.microsoft.com/office/excel/2006/main">
          <x14:cfRule type="expression" priority="300" id="{CD5762B4-0821-441D-964F-2F71629DE1A5}">
            <xm:f>'Disponibilité Energie'!$G$73="Non"</xm:f>
            <x14:dxf>
              <font>
                <strike/>
              </font>
              <fill>
                <patternFill>
                  <bgColor theme="0" tint="-0.34998626667073579"/>
                </patternFill>
              </fill>
            </x14:dxf>
          </x14:cfRule>
          <xm:sqref>B53:L53</xm:sqref>
        </x14:conditionalFormatting>
        <x14:conditionalFormatting xmlns:xm="http://schemas.microsoft.com/office/excel/2006/main">
          <x14:cfRule type="expression" priority="299" id="{291C98AA-0C42-4213-831F-D2A8ACCF574C}">
            <xm:f>AND('Disponibilité Energie'!$G$8="Non",'Disponibilité Energie'!$G$15="Non")</xm:f>
            <x14:dxf>
              <font>
                <strike/>
              </font>
              <fill>
                <patternFill>
                  <bgColor theme="0" tint="-0.34998626667073579"/>
                </patternFill>
              </fill>
            </x14:dxf>
          </x14:cfRule>
          <xm:sqref>B63:L63</xm:sqref>
        </x14:conditionalFormatting>
        <x14:conditionalFormatting xmlns:xm="http://schemas.microsoft.com/office/excel/2006/main">
          <x14:cfRule type="expression" priority="298" id="{54EE022A-DC6E-4BE1-9F91-7EAA4DDF77D0}">
            <xm:f>AND('Disponibilité Energie'!$G$8="Non",'Disponibilité Energie'!$G$23="Non")</xm:f>
            <x14:dxf>
              <font>
                <strike/>
              </font>
              <fill>
                <patternFill>
                  <bgColor theme="0" tint="-0.34998626667073579"/>
                </patternFill>
              </fill>
            </x14:dxf>
          </x14:cfRule>
          <xm:sqref>B58:L58</xm:sqref>
        </x14:conditionalFormatting>
        <x14:conditionalFormatting xmlns:xm="http://schemas.microsoft.com/office/excel/2006/main">
          <x14:cfRule type="expression" priority="297" id="{A9975A44-BEAC-43D0-BD69-C3B78DCE13CF}">
            <xm:f>AND('Disponibilité Energie'!$G$8="Non",'Disponibilité Energie'!$G$15="Non")</xm:f>
            <x14:dxf>
              <font>
                <strike/>
              </font>
              <fill>
                <patternFill>
                  <bgColor theme="0" tint="-0.34998626667073579"/>
                </patternFill>
              </fill>
            </x14:dxf>
          </x14:cfRule>
          <xm:sqref>B32:L32</xm:sqref>
        </x14:conditionalFormatting>
      </x14:conditionalFormattings>
    </ext>
    <ext xmlns:x14="http://schemas.microsoft.com/office/spreadsheetml/2009/9/main" uri="{CCE6A557-97BC-4b89-ADB6-D9C93CAAB3DF}">
      <x14:dataValidations xmlns:xm="http://schemas.microsoft.com/office/excel/2006/main" count="2">
        <x14:dataValidation type="custom" showInputMessage="1" showErrorMessage="1">
          <x14:formula1>
            <xm:f>'Disponibilité Energie'!B11="Oui"</xm:f>
          </x14:formula1>
          <xm:sqref>Q45:XFD45</xm:sqref>
        </x14:dataValidation>
        <x14:dataValidation type="custom" allowBlank="1" showInputMessage="1" showErrorMessage="1">
          <x14:formula1>
            <xm:f>'Disponibilité Energie'!$G$8="Oui"</xm:f>
          </x14:formula1>
          <xm:sqref>A45:D45</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2"/>
  <dimension ref="A2:N42"/>
  <sheetViews>
    <sheetView zoomScale="85" zoomScaleNormal="85" workbookViewId="0">
      <selection activeCell="B7" sqref="B7:G9"/>
    </sheetView>
  </sheetViews>
  <sheetFormatPr baseColWidth="10" defaultRowHeight="15" x14ac:dyDescent="0.25"/>
  <cols>
    <col min="5" max="5" width="13.140625" customWidth="1"/>
    <col min="6" max="6" width="19" style="170" customWidth="1"/>
    <col min="7" max="14" width="20.7109375" customWidth="1"/>
  </cols>
  <sheetData>
    <row r="2" spans="1:14" ht="18.75" x14ac:dyDescent="0.3">
      <c r="A2" s="169" t="s">
        <v>28</v>
      </c>
      <c r="B2" s="244" t="s">
        <v>643</v>
      </c>
      <c r="C2" s="244"/>
      <c r="D2" s="244"/>
      <c r="E2" s="244"/>
      <c r="F2" s="167"/>
      <c r="G2" s="167" t="s">
        <v>10</v>
      </c>
      <c r="H2" s="167" t="s">
        <v>81</v>
      </c>
      <c r="I2" s="167" t="s">
        <v>82</v>
      </c>
      <c r="J2" s="167" t="s">
        <v>83</v>
      </c>
      <c r="K2" s="167" t="s">
        <v>84</v>
      </c>
      <c r="L2" s="167" t="s">
        <v>85</v>
      </c>
      <c r="M2" s="167" t="s">
        <v>86</v>
      </c>
      <c r="N2" s="167" t="s">
        <v>87</v>
      </c>
    </row>
    <row r="3" spans="1:14" ht="15" customHeight="1" x14ac:dyDescent="0.25">
      <c r="A3" s="172"/>
      <c r="B3" s="241" t="s">
        <v>198</v>
      </c>
      <c r="C3" s="241"/>
      <c r="D3" s="241"/>
      <c r="E3" s="241"/>
      <c r="F3" s="243"/>
      <c r="G3" s="241" t="str">
        <f>CONCATENATE(IF('Choix Solutions 1'!E11="Oui",CONCATENATE('Choix Solutions 1'!$B$9," ",'Choix Solutions 1'!$C$10),"")," ",IF('Choix Solutions 1'!E12="Oui",CONCATENATE('Choix Solutions 1'!$B$9," ",'Choix Solutions 1'!$C$10),"")," ",IF('Choix Solutions 1'!E13="Oui",CONCATENATE('Choix Solutions 1'!$B$9," ",'Choix Solutions 1'!$C$13),"")," ",IF('Choix Solutions 1'!E15="Oui",'Choix Solutions 1'!$B$15,"")," ",IF('Choix Solutions 1'!E17="Oui",'Choix Solutions 1'!$B$17,"")," ",IF('Choix Solutions 1'!E19="Oui",'Choix Solutions 1'!$B$19,"")," ",IF('Choix Solutions 1'!E22="Oui",CONCATENATE('Choix Solutions 1'!$B$21," ",'Choix Solutions 1'!$C$22),"")," ",IF('Choix Solutions 1'!E23="Oui",CONCATENATE('Choix Solutions 1'!$B$21," ",'Choix Solutions 1'!$C$23),"")," ",IF('Choix Solutions 1'!E25="Oui",'Choix Solutions 1'!$B$25,"")," ",IF('Choix Solutions 1'!E27="Oui",'Choix Solutions 1'!$B$27,""))</f>
        <v xml:space="preserve">         </v>
      </c>
      <c r="H3" s="241" t="str">
        <f>CONCATENATE(IF('Choix Solutions 1'!F11="Oui",CONCATENATE('Choix Solutions 1'!$B$9," ",'Choix Solutions 1'!$C$10),"")," ",IF('Choix Solutions 1'!F12="Oui",CONCATENATE('Choix Solutions 1'!$B$9," ",'Choix Solutions 1'!$C$10),"")," ",IF('Choix Solutions 1'!F13="Oui",CONCATENATE('Choix Solutions 1'!$B$9," ",'Choix Solutions 1'!$C$13),"")," ",IF('Choix Solutions 1'!F15="Oui",'Choix Solutions 1'!$B$15,"")," ",IF('Choix Solutions 1'!F17="Oui",'Choix Solutions 1'!$B$17,"")," ",IF('Choix Solutions 1'!F19="Oui",'Choix Solutions 1'!$B$19,"")," ",IF('Choix Solutions 1'!F22="Oui",CONCATENATE('Choix Solutions 1'!$B$21," ",'Choix Solutions 1'!$C$22),"")," ",IF('Choix Solutions 1'!F23="Oui",CONCATENATE('Choix Solutions 1'!$B$21," ",'Choix Solutions 1'!$C$23),"")," ",IF('Choix Solutions 1'!F25="Oui",'Choix Solutions 1'!$B$25,"")," ",IF('Choix Solutions 1'!F27="Oui",'Choix Solutions 1'!$B$27,""))</f>
        <v xml:space="preserve">         </v>
      </c>
      <c r="I3" s="241" t="str">
        <f>CONCATENATE(IF('Choix Solutions 1'!G11="Oui",CONCATENATE('Choix Solutions 1'!$B$9," ",'Choix Solutions 1'!$C$10),"")," ",IF('Choix Solutions 1'!G12="Oui",CONCATENATE('Choix Solutions 1'!$B$9," ",'Choix Solutions 1'!$C$10),"")," ",IF('Choix Solutions 1'!G13="Oui",CONCATENATE('Choix Solutions 1'!$B$9," ",'Choix Solutions 1'!$C$13),"")," ",IF('Choix Solutions 1'!G15="Oui",'Choix Solutions 1'!$B$15,"")," ",IF('Choix Solutions 1'!G17="Oui",'Choix Solutions 1'!$B$17,"")," ",IF('Choix Solutions 1'!G19="Oui",'Choix Solutions 1'!$B$19,"")," ",IF('Choix Solutions 1'!G22="Oui",CONCATENATE('Choix Solutions 1'!$B$21," ",'Choix Solutions 1'!$C$22),"")," ",IF('Choix Solutions 1'!G23="Oui",CONCATENATE('Choix Solutions 1'!$B$21," ",'Choix Solutions 1'!$C$23),"")," ",IF('Choix Solutions 1'!G25="Oui",'Choix Solutions 1'!$B$25,"")," ",IF('Choix Solutions 1'!G27="Oui",'Choix Solutions 1'!$B$27,""))</f>
        <v xml:space="preserve">         </v>
      </c>
      <c r="J3" s="241" t="str">
        <f>CONCATENATE(IF('Choix Solutions 1'!H11="Oui",CONCATENATE('Choix Solutions 1'!$B$9," ",'Choix Solutions 1'!$C$10),"")," ",IF('Choix Solutions 1'!H12="Oui",CONCATENATE('Choix Solutions 1'!$B$9," ",'Choix Solutions 1'!$C$10),"")," ",IF('Choix Solutions 1'!H13="Oui",CONCATENATE('Choix Solutions 1'!$B$9," ",'Choix Solutions 1'!$C$13),"")," ",IF('Choix Solutions 1'!H15="Oui",'Choix Solutions 1'!$B$15,"")," ",IF('Choix Solutions 1'!H17="Oui",'Choix Solutions 1'!$B$17,"")," ",IF('Choix Solutions 1'!H19="Oui",'Choix Solutions 1'!$B$19,"")," ",IF('Choix Solutions 1'!H22="Oui",CONCATENATE('Choix Solutions 1'!$B$21," ",'Choix Solutions 1'!$C$22),"")," ",IF('Choix Solutions 1'!H23="Oui",CONCATENATE('Choix Solutions 1'!$B$21," ",'Choix Solutions 1'!$C$23),"")," ",IF('Choix Solutions 1'!H25="Oui",'Choix Solutions 1'!$B$25,"")," ",IF('Choix Solutions 1'!H27="Oui",'Choix Solutions 1'!$B$27,""))</f>
        <v xml:space="preserve">         </v>
      </c>
      <c r="K3" s="241" t="str">
        <f>CONCATENATE(IF('Choix Solutions 1'!I11="Oui",CONCATENATE('Choix Solutions 1'!$B$9," ",'Choix Solutions 1'!$C$10),"")," ",IF('Choix Solutions 1'!I12="Oui",CONCATENATE('Choix Solutions 1'!$B$9," ",'Choix Solutions 1'!$C$10),"")," ",IF('Choix Solutions 1'!I13="Oui",CONCATENATE('Choix Solutions 1'!$B$9," ",'Choix Solutions 1'!$C$13),"")," ",IF('Choix Solutions 1'!I15="Oui",'Choix Solutions 1'!$B$15,"")," ",IF('Choix Solutions 1'!I17="Oui",'Choix Solutions 1'!$B$17,"")," ",IF('Choix Solutions 1'!I19="Oui",'Choix Solutions 1'!$B$19,"")," ",IF('Choix Solutions 1'!I22="Oui",CONCATENATE('Choix Solutions 1'!$B$21," ",'Choix Solutions 1'!$C$22),"")," ",IF('Choix Solutions 1'!I23="Oui",CONCATENATE('Choix Solutions 1'!$B$21," ",'Choix Solutions 1'!$C$23),"")," ",IF('Choix Solutions 1'!I25="Oui",'Choix Solutions 1'!$B$25,"")," ",IF('Choix Solutions 1'!I27="Oui",'Choix Solutions 1'!$B$27,""))</f>
        <v xml:space="preserve">         </v>
      </c>
      <c r="L3" s="241" t="str">
        <f>CONCATENATE(IF('Choix Solutions 1'!J11="Oui",CONCATENATE('Choix Solutions 1'!$B$9," ",'Choix Solutions 1'!$C$10),"")," ",IF('Choix Solutions 1'!J12="Oui",CONCATENATE('Choix Solutions 1'!$B$9," ",'Choix Solutions 1'!$C$10),"")," ",IF('Choix Solutions 1'!J13="Oui",CONCATENATE('Choix Solutions 1'!$B$9," ",'Choix Solutions 1'!$C$13),"")," ",IF('Choix Solutions 1'!J15="Oui",'Choix Solutions 1'!$B$15,"")," ",IF('Choix Solutions 1'!J17="Oui",'Choix Solutions 1'!$B$17,"")," ",IF('Choix Solutions 1'!J19="Oui",'Choix Solutions 1'!$B$19,"")," ",IF('Choix Solutions 1'!J22="Oui",CONCATENATE('Choix Solutions 1'!$B$21," ",'Choix Solutions 1'!$C$22),"")," ",IF('Choix Solutions 1'!J23="Oui",CONCATENATE('Choix Solutions 1'!$B$21," ",'Choix Solutions 1'!$C$23),"")," ",IF('Choix Solutions 1'!J25="Oui",'Choix Solutions 1'!$B$25,"")," ",IF('Choix Solutions 1'!J27="Oui",'Choix Solutions 1'!$B$27,""))</f>
        <v xml:space="preserve">         </v>
      </c>
      <c r="M3" s="241" t="str">
        <f>CONCATENATE(IF('Choix Solutions 1'!K11="Oui",CONCATENATE('Choix Solutions 1'!$B$9," ",'Choix Solutions 1'!$C$10),"")," ",IF('Choix Solutions 1'!K12="Oui",CONCATENATE('Choix Solutions 1'!$B$9," ",'Choix Solutions 1'!$C$10),"")," ",IF('Choix Solutions 1'!K13="Oui",CONCATENATE('Choix Solutions 1'!$B$9," ",'Choix Solutions 1'!$C$13),"")," ",IF('Choix Solutions 1'!K15="Oui",'Choix Solutions 1'!$B$15,"")," ",IF('Choix Solutions 1'!K17="Oui",'Choix Solutions 1'!$B$17,"")," ",IF('Choix Solutions 1'!K19="Oui",'Choix Solutions 1'!$B$19,"")," ",IF('Choix Solutions 1'!K22="Oui",CONCATENATE('Choix Solutions 1'!$B$21," ",'Choix Solutions 1'!$C$22),"")," ",IF('Choix Solutions 1'!K23="Oui",CONCATENATE('Choix Solutions 1'!$B$21," ",'Choix Solutions 1'!$C$23),"")," ",IF('Choix Solutions 1'!K25="Oui",'Choix Solutions 1'!$B$25,"")," ",IF('Choix Solutions 1'!K27="Oui",'Choix Solutions 1'!$B$27,""))</f>
        <v xml:space="preserve">         </v>
      </c>
      <c r="N3" s="241" t="str">
        <f>CONCATENATE(IF('Choix Solutions 1'!L11="Oui",CONCATENATE('Choix Solutions 1'!$B$9," ",'Choix Solutions 1'!$C$10),"")," ",IF('Choix Solutions 1'!L12="Oui",CONCATENATE('Choix Solutions 1'!$B$9," ",'Choix Solutions 1'!$C$10),"")," ",IF('Choix Solutions 1'!L13="Oui",CONCATENATE('Choix Solutions 1'!$B$9," ",'Choix Solutions 1'!$C$13),"")," ",IF('Choix Solutions 1'!L15="Oui",'Choix Solutions 1'!$B$15,"")," ",IF('Choix Solutions 1'!L17="Oui",'Choix Solutions 1'!$B$17,"")," ",IF('Choix Solutions 1'!L19="Oui",'Choix Solutions 1'!$B$19,"")," ",IF('Choix Solutions 1'!L22="Oui",CONCATENATE('Choix Solutions 1'!$B$21," ",'Choix Solutions 1'!$C$22),"")," ",IF('Choix Solutions 1'!L23="Oui",CONCATENATE('Choix Solutions 1'!$B$21," ",'Choix Solutions 1'!$C$23),"")," ",IF('Choix Solutions 1'!L25="Oui",'Choix Solutions 1'!$B$25,"")," ",IF('Choix Solutions 1'!L27="Oui",'Choix Solutions 1'!$B$27,""))</f>
        <v xml:space="preserve">         </v>
      </c>
    </row>
    <row r="4" spans="1:14" x14ac:dyDescent="0.25">
      <c r="A4" s="172"/>
      <c r="B4" s="241"/>
      <c r="C4" s="241"/>
      <c r="D4" s="241"/>
      <c r="E4" s="241"/>
      <c r="F4" s="243"/>
      <c r="G4" s="241"/>
      <c r="H4" s="241"/>
      <c r="I4" s="241"/>
      <c r="J4" s="241"/>
      <c r="K4" s="241"/>
      <c r="L4" s="241"/>
      <c r="M4" s="241"/>
      <c r="N4" s="241"/>
    </row>
    <row r="5" spans="1:14" ht="76.5" customHeight="1" x14ac:dyDescent="0.25">
      <c r="A5" s="172"/>
      <c r="B5" s="241"/>
      <c r="C5" s="241"/>
      <c r="D5" s="241"/>
      <c r="E5" s="241"/>
      <c r="F5" s="243"/>
      <c r="G5" s="241"/>
      <c r="H5" s="241"/>
      <c r="I5" s="241"/>
      <c r="J5" s="241"/>
      <c r="K5" s="241"/>
      <c r="L5" s="241"/>
      <c r="M5" s="241"/>
      <c r="N5" s="241"/>
    </row>
    <row r="6" spans="1:14" ht="33" customHeight="1" x14ac:dyDescent="0.25">
      <c r="A6" s="169" t="s">
        <v>677</v>
      </c>
      <c r="B6" s="242" t="s">
        <v>678</v>
      </c>
      <c r="C6" s="242"/>
      <c r="D6" s="242"/>
      <c r="E6" s="242"/>
      <c r="F6" s="168" t="s">
        <v>44</v>
      </c>
      <c r="G6" s="170">
        <f>+Projet!$C$17*SUMIF('Choix Solutions 1'!E8:E28,"Oui",'Choix Solutions 1'!$M$8:$M$28)</f>
        <v>0</v>
      </c>
      <c r="H6" s="170">
        <f>+Projet!$C$17*SUMIF('Choix Solutions 1'!F8:F28,"Oui",'Choix Solutions 1'!$M$8:$M$28)</f>
        <v>0</v>
      </c>
      <c r="I6" s="170">
        <f>+Projet!$C$17*SUMIF('Choix Solutions 1'!G8:G28,"Oui",'Choix Solutions 1'!$M$8:$M$28)</f>
        <v>0</v>
      </c>
      <c r="J6" s="170">
        <f>+Projet!$C$17*SUMIF('Choix Solutions 1'!H8:H28,"Oui",'Choix Solutions 1'!$M$8:$M$28)</f>
        <v>0</v>
      </c>
      <c r="K6" s="170">
        <f>+Projet!$C$17*SUMIF('Choix Solutions 1'!I8:I28,"Oui",'Choix Solutions 1'!$M$8:$M$28)</f>
        <v>0</v>
      </c>
      <c r="L6" s="170">
        <f>+Projet!$C$17*SUMIF('Choix Solutions 1'!J8:J28,"Oui",'Choix Solutions 1'!$M$8:$M$28)</f>
        <v>0</v>
      </c>
      <c r="M6" s="170">
        <f>+Projet!$C$17*SUMIF('Choix Solutions 1'!K8:K28,"Oui",'Choix Solutions 1'!$M$8:$M$28)</f>
        <v>0</v>
      </c>
      <c r="N6" s="170">
        <f>+Projet!$C$17*SUMIF('Choix Solutions 1'!L8:L28,"Oui",'Choix Solutions 1'!$M$8:$M$28)</f>
        <v>0</v>
      </c>
    </row>
    <row r="7" spans="1:14" ht="15" customHeight="1" x14ac:dyDescent="0.25">
      <c r="B7" s="241" t="s">
        <v>199</v>
      </c>
      <c r="C7" s="241"/>
      <c r="D7" s="241"/>
      <c r="E7" s="241"/>
      <c r="F7" s="243"/>
      <c r="G7" s="241" t="str">
        <f>CONCATENATE(IF('Choix Solutions 1'!E33="Oui",CONCATENATE('Choix Solutions 1'!$B$32," ",'Choix Solutions 1'!$C$33),"")," ",IF('Choix Solutions 1'!E35="Oui",CONCATENATE('Choix Solutions 1'!$B$32," ",'Choix Solutions 1'!$C$34," ",'Choix Solutions 1'!$D$35),"")," ",IF('Choix Solutions 1'!E36="Oui",CONCATENATE('Choix Solutions 1'!$B$32," ",'Choix Solutions 1'!$C$34," ",'Choix Solutions 1'!$D$36),"")," ",IF('Choix Solutions 1'!E37="Oui",CONCATENATE('Choix Solutions 1'!$B$32," ",'Choix Solutions 1'!$C$34," ",'Choix Solutions 1'!$D$37),"")," ",IF('Choix Solutions 1'!E40="Oui",CONCATENATE('Choix Solutions 1'!$B$39," ",'Choix Solutions 1'!$C$40),"")," ",IF('Choix Solutions 1'!E41="Oui",CONCATENATE('Choix Solutions 1'!$B$39," ",'Choix Solutions 1'!$C$41),"")," ",IF('Choix Solutions 1'!E42="Oui",CONCATENATE('Choix Solutions 1'!$B$39," ",'Choix Solutions 1'!$C$42),"")," ",IF('Choix Solutions 1'!E43="Oui",CONCATENET('Choix Solutions 1'!$B$39," ",'Choix Solutions 1'!$C$43),"")," ",IF('Choix Solutions 1'!E45="Oui",'Choix Solutions 1'!$B$45,"")," ",IF('Choix Solutions 1'!E48="Oui",CONCATENATE('Choix Solutions 1'!$B$47," ",'Choix Solutions 1'!$C$48),"")," ",IF('Choix Solutions 1'!E49="Oui",CONCATENATE('Choix Solutions 1'!$B$47," ",'Choix Solutions 1'!$C$49),"")," ",IF('Choix Solutions 1'!E51="Oui",'Choix Solutions 1'!$B$51,"")," ",IF('Choix Solutions 1'!E53="Oui",'Choix Solutions 1'!$B$53,""))</f>
        <v xml:space="preserve">            </v>
      </c>
      <c r="H7" s="241" t="str">
        <f>CONCATENATE(IF('Choix Solutions 1'!F33="Oui",CONCATENATE('Choix Solutions 1'!$B$32," ",'Choix Solutions 1'!$C$33),"")," ",IF('Choix Solutions 1'!F35="Oui",CONCATENATE('Choix Solutions 1'!$B$32," ",'Choix Solutions 1'!$C$34," ",'Choix Solutions 1'!$D$35),"")," ",IF('Choix Solutions 1'!F36="Oui",CONCATENATE('Choix Solutions 1'!$B$32," ",'Choix Solutions 1'!$C$34," ",'Choix Solutions 1'!$D$36),"")," ",IF('Choix Solutions 1'!F37="Oui",CONCATENATE('Choix Solutions 1'!$B$32," ",'Choix Solutions 1'!$C$34," ",'Choix Solutions 1'!$D$37),"")," ",IF('Choix Solutions 1'!F40="Oui",CONCATENATE('Choix Solutions 1'!$B$39," ",'Choix Solutions 1'!$C$40),"")," ",IF('Choix Solutions 1'!F41="Oui",CONCATENATE('Choix Solutions 1'!$B$39," ",'Choix Solutions 1'!$C$41),"")," ",IF('Choix Solutions 1'!F42="Oui",CONCATENATE('Choix Solutions 1'!$B$39," ",'Choix Solutions 1'!$C$42),"")," ",IF('Choix Solutions 1'!F43="Oui",CONCATENET('Choix Solutions 1'!$B$39," ",'Choix Solutions 1'!$C$43),"")," ",IF('Choix Solutions 1'!F45="Oui",'Choix Solutions 1'!$B$45,"")," ",IF('Choix Solutions 1'!F48="Oui",CONCATENATE('Choix Solutions 1'!$B$47," ",'Choix Solutions 1'!$C$48),"")," ",IF('Choix Solutions 1'!F49="Oui",CONCATENATE('Choix Solutions 1'!$B$47," ",'Choix Solutions 1'!$C$49),"")," ",IF('Choix Solutions 1'!F51="Oui",'Choix Solutions 1'!$B$51,"")," ",IF('Choix Solutions 1'!F53="Oui",'Choix Solutions 1'!$B$53,""))</f>
        <v xml:space="preserve">            </v>
      </c>
      <c r="I7" s="241" t="str">
        <f>CONCATENATE(IF('Choix Solutions 1'!G33="Oui",CONCATENATE('Choix Solutions 1'!$B$32," ",'Choix Solutions 1'!$C$33),"")," ",IF('Choix Solutions 1'!G35="Oui",CONCATENATE('Choix Solutions 1'!$B$32," ",'Choix Solutions 1'!$C$34," ",'Choix Solutions 1'!$D$35),"")," ",IF('Choix Solutions 1'!G36="Oui",CONCATENATE('Choix Solutions 1'!$B$32," ",'Choix Solutions 1'!$C$34," ",'Choix Solutions 1'!$D$36),"")," ",IF('Choix Solutions 1'!G37="Oui",CONCATENATE('Choix Solutions 1'!$B$32," ",'Choix Solutions 1'!$C$34," ",'Choix Solutions 1'!$D$37),"")," ",IF('Choix Solutions 1'!G40="Oui",CONCATENATE('Choix Solutions 1'!$B$39," ",'Choix Solutions 1'!$C$40),"")," ",IF('Choix Solutions 1'!G41="Oui",CONCATENATE('Choix Solutions 1'!$B$39," ",'Choix Solutions 1'!$C$41),"")," ",IF('Choix Solutions 1'!G42="Oui",CONCATENATE('Choix Solutions 1'!$B$39," ",'Choix Solutions 1'!$C$42),"")," ",IF('Choix Solutions 1'!G43="Oui",CONCATENET('Choix Solutions 1'!$B$39," ",'Choix Solutions 1'!$C$43),"")," ",IF('Choix Solutions 1'!G45="Oui",'Choix Solutions 1'!$B$45,"")," ",IF('Choix Solutions 1'!G48="Oui",CONCATENATE('Choix Solutions 1'!$B$47," ",'Choix Solutions 1'!$C$48),"")," ",IF('Choix Solutions 1'!G49="Oui",CONCATENATE('Choix Solutions 1'!$B$47," ",'Choix Solutions 1'!$C$49),"")," ",IF('Choix Solutions 1'!G51="Oui",'Choix Solutions 1'!$B$51,"")," ",IF('Choix Solutions 1'!G53="Oui",'Choix Solutions 1'!$B$53,""))</f>
        <v xml:space="preserve">            </v>
      </c>
      <c r="J7" s="241" t="str">
        <f>CONCATENATE(IF('Choix Solutions 1'!H33="Oui",CONCATENATE('Choix Solutions 1'!$B$32," ",'Choix Solutions 1'!$C$33),"")," ",IF('Choix Solutions 1'!H35="Oui",CONCATENATE('Choix Solutions 1'!$B$32," ",'Choix Solutions 1'!$C$34," ",'Choix Solutions 1'!$D$35),"")," ",IF('Choix Solutions 1'!H36="Oui",CONCATENATE('Choix Solutions 1'!$B$32," ",'Choix Solutions 1'!$C$34," ",'Choix Solutions 1'!$D$36),"")," ",IF('Choix Solutions 1'!H37="Oui",CONCATENATE('Choix Solutions 1'!$B$32," ",'Choix Solutions 1'!$C$34," ",'Choix Solutions 1'!$D$37),"")," ",IF('Choix Solutions 1'!H40="Oui",CONCATENATE('Choix Solutions 1'!$B$39," ",'Choix Solutions 1'!$C$40),"")," ",IF('Choix Solutions 1'!H41="Oui",CONCATENATE('Choix Solutions 1'!$B$39," ",'Choix Solutions 1'!$C$41),"")," ",IF('Choix Solutions 1'!H42="Oui",CONCATENATE('Choix Solutions 1'!$B$39," ",'Choix Solutions 1'!$C$42),"")," ",IF('Choix Solutions 1'!H43="Oui",CONCATENET('Choix Solutions 1'!$B$39," ",'Choix Solutions 1'!$C$43),"")," ",IF('Choix Solutions 1'!H45="Oui",'Choix Solutions 1'!$B$45,"")," ",IF('Choix Solutions 1'!H48="Oui",CONCATENATE('Choix Solutions 1'!$B$47," ",'Choix Solutions 1'!$C$48),"")," ",IF('Choix Solutions 1'!H49="Oui",CONCATENATE('Choix Solutions 1'!$B$47," ",'Choix Solutions 1'!$C$49),"")," ",IF('Choix Solutions 1'!H51="Oui",'Choix Solutions 1'!$B$51,"")," ",IF('Choix Solutions 1'!H53="Oui",'Choix Solutions 1'!$B$53,""))</f>
        <v xml:space="preserve">            </v>
      </c>
      <c r="K7" s="241" t="str">
        <f>CONCATENATE(IF('Choix Solutions 1'!I33="Oui",CONCATENATE('Choix Solutions 1'!$B$32," ",'Choix Solutions 1'!$C$33),"")," ",IF('Choix Solutions 1'!I35="Oui",CONCATENATE('Choix Solutions 1'!$B$32," ",'Choix Solutions 1'!$C$34," ",'Choix Solutions 1'!$D$35),"")," ",IF('Choix Solutions 1'!I36="Oui",CONCATENATE('Choix Solutions 1'!$B$32," ",'Choix Solutions 1'!$C$34," ",'Choix Solutions 1'!$D$36),"")," ",IF('Choix Solutions 1'!I37="Oui",CONCATENATE('Choix Solutions 1'!$B$32," ",'Choix Solutions 1'!$C$34," ",'Choix Solutions 1'!$D$37),"")," ",IF('Choix Solutions 1'!I40="Oui",CONCATENATE('Choix Solutions 1'!$B$39," ",'Choix Solutions 1'!$C$40),"")," ",IF('Choix Solutions 1'!I41="Oui",CONCATENATE('Choix Solutions 1'!$B$39," ",'Choix Solutions 1'!$C$41),"")," ",IF('Choix Solutions 1'!I42="Oui",CONCATENATE('Choix Solutions 1'!$B$39," ",'Choix Solutions 1'!$C$42),"")," ",IF('Choix Solutions 1'!I43="Oui",CONCATENET('Choix Solutions 1'!$B$39," ",'Choix Solutions 1'!$C$43),"")," ",IF('Choix Solutions 1'!I45="Oui",'Choix Solutions 1'!$B$45,"")," ",IF('Choix Solutions 1'!I48="Oui",CONCATENATE('Choix Solutions 1'!$B$47," ",'Choix Solutions 1'!$C$48),"")," ",IF('Choix Solutions 1'!I49="Oui",CONCATENATE('Choix Solutions 1'!$B$47," ",'Choix Solutions 1'!$C$49),"")," ",IF('Choix Solutions 1'!I51="Oui",'Choix Solutions 1'!$B$51,"")," ",IF('Choix Solutions 1'!I53="Oui",'Choix Solutions 1'!$B$53,""))</f>
        <v xml:space="preserve">            </v>
      </c>
      <c r="L7" s="241" t="str">
        <f>CONCATENATE(IF('Choix Solutions 1'!J33="Oui",CONCATENATE('Choix Solutions 1'!$B$32," ",'Choix Solutions 1'!$C$33),"")," ",IF('Choix Solutions 1'!J35="Oui",CONCATENATE('Choix Solutions 1'!$B$32," ",'Choix Solutions 1'!$C$34," ",'Choix Solutions 1'!$D$35),"")," ",IF('Choix Solutions 1'!J36="Oui",CONCATENATE('Choix Solutions 1'!$B$32," ",'Choix Solutions 1'!$C$34," ",'Choix Solutions 1'!$D$36),"")," ",IF('Choix Solutions 1'!J37="Oui",CONCATENATE('Choix Solutions 1'!$B$32," ",'Choix Solutions 1'!$C$34," ",'Choix Solutions 1'!$D$37),"")," ",IF('Choix Solutions 1'!J40="Oui",CONCATENATE('Choix Solutions 1'!$B$39," ",'Choix Solutions 1'!$C$40),"")," ",IF('Choix Solutions 1'!J41="Oui",CONCATENATE('Choix Solutions 1'!$B$39," ",'Choix Solutions 1'!$C$41),"")," ",IF('Choix Solutions 1'!J42="Oui",CONCATENATE('Choix Solutions 1'!$B$39," ",'Choix Solutions 1'!$C$42),"")," ",IF('Choix Solutions 1'!J43="Oui",CONCATENET('Choix Solutions 1'!$B$39," ",'Choix Solutions 1'!$C$43),"")," ",IF('Choix Solutions 1'!J45="Oui",'Choix Solutions 1'!$B$45,"")," ",IF('Choix Solutions 1'!J48="Oui",CONCATENATE('Choix Solutions 1'!$B$47," ",'Choix Solutions 1'!$C$48),"")," ",IF('Choix Solutions 1'!J49="Oui",CONCATENATE('Choix Solutions 1'!$B$47," ",'Choix Solutions 1'!$C$49),"")," ",IF('Choix Solutions 1'!J51="Oui",'Choix Solutions 1'!$B$51,"")," ",IF('Choix Solutions 1'!J53="Oui",'Choix Solutions 1'!$B$53,""))</f>
        <v xml:space="preserve">            </v>
      </c>
      <c r="M7" s="241" t="str">
        <f>CONCATENATE(IF('Choix Solutions 1'!K33="Oui",CONCATENATE('Choix Solutions 1'!$B$32," ",'Choix Solutions 1'!$C$33),"")," ",IF('Choix Solutions 1'!K35="Oui",CONCATENATE('Choix Solutions 1'!$B$32," ",'Choix Solutions 1'!$C$34," ",'Choix Solutions 1'!$D$35),"")," ",IF('Choix Solutions 1'!K36="Oui",CONCATENATE('Choix Solutions 1'!$B$32," ",'Choix Solutions 1'!$C$34," ",'Choix Solutions 1'!$D$36),"")," ",IF('Choix Solutions 1'!K37="Oui",CONCATENATE('Choix Solutions 1'!$B$32," ",'Choix Solutions 1'!$C$34," ",'Choix Solutions 1'!$D$37),"")," ",IF('Choix Solutions 1'!K40="Oui",CONCATENATE('Choix Solutions 1'!$B$39," ",'Choix Solutions 1'!$C$40),"")," ",IF('Choix Solutions 1'!K41="Oui",CONCATENATE('Choix Solutions 1'!$B$39," ",'Choix Solutions 1'!$C$41),"")," ",IF('Choix Solutions 1'!K42="Oui",CONCATENATE('Choix Solutions 1'!$B$39," ",'Choix Solutions 1'!$C$42),"")," ",IF('Choix Solutions 1'!K43="Oui",CONCATENET('Choix Solutions 1'!$B$39," ",'Choix Solutions 1'!$C$43),"")," ",IF('Choix Solutions 1'!K45="Oui",'Choix Solutions 1'!$B$45,"")," ",IF('Choix Solutions 1'!K48="Oui",CONCATENATE('Choix Solutions 1'!$B$47," ",'Choix Solutions 1'!$C$48),"")," ",IF('Choix Solutions 1'!K49="Oui",CONCATENATE('Choix Solutions 1'!$B$47," ",'Choix Solutions 1'!$C$49),"")," ",IF('Choix Solutions 1'!K51="Oui",'Choix Solutions 1'!$B$51,"")," ",IF('Choix Solutions 1'!K53="Oui",'Choix Solutions 1'!$B$53,""))</f>
        <v xml:space="preserve">            </v>
      </c>
      <c r="N7" s="241" t="str">
        <f>CONCATENATE(IF('Choix Solutions 1'!L33="Oui",CONCATENATE('Choix Solutions 1'!$B$32," ",'Choix Solutions 1'!$C$33),"")," ",IF('Choix Solutions 1'!L35="Oui",CONCATENATE('Choix Solutions 1'!$B$32," ",'Choix Solutions 1'!$C$34," ",'Choix Solutions 1'!$D$35),"")," ",IF('Choix Solutions 1'!L36="Oui",CONCATENATE('Choix Solutions 1'!$B$32," ",'Choix Solutions 1'!$C$34," ",'Choix Solutions 1'!$D$36),"")," ",IF('Choix Solutions 1'!L37="Oui",CONCATENATE('Choix Solutions 1'!$B$32," ",'Choix Solutions 1'!$C$34," ",'Choix Solutions 1'!$D$37),"")," ",IF('Choix Solutions 1'!L40="Oui",CONCATENATE('Choix Solutions 1'!$B$39," ",'Choix Solutions 1'!$C$40),"")," ",IF('Choix Solutions 1'!L41="Oui",CONCATENATE('Choix Solutions 1'!$B$39," ",'Choix Solutions 1'!$C$41),"")," ",IF('Choix Solutions 1'!L42="Oui",CONCATENATE('Choix Solutions 1'!$B$39," ",'Choix Solutions 1'!$C$42),"")," ",IF('Choix Solutions 1'!L43="Oui",CONCATENET('Choix Solutions 1'!$B$39," ",'Choix Solutions 1'!$C$43),"")," ",IF('Choix Solutions 1'!L45="Oui",'Choix Solutions 1'!$B$45,"")," ",IF('Choix Solutions 1'!L48="Oui",CONCATENATE('Choix Solutions 1'!$B$47," ",'Choix Solutions 1'!$C$48),"")," ",IF('Choix Solutions 1'!L49="Oui",CONCATENATE('Choix Solutions 1'!$B$47," ",'Choix Solutions 1'!$C$49),"")," ",IF('Choix Solutions 1'!L51="Oui",'Choix Solutions 1'!$B$51,"")," ",IF('Choix Solutions 1'!L53="Oui",'Choix Solutions 1'!$B$53,""))</f>
        <v xml:space="preserve">            </v>
      </c>
    </row>
    <row r="8" spans="1:14" x14ac:dyDescent="0.25">
      <c r="B8" s="241"/>
      <c r="C8" s="241"/>
      <c r="D8" s="241"/>
      <c r="E8" s="241"/>
      <c r="F8" s="243"/>
      <c r="G8" s="241"/>
      <c r="H8" s="241"/>
      <c r="I8" s="241"/>
      <c r="J8" s="241"/>
      <c r="K8" s="241"/>
      <c r="L8" s="241"/>
      <c r="M8" s="241"/>
      <c r="N8" s="241"/>
    </row>
    <row r="9" spans="1:14" x14ac:dyDescent="0.25">
      <c r="B9" s="241"/>
      <c r="C9" s="241"/>
      <c r="D9" s="241"/>
      <c r="E9" s="241"/>
      <c r="F9" s="243"/>
      <c r="G9" s="241"/>
      <c r="H9" s="241"/>
      <c r="I9" s="241"/>
      <c r="J9" s="241"/>
      <c r="K9" s="241"/>
      <c r="L9" s="241"/>
      <c r="M9" s="241"/>
      <c r="N9" s="241"/>
    </row>
    <row r="10" spans="1:14" ht="33" customHeight="1" x14ac:dyDescent="0.25">
      <c r="A10" s="169" t="s">
        <v>677</v>
      </c>
      <c r="B10" s="242" t="s">
        <v>678</v>
      </c>
      <c r="C10" s="242"/>
      <c r="D10" s="242"/>
      <c r="E10" s="242"/>
      <c r="F10" s="168" t="s">
        <v>44</v>
      </c>
      <c r="G10" s="170">
        <f>+Projet!$C$17*SUMIF('Choix Solutions 1'!E31:E54,"Oui",'Choix Solutions 1'!$M$31:$M$54)</f>
        <v>0</v>
      </c>
      <c r="H10" s="170">
        <f>+Projet!$C$17*SUMIF('Choix Solutions 1'!F31:F54,"Oui",'Choix Solutions 1'!$M$31:$M$54)</f>
        <v>0</v>
      </c>
      <c r="I10" s="170">
        <f>+Projet!$C$17*SUMIF('Choix Solutions 1'!G31:G54,"Oui",'Choix Solutions 1'!$M$31:$M$54)</f>
        <v>0</v>
      </c>
      <c r="J10" s="170">
        <f>+Projet!$C$17*SUMIF('Choix Solutions 1'!H31:H54,"Oui",'Choix Solutions 1'!$M$31:$M$54)</f>
        <v>0</v>
      </c>
      <c r="K10" s="170">
        <f>+Projet!$C$17*SUMIF('Choix Solutions 1'!I31:I54,"Oui",'Choix Solutions 1'!$M$31:$M$54)</f>
        <v>0</v>
      </c>
      <c r="L10" s="170">
        <f>+Projet!$C$17*SUMIF('Choix Solutions 1'!J31:J54,"Oui",'Choix Solutions 1'!$M$31:$M$54)</f>
        <v>0</v>
      </c>
      <c r="M10" s="170">
        <f>+Projet!$C$17*SUMIF('Choix Solutions 1'!K31:K54,"Oui",'Choix Solutions 1'!$M$31:$M$54)</f>
        <v>0</v>
      </c>
      <c r="N10" s="170">
        <f>+Projet!$C$17*SUMIF('Choix Solutions 1'!L31:L54,"Oui",'Choix Solutions 1'!$M$31:$M$54)</f>
        <v>0</v>
      </c>
    </row>
    <row r="11" spans="1:14" ht="15" customHeight="1" x14ac:dyDescent="0.25">
      <c r="B11" s="241" t="s">
        <v>200</v>
      </c>
      <c r="C11" s="241"/>
      <c r="D11" s="241"/>
      <c r="E11" s="241"/>
      <c r="F11" s="241"/>
      <c r="G11" s="241" t="str">
        <f>CONCATENATE(IF('Choix Solutions 1'!E59="Oui",CONCATENATE('Choix Solutions 1'!$B$58," ",'Choix Solutions 1'!$C$59),"")," ",IF('Choix Solutions 1'!E60="Oui",CONCATENATE('Choix Solutions 1'!$B$58," ",'Choix Solutions 1'!$C$60),"")," ",IF('Choix Solutions 1'!E61="Oui",CONCATENATE('Choix Solutions 1'!$B$58," ",'Choix Solutions 1'!$C$61),"")," ",IF('Choix Solutions 1'!E64="Oui",CONCATENATE('Choix Solutions 1'!$B$63," ",'Choix Solutions 1'!$C$64),"")," ",IF('Choix Solutions 1'!E65="Oui",CONCATENATE('Choix Solutions 1'!$B$63," ",'Choix Solutions 1'!$C$65),"")," ",IF('Choix Solutions 1'!E67="Oui",'Choix Solutions 1'!$B$67,"")," ",IF('Choix Solutions 1'!E69="Oui",'Choix Solutions 1'!$B$69,"")," ",IF('Choix Solutions 1'!E71="Oui",'Choix Solutions 1'!$B$71,"")," ",IF('Choix Solutions 1'!E73="Oui",'Choix Solutions 1'!$B$73,""))</f>
        <v xml:space="preserve">        </v>
      </c>
      <c r="H11" s="241" t="str">
        <f>CONCATENATE(IF('Choix Solutions 1'!F59="Oui",CONCATENATE('Choix Solutions 1'!$B$58," ",'Choix Solutions 1'!$C$59),"")," ",IF('Choix Solutions 1'!F60="Oui",CONCATENATE('Choix Solutions 1'!$B$58," ",'Choix Solutions 1'!$C$60),"")," ",IF('Choix Solutions 1'!F61="Oui",CONCATENATE('Choix Solutions 1'!$B$58," ",'Choix Solutions 1'!$C$61),"")," ",IF('Choix Solutions 1'!F64="Oui",CONCATENATE('Choix Solutions 1'!$B$63," ",'Choix Solutions 1'!$C$64),"")," ",IF('Choix Solutions 1'!F65="Oui",CONCATENATE('Choix Solutions 1'!$B$63," ",'Choix Solutions 1'!$C$65),"")," ",IF('Choix Solutions 1'!F67="Oui",'Choix Solutions 1'!$B$67,"")," ",IF('Choix Solutions 1'!F69="Oui",'Choix Solutions 1'!$B$69,"")," ",IF('Choix Solutions 1'!F71="Oui",'Choix Solutions 1'!$B$71,"")," ",IF('Choix Solutions 1'!F73="Oui",'Choix Solutions 1'!$B$73,""))</f>
        <v xml:space="preserve">        </v>
      </c>
      <c r="I11" s="241" t="str">
        <f>CONCATENATE(IF('Choix Solutions 1'!G59="Oui",CONCATENATE('Choix Solutions 1'!$B$58," ",'Choix Solutions 1'!$C$59),"")," ",IF('Choix Solutions 1'!G60="Oui",CONCATENATE('Choix Solutions 1'!$B$58," ",'Choix Solutions 1'!$C$60),"")," ",IF('Choix Solutions 1'!G61="Oui",CONCATENATE('Choix Solutions 1'!$B$58," ",'Choix Solutions 1'!$C$61),"")," ",IF('Choix Solutions 1'!G64="Oui",CONCATENATE('Choix Solutions 1'!$B$63," ",'Choix Solutions 1'!$C$64),"")," ",IF('Choix Solutions 1'!G65="Oui",CONCATENATE('Choix Solutions 1'!$B$63," ",'Choix Solutions 1'!$C$65),"")," ",IF('Choix Solutions 1'!G67="Oui",'Choix Solutions 1'!$B$67,"")," ",IF('Choix Solutions 1'!G69="Oui",'Choix Solutions 1'!$B$69,"")," ",IF('Choix Solutions 1'!G71="Oui",'Choix Solutions 1'!$B$71,"")," ",IF('Choix Solutions 1'!G73="Oui",'Choix Solutions 1'!$B$73,""))</f>
        <v xml:space="preserve">        </v>
      </c>
      <c r="J11" s="241" t="str">
        <f>CONCATENATE(IF('Choix Solutions 1'!H59="Oui",CONCATENATE('Choix Solutions 1'!$B$58," ",'Choix Solutions 1'!$C$59),"")," ",IF('Choix Solutions 1'!H60="Oui",CONCATENATE('Choix Solutions 1'!$B$58," ",'Choix Solutions 1'!$C$60),"")," ",IF('Choix Solutions 1'!H61="Oui",CONCATENATE('Choix Solutions 1'!$B$58," ",'Choix Solutions 1'!$C$61),"")," ",IF('Choix Solutions 1'!H64="Oui",CONCATENATE('Choix Solutions 1'!$B$63," ",'Choix Solutions 1'!$C$64),"")," ",IF('Choix Solutions 1'!H65="Oui",CONCATENATE('Choix Solutions 1'!$B$63," ",'Choix Solutions 1'!$C$65),"")," ",IF('Choix Solutions 1'!H67="Oui",'Choix Solutions 1'!$B$67,"")," ",IF('Choix Solutions 1'!H69="Oui",'Choix Solutions 1'!$B$69,"")," ",IF('Choix Solutions 1'!H71="Oui",'Choix Solutions 1'!$B$71,"")," ",IF('Choix Solutions 1'!H73="Oui",'Choix Solutions 1'!$B$73,""))</f>
        <v xml:space="preserve">        </v>
      </c>
      <c r="K11" s="241" t="str">
        <f>CONCATENATE(IF('Choix Solutions 1'!I59="Oui",CONCATENATE('Choix Solutions 1'!$B$58," ",'Choix Solutions 1'!$C$59),"")," ",IF('Choix Solutions 1'!I60="Oui",CONCATENATE('Choix Solutions 1'!$B$58," ",'Choix Solutions 1'!$C$60),"")," ",IF('Choix Solutions 1'!I61="Oui",CONCATENATE('Choix Solutions 1'!$B$58," ",'Choix Solutions 1'!$C$61),"")," ",IF('Choix Solutions 1'!I64="Oui",CONCATENATE('Choix Solutions 1'!$B$63," ",'Choix Solutions 1'!$C$64),"")," ",IF('Choix Solutions 1'!I65="Oui",CONCATENATE('Choix Solutions 1'!$B$63," ",'Choix Solutions 1'!$C$65),"")," ",IF('Choix Solutions 1'!I67="Oui",'Choix Solutions 1'!$B$67,"")," ",IF('Choix Solutions 1'!I69="Oui",'Choix Solutions 1'!$B$69,"")," ",IF('Choix Solutions 1'!I71="Oui",'Choix Solutions 1'!$B$71,"")," ",IF('Choix Solutions 1'!I73="Oui",'Choix Solutions 1'!$B$73,""))</f>
        <v xml:space="preserve">        </v>
      </c>
      <c r="L11" s="241" t="str">
        <f>CONCATENATE(IF('Choix Solutions 1'!J59="Oui",CONCATENATE('Choix Solutions 1'!$B$58," ",'Choix Solutions 1'!$C$59),"")," ",IF('Choix Solutions 1'!J60="Oui",CONCATENATE('Choix Solutions 1'!$B$58," ",'Choix Solutions 1'!$C$60),"")," ",IF('Choix Solutions 1'!J61="Oui",CONCATENATE('Choix Solutions 1'!$B$58," ",'Choix Solutions 1'!$C$61),"")," ",IF('Choix Solutions 1'!J64="Oui",CONCATENATE('Choix Solutions 1'!$B$63," ",'Choix Solutions 1'!$C$64),"")," ",IF('Choix Solutions 1'!J65="Oui",CONCATENATE('Choix Solutions 1'!$B$63," ",'Choix Solutions 1'!$C$65),"")," ",IF('Choix Solutions 1'!J67="Oui",'Choix Solutions 1'!$B$67,"")," ",IF('Choix Solutions 1'!J69="Oui",'Choix Solutions 1'!$B$69,"")," ",IF('Choix Solutions 1'!J71="Oui",'Choix Solutions 1'!$B$71,"")," ",IF('Choix Solutions 1'!J73="Oui",'Choix Solutions 1'!$B$73,""))</f>
        <v xml:space="preserve">        </v>
      </c>
      <c r="M11" s="241" t="str">
        <f>CONCATENATE(IF('Choix Solutions 1'!K59="Oui",CONCATENATE('Choix Solutions 1'!$B$58," ",'Choix Solutions 1'!$C$59),"")," ",IF('Choix Solutions 1'!K60="Oui",CONCATENATE('Choix Solutions 1'!$B$58," ",'Choix Solutions 1'!$C$60),"")," ",IF('Choix Solutions 1'!K61="Oui",CONCATENATE('Choix Solutions 1'!$B$58," ",'Choix Solutions 1'!$C$61),"")," ",IF('Choix Solutions 1'!K64="Oui",CONCATENATE('Choix Solutions 1'!$B$63," ",'Choix Solutions 1'!$C$64),"")," ",IF('Choix Solutions 1'!K65="Oui",CONCATENATE('Choix Solutions 1'!$B$63," ",'Choix Solutions 1'!$C$65),"")," ",IF('Choix Solutions 1'!K67="Oui",'Choix Solutions 1'!$B$67,"")," ",IF('Choix Solutions 1'!K69="Oui",'Choix Solutions 1'!$B$69,"")," ",IF('Choix Solutions 1'!K71="Oui",'Choix Solutions 1'!$B$71,"")," ",IF('Choix Solutions 1'!K73="Oui",'Choix Solutions 1'!$B$73,""))</f>
        <v xml:space="preserve">        </v>
      </c>
      <c r="N11" s="241" t="str">
        <f>CONCATENATE(IF('Choix Solutions 1'!L59="Oui",CONCATENATE('Choix Solutions 1'!$B$58," ",'Choix Solutions 1'!$C$59),"")," ",IF('Choix Solutions 1'!L60="Oui",CONCATENATE('Choix Solutions 1'!$B$58," ",'Choix Solutions 1'!$C$60),"")," ",IF('Choix Solutions 1'!L61="Oui",CONCATENATE('Choix Solutions 1'!$B$58," ",'Choix Solutions 1'!$C$61),"")," ",IF('Choix Solutions 1'!L64="Oui",CONCATENATE('Choix Solutions 1'!$B$63," ",'Choix Solutions 1'!$C$64),"")," ",IF('Choix Solutions 1'!L65="Oui",CONCATENATE('Choix Solutions 1'!$B$63," ",'Choix Solutions 1'!$C$65),"")," ",IF('Choix Solutions 1'!L67="Oui",'Choix Solutions 1'!$B$67,"")," ",IF('Choix Solutions 1'!L69="Oui",'Choix Solutions 1'!$B$69,"")," ",IF('Choix Solutions 1'!L71="Oui",'Choix Solutions 1'!$B$71,"")," ",IF('Choix Solutions 1'!L73="Oui",'Choix Solutions 1'!$B$73,""))</f>
        <v xml:space="preserve">        </v>
      </c>
    </row>
    <row r="12" spans="1:14" x14ac:dyDescent="0.25">
      <c r="B12" s="241"/>
      <c r="C12" s="241"/>
      <c r="D12" s="241"/>
      <c r="E12" s="241"/>
      <c r="F12" s="241"/>
      <c r="G12" s="241"/>
      <c r="H12" s="241"/>
      <c r="I12" s="241"/>
      <c r="J12" s="241"/>
      <c r="K12" s="241"/>
      <c r="L12" s="241"/>
      <c r="M12" s="241"/>
      <c r="N12" s="241"/>
    </row>
    <row r="13" spans="1:14" x14ac:dyDescent="0.25">
      <c r="B13" s="241"/>
      <c r="C13" s="241"/>
      <c r="D13" s="241"/>
      <c r="E13" s="241"/>
      <c r="F13" s="241"/>
      <c r="G13" s="241"/>
      <c r="H13" s="241"/>
      <c r="I13" s="241"/>
      <c r="J13" s="241"/>
      <c r="K13" s="241"/>
      <c r="L13" s="241"/>
      <c r="M13" s="241"/>
      <c r="N13" s="241"/>
    </row>
    <row r="14" spans="1:14" ht="33" customHeight="1" x14ac:dyDescent="0.25">
      <c r="A14" s="169" t="s">
        <v>677</v>
      </c>
      <c r="B14" s="242" t="s">
        <v>678</v>
      </c>
      <c r="C14" s="242"/>
      <c r="D14" s="242"/>
      <c r="E14" s="242"/>
      <c r="F14" s="168" t="s">
        <v>44</v>
      </c>
      <c r="G14" s="170">
        <f>Projet!$C$17*SUMIF('Choix Solutions 1'!E57:E74,"Oui",'Choix Solutions 1'!$M$57:$M$74)</f>
        <v>0</v>
      </c>
      <c r="H14" s="170">
        <f>Projet!$C$17*SUMIF('Choix Solutions 1'!F57:F74,"Oui",'Choix Solutions 1'!$M$57:$M$74)</f>
        <v>0</v>
      </c>
      <c r="I14" s="170">
        <f>Projet!$C$17*SUMIF('Choix Solutions 1'!G57:G74,"Oui",'Choix Solutions 1'!$M$57:$M$74)</f>
        <v>0</v>
      </c>
      <c r="J14" s="170">
        <f>Projet!$C$17*SUMIF('Choix Solutions 1'!H57:H74,"Oui",'Choix Solutions 1'!$M$57:$M$74)</f>
        <v>0</v>
      </c>
      <c r="K14" s="170">
        <f>Projet!$C$17*SUMIF('Choix Solutions 1'!I57:I74,"Oui",'Choix Solutions 1'!$M$57:$M$74)</f>
        <v>0</v>
      </c>
      <c r="L14" s="170">
        <f>Projet!$C$17*SUMIF('Choix Solutions 1'!J57:J74,"Oui",'Choix Solutions 1'!$M$57:$M$74)</f>
        <v>0</v>
      </c>
      <c r="M14" s="170">
        <f>Projet!$C$17*SUMIF('Choix Solutions 1'!K57:K74,"Oui",'Choix Solutions 1'!$M$57:$M$74)</f>
        <v>0</v>
      </c>
      <c r="N14" s="170">
        <f>Projet!$C$17*SUMIF('Choix Solutions 1'!L57:L74,"Oui",'Choix Solutions 1'!$M$57:$M$74)</f>
        <v>0</v>
      </c>
    </row>
    <row r="15" spans="1:14" x14ac:dyDescent="0.25">
      <c r="B15" s="243" t="s">
        <v>641</v>
      </c>
      <c r="C15" s="243"/>
      <c r="D15" s="243"/>
      <c r="E15" s="243"/>
      <c r="F15" s="241"/>
      <c r="G15" s="241" t="str">
        <f>CONCATENATE(IF('Choix Solutions 1'!E78="Oui",'Choix Solutions 1'!$B$78,"")," ",IF('Choix Solutions 1'!E80="Oui",'Choix Solutions 1'!$B$80,""))</f>
        <v xml:space="preserve"> </v>
      </c>
      <c r="H15" s="241" t="str">
        <f>CONCATENATE(IF('Choix Solutions 1'!F78="Oui",'Choix Solutions 1'!$B$78,"")," ",IF('Choix Solutions 1'!F80="Oui",'Choix Solutions 1'!$B$80,""))</f>
        <v xml:space="preserve"> </v>
      </c>
      <c r="I15" s="241" t="str">
        <f>CONCATENATE(IF('Choix Solutions 1'!G78="Oui",'Choix Solutions 1'!$B$78,"")," ",IF('Choix Solutions 1'!G80="Oui",'Choix Solutions 1'!$B$80,""))</f>
        <v xml:space="preserve"> </v>
      </c>
      <c r="J15" s="241" t="str">
        <f>CONCATENATE(IF('Choix Solutions 1'!H78="Oui",'Choix Solutions 1'!$B$78,"")," ",IF('Choix Solutions 1'!H80="Oui",'Choix Solutions 1'!$B$80,""))</f>
        <v xml:space="preserve"> </v>
      </c>
      <c r="K15" s="241" t="str">
        <f>CONCATENATE(IF('Choix Solutions 1'!I78="Oui",'Choix Solutions 1'!$B$78,"")," ",IF('Choix Solutions 1'!I80="Oui",'Choix Solutions 1'!$B$80,""))</f>
        <v xml:space="preserve"> </v>
      </c>
      <c r="L15" s="241" t="str">
        <f>CONCATENATE(IF('Choix Solutions 1'!J78="Oui",'Choix Solutions 1'!$B$78,"")," ",IF('Choix Solutions 1'!J80="Oui",'Choix Solutions 1'!$B$80,""))</f>
        <v xml:space="preserve"> </v>
      </c>
      <c r="M15" s="241" t="str">
        <f>CONCATENATE(IF('Choix Solutions 1'!K78="Oui",'Choix Solutions 1'!$B$78,"")," ",IF('Choix Solutions 1'!K80="Oui",'Choix Solutions 1'!$B$80,""))</f>
        <v xml:space="preserve"> </v>
      </c>
      <c r="N15" s="241" t="str">
        <f>CONCATENATE(IF('Choix Solutions 1'!L78="Oui",'Choix Solutions 1'!$B$78,"")," ",IF('Choix Solutions 1'!L80="Oui",'Choix Solutions 1'!$B$80,""))</f>
        <v xml:space="preserve"> </v>
      </c>
    </row>
    <row r="16" spans="1:14" x14ac:dyDescent="0.25">
      <c r="B16" s="243"/>
      <c r="C16" s="243"/>
      <c r="D16" s="243"/>
      <c r="E16" s="243"/>
      <c r="F16" s="241"/>
      <c r="G16" s="241"/>
      <c r="H16" s="241"/>
      <c r="I16" s="241"/>
      <c r="J16" s="241"/>
      <c r="K16" s="241"/>
      <c r="L16" s="241"/>
      <c r="M16" s="241"/>
      <c r="N16" s="241"/>
    </row>
    <row r="17" spans="1:14" ht="33" customHeight="1" x14ac:dyDescent="0.25">
      <c r="A17" s="169" t="s">
        <v>677</v>
      </c>
      <c r="B17" s="242" t="s">
        <v>678</v>
      </c>
      <c r="C17" s="242"/>
      <c r="D17" s="242"/>
      <c r="E17" s="242"/>
      <c r="F17" s="168" t="s">
        <v>44</v>
      </c>
      <c r="G17" s="170">
        <f>Projet!$C$17*SUMIF('Choix Solutions 1'!E88:E92,"Oui",'Choix Solutions 1'!$M$77:$M$81)</f>
        <v>0</v>
      </c>
      <c r="H17" s="170">
        <f>Projet!$C$17*SUMIF('Choix Solutions 1'!F88:F92,"Oui",'Choix Solutions 1'!$M$77:$M$81)</f>
        <v>0</v>
      </c>
      <c r="I17" s="170">
        <f>Projet!$C$17*SUMIF('Choix Solutions 1'!G88:G92,"Oui",'Choix Solutions 1'!$M$77:$M$81)</f>
        <v>0</v>
      </c>
      <c r="J17" s="170">
        <f>Projet!$C$17*SUMIF('Choix Solutions 1'!H88:H92,"Oui",'Choix Solutions 1'!$M$77:$M$81)</f>
        <v>0</v>
      </c>
      <c r="K17" s="170">
        <f>Projet!$C$17*SUMIF('Choix Solutions 1'!I88:I92,"Oui",'Choix Solutions 1'!$M$77:$M$81)</f>
        <v>0</v>
      </c>
      <c r="L17" s="170">
        <f>Projet!$C$17*SUMIF('Choix Solutions 1'!J88:J92,"Oui",'Choix Solutions 1'!$M$77:$M$81)</f>
        <v>0</v>
      </c>
      <c r="M17" s="170">
        <f>Projet!$C$17*SUMIF('Choix Solutions 1'!K88:K92,"Oui",'Choix Solutions 1'!$M$77:$M$81)</f>
        <v>0</v>
      </c>
      <c r="N17" s="170">
        <f>Projet!$C$17*SUMIF('Choix Solutions 1'!L88:L92,"Oui",'Choix Solutions 1'!$M$77:$M$81)</f>
        <v>0</v>
      </c>
    </row>
    <row r="18" spans="1:14" x14ac:dyDescent="0.25">
      <c r="A18" s="101"/>
      <c r="B18" s="101"/>
      <c r="C18" s="101"/>
      <c r="D18" s="101"/>
      <c r="E18" s="101"/>
      <c r="F18" s="171"/>
      <c r="G18" s="171"/>
      <c r="H18" s="171"/>
      <c r="I18" s="171"/>
      <c r="J18" s="171"/>
      <c r="K18" s="171"/>
      <c r="L18" s="171"/>
      <c r="M18" s="171"/>
      <c r="N18" s="171"/>
    </row>
    <row r="19" spans="1:14" x14ac:dyDescent="0.25">
      <c r="A19" s="101"/>
      <c r="B19" s="101"/>
      <c r="C19" s="101"/>
      <c r="D19" s="101"/>
      <c r="E19" s="101"/>
      <c r="F19" s="171"/>
      <c r="G19" s="171"/>
      <c r="H19" s="171"/>
      <c r="I19" s="171"/>
      <c r="J19" s="171"/>
      <c r="K19" s="171"/>
      <c r="L19" s="171"/>
      <c r="M19" s="171"/>
      <c r="N19" s="171"/>
    </row>
    <row r="20" spans="1:14" ht="33" customHeight="1" x14ac:dyDescent="0.25">
      <c r="A20" s="169" t="s">
        <v>677</v>
      </c>
      <c r="B20" s="242" t="s">
        <v>783</v>
      </c>
      <c r="C20" s="242"/>
      <c r="D20" s="242"/>
      <c r="E20" s="242"/>
      <c r="F20" s="168" t="s">
        <v>44</v>
      </c>
      <c r="G20" s="170">
        <f t="shared" ref="G20:N20" si="0">+G6+G10+G14+G17</f>
        <v>0</v>
      </c>
      <c r="H20" s="170">
        <f t="shared" si="0"/>
        <v>0</v>
      </c>
      <c r="I20" s="170">
        <f t="shared" si="0"/>
        <v>0</v>
      </c>
      <c r="J20" s="170">
        <f t="shared" si="0"/>
        <v>0</v>
      </c>
      <c r="K20" s="170">
        <f t="shared" si="0"/>
        <v>0</v>
      </c>
      <c r="L20" s="170">
        <f t="shared" si="0"/>
        <v>0</v>
      </c>
      <c r="M20" s="170">
        <f t="shared" si="0"/>
        <v>0</v>
      </c>
      <c r="N20" s="170">
        <f t="shared" si="0"/>
        <v>0</v>
      </c>
    </row>
    <row r="21" spans="1:14" x14ac:dyDescent="0.25">
      <c r="A21" s="238" t="s">
        <v>29</v>
      </c>
      <c r="B21" s="239" t="s">
        <v>16</v>
      </c>
      <c r="C21" s="239"/>
      <c r="D21" s="239"/>
      <c r="E21" s="239"/>
      <c r="F21" s="170" t="s">
        <v>17</v>
      </c>
      <c r="G21" s="170">
        <f>+Projet!$E$41</f>
        <v>0</v>
      </c>
      <c r="H21" s="170">
        <f>+Projet!$E$41</f>
        <v>0</v>
      </c>
      <c r="I21" s="170">
        <f>+Projet!$E$41</f>
        <v>0</v>
      </c>
      <c r="J21" s="170">
        <f>+Projet!$E$41</f>
        <v>0</v>
      </c>
      <c r="K21" s="170">
        <f>+Projet!$E$41</f>
        <v>0</v>
      </c>
      <c r="L21" s="170">
        <f>+Projet!$E$41</f>
        <v>0</v>
      </c>
      <c r="M21" s="170">
        <f>+Projet!$E$41</f>
        <v>0</v>
      </c>
      <c r="N21" s="170">
        <f>+Projet!$E$41</f>
        <v>0</v>
      </c>
    </row>
    <row r="22" spans="1:14" x14ac:dyDescent="0.25">
      <c r="A22" s="238"/>
      <c r="B22" s="239"/>
      <c r="C22" s="239"/>
      <c r="D22" s="239"/>
      <c r="E22" s="239"/>
      <c r="F22" s="170" t="s">
        <v>18</v>
      </c>
      <c r="G22" s="170">
        <f>+Projet!C17*'EFAE 1'!G21*10^-3</f>
        <v>0</v>
      </c>
      <c r="H22" s="170"/>
      <c r="I22" s="170"/>
      <c r="J22" s="170"/>
      <c r="K22" s="170"/>
      <c r="L22" s="170"/>
      <c r="M22" s="170"/>
      <c r="N22" s="170"/>
    </row>
    <row r="23" spans="1:14" ht="18" customHeight="1" x14ac:dyDescent="0.25">
      <c r="A23" s="238" t="s">
        <v>30</v>
      </c>
      <c r="B23" s="240" t="s">
        <v>19</v>
      </c>
      <c r="C23" s="240"/>
      <c r="D23" s="240"/>
      <c r="E23" s="240"/>
      <c r="F23" s="170" t="s">
        <v>25</v>
      </c>
      <c r="G23" s="170"/>
      <c r="H23" s="170"/>
      <c r="I23" s="170"/>
      <c r="J23" s="170"/>
      <c r="K23" s="170"/>
      <c r="L23" s="170"/>
      <c r="M23" s="170"/>
      <c r="N23" s="170"/>
    </row>
    <row r="24" spans="1:14" x14ac:dyDescent="0.25">
      <c r="A24" s="238"/>
      <c r="B24" s="240"/>
      <c r="C24" s="240"/>
      <c r="D24" s="240"/>
      <c r="E24" s="240"/>
      <c r="F24" s="170" t="s">
        <v>20</v>
      </c>
      <c r="G24" s="170"/>
      <c r="H24" s="170"/>
      <c r="I24" s="170"/>
      <c r="J24" s="170"/>
      <c r="K24" s="170"/>
      <c r="L24" s="170"/>
      <c r="M24" s="170"/>
      <c r="N24" s="170"/>
    </row>
    <row r="25" spans="1:14" ht="18.75" x14ac:dyDescent="0.25">
      <c r="A25" s="169" t="s">
        <v>31</v>
      </c>
      <c r="B25" s="239" t="s">
        <v>23</v>
      </c>
      <c r="C25" s="239"/>
      <c r="D25" s="239"/>
      <c r="E25" s="239"/>
      <c r="F25" s="170" t="s">
        <v>22</v>
      </c>
      <c r="G25" s="170"/>
      <c r="H25" s="170"/>
      <c r="I25" s="170"/>
      <c r="J25" s="170"/>
      <c r="K25" s="170"/>
      <c r="L25" s="170"/>
      <c r="M25" s="170"/>
      <c r="N25" s="170"/>
    </row>
    <row r="26" spans="1:14" ht="18.75" x14ac:dyDescent="0.25">
      <c r="A26" s="169" t="s">
        <v>32</v>
      </c>
      <c r="B26" s="239" t="s">
        <v>21</v>
      </c>
      <c r="C26" s="239"/>
      <c r="D26" s="239"/>
      <c r="E26" s="239"/>
      <c r="F26" s="170" t="s">
        <v>22</v>
      </c>
      <c r="G26" s="170"/>
      <c r="H26" s="170"/>
      <c r="I26" s="170"/>
      <c r="J26" s="170"/>
      <c r="K26" s="170"/>
      <c r="L26" s="170"/>
      <c r="M26" s="170"/>
      <c r="N26" s="170"/>
    </row>
    <row r="27" spans="1:14" ht="18.75" x14ac:dyDescent="0.25">
      <c r="A27" s="169" t="s">
        <v>33</v>
      </c>
      <c r="B27" s="239" t="s">
        <v>24</v>
      </c>
      <c r="C27" s="239"/>
      <c r="D27" s="239"/>
      <c r="E27" s="239"/>
      <c r="F27" s="170" t="s">
        <v>45</v>
      </c>
      <c r="G27" s="170"/>
      <c r="H27" s="170"/>
      <c r="I27" s="170"/>
      <c r="J27" s="170"/>
      <c r="K27" s="170"/>
      <c r="L27" s="170"/>
      <c r="M27" s="170"/>
      <c r="N27" s="170"/>
    </row>
    <row r="28" spans="1:14" ht="18.75" x14ac:dyDescent="0.3">
      <c r="A28" s="97"/>
      <c r="B28" s="97"/>
      <c r="C28" s="97"/>
      <c r="D28" s="97"/>
      <c r="E28" s="97"/>
      <c r="G28" s="170"/>
      <c r="H28" s="170"/>
      <c r="I28" s="170"/>
      <c r="J28" s="170"/>
      <c r="K28" s="170"/>
      <c r="L28" s="170"/>
      <c r="M28" s="170"/>
      <c r="N28" s="170"/>
    </row>
    <row r="29" spans="1:14" ht="18.75" x14ac:dyDescent="0.25">
      <c r="A29" s="169" t="s">
        <v>26</v>
      </c>
      <c r="B29" s="239" t="s">
        <v>27</v>
      </c>
      <c r="C29" s="239"/>
      <c r="D29" s="239"/>
      <c r="E29" s="239"/>
      <c r="G29" s="170"/>
      <c r="H29" s="170"/>
      <c r="I29" s="170"/>
      <c r="J29" s="170"/>
      <c r="K29" s="170"/>
      <c r="L29" s="170"/>
      <c r="M29" s="170"/>
      <c r="N29" s="170"/>
    </row>
    <row r="30" spans="1:14" ht="18.75" x14ac:dyDescent="0.3">
      <c r="A30" s="97"/>
      <c r="B30" s="97"/>
      <c r="C30" s="97"/>
      <c r="D30" s="97"/>
      <c r="E30" s="97"/>
      <c r="G30" s="170"/>
      <c r="H30" s="170"/>
      <c r="I30" s="170"/>
      <c r="J30" s="170"/>
      <c r="K30" s="170"/>
      <c r="L30" s="170"/>
      <c r="M30" s="170"/>
      <c r="N30" s="170"/>
    </row>
    <row r="31" spans="1:14" ht="18.75" x14ac:dyDescent="0.25">
      <c r="A31" s="169" t="s">
        <v>13</v>
      </c>
      <c r="B31" s="239" t="s">
        <v>34</v>
      </c>
      <c r="C31" s="239"/>
      <c r="D31" s="239"/>
      <c r="E31" s="239"/>
      <c r="F31" s="170" t="s">
        <v>35</v>
      </c>
      <c r="G31" s="171"/>
      <c r="H31" s="170"/>
      <c r="I31" s="170"/>
      <c r="J31" s="170"/>
      <c r="K31" s="170"/>
      <c r="L31" s="170"/>
      <c r="M31" s="170"/>
      <c r="N31" s="170"/>
    </row>
    <row r="32" spans="1:14" ht="18.75" x14ac:dyDescent="0.25">
      <c r="A32" s="169" t="s">
        <v>36</v>
      </c>
      <c r="B32" s="239"/>
      <c r="C32" s="239"/>
      <c r="D32" s="239"/>
      <c r="E32" s="239"/>
      <c r="G32" s="171"/>
      <c r="H32" s="170"/>
      <c r="I32" s="170"/>
      <c r="J32" s="170"/>
      <c r="K32" s="170"/>
      <c r="L32" s="170"/>
      <c r="M32" s="170"/>
      <c r="N32" s="170"/>
    </row>
    <row r="33" spans="1:14" ht="18.75" x14ac:dyDescent="0.3">
      <c r="A33" s="97"/>
      <c r="B33" s="97"/>
      <c r="C33" s="97"/>
      <c r="D33" s="97"/>
      <c r="E33" s="97"/>
      <c r="G33" s="170"/>
      <c r="H33" s="170"/>
      <c r="I33" s="170"/>
      <c r="J33" s="170"/>
      <c r="K33" s="170"/>
      <c r="L33" s="170"/>
      <c r="M33" s="170"/>
      <c r="N33" s="170"/>
    </row>
    <row r="34" spans="1:14" ht="18" customHeight="1" x14ac:dyDescent="0.25">
      <c r="A34" s="238" t="s">
        <v>11</v>
      </c>
      <c r="B34" s="240" t="s">
        <v>37</v>
      </c>
      <c r="C34" s="240"/>
      <c r="D34" s="240"/>
      <c r="E34" s="240"/>
      <c r="F34" s="170" t="s">
        <v>38</v>
      </c>
      <c r="G34" s="171"/>
      <c r="H34" s="170"/>
      <c r="I34" s="170"/>
      <c r="J34" s="170"/>
      <c r="K34" s="170"/>
      <c r="L34" s="170"/>
      <c r="M34" s="170"/>
      <c r="N34" s="170"/>
    </row>
    <row r="35" spans="1:14" ht="18" customHeight="1" x14ac:dyDescent="0.25">
      <c r="A35" s="238"/>
      <c r="B35" s="240"/>
      <c r="C35" s="240"/>
      <c r="D35" s="240"/>
      <c r="E35" s="240"/>
      <c r="F35" s="170" t="s">
        <v>40</v>
      </c>
      <c r="G35" s="171"/>
      <c r="H35" s="170"/>
      <c r="I35" s="170"/>
      <c r="J35" s="170"/>
      <c r="K35" s="170"/>
      <c r="L35" s="170"/>
      <c r="M35" s="170"/>
      <c r="N35" s="170"/>
    </row>
    <row r="36" spans="1:14" x14ac:dyDescent="0.25">
      <c r="A36" s="238" t="s">
        <v>12</v>
      </c>
      <c r="B36" s="239" t="s">
        <v>39</v>
      </c>
      <c r="C36" s="239"/>
      <c r="D36" s="239"/>
      <c r="E36" s="239"/>
      <c r="F36" s="170" t="s">
        <v>41</v>
      </c>
      <c r="G36" s="171"/>
      <c r="H36" s="170"/>
      <c r="I36" s="170"/>
      <c r="J36" s="170"/>
      <c r="K36" s="170"/>
      <c r="L36" s="170"/>
      <c r="M36" s="170"/>
      <c r="N36" s="170"/>
    </row>
    <row r="37" spans="1:14" x14ac:dyDescent="0.25">
      <c r="A37" s="238"/>
      <c r="B37" s="239"/>
      <c r="C37" s="239"/>
      <c r="D37" s="239"/>
      <c r="E37" s="239"/>
      <c r="F37" s="170" t="s">
        <v>42</v>
      </c>
      <c r="G37" s="171"/>
      <c r="H37" s="170"/>
      <c r="I37" s="170"/>
      <c r="J37" s="170"/>
      <c r="K37" s="170"/>
      <c r="L37" s="170"/>
      <c r="M37" s="170"/>
      <c r="N37" s="170"/>
    </row>
    <row r="38" spans="1:14" x14ac:dyDescent="0.25">
      <c r="A38" s="238" t="s">
        <v>14</v>
      </c>
      <c r="B38" s="239" t="s">
        <v>43</v>
      </c>
      <c r="C38" s="239"/>
      <c r="D38" s="239"/>
      <c r="E38" s="239"/>
      <c r="F38" s="170" t="s">
        <v>44</v>
      </c>
      <c r="G38" s="171"/>
      <c r="H38" s="170"/>
      <c r="I38" s="170"/>
      <c r="J38" s="170"/>
      <c r="K38" s="170"/>
      <c r="L38" s="170"/>
      <c r="M38" s="170"/>
      <c r="N38" s="170"/>
    </row>
    <row r="39" spans="1:14" x14ac:dyDescent="0.25">
      <c r="A39" s="238"/>
      <c r="B39" s="239"/>
      <c r="C39" s="239"/>
      <c r="D39" s="239"/>
      <c r="E39" s="239"/>
      <c r="F39" s="170" t="s">
        <v>46</v>
      </c>
      <c r="G39" s="171"/>
      <c r="H39" s="170"/>
      <c r="I39" s="170"/>
      <c r="J39" s="170"/>
      <c r="K39" s="170"/>
      <c r="L39" s="170"/>
      <c r="M39" s="170"/>
      <c r="N39" s="170"/>
    </row>
    <row r="40" spans="1:14" x14ac:dyDescent="0.25">
      <c r="A40" s="238" t="s">
        <v>15</v>
      </c>
      <c r="B40" s="239" t="s">
        <v>51</v>
      </c>
      <c r="C40" s="239"/>
      <c r="D40" s="239"/>
      <c r="E40" s="239"/>
      <c r="F40" s="170" t="s">
        <v>45</v>
      </c>
      <c r="G40" s="171"/>
      <c r="H40" s="170"/>
      <c r="I40" s="170"/>
      <c r="J40" s="170"/>
      <c r="K40" s="170"/>
      <c r="L40" s="170"/>
      <c r="M40" s="170"/>
      <c r="N40" s="170"/>
    </row>
    <row r="41" spans="1:14" x14ac:dyDescent="0.25">
      <c r="A41" s="238"/>
      <c r="B41" s="239"/>
      <c r="C41" s="239"/>
      <c r="D41" s="239"/>
      <c r="E41" s="239"/>
      <c r="F41" s="170" t="s">
        <v>47</v>
      </c>
      <c r="G41" s="171"/>
      <c r="H41" s="170"/>
      <c r="I41" s="170"/>
      <c r="J41" s="170"/>
      <c r="K41" s="170"/>
      <c r="L41" s="170"/>
      <c r="M41" s="170"/>
      <c r="N41" s="170"/>
    </row>
    <row r="42" spans="1:14" ht="18.75" x14ac:dyDescent="0.3">
      <c r="A42" s="169" t="s">
        <v>48</v>
      </c>
      <c r="B42" s="237" t="s">
        <v>49</v>
      </c>
      <c r="C42" s="237"/>
      <c r="D42" s="237"/>
      <c r="E42" s="237"/>
      <c r="F42" s="170" t="s">
        <v>50</v>
      </c>
      <c r="G42" s="171"/>
      <c r="H42" s="170"/>
      <c r="I42" s="170"/>
      <c r="J42" s="170"/>
      <c r="K42" s="170"/>
      <c r="L42" s="170"/>
      <c r="M42" s="170"/>
      <c r="N42" s="170"/>
    </row>
  </sheetData>
  <mergeCells count="65">
    <mergeCell ref="N3:N5"/>
    <mergeCell ref="B6:E6"/>
    <mergeCell ref="B2:E2"/>
    <mergeCell ref="B3:E5"/>
    <mergeCell ref="F3:F5"/>
    <mergeCell ref="G3:G5"/>
    <mergeCell ref="H3:H5"/>
    <mergeCell ref="I3:I5"/>
    <mergeCell ref="J7:J9"/>
    <mergeCell ref="J3:J5"/>
    <mergeCell ref="K3:K5"/>
    <mergeCell ref="L3:L5"/>
    <mergeCell ref="M3:M5"/>
    <mergeCell ref="B14:E14"/>
    <mergeCell ref="K7:K9"/>
    <mergeCell ref="L7:L9"/>
    <mergeCell ref="M7:M9"/>
    <mergeCell ref="N7:N9"/>
    <mergeCell ref="B10:E10"/>
    <mergeCell ref="B11:E13"/>
    <mergeCell ref="F11:F13"/>
    <mergeCell ref="G11:G13"/>
    <mergeCell ref="H11:H13"/>
    <mergeCell ref="I11:I13"/>
    <mergeCell ref="B7:E9"/>
    <mergeCell ref="F7:F9"/>
    <mergeCell ref="G7:G9"/>
    <mergeCell ref="H7:H9"/>
    <mergeCell ref="I7:I9"/>
    <mergeCell ref="J11:J13"/>
    <mergeCell ref="K11:K13"/>
    <mergeCell ref="L11:L13"/>
    <mergeCell ref="M11:M13"/>
    <mergeCell ref="N11:N13"/>
    <mergeCell ref="B26:E26"/>
    <mergeCell ref="K15:K16"/>
    <mergeCell ref="L15:L16"/>
    <mergeCell ref="M15:M16"/>
    <mergeCell ref="N15:N16"/>
    <mergeCell ref="B17:E17"/>
    <mergeCell ref="B20:E20"/>
    <mergeCell ref="B15:E16"/>
    <mergeCell ref="F15:F16"/>
    <mergeCell ref="G15:G16"/>
    <mergeCell ref="H15:H16"/>
    <mergeCell ref="I15:I16"/>
    <mergeCell ref="J15:J16"/>
    <mergeCell ref="A21:A22"/>
    <mergeCell ref="B21:E22"/>
    <mergeCell ref="A23:A24"/>
    <mergeCell ref="B23:E24"/>
    <mergeCell ref="B25:E25"/>
    <mergeCell ref="B27:E27"/>
    <mergeCell ref="B29:E29"/>
    <mergeCell ref="B31:E31"/>
    <mergeCell ref="B32:E32"/>
    <mergeCell ref="A34:A35"/>
    <mergeCell ref="B34:E35"/>
    <mergeCell ref="B42:E42"/>
    <mergeCell ref="A36:A37"/>
    <mergeCell ref="B36:E37"/>
    <mergeCell ref="A38:A39"/>
    <mergeCell ref="B38:E39"/>
    <mergeCell ref="A40:A41"/>
    <mergeCell ref="B40:E41"/>
  </mergeCells>
  <pageMargins left="0.7" right="0.7" top="0.75" bottom="0.75" header="0.3" footer="0.3"/>
  <pageSetup paperSize="9" orientation="landscape" r:id="rId1"/>
  <legacyDrawing r:id="rId2"/>
  <extLst>
    <ext xmlns:x14="http://schemas.microsoft.com/office/spreadsheetml/2009/9/main" uri="{78C0D931-6437-407d-A8EE-F0AAD7539E65}">
      <x14:conditionalFormattings>
        <x14:conditionalFormatting xmlns:xm="http://schemas.microsoft.com/office/excel/2006/main">
          <x14:cfRule type="expression" priority="93" id="{C75EF164-0466-4202-83B0-0E72FA3D0B49}">
            <xm:f>'Choix Solutions 1'!$E$5="Non"</xm:f>
            <x14:dxf>
              <fill>
                <patternFill>
                  <bgColor theme="0" tint="-0.34998626667073579"/>
                </patternFill>
              </fill>
            </x14:dxf>
          </x14:cfRule>
          <x14:cfRule type="expression" priority="136" id="{902EC031-8199-4E13-B2AA-FA1998092ACB}">
            <xm:f>'Choix Solutions 1'!$E$5="Non"</xm:f>
            <x14:dxf>
              <fill>
                <patternFill>
                  <bgColor theme="0" tint="-0.499984740745262"/>
                </patternFill>
              </fill>
            </x14:dxf>
          </x14:cfRule>
          <xm:sqref>G1:G5 G7:G9 G11:G13 G15:G16 G18:G1048576</xm:sqref>
        </x14:conditionalFormatting>
        <x14:conditionalFormatting xmlns:xm="http://schemas.microsoft.com/office/excel/2006/main">
          <x14:cfRule type="expression" priority="135" id="{97F50FD6-01C1-44C0-ABC0-A6B0BD91A00D}">
            <xm:f>'Choix Solutions 1'!$F$5="Non"</xm:f>
            <x14:dxf>
              <fill>
                <patternFill>
                  <bgColor theme="0" tint="-0.499984740745262"/>
                </patternFill>
              </fill>
            </x14:dxf>
          </x14:cfRule>
          <xm:sqref>H1:H2 H18:H19 H22:H1048576</xm:sqref>
        </x14:conditionalFormatting>
        <x14:conditionalFormatting xmlns:xm="http://schemas.microsoft.com/office/excel/2006/main">
          <x14:cfRule type="expression" priority="134" id="{61190725-3602-4535-89A9-AC0B07516B3B}">
            <xm:f>'Choix Solutions 1'!$G$5="Non"</xm:f>
            <x14:dxf>
              <fill>
                <patternFill>
                  <bgColor theme="0" tint="-0.499984740745262"/>
                </patternFill>
              </fill>
            </x14:dxf>
          </x14:cfRule>
          <xm:sqref>I1:I2 I18:I19 I22:I1048576</xm:sqref>
        </x14:conditionalFormatting>
        <x14:conditionalFormatting xmlns:xm="http://schemas.microsoft.com/office/excel/2006/main">
          <x14:cfRule type="expression" priority="133" id="{E7CDB191-C338-4B95-AB93-C0D72553ECF8}">
            <xm:f>'Choix Solutions 1'!$H$5="Non"</xm:f>
            <x14:dxf>
              <fill>
                <patternFill>
                  <bgColor theme="0" tint="-0.499984740745262"/>
                </patternFill>
              </fill>
            </x14:dxf>
          </x14:cfRule>
          <xm:sqref>J1:J2 J18:J19 J22:J1048576</xm:sqref>
        </x14:conditionalFormatting>
        <x14:conditionalFormatting xmlns:xm="http://schemas.microsoft.com/office/excel/2006/main">
          <x14:cfRule type="expression" priority="132" id="{8737532A-4E6F-44C0-8917-E301920AFE4B}">
            <xm:f>'Choix Solutions 1'!$I$5="Non"</xm:f>
            <x14:dxf>
              <fill>
                <patternFill>
                  <bgColor theme="0" tint="-0.499984740745262"/>
                </patternFill>
              </fill>
            </x14:dxf>
          </x14:cfRule>
          <xm:sqref>K1:K2 K18:K19 K22:K1048576</xm:sqref>
        </x14:conditionalFormatting>
        <x14:conditionalFormatting xmlns:xm="http://schemas.microsoft.com/office/excel/2006/main">
          <x14:cfRule type="expression" priority="131" id="{7E201552-E971-470C-9980-8AAE651FED69}">
            <xm:f>'Choix Solutions 1'!$J$5="Non"</xm:f>
            <x14:dxf>
              <fill>
                <patternFill>
                  <bgColor theme="0" tint="-0.499984740745262"/>
                </patternFill>
              </fill>
            </x14:dxf>
          </x14:cfRule>
          <xm:sqref>L1:L2 L18:L19 L22:L1048576</xm:sqref>
        </x14:conditionalFormatting>
        <x14:conditionalFormatting xmlns:xm="http://schemas.microsoft.com/office/excel/2006/main">
          <x14:cfRule type="expression" priority="130" id="{FB51D7AE-B69C-414E-A4AC-A50F5E641334}">
            <xm:f>'Choix Solutions 1'!$K$5="Non"</xm:f>
            <x14:dxf>
              <fill>
                <patternFill>
                  <bgColor theme="0" tint="-0.499984740745262"/>
                </patternFill>
              </fill>
            </x14:dxf>
          </x14:cfRule>
          <xm:sqref>M1:M2 M18:M19 M22:M1048576</xm:sqref>
        </x14:conditionalFormatting>
        <x14:conditionalFormatting xmlns:xm="http://schemas.microsoft.com/office/excel/2006/main">
          <x14:cfRule type="expression" priority="129" id="{52926359-CC7E-45A3-B783-2F2115DC018F}">
            <xm:f>'Choix Solutions 1'!$L$5="Non"</xm:f>
            <x14:dxf>
              <fill>
                <patternFill>
                  <bgColor theme="0" tint="-0.499984740745262"/>
                </patternFill>
              </fill>
            </x14:dxf>
          </x14:cfRule>
          <xm:sqref>N1:N2 N18:N19 N22:N1048576</xm:sqref>
        </x14:conditionalFormatting>
        <x14:conditionalFormatting xmlns:xm="http://schemas.microsoft.com/office/excel/2006/main">
          <x14:cfRule type="expression" priority="128" id="{27480666-09AB-4EA1-978D-D10FA9A9617B}">
            <xm:f>'Choix Solutions 1'!$E$5="Non"</xm:f>
            <x14:dxf>
              <fill>
                <patternFill>
                  <bgColor theme="0" tint="-0.499984740745262"/>
                </patternFill>
              </fill>
            </x14:dxf>
          </x14:cfRule>
          <xm:sqref>H3:H5</xm:sqref>
        </x14:conditionalFormatting>
        <x14:conditionalFormatting xmlns:xm="http://schemas.microsoft.com/office/excel/2006/main">
          <x14:cfRule type="expression" priority="127" id="{EE8DE641-097F-4E53-BFA5-6824EF7D0343}">
            <xm:f>'Choix Solutions 1'!$E$5="Non"</xm:f>
            <x14:dxf>
              <fill>
                <patternFill>
                  <bgColor theme="0" tint="-0.499984740745262"/>
                </patternFill>
              </fill>
            </x14:dxf>
          </x14:cfRule>
          <xm:sqref>I3:I5</xm:sqref>
        </x14:conditionalFormatting>
        <x14:conditionalFormatting xmlns:xm="http://schemas.microsoft.com/office/excel/2006/main">
          <x14:cfRule type="expression" priority="126" id="{F98956DC-1CCB-4D26-9EAA-24388D0CDE87}">
            <xm:f>'Choix Solutions 1'!$E$5="Non"</xm:f>
            <x14:dxf>
              <fill>
                <patternFill>
                  <bgColor theme="0" tint="-0.499984740745262"/>
                </patternFill>
              </fill>
            </x14:dxf>
          </x14:cfRule>
          <xm:sqref>J3:J5</xm:sqref>
        </x14:conditionalFormatting>
        <x14:conditionalFormatting xmlns:xm="http://schemas.microsoft.com/office/excel/2006/main">
          <x14:cfRule type="expression" priority="125" id="{C2642650-F768-404D-96F7-E5A3676273BB}">
            <xm:f>'Choix Solutions 1'!$E$5="Non"</xm:f>
            <x14:dxf>
              <fill>
                <patternFill>
                  <bgColor theme="0" tint="-0.499984740745262"/>
                </patternFill>
              </fill>
            </x14:dxf>
          </x14:cfRule>
          <xm:sqref>K3:K5</xm:sqref>
        </x14:conditionalFormatting>
        <x14:conditionalFormatting xmlns:xm="http://schemas.microsoft.com/office/excel/2006/main">
          <x14:cfRule type="expression" priority="124" id="{13D31485-B4D0-4554-A40F-05BBD1C35F6E}">
            <xm:f>'Choix Solutions 1'!$E$5="Non"</xm:f>
            <x14:dxf>
              <fill>
                <patternFill>
                  <bgColor theme="0" tint="-0.499984740745262"/>
                </patternFill>
              </fill>
            </x14:dxf>
          </x14:cfRule>
          <xm:sqref>L3:L5</xm:sqref>
        </x14:conditionalFormatting>
        <x14:conditionalFormatting xmlns:xm="http://schemas.microsoft.com/office/excel/2006/main">
          <x14:cfRule type="expression" priority="123" id="{8F8F640F-91C8-4EDE-A86B-9AAA4BEF6868}">
            <xm:f>'Choix Solutions 1'!$E$5="Non"</xm:f>
            <x14:dxf>
              <fill>
                <patternFill>
                  <bgColor theme="0" tint="-0.499984740745262"/>
                </patternFill>
              </fill>
            </x14:dxf>
          </x14:cfRule>
          <xm:sqref>M3:M5</xm:sqref>
        </x14:conditionalFormatting>
        <x14:conditionalFormatting xmlns:xm="http://schemas.microsoft.com/office/excel/2006/main">
          <x14:cfRule type="expression" priority="122" id="{F7FB8DD8-33DA-40B5-AED4-3466E3C40212}">
            <xm:f>'Choix Solutions 1'!$E$5="Non"</xm:f>
            <x14:dxf>
              <fill>
                <patternFill>
                  <bgColor theme="0" tint="-0.499984740745262"/>
                </patternFill>
              </fill>
            </x14:dxf>
          </x14:cfRule>
          <xm:sqref>N3:N5</xm:sqref>
        </x14:conditionalFormatting>
        <x14:conditionalFormatting xmlns:xm="http://schemas.microsoft.com/office/excel/2006/main">
          <x14:cfRule type="expression" priority="121" id="{12D7E552-A1E5-4375-A405-D6D66F9DC901}">
            <xm:f>'Choix Solutions 1'!$E$5="Non"</xm:f>
            <x14:dxf>
              <fill>
                <patternFill>
                  <bgColor theme="0" tint="-0.499984740745262"/>
                </patternFill>
              </fill>
            </x14:dxf>
          </x14:cfRule>
          <xm:sqref>H7:H9</xm:sqref>
        </x14:conditionalFormatting>
        <x14:conditionalFormatting xmlns:xm="http://schemas.microsoft.com/office/excel/2006/main">
          <x14:cfRule type="expression" priority="120" id="{C8A39704-F7E7-4EB7-B1A9-00FBA3263970}">
            <xm:f>'Choix Solutions 1'!$E$5="Non"</xm:f>
            <x14:dxf>
              <fill>
                <patternFill>
                  <bgColor theme="0" tint="-0.499984740745262"/>
                </patternFill>
              </fill>
            </x14:dxf>
          </x14:cfRule>
          <xm:sqref>I7:I9</xm:sqref>
        </x14:conditionalFormatting>
        <x14:conditionalFormatting xmlns:xm="http://schemas.microsoft.com/office/excel/2006/main">
          <x14:cfRule type="expression" priority="119" id="{CFFB4003-0755-452D-8CDF-66FB601CE9DD}">
            <xm:f>'Choix Solutions 1'!$E$5="Non"</xm:f>
            <x14:dxf>
              <fill>
                <patternFill>
                  <bgColor theme="0" tint="-0.499984740745262"/>
                </patternFill>
              </fill>
            </x14:dxf>
          </x14:cfRule>
          <xm:sqref>J7:J9</xm:sqref>
        </x14:conditionalFormatting>
        <x14:conditionalFormatting xmlns:xm="http://schemas.microsoft.com/office/excel/2006/main">
          <x14:cfRule type="expression" priority="118" id="{8AD36986-E2FD-46A5-A651-05ABE71A3E9A}">
            <xm:f>'Choix Solutions 1'!$E$5="Non"</xm:f>
            <x14:dxf>
              <fill>
                <patternFill>
                  <bgColor theme="0" tint="-0.499984740745262"/>
                </patternFill>
              </fill>
            </x14:dxf>
          </x14:cfRule>
          <xm:sqref>K7:K9</xm:sqref>
        </x14:conditionalFormatting>
        <x14:conditionalFormatting xmlns:xm="http://schemas.microsoft.com/office/excel/2006/main">
          <x14:cfRule type="expression" priority="117" id="{5E5D34FA-710B-4E34-98A5-4473607CFF67}">
            <xm:f>'Choix Solutions 1'!$E$5="Non"</xm:f>
            <x14:dxf>
              <fill>
                <patternFill>
                  <bgColor theme="0" tint="-0.499984740745262"/>
                </patternFill>
              </fill>
            </x14:dxf>
          </x14:cfRule>
          <xm:sqref>L7:L9</xm:sqref>
        </x14:conditionalFormatting>
        <x14:conditionalFormatting xmlns:xm="http://schemas.microsoft.com/office/excel/2006/main">
          <x14:cfRule type="expression" priority="116" id="{64FACCA7-E366-43A5-A4B5-E516EAD7FB1B}">
            <xm:f>'Choix Solutions 1'!$E$5="Non"</xm:f>
            <x14:dxf>
              <fill>
                <patternFill>
                  <bgColor theme="0" tint="-0.499984740745262"/>
                </patternFill>
              </fill>
            </x14:dxf>
          </x14:cfRule>
          <xm:sqref>M7:M9</xm:sqref>
        </x14:conditionalFormatting>
        <x14:conditionalFormatting xmlns:xm="http://schemas.microsoft.com/office/excel/2006/main">
          <x14:cfRule type="expression" priority="115" id="{3EF90E9B-696B-4572-9F40-DDBB02CEA4B0}">
            <xm:f>'Choix Solutions 1'!$E$5="Non"</xm:f>
            <x14:dxf>
              <fill>
                <patternFill>
                  <bgColor theme="0" tint="-0.499984740745262"/>
                </patternFill>
              </fill>
            </x14:dxf>
          </x14:cfRule>
          <xm:sqref>N7:N9</xm:sqref>
        </x14:conditionalFormatting>
        <x14:conditionalFormatting xmlns:xm="http://schemas.microsoft.com/office/excel/2006/main">
          <x14:cfRule type="expression" priority="114" id="{750B6C11-D1CF-4E71-9532-0F656B5DF717}">
            <xm:f>'Choix Solutions 1'!$E$5="Non"</xm:f>
            <x14:dxf>
              <fill>
                <patternFill>
                  <bgColor theme="0" tint="-0.499984740745262"/>
                </patternFill>
              </fill>
            </x14:dxf>
          </x14:cfRule>
          <xm:sqref>H11:H13</xm:sqref>
        </x14:conditionalFormatting>
        <x14:conditionalFormatting xmlns:xm="http://schemas.microsoft.com/office/excel/2006/main">
          <x14:cfRule type="expression" priority="113" id="{2AED87CD-0F33-4461-B77E-ACC6DD1E38EB}">
            <xm:f>'Choix Solutions 1'!$E$5="Non"</xm:f>
            <x14:dxf>
              <fill>
                <patternFill>
                  <bgColor theme="0" tint="-0.499984740745262"/>
                </patternFill>
              </fill>
            </x14:dxf>
          </x14:cfRule>
          <xm:sqref>I11:I13</xm:sqref>
        </x14:conditionalFormatting>
        <x14:conditionalFormatting xmlns:xm="http://schemas.microsoft.com/office/excel/2006/main">
          <x14:cfRule type="expression" priority="112" id="{C4368F43-2539-46A4-AD31-3511E9DF52A9}">
            <xm:f>'Choix Solutions 1'!$E$5="Non"</xm:f>
            <x14:dxf>
              <fill>
                <patternFill>
                  <bgColor theme="0" tint="-0.499984740745262"/>
                </patternFill>
              </fill>
            </x14:dxf>
          </x14:cfRule>
          <xm:sqref>J11:J13</xm:sqref>
        </x14:conditionalFormatting>
        <x14:conditionalFormatting xmlns:xm="http://schemas.microsoft.com/office/excel/2006/main">
          <x14:cfRule type="expression" priority="111" id="{A69B75A1-3EAC-426F-A18C-1AC433B4A4F9}">
            <xm:f>'Choix Solutions 1'!$E$5="Non"</xm:f>
            <x14:dxf>
              <fill>
                <patternFill>
                  <bgColor theme="0" tint="-0.499984740745262"/>
                </patternFill>
              </fill>
            </x14:dxf>
          </x14:cfRule>
          <xm:sqref>K11:K13</xm:sqref>
        </x14:conditionalFormatting>
        <x14:conditionalFormatting xmlns:xm="http://schemas.microsoft.com/office/excel/2006/main">
          <x14:cfRule type="expression" priority="110" id="{4D23F64E-165E-42F6-8639-70C965561C8D}">
            <xm:f>'Choix Solutions 1'!$E$5="Non"</xm:f>
            <x14:dxf>
              <fill>
                <patternFill>
                  <bgColor theme="0" tint="-0.499984740745262"/>
                </patternFill>
              </fill>
            </x14:dxf>
          </x14:cfRule>
          <xm:sqref>L11:L13</xm:sqref>
        </x14:conditionalFormatting>
        <x14:conditionalFormatting xmlns:xm="http://schemas.microsoft.com/office/excel/2006/main">
          <x14:cfRule type="expression" priority="109" id="{4BAACAD5-EB81-407A-A380-23CB8D0E9B54}">
            <xm:f>'Choix Solutions 1'!$E$5="Non"</xm:f>
            <x14:dxf>
              <fill>
                <patternFill>
                  <bgColor theme="0" tint="-0.499984740745262"/>
                </patternFill>
              </fill>
            </x14:dxf>
          </x14:cfRule>
          <xm:sqref>M11:M13</xm:sqref>
        </x14:conditionalFormatting>
        <x14:conditionalFormatting xmlns:xm="http://schemas.microsoft.com/office/excel/2006/main">
          <x14:cfRule type="expression" priority="108" id="{AEB66434-4169-45DF-BFE0-4B42D5E7A699}">
            <xm:f>'Choix Solutions 1'!$E$5="Non"</xm:f>
            <x14:dxf>
              <fill>
                <patternFill>
                  <bgColor theme="0" tint="-0.499984740745262"/>
                </patternFill>
              </fill>
            </x14:dxf>
          </x14:cfRule>
          <xm:sqref>N11:N13</xm:sqref>
        </x14:conditionalFormatting>
        <x14:conditionalFormatting xmlns:xm="http://schemas.microsoft.com/office/excel/2006/main">
          <x14:cfRule type="expression" priority="107" id="{1D037C1C-0DD7-463F-B99E-D8F60A1636A6}">
            <xm:f>'Choix Solutions 1'!$E$5="Non"</xm:f>
            <x14:dxf>
              <fill>
                <patternFill>
                  <bgColor theme="0" tint="-0.499984740745262"/>
                </patternFill>
              </fill>
            </x14:dxf>
          </x14:cfRule>
          <xm:sqref>H15:H16</xm:sqref>
        </x14:conditionalFormatting>
        <x14:conditionalFormatting xmlns:xm="http://schemas.microsoft.com/office/excel/2006/main">
          <x14:cfRule type="expression" priority="106" id="{90BC3CC9-1B1C-4503-9579-D9EADD23E861}">
            <xm:f>'Choix Solutions 1'!$E$5="Non"</xm:f>
            <x14:dxf>
              <fill>
                <patternFill>
                  <bgColor theme="0" tint="-0.499984740745262"/>
                </patternFill>
              </fill>
            </x14:dxf>
          </x14:cfRule>
          <xm:sqref>I15:I16</xm:sqref>
        </x14:conditionalFormatting>
        <x14:conditionalFormatting xmlns:xm="http://schemas.microsoft.com/office/excel/2006/main">
          <x14:cfRule type="expression" priority="105" id="{5FC70011-9B96-49A7-8D76-B9A216B5DF05}">
            <xm:f>'Choix Solutions 1'!$E$5="Non"</xm:f>
            <x14:dxf>
              <fill>
                <patternFill>
                  <bgColor theme="0" tint="-0.499984740745262"/>
                </patternFill>
              </fill>
            </x14:dxf>
          </x14:cfRule>
          <xm:sqref>J15:J16</xm:sqref>
        </x14:conditionalFormatting>
        <x14:conditionalFormatting xmlns:xm="http://schemas.microsoft.com/office/excel/2006/main">
          <x14:cfRule type="expression" priority="104" id="{14FB2C52-A26E-4A23-8A22-2A7A60F37BFE}">
            <xm:f>'Choix Solutions 1'!$E$5="Non"</xm:f>
            <x14:dxf>
              <fill>
                <patternFill>
                  <bgColor theme="0" tint="-0.499984740745262"/>
                </patternFill>
              </fill>
            </x14:dxf>
          </x14:cfRule>
          <xm:sqref>K15:K16</xm:sqref>
        </x14:conditionalFormatting>
        <x14:conditionalFormatting xmlns:xm="http://schemas.microsoft.com/office/excel/2006/main">
          <x14:cfRule type="expression" priority="103" id="{86C7D7BA-EF64-4C6C-8C7D-E48F93C25D8E}">
            <xm:f>'Choix Solutions 1'!$E$5="Non"</xm:f>
            <x14:dxf>
              <fill>
                <patternFill>
                  <bgColor theme="0" tint="-0.499984740745262"/>
                </patternFill>
              </fill>
            </x14:dxf>
          </x14:cfRule>
          <xm:sqref>L15:L16</xm:sqref>
        </x14:conditionalFormatting>
        <x14:conditionalFormatting xmlns:xm="http://schemas.microsoft.com/office/excel/2006/main">
          <x14:cfRule type="expression" priority="102" id="{DC5ABD73-6444-4412-8FA2-3F588DF39F9E}">
            <xm:f>'Choix Solutions 1'!$E$5="Non"</xm:f>
            <x14:dxf>
              <fill>
                <patternFill>
                  <bgColor theme="0" tint="-0.499984740745262"/>
                </patternFill>
              </fill>
            </x14:dxf>
          </x14:cfRule>
          <xm:sqref>M15:M16</xm:sqref>
        </x14:conditionalFormatting>
        <x14:conditionalFormatting xmlns:xm="http://schemas.microsoft.com/office/excel/2006/main">
          <x14:cfRule type="expression" priority="101" id="{D114EDA8-1998-4081-B5EF-3E1BB61716D7}">
            <xm:f>'Choix Solutions 1'!$E$5="Non"</xm:f>
            <x14:dxf>
              <fill>
                <patternFill>
                  <bgColor theme="0" tint="-0.499984740745262"/>
                </patternFill>
              </fill>
            </x14:dxf>
          </x14:cfRule>
          <xm:sqref>N15:N16</xm:sqref>
        </x14:conditionalFormatting>
        <x14:conditionalFormatting xmlns:xm="http://schemas.microsoft.com/office/excel/2006/main">
          <x14:cfRule type="expression" priority="100" id="{BD7910DF-DBA2-4991-839C-7E568EFF42C0}">
            <xm:f>'Choix Solutions 1'!$L$5="Non"</xm:f>
            <x14:dxf>
              <font>
                <strike val="0"/>
              </font>
              <fill>
                <patternFill>
                  <bgColor theme="0" tint="-0.34998626667073579"/>
                </patternFill>
              </fill>
            </x14:dxf>
          </x14:cfRule>
          <xm:sqref>N1:N5 N7:N9 N11:N13 N15:N16 N18:N19 N22:N1048576</xm:sqref>
        </x14:conditionalFormatting>
        <x14:conditionalFormatting xmlns:xm="http://schemas.microsoft.com/office/excel/2006/main">
          <x14:cfRule type="expression" priority="99" id="{F2BDCE3A-7217-4F5F-B54F-2374FB2329DC}">
            <xm:f>'Choix Solutions 1'!$K$5="Non"</xm:f>
            <x14:dxf>
              <fill>
                <patternFill>
                  <bgColor theme="0" tint="-0.34998626667073579"/>
                </patternFill>
              </fill>
            </x14:dxf>
          </x14:cfRule>
          <xm:sqref>M1:M5 M7:M9 M11:M13 M15:M16 M18:M19 M22:M1048576</xm:sqref>
        </x14:conditionalFormatting>
        <x14:conditionalFormatting xmlns:xm="http://schemas.microsoft.com/office/excel/2006/main">
          <x14:cfRule type="expression" priority="98" id="{6A95D8CF-1EB6-4300-A32C-BF195B0E0875}">
            <xm:f>'Choix Solutions 1'!$J$5="Non"</xm:f>
            <x14:dxf>
              <fill>
                <patternFill>
                  <bgColor theme="0" tint="-0.34998626667073579"/>
                </patternFill>
              </fill>
            </x14:dxf>
          </x14:cfRule>
          <xm:sqref>L1:L5 L7:L9 L11:L13 L15:L16 L18:L19 L22:L1048576</xm:sqref>
        </x14:conditionalFormatting>
        <x14:conditionalFormatting xmlns:xm="http://schemas.microsoft.com/office/excel/2006/main">
          <x14:cfRule type="expression" priority="97" id="{56019A63-88D6-4678-A7E1-B3457A68748A}">
            <xm:f>'Choix Solutions 1'!$I$5="Non"</xm:f>
            <x14:dxf>
              <fill>
                <patternFill>
                  <bgColor theme="0" tint="-0.34998626667073579"/>
                </patternFill>
              </fill>
            </x14:dxf>
          </x14:cfRule>
          <xm:sqref>K1:K5 K7:K9 K11:K13 K15:K16 K18:K19 K22:K1048576</xm:sqref>
        </x14:conditionalFormatting>
        <x14:conditionalFormatting xmlns:xm="http://schemas.microsoft.com/office/excel/2006/main">
          <x14:cfRule type="expression" priority="96" id="{BDB1B3A1-97C0-46CE-BC02-99C417067957}">
            <xm:f>'Choix Solutions 1'!$H$5="Non"</xm:f>
            <x14:dxf>
              <fill>
                <patternFill>
                  <bgColor theme="0" tint="-0.34998626667073579"/>
                </patternFill>
              </fill>
            </x14:dxf>
          </x14:cfRule>
          <xm:sqref>J1:J5 J7:J9 J11:J13 J15:J16 J18:J19 J22:J1048576</xm:sqref>
        </x14:conditionalFormatting>
        <x14:conditionalFormatting xmlns:xm="http://schemas.microsoft.com/office/excel/2006/main">
          <x14:cfRule type="expression" priority="95" id="{925EF8A3-E3E7-48EB-9207-B832BF0365C0}">
            <xm:f>'Choix Solutions 1'!$G$5="Non"</xm:f>
            <x14:dxf>
              <fill>
                <patternFill>
                  <bgColor theme="0" tint="-0.34998626667073579"/>
                </patternFill>
              </fill>
            </x14:dxf>
          </x14:cfRule>
          <xm:sqref>I1:I5 I7:I9 I11:I13 I15:I16 I18:I19 I22:I1048576</xm:sqref>
        </x14:conditionalFormatting>
        <x14:conditionalFormatting xmlns:xm="http://schemas.microsoft.com/office/excel/2006/main">
          <x14:cfRule type="expression" priority="94" id="{7706E0D5-0D8A-4584-B00F-3743664E66F2}">
            <xm:f>'Choix Solutions 1'!$F$5="Non"</xm:f>
            <x14:dxf>
              <fill>
                <patternFill>
                  <bgColor theme="0" tint="-0.34998626667073579"/>
                </patternFill>
              </fill>
            </x14:dxf>
          </x14:cfRule>
          <xm:sqref>H1:H5 H7:H9 H11:H13 H15:H16 H18:H19 H22:H1048576</xm:sqref>
        </x14:conditionalFormatting>
        <x14:conditionalFormatting xmlns:xm="http://schemas.microsoft.com/office/excel/2006/main">
          <x14:cfRule type="expression" priority="91" id="{077786D3-28D9-4927-817E-2DB79161D9A0}">
            <xm:f>'Choix Solutions 1'!$E$5="Non"</xm:f>
            <x14:dxf>
              <fill>
                <patternFill>
                  <bgColor theme="0" tint="-0.34998626667073579"/>
                </patternFill>
              </fill>
            </x14:dxf>
          </x14:cfRule>
          <x14:cfRule type="expression" priority="92" id="{8E5222FF-AC2F-42DD-80A1-11F833F21436}">
            <xm:f>'Choix Solutions 1'!$E$5="Non"</xm:f>
            <x14:dxf>
              <fill>
                <patternFill>
                  <bgColor theme="0" tint="-0.499984740745262"/>
                </patternFill>
              </fill>
            </x14:dxf>
          </x14:cfRule>
          <xm:sqref>G6</xm:sqref>
        </x14:conditionalFormatting>
        <x14:conditionalFormatting xmlns:xm="http://schemas.microsoft.com/office/excel/2006/main">
          <x14:cfRule type="expression" priority="89" id="{6486DB5B-83F8-4136-BB1D-6175AF28BF22}">
            <xm:f>'Choix Solutions 1'!$E$5="Non"</xm:f>
            <x14:dxf>
              <fill>
                <patternFill>
                  <bgColor theme="0" tint="-0.34998626667073579"/>
                </patternFill>
              </fill>
            </x14:dxf>
          </x14:cfRule>
          <x14:cfRule type="expression" priority="90" id="{F5E08E21-4C9B-4E56-AD1E-55514A5BED96}">
            <xm:f>'Choix Solutions 1'!$E$5="Non"</xm:f>
            <x14:dxf>
              <fill>
                <patternFill>
                  <bgColor theme="0" tint="-0.499984740745262"/>
                </patternFill>
              </fill>
            </x14:dxf>
          </x14:cfRule>
          <xm:sqref>G10</xm:sqref>
        </x14:conditionalFormatting>
        <x14:conditionalFormatting xmlns:xm="http://schemas.microsoft.com/office/excel/2006/main">
          <x14:cfRule type="expression" priority="87" id="{F07AA07D-81C5-4072-8FE9-1A2C564FBC37}">
            <xm:f>'Choix Solutions 1'!$E$5="Non"</xm:f>
            <x14:dxf>
              <fill>
                <patternFill>
                  <bgColor theme="0" tint="-0.34998626667073579"/>
                </patternFill>
              </fill>
            </x14:dxf>
          </x14:cfRule>
          <x14:cfRule type="expression" priority="88" id="{7BC92393-1FC6-4A0B-AAD9-A15D2293CB4D}">
            <xm:f>'Choix Solutions 1'!$E$5="Non"</xm:f>
            <x14:dxf>
              <fill>
                <patternFill>
                  <bgColor theme="0" tint="-0.499984740745262"/>
                </patternFill>
              </fill>
            </x14:dxf>
          </x14:cfRule>
          <xm:sqref>G14</xm:sqref>
        </x14:conditionalFormatting>
        <x14:conditionalFormatting xmlns:xm="http://schemas.microsoft.com/office/excel/2006/main">
          <x14:cfRule type="expression" priority="85" id="{0079CC37-9BD7-484B-9FD7-7D325D407D55}">
            <xm:f>'Choix Solutions 1'!$E$5="Non"</xm:f>
            <x14:dxf>
              <fill>
                <patternFill>
                  <bgColor theme="0" tint="-0.34998626667073579"/>
                </patternFill>
              </fill>
            </x14:dxf>
          </x14:cfRule>
          <x14:cfRule type="expression" priority="86" id="{2CFFC70A-7391-4E57-B5D5-2A21D4DF5E2C}">
            <xm:f>'Choix Solutions 1'!$E$5="Non"</xm:f>
            <x14:dxf>
              <fill>
                <patternFill>
                  <bgColor theme="0" tint="-0.499984740745262"/>
                </patternFill>
              </fill>
            </x14:dxf>
          </x14:cfRule>
          <xm:sqref>G17</xm:sqref>
        </x14:conditionalFormatting>
        <x14:conditionalFormatting xmlns:xm="http://schemas.microsoft.com/office/excel/2006/main">
          <x14:cfRule type="expression" priority="83" id="{F81CC80C-4604-4C3C-91A2-D59041CE8B43}">
            <xm:f>'Choix Solutions 1'!$E$5="Non"</xm:f>
            <x14:dxf>
              <fill>
                <patternFill>
                  <bgColor theme="0" tint="-0.34998626667073579"/>
                </patternFill>
              </fill>
            </x14:dxf>
          </x14:cfRule>
          <x14:cfRule type="expression" priority="84" id="{28165DA4-F3F2-4A4F-A218-D42D2D0E1D2F}">
            <xm:f>'Choix Solutions 1'!$E$5="Non"</xm:f>
            <x14:dxf>
              <fill>
                <patternFill>
                  <bgColor theme="0" tint="-0.499984740745262"/>
                </patternFill>
              </fill>
            </x14:dxf>
          </x14:cfRule>
          <xm:sqref>H17</xm:sqref>
        </x14:conditionalFormatting>
        <x14:conditionalFormatting xmlns:xm="http://schemas.microsoft.com/office/excel/2006/main">
          <x14:cfRule type="expression" priority="81" id="{F54FBCD0-0403-4FF4-8081-D6BDF91A13AA}">
            <xm:f>'Choix Solutions 1'!$E$5="Non"</xm:f>
            <x14:dxf>
              <fill>
                <patternFill>
                  <bgColor theme="0" tint="-0.34998626667073579"/>
                </patternFill>
              </fill>
            </x14:dxf>
          </x14:cfRule>
          <x14:cfRule type="expression" priority="82" id="{C3329257-ACC8-45F9-A226-B448146927DE}">
            <xm:f>'Choix Solutions 1'!$E$5="Non"</xm:f>
            <x14:dxf>
              <fill>
                <patternFill>
                  <bgColor theme="0" tint="-0.499984740745262"/>
                </patternFill>
              </fill>
            </x14:dxf>
          </x14:cfRule>
          <xm:sqref>I17</xm:sqref>
        </x14:conditionalFormatting>
        <x14:conditionalFormatting xmlns:xm="http://schemas.microsoft.com/office/excel/2006/main">
          <x14:cfRule type="expression" priority="79" id="{EBF4DC1A-D76A-4CA5-868B-27BDBC6E8E76}">
            <xm:f>'Choix Solutions 1'!$E$5="Non"</xm:f>
            <x14:dxf>
              <fill>
                <patternFill>
                  <bgColor theme="0" tint="-0.34998626667073579"/>
                </patternFill>
              </fill>
            </x14:dxf>
          </x14:cfRule>
          <x14:cfRule type="expression" priority="80" id="{6904D80E-2929-45F3-B8FD-F62F9BEE8D50}">
            <xm:f>'Choix Solutions 1'!$E$5="Non"</xm:f>
            <x14:dxf>
              <fill>
                <patternFill>
                  <bgColor theme="0" tint="-0.499984740745262"/>
                </patternFill>
              </fill>
            </x14:dxf>
          </x14:cfRule>
          <xm:sqref>J17</xm:sqref>
        </x14:conditionalFormatting>
        <x14:conditionalFormatting xmlns:xm="http://schemas.microsoft.com/office/excel/2006/main">
          <x14:cfRule type="expression" priority="77" id="{1CF2F865-C4C2-411A-9FEF-321F5361C9B9}">
            <xm:f>'Choix Solutions 1'!$E$5="Non"</xm:f>
            <x14:dxf>
              <fill>
                <patternFill>
                  <bgColor theme="0" tint="-0.34998626667073579"/>
                </patternFill>
              </fill>
            </x14:dxf>
          </x14:cfRule>
          <x14:cfRule type="expression" priority="78" id="{77F8E1AF-DCA6-409A-92D4-88FB398049CD}">
            <xm:f>'Choix Solutions 1'!$E$5="Non"</xm:f>
            <x14:dxf>
              <fill>
                <patternFill>
                  <bgColor theme="0" tint="-0.499984740745262"/>
                </patternFill>
              </fill>
            </x14:dxf>
          </x14:cfRule>
          <xm:sqref>K17</xm:sqref>
        </x14:conditionalFormatting>
        <x14:conditionalFormatting xmlns:xm="http://schemas.microsoft.com/office/excel/2006/main">
          <x14:cfRule type="expression" priority="75" id="{FA771070-0EE4-4FDE-8272-F0E0D1D52E8D}">
            <xm:f>'Choix Solutions 1'!$E$5="Non"</xm:f>
            <x14:dxf>
              <fill>
                <patternFill>
                  <bgColor theme="0" tint="-0.34998626667073579"/>
                </patternFill>
              </fill>
            </x14:dxf>
          </x14:cfRule>
          <x14:cfRule type="expression" priority="76" id="{C522F7D4-C610-4F9D-AD63-458CEB67C1ED}">
            <xm:f>'Choix Solutions 1'!$E$5="Non"</xm:f>
            <x14:dxf>
              <fill>
                <patternFill>
                  <bgColor theme="0" tint="-0.499984740745262"/>
                </patternFill>
              </fill>
            </x14:dxf>
          </x14:cfRule>
          <xm:sqref>L17</xm:sqref>
        </x14:conditionalFormatting>
        <x14:conditionalFormatting xmlns:xm="http://schemas.microsoft.com/office/excel/2006/main">
          <x14:cfRule type="expression" priority="73" id="{066757DF-115F-4F1C-8CBE-C6703E3D914D}">
            <xm:f>'Choix Solutions 1'!$E$5="Non"</xm:f>
            <x14:dxf>
              <fill>
                <patternFill>
                  <bgColor theme="0" tint="-0.34998626667073579"/>
                </patternFill>
              </fill>
            </x14:dxf>
          </x14:cfRule>
          <x14:cfRule type="expression" priority="74" id="{48628F9F-44FC-4933-88FF-D6CA120FE6FB}">
            <xm:f>'Choix Solutions 1'!$E$5="Non"</xm:f>
            <x14:dxf>
              <fill>
                <patternFill>
                  <bgColor theme="0" tint="-0.499984740745262"/>
                </patternFill>
              </fill>
            </x14:dxf>
          </x14:cfRule>
          <xm:sqref>M17</xm:sqref>
        </x14:conditionalFormatting>
        <x14:conditionalFormatting xmlns:xm="http://schemas.microsoft.com/office/excel/2006/main">
          <x14:cfRule type="expression" priority="71" id="{5EFBA11F-8298-437E-85CE-0CD7705C8849}">
            <xm:f>'Choix Solutions 1'!$E$5="Non"</xm:f>
            <x14:dxf>
              <fill>
                <patternFill>
                  <bgColor theme="0" tint="-0.34998626667073579"/>
                </patternFill>
              </fill>
            </x14:dxf>
          </x14:cfRule>
          <x14:cfRule type="expression" priority="72" id="{C4D3EFDF-7233-4F0E-B5DC-FC129DBA7C97}">
            <xm:f>'Choix Solutions 1'!$E$5="Non"</xm:f>
            <x14:dxf>
              <fill>
                <patternFill>
                  <bgColor theme="0" tint="-0.499984740745262"/>
                </patternFill>
              </fill>
            </x14:dxf>
          </x14:cfRule>
          <xm:sqref>N17</xm:sqref>
        </x14:conditionalFormatting>
        <x14:conditionalFormatting xmlns:xm="http://schemas.microsoft.com/office/excel/2006/main">
          <x14:cfRule type="expression" priority="69" id="{981F6F8D-4161-4072-9A9A-B25582E0A4A2}">
            <xm:f>'Choix Solutions 1'!$E$5="Non"</xm:f>
            <x14:dxf>
              <fill>
                <patternFill>
                  <bgColor theme="0" tint="-0.34998626667073579"/>
                </patternFill>
              </fill>
            </x14:dxf>
          </x14:cfRule>
          <x14:cfRule type="expression" priority="70" id="{DB5D5B09-E26E-4834-A07D-4F4A83F397AC}">
            <xm:f>'Choix Solutions 1'!$E$5="Non"</xm:f>
            <x14:dxf>
              <fill>
                <patternFill>
                  <bgColor theme="0" tint="-0.499984740745262"/>
                </patternFill>
              </fill>
            </x14:dxf>
          </x14:cfRule>
          <xm:sqref>H6</xm:sqref>
        </x14:conditionalFormatting>
        <x14:conditionalFormatting xmlns:xm="http://schemas.microsoft.com/office/excel/2006/main">
          <x14:cfRule type="expression" priority="67" id="{94D03D55-6DF2-4D86-BA50-12A332DDBD0E}">
            <xm:f>'Choix Solutions 1'!$E$5="Non"</xm:f>
            <x14:dxf>
              <fill>
                <patternFill>
                  <bgColor theme="0" tint="-0.34998626667073579"/>
                </patternFill>
              </fill>
            </x14:dxf>
          </x14:cfRule>
          <x14:cfRule type="expression" priority="68" id="{C4DA78A7-2416-4EF2-865C-9E51A5678C7D}">
            <xm:f>'Choix Solutions 1'!$E$5="Non"</xm:f>
            <x14:dxf>
              <fill>
                <patternFill>
                  <bgColor theme="0" tint="-0.499984740745262"/>
                </patternFill>
              </fill>
            </x14:dxf>
          </x14:cfRule>
          <xm:sqref>I6</xm:sqref>
        </x14:conditionalFormatting>
        <x14:conditionalFormatting xmlns:xm="http://schemas.microsoft.com/office/excel/2006/main">
          <x14:cfRule type="expression" priority="65" id="{93D41A5D-BEA4-4D24-B86B-2A46DCA0A6F0}">
            <xm:f>'Choix Solutions 1'!$E$5="Non"</xm:f>
            <x14:dxf>
              <fill>
                <patternFill>
                  <bgColor theme="0" tint="-0.34998626667073579"/>
                </patternFill>
              </fill>
            </x14:dxf>
          </x14:cfRule>
          <x14:cfRule type="expression" priority="66" id="{0562EE2F-3757-4E83-93D4-F3B4D8F98653}">
            <xm:f>'Choix Solutions 1'!$E$5="Non"</xm:f>
            <x14:dxf>
              <fill>
                <patternFill>
                  <bgColor theme="0" tint="-0.499984740745262"/>
                </patternFill>
              </fill>
            </x14:dxf>
          </x14:cfRule>
          <xm:sqref>J6</xm:sqref>
        </x14:conditionalFormatting>
        <x14:conditionalFormatting xmlns:xm="http://schemas.microsoft.com/office/excel/2006/main">
          <x14:cfRule type="expression" priority="63" id="{7C03D63F-3764-4113-8206-FD54C150C73F}">
            <xm:f>'Choix Solutions 1'!$E$5="Non"</xm:f>
            <x14:dxf>
              <fill>
                <patternFill>
                  <bgColor theme="0" tint="-0.34998626667073579"/>
                </patternFill>
              </fill>
            </x14:dxf>
          </x14:cfRule>
          <x14:cfRule type="expression" priority="64" id="{B71517DF-4D7A-46A9-AAC3-1B700F07DABC}">
            <xm:f>'Choix Solutions 1'!$E$5="Non"</xm:f>
            <x14:dxf>
              <fill>
                <patternFill>
                  <bgColor theme="0" tint="-0.499984740745262"/>
                </patternFill>
              </fill>
            </x14:dxf>
          </x14:cfRule>
          <xm:sqref>K6</xm:sqref>
        </x14:conditionalFormatting>
        <x14:conditionalFormatting xmlns:xm="http://schemas.microsoft.com/office/excel/2006/main">
          <x14:cfRule type="expression" priority="61" id="{12E4206B-F780-4C29-8C28-3C8C57F4F1D7}">
            <xm:f>'Choix Solutions 1'!$E$5="Non"</xm:f>
            <x14:dxf>
              <fill>
                <patternFill>
                  <bgColor theme="0" tint="-0.34998626667073579"/>
                </patternFill>
              </fill>
            </x14:dxf>
          </x14:cfRule>
          <x14:cfRule type="expression" priority="62" id="{818EB63A-9692-4027-99A5-2D8A1BAF4903}">
            <xm:f>'Choix Solutions 1'!$E$5="Non"</xm:f>
            <x14:dxf>
              <fill>
                <patternFill>
                  <bgColor theme="0" tint="-0.499984740745262"/>
                </patternFill>
              </fill>
            </x14:dxf>
          </x14:cfRule>
          <xm:sqref>L6</xm:sqref>
        </x14:conditionalFormatting>
        <x14:conditionalFormatting xmlns:xm="http://schemas.microsoft.com/office/excel/2006/main">
          <x14:cfRule type="expression" priority="59" id="{FA39FF4A-5D3E-4F93-ADB8-FE6F6878847A}">
            <xm:f>'Choix Solutions 1'!$E$5="Non"</xm:f>
            <x14:dxf>
              <fill>
                <patternFill>
                  <bgColor theme="0" tint="-0.34998626667073579"/>
                </patternFill>
              </fill>
            </x14:dxf>
          </x14:cfRule>
          <x14:cfRule type="expression" priority="60" id="{A0D936EA-AA75-4F66-9DD9-EE2BD72F8A2E}">
            <xm:f>'Choix Solutions 1'!$E$5="Non"</xm:f>
            <x14:dxf>
              <fill>
                <patternFill>
                  <bgColor theme="0" tint="-0.499984740745262"/>
                </patternFill>
              </fill>
            </x14:dxf>
          </x14:cfRule>
          <xm:sqref>M6</xm:sqref>
        </x14:conditionalFormatting>
        <x14:conditionalFormatting xmlns:xm="http://schemas.microsoft.com/office/excel/2006/main">
          <x14:cfRule type="expression" priority="57" id="{7A7EFB6F-2EF1-4D8A-8EC8-46DF48C4BD9D}">
            <xm:f>'Choix Solutions 1'!$E$5="Non"</xm:f>
            <x14:dxf>
              <fill>
                <patternFill>
                  <bgColor theme="0" tint="-0.34998626667073579"/>
                </patternFill>
              </fill>
            </x14:dxf>
          </x14:cfRule>
          <x14:cfRule type="expression" priority="58" id="{4CAD2BDD-7B07-4674-8BF1-44868B359B2F}">
            <xm:f>'Choix Solutions 1'!$E$5="Non"</xm:f>
            <x14:dxf>
              <fill>
                <patternFill>
                  <bgColor theme="0" tint="-0.499984740745262"/>
                </patternFill>
              </fill>
            </x14:dxf>
          </x14:cfRule>
          <xm:sqref>N6</xm:sqref>
        </x14:conditionalFormatting>
        <x14:conditionalFormatting xmlns:xm="http://schemas.microsoft.com/office/excel/2006/main">
          <x14:cfRule type="expression" priority="55" id="{0E61940E-B05B-4AE0-BF3E-863C0C0990AA}">
            <xm:f>'Choix Solutions 1'!$E$5="Non"</xm:f>
            <x14:dxf>
              <fill>
                <patternFill>
                  <bgColor theme="0" tint="-0.34998626667073579"/>
                </patternFill>
              </fill>
            </x14:dxf>
          </x14:cfRule>
          <x14:cfRule type="expression" priority="56" id="{9743D195-4E8A-4264-9E1C-75C72F3FC63E}">
            <xm:f>'Choix Solutions 1'!$E$5="Non"</xm:f>
            <x14:dxf>
              <fill>
                <patternFill>
                  <bgColor theme="0" tint="-0.499984740745262"/>
                </patternFill>
              </fill>
            </x14:dxf>
          </x14:cfRule>
          <xm:sqref>H10</xm:sqref>
        </x14:conditionalFormatting>
        <x14:conditionalFormatting xmlns:xm="http://schemas.microsoft.com/office/excel/2006/main">
          <x14:cfRule type="expression" priority="53" id="{05D5D0E1-1703-4EF5-8013-12EE86B57A1B}">
            <xm:f>'Choix Solutions 1'!$E$5="Non"</xm:f>
            <x14:dxf>
              <fill>
                <patternFill>
                  <bgColor theme="0" tint="-0.34998626667073579"/>
                </patternFill>
              </fill>
            </x14:dxf>
          </x14:cfRule>
          <x14:cfRule type="expression" priority="54" id="{FD984547-4BCA-41EA-A9CB-63988F603EA7}">
            <xm:f>'Choix Solutions 1'!$E$5="Non"</xm:f>
            <x14:dxf>
              <fill>
                <patternFill>
                  <bgColor theme="0" tint="-0.499984740745262"/>
                </patternFill>
              </fill>
            </x14:dxf>
          </x14:cfRule>
          <xm:sqref>I10</xm:sqref>
        </x14:conditionalFormatting>
        <x14:conditionalFormatting xmlns:xm="http://schemas.microsoft.com/office/excel/2006/main">
          <x14:cfRule type="expression" priority="51" id="{8B61ED50-B6A3-407F-A1A8-F3B96DE55685}">
            <xm:f>'Choix Solutions 1'!$E$5="Non"</xm:f>
            <x14:dxf>
              <fill>
                <patternFill>
                  <bgColor theme="0" tint="-0.34998626667073579"/>
                </patternFill>
              </fill>
            </x14:dxf>
          </x14:cfRule>
          <x14:cfRule type="expression" priority="52" id="{D9F80217-29E4-4841-A16E-442EE551EA85}">
            <xm:f>'Choix Solutions 1'!$E$5="Non"</xm:f>
            <x14:dxf>
              <fill>
                <patternFill>
                  <bgColor theme="0" tint="-0.499984740745262"/>
                </patternFill>
              </fill>
            </x14:dxf>
          </x14:cfRule>
          <xm:sqref>J10</xm:sqref>
        </x14:conditionalFormatting>
        <x14:conditionalFormatting xmlns:xm="http://schemas.microsoft.com/office/excel/2006/main">
          <x14:cfRule type="expression" priority="49" id="{0A03EC24-3B16-47B7-90D2-E0572D74E99D}">
            <xm:f>'Choix Solutions 1'!$E$5="Non"</xm:f>
            <x14:dxf>
              <fill>
                <patternFill>
                  <bgColor theme="0" tint="-0.34998626667073579"/>
                </patternFill>
              </fill>
            </x14:dxf>
          </x14:cfRule>
          <x14:cfRule type="expression" priority="50" id="{C5AEB39E-121A-425A-9D0E-D7D1C8724D6C}">
            <xm:f>'Choix Solutions 1'!$E$5="Non"</xm:f>
            <x14:dxf>
              <fill>
                <patternFill>
                  <bgColor theme="0" tint="-0.499984740745262"/>
                </patternFill>
              </fill>
            </x14:dxf>
          </x14:cfRule>
          <xm:sqref>K10</xm:sqref>
        </x14:conditionalFormatting>
        <x14:conditionalFormatting xmlns:xm="http://schemas.microsoft.com/office/excel/2006/main">
          <x14:cfRule type="expression" priority="47" id="{95A6C29B-D15C-402F-B75D-ED130499D7F8}">
            <xm:f>'Choix Solutions 1'!$E$5="Non"</xm:f>
            <x14:dxf>
              <fill>
                <patternFill>
                  <bgColor theme="0" tint="-0.34998626667073579"/>
                </patternFill>
              </fill>
            </x14:dxf>
          </x14:cfRule>
          <x14:cfRule type="expression" priority="48" id="{55628590-0DFD-405F-B311-EBB07AA538ED}">
            <xm:f>'Choix Solutions 1'!$E$5="Non"</xm:f>
            <x14:dxf>
              <fill>
                <patternFill>
                  <bgColor theme="0" tint="-0.499984740745262"/>
                </patternFill>
              </fill>
            </x14:dxf>
          </x14:cfRule>
          <xm:sqref>L10</xm:sqref>
        </x14:conditionalFormatting>
        <x14:conditionalFormatting xmlns:xm="http://schemas.microsoft.com/office/excel/2006/main">
          <x14:cfRule type="expression" priority="45" id="{5BF7087F-F54A-4466-A87F-9AE4365DEFDF}">
            <xm:f>'Choix Solutions 1'!$E$5="Non"</xm:f>
            <x14:dxf>
              <fill>
                <patternFill>
                  <bgColor theme="0" tint="-0.34998626667073579"/>
                </patternFill>
              </fill>
            </x14:dxf>
          </x14:cfRule>
          <x14:cfRule type="expression" priority="46" id="{782C275B-4EF7-4D2D-BDCD-A5B06C63EB3B}">
            <xm:f>'Choix Solutions 1'!$E$5="Non"</xm:f>
            <x14:dxf>
              <fill>
                <patternFill>
                  <bgColor theme="0" tint="-0.499984740745262"/>
                </patternFill>
              </fill>
            </x14:dxf>
          </x14:cfRule>
          <xm:sqref>M10</xm:sqref>
        </x14:conditionalFormatting>
        <x14:conditionalFormatting xmlns:xm="http://schemas.microsoft.com/office/excel/2006/main">
          <x14:cfRule type="expression" priority="43" id="{3BB138B1-C0BE-4FFB-9F89-C58B94D0B74B}">
            <xm:f>'Choix Solutions 1'!$E$5="Non"</xm:f>
            <x14:dxf>
              <fill>
                <patternFill>
                  <bgColor theme="0" tint="-0.34998626667073579"/>
                </patternFill>
              </fill>
            </x14:dxf>
          </x14:cfRule>
          <x14:cfRule type="expression" priority="44" id="{B6A3B84E-5599-43DD-9A8D-914D1DA5EFBC}">
            <xm:f>'Choix Solutions 1'!$E$5="Non"</xm:f>
            <x14:dxf>
              <fill>
                <patternFill>
                  <bgColor theme="0" tint="-0.499984740745262"/>
                </patternFill>
              </fill>
            </x14:dxf>
          </x14:cfRule>
          <xm:sqref>N10</xm:sqref>
        </x14:conditionalFormatting>
        <x14:conditionalFormatting xmlns:xm="http://schemas.microsoft.com/office/excel/2006/main">
          <x14:cfRule type="expression" priority="41" id="{CF193FCF-26AF-4F4A-BF9C-38774A78EF5C}">
            <xm:f>'Choix Solutions 1'!$E$5="Non"</xm:f>
            <x14:dxf>
              <fill>
                <patternFill>
                  <bgColor theme="0" tint="-0.34998626667073579"/>
                </patternFill>
              </fill>
            </x14:dxf>
          </x14:cfRule>
          <x14:cfRule type="expression" priority="42" id="{D79DC02A-1884-4416-A571-184C61324B98}">
            <xm:f>'Choix Solutions 1'!$E$5="Non"</xm:f>
            <x14:dxf>
              <fill>
                <patternFill>
                  <bgColor theme="0" tint="-0.499984740745262"/>
                </patternFill>
              </fill>
            </x14:dxf>
          </x14:cfRule>
          <xm:sqref>H14</xm:sqref>
        </x14:conditionalFormatting>
        <x14:conditionalFormatting xmlns:xm="http://schemas.microsoft.com/office/excel/2006/main">
          <x14:cfRule type="expression" priority="39" id="{0135BEB3-677C-435C-87E3-FF3347FA54C8}">
            <xm:f>'Choix Solutions 1'!$E$5="Non"</xm:f>
            <x14:dxf>
              <fill>
                <patternFill>
                  <bgColor theme="0" tint="-0.34998626667073579"/>
                </patternFill>
              </fill>
            </x14:dxf>
          </x14:cfRule>
          <x14:cfRule type="expression" priority="40" id="{C4D4A207-EA92-43CC-9A31-084899D7725C}">
            <xm:f>'Choix Solutions 1'!$E$5="Non"</xm:f>
            <x14:dxf>
              <fill>
                <patternFill>
                  <bgColor theme="0" tint="-0.499984740745262"/>
                </patternFill>
              </fill>
            </x14:dxf>
          </x14:cfRule>
          <xm:sqref>I14</xm:sqref>
        </x14:conditionalFormatting>
        <x14:conditionalFormatting xmlns:xm="http://schemas.microsoft.com/office/excel/2006/main">
          <x14:cfRule type="expression" priority="37" id="{49E3D904-84C2-4BF9-B197-0FACE9167584}">
            <xm:f>'Choix Solutions 1'!$E$5="Non"</xm:f>
            <x14:dxf>
              <fill>
                <patternFill>
                  <bgColor theme="0" tint="-0.34998626667073579"/>
                </patternFill>
              </fill>
            </x14:dxf>
          </x14:cfRule>
          <x14:cfRule type="expression" priority="38" id="{A4FA261F-F0D9-4039-A192-8754A772C5A7}">
            <xm:f>'Choix Solutions 1'!$E$5="Non"</xm:f>
            <x14:dxf>
              <fill>
                <patternFill>
                  <bgColor theme="0" tint="-0.499984740745262"/>
                </patternFill>
              </fill>
            </x14:dxf>
          </x14:cfRule>
          <xm:sqref>J14</xm:sqref>
        </x14:conditionalFormatting>
        <x14:conditionalFormatting xmlns:xm="http://schemas.microsoft.com/office/excel/2006/main">
          <x14:cfRule type="expression" priority="35" id="{ABF05ECD-05DE-4D05-8D8B-464852B35666}">
            <xm:f>'Choix Solutions 1'!$E$5="Non"</xm:f>
            <x14:dxf>
              <fill>
                <patternFill>
                  <bgColor theme="0" tint="-0.34998626667073579"/>
                </patternFill>
              </fill>
            </x14:dxf>
          </x14:cfRule>
          <x14:cfRule type="expression" priority="36" id="{AE20DDFC-F0EB-4F8B-816F-1B3EE1240BC3}">
            <xm:f>'Choix Solutions 1'!$E$5="Non"</xm:f>
            <x14:dxf>
              <fill>
                <patternFill>
                  <bgColor theme="0" tint="-0.499984740745262"/>
                </patternFill>
              </fill>
            </x14:dxf>
          </x14:cfRule>
          <xm:sqref>K14</xm:sqref>
        </x14:conditionalFormatting>
        <x14:conditionalFormatting xmlns:xm="http://schemas.microsoft.com/office/excel/2006/main">
          <x14:cfRule type="expression" priority="33" id="{44E5F373-B04B-42B5-A353-AB51247E3B92}">
            <xm:f>'Choix Solutions 1'!$E$5="Non"</xm:f>
            <x14:dxf>
              <fill>
                <patternFill>
                  <bgColor theme="0" tint="-0.34998626667073579"/>
                </patternFill>
              </fill>
            </x14:dxf>
          </x14:cfRule>
          <x14:cfRule type="expression" priority="34" id="{2F4AD169-E248-4557-8CFC-FB213E8E1757}">
            <xm:f>'Choix Solutions 1'!$E$5="Non"</xm:f>
            <x14:dxf>
              <fill>
                <patternFill>
                  <bgColor theme="0" tint="-0.499984740745262"/>
                </patternFill>
              </fill>
            </x14:dxf>
          </x14:cfRule>
          <xm:sqref>L14</xm:sqref>
        </x14:conditionalFormatting>
        <x14:conditionalFormatting xmlns:xm="http://schemas.microsoft.com/office/excel/2006/main">
          <x14:cfRule type="expression" priority="31" id="{8A866536-D8E1-4C7A-B67E-F85A6A2CC298}">
            <xm:f>'Choix Solutions 1'!$E$5="Non"</xm:f>
            <x14:dxf>
              <fill>
                <patternFill>
                  <bgColor theme="0" tint="-0.34998626667073579"/>
                </patternFill>
              </fill>
            </x14:dxf>
          </x14:cfRule>
          <x14:cfRule type="expression" priority="32" id="{5AEA126E-2EC5-444C-9604-7414F8054CDC}">
            <xm:f>'Choix Solutions 1'!$E$5="Non"</xm:f>
            <x14:dxf>
              <fill>
                <patternFill>
                  <bgColor theme="0" tint="-0.499984740745262"/>
                </patternFill>
              </fill>
            </x14:dxf>
          </x14:cfRule>
          <xm:sqref>M14</xm:sqref>
        </x14:conditionalFormatting>
        <x14:conditionalFormatting xmlns:xm="http://schemas.microsoft.com/office/excel/2006/main">
          <x14:cfRule type="expression" priority="29" id="{46B372DC-1B2A-4E14-B933-0CFDAC60187F}">
            <xm:f>'Choix Solutions 1'!$E$5="Non"</xm:f>
            <x14:dxf>
              <fill>
                <patternFill>
                  <bgColor theme="0" tint="-0.34998626667073579"/>
                </patternFill>
              </fill>
            </x14:dxf>
          </x14:cfRule>
          <x14:cfRule type="expression" priority="30" id="{AEE72798-A91C-4B65-8A68-56A80711062C}">
            <xm:f>'Choix Solutions 1'!$E$5="Non"</xm:f>
            <x14:dxf>
              <fill>
                <patternFill>
                  <bgColor theme="0" tint="-0.499984740745262"/>
                </patternFill>
              </fill>
            </x14:dxf>
          </x14:cfRule>
          <xm:sqref>N14</xm:sqref>
        </x14:conditionalFormatting>
        <x14:conditionalFormatting xmlns:xm="http://schemas.microsoft.com/office/excel/2006/main">
          <x14:cfRule type="expression" priority="27" id="{4ACD56DD-51F3-40BB-BBE2-FAC99016EBBA}">
            <xm:f>'Choix Solutions 1'!$E$5="Non"</xm:f>
            <x14:dxf>
              <fill>
                <patternFill>
                  <bgColor theme="0" tint="-0.34998626667073579"/>
                </patternFill>
              </fill>
            </x14:dxf>
          </x14:cfRule>
          <x14:cfRule type="expression" priority="28" id="{C5CD3E59-E68C-4202-9E4A-99EA219C88A2}">
            <xm:f>'Choix Solutions 1'!$E$5="Non"</xm:f>
            <x14:dxf>
              <fill>
                <patternFill>
                  <bgColor theme="0" tint="-0.499984740745262"/>
                </patternFill>
              </fill>
            </x14:dxf>
          </x14:cfRule>
          <xm:sqref>H20</xm:sqref>
        </x14:conditionalFormatting>
        <x14:conditionalFormatting xmlns:xm="http://schemas.microsoft.com/office/excel/2006/main">
          <x14:cfRule type="expression" priority="25" id="{D3CC018B-0F7B-41C3-BA25-CBE3CB0DFCA0}">
            <xm:f>'Choix Solutions 1'!$E$5="Non"</xm:f>
            <x14:dxf>
              <fill>
                <patternFill>
                  <bgColor theme="0" tint="-0.34998626667073579"/>
                </patternFill>
              </fill>
            </x14:dxf>
          </x14:cfRule>
          <x14:cfRule type="expression" priority="26" id="{4B0149F6-494F-44C5-8AE7-E511490EA5F7}">
            <xm:f>'Choix Solutions 1'!$E$5="Non"</xm:f>
            <x14:dxf>
              <fill>
                <patternFill>
                  <bgColor theme="0" tint="-0.499984740745262"/>
                </patternFill>
              </fill>
            </x14:dxf>
          </x14:cfRule>
          <xm:sqref>I20</xm:sqref>
        </x14:conditionalFormatting>
        <x14:conditionalFormatting xmlns:xm="http://schemas.microsoft.com/office/excel/2006/main">
          <x14:cfRule type="expression" priority="23" id="{8B2ADAA8-909C-472C-BDCA-6D86D909051D}">
            <xm:f>'Choix Solutions 1'!$E$5="Non"</xm:f>
            <x14:dxf>
              <fill>
                <patternFill>
                  <bgColor theme="0" tint="-0.34998626667073579"/>
                </patternFill>
              </fill>
            </x14:dxf>
          </x14:cfRule>
          <x14:cfRule type="expression" priority="24" id="{AE82E8EC-1C57-4ADC-839C-2086C711F229}">
            <xm:f>'Choix Solutions 1'!$E$5="Non"</xm:f>
            <x14:dxf>
              <fill>
                <patternFill>
                  <bgColor theme="0" tint="-0.499984740745262"/>
                </patternFill>
              </fill>
            </x14:dxf>
          </x14:cfRule>
          <xm:sqref>J20</xm:sqref>
        </x14:conditionalFormatting>
        <x14:conditionalFormatting xmlns:xm="http://schemas.microsoft.com/office/excel/2006/main">
          <x14:cfRule type="expression" priority="21" id="{2384A9D8-31C8-4B11-93A2-7EC60197ACA8}">
            <xm:f>'Choix Solutions 1'!$E$5="Non"</xm:f>
            <x14:dxf>
              <fill>
                <patternFill>
                  <bgColor theme="0" tint="-0.34998626667073579"/>
                </patternFill>
              </fill>
            </x14:dxf>
          </x14:cfRule>
          <x14:cfRule type="expression" priority="22" id="{7F9C1247-8AF2-463C-A507-4F54952667D6}">
            <xm:f>'Choix Solutions 1'!$E$5="Non"</xm:f>
            <x14:dxf>
              <fill>
                <patternFill>
                  <bgColor theme="0" tint="-0.499984740745262"/>
                </patternFill>
              </fill>
            </x14:dxf>
          </x14:cfRule>
          <xm:sqref>K20</xm:sqref>
        </x14:conditionalFormatting>
        <x14:conditionalFormatting xmlns:xm="http://schemas.microsoft.com/office/excel/2006/main">
          <x14:cfRule type="expression" priority="19" id="{22A9C825-1E5F-458F-8079-AACF56144DDB}">
            <xm:f>'Choix Solutions 1'!$E$5="Non"</xm:f>
            <x14:dxf>
              <fill>
                <patternFill>
                  <bgColor theme="0" tint="-0.34998626667073579"/>
                </patternFill>
              </fill>
            </x14:dxf>
          </x14:cfRule>
          <x14:cfRule type="expression" priority="20" id="{0E0380BE-12A0-490F-9D77-B8DC77A5999E}">
            <xm:f>'Choix Solutions 1'!$E$5="Non"</xm:f>
            <x14:dxf>
              <fill>
                <patternFill>
                  <bgColor theme="0" tint="-0.499984740745262"/>
                </patternFill>
              </fill>
            </x14:dxf>
          </x14:cfRule>
          <xm:sqref>L20</xm:sqref>
        </x14:conditionalFormatting>
        <x14:conditionalFormatting xmlns:xm="http://schemas.microsoft.com/office/excel/2006/main">
          <x14:cfRule type="expression" priority="17" id="{A1B462EC-3439-407F-A3D1-06FD9E507BC0}">
            <xm:f>'Choix Solutions 1'!$E$5="Non"</xm:f>
            <x14:dxf>
              <fill>
                <patternFill>
                  <bgColor theme="0" tint="-0.34998626667073579"/>
                </patternFill>
              </fill>
            </x14:dxf>
          </x14:cfRule>
          <x14:cfRule type="expression" priority="18" id="{9CD2E831-192C-4317-BD41-A0D9495E6F55}">
            <xm:f>'Choix Solutions 1'!$E$5="Non"</xm:f>
            <x14:dxf>
              <fill>
                <patternFill>
                  <bgColor theme="0" tint="-0.499984740745262"/>
                </patternFill>
              </fill>
            </x14:dxf>
          </x14:cfRule>
          <xm:sqref>M20</xm:sqref>
        </x14:conditionalFormatting>
        <x14:conditionalFormatting xmlns:xm="http://schemas.microsoft.com/office/excel/2006/main">
          <x14:cfRule type="expression" priority="15" id="{67E88259-B0AD-4B9D-8F1C-ACDF9F5385AD}">
            <xm:f>'Choix Solutions 1'!$E$5="Non"</xm:f>
            <x14:dxf>
              <fill>
                <patternFill>
                  <bgColor theme="0" tint="-0.34998626667073579"/>
                </patternFill>
              </fill>
            </x14:dxf>
          </x14:cfRule>
          <x14:cfRule type="expression" priority="16" id="{2195A7EE-B91A-4285-94B6-0A94149424EF}">
            <xm:f>'Choix Solutions 1'!$E$5="Non"</xm:f>
            <x14:dxf>
              <fill>
                <patternFill>
                  <bgColor theme="0" tint="-0.499984740745262"/>
                </patternFill>
              </fill>
            </x14:dxf>
          </x14:cfRule>
          <xm:sqref>N20</xm:sqref>
        </x14:conditionalFormatting>
        <x14:conditionalFormatting xmlns:xm="http://schemas.microsoft.com/office/excel/2006/main">
          <x14:cfRule type="expression" priority="13" id="{16715B59-CF89-4A67-89AD-B61F860582CC}">
            <xm:f>'Choix Solutions 1'!$E$5="Non"</xm:f>
            <x14:dxf>
              <fill>
                <patternFill>
                  <bgColor theme="0" tint="-0.34998626667073579"/>
                </patternFill>
              </fill>
            </x14:dxf>
          </x14:cfRule>
          <x14:cfRule type="expression" priority="14" id="{EAA179B8-8160-4282-8108-67D7D059BDD4}">
            <xm:f>'Choix Solutions 1'!$E$5="Non"</xm:f>
            <x14:dxf>
              <fill>
                <patternFill>
                  <bgColor theme="0" tint="-0.499984740745262"/>
                </patternFill>
              </fill>
            </x14:dxf>
          </x14:cfRule>
          <xm:sqref>H21</xm:sqref>
        </x14:conditionalFormatting>
        <x14:conditionalFormatting xmlns:xm="http://schemas.microsoft.com/office/excel/2006/main">
          <x14:cfRule type="expression" priority="11" id="{7AB8E0C8-7660-4D9B-A81D-2759ECCAFB68}">
            <xm:f>'Choix Solutions 1'!$E$5="Non"</xm:f>
            <x14:dxf>
              <fill>
                <patternFill>
                  <bgColor theme="0" tint="-0.34998626667073579"/>
                </patternFill>
              </fill>
            </x14:dxf>
          </x14:cfRule>
          <x14:cfRule type="expression" priority="12" id="{CEC4FC9D-59DE-4B84-95D6-A889987D3988}">
            <xm:f>'Choix Solutions 1'!$E$5="Non"</xm:f>
            <x14:dxf>
              <fill>
                <patternFill>
                  <bgColor theme="0" tint="-0.499984740745262"/>
                </patternFill>
              </fill>
            </x14:dxf>
          </x14:cfRule>
          <xm:sqref>I21</xm:sqref>
        </x14:conditionalFormatting>
        <x14:conditionalFormatting xmlns:xm="http://schemas.microsoft.com/office/excel/2006/main">
          <x14:cfRule type="expression" priority="9" id="{FD4117FE-5E15-49CF-BE46-472462792D4A}">
            <xm:f>'Choix Solutions 1'!$E$5="Non"</xm:f>
            <x14:dxf>
              <fill>
                <patternFill>
                  <bgColor theme="0" tint="-0.34998626667073579"/>
                </patternFill>
              </fill>
            </x14:dxf>
          </x14:cfRule>
          <x14:cfRule type="expression" priority="10" id="{B2AF1C09-B0D4-46C1-90E5-3C17D6EB9258}">
            <xm:f>'Choix Solutions 1'!$E$5="Non"</xm:f>
            <x14:dxf>
              <fill>
                <patternFill>
                  <bgColor theme="0" tint="-0.499984740745262"/>
                </patternFill>
              </fill>
            </x14:dxf>
          </x14:cfRule>
          <xm:sqref>J21</xm:sqref>
        </x14:conditionalFormatting>
        <x14:conditionalFormatting xmlns:xm="http://schemas.microsoft.com/office/excel/2006/main">
          <x14:cfRule type="expression" priority="7" id="{1312AEB8-A9E0-415E-B20E-075AC261F294}">
            <xm:f>'Choix Solutions 1'!$E$5="Non"</xm:f>
            <x14:dxf>
              <fill>
                <patternFill>
                  <bgColor theme="0" tint="-0.34998626667073579"/>
                </patternFill>
              </fill>
            </x14:dxf>
          </x14:cfRule>
          <x14:cfRule type="expression" priority="8" id="{BB50C62B-C21D-4B6F-B1CD-4FAC1161A990}">
            <xm:f>'Choix Solutions 1'!$E$5="Non"</xm:f>
            <x14:dxf>
              <fill>
                <patternFill>
                  <bgColor theme="0" tint="-0.499984740745262"/>
                </patternFill>
              </fill>
            </x14:dxf>
          </x14:cfRule>
          <xm:sqref>K21</xm:sqref>
        </x14:conditionalFormatting>
        <x14:conditionalFormatting xmlns:xm="http://schemas.microsoft.com/office/excel/2006/main">
          <x14:cfRule type="expression" priority="5" id="{EA201DA9-1E93-4D31-BCE8-9029919F1F18}">
            <xm:f>'Choix Solutions 1'!$E$5="Non"</xm:f>
            <x14:dxf>
              <fill>
                <patternFill>
                  <bgColor theme="0" tint="-0.34998626667073579"/>
                </patternFill>
              </fill>
            </x14:dxf>
          </x14:cfRule>
          <x14:cfRule type="expression" priority="6" id="{118BECC2-E288-4D62-A4DF-AE7E38CAD019}">
            <xm:f>'Choix Solutions 1'!$E$5="Non"</xm:f>
            <x14:dxf>
              <fill>
                <patternFill>
                  <bgColor theme="0" tint="-0.499984740745262"/>
                </patternFill>
              </fill>
            </x14:dxf>
          </x14:cfRule>
          <xm:sqref>L21</xm:sqref>
        </x14:conditionalFormatting>
        <x14:conditionalFormatting xmlns:xm="http://schemas.microsoft.com/office/excel/2006/main">
          <x14:cfRule type="expression" priority="3" id="{FBB5B51B-171D-429B-BBAE-ADFCD02BCDB8}">
            <xm:f>'Choix Solutions 1'!$E$5="Non"</xm:f>
            <x14:dxf>
              <fill>
                <patternFill>
                  <bgColor theme="0" tint="-0.34998626667073579"/>
                </patternFill>
              </fill>
            </x14:dxf>
          </x14:cfRule>
          <x14:cfRule type="expression" priority="4" id="{8A4D63E0-F60B-47E4-8D7A-931F5C0EF338}">
            <xm:f>'Choix Solutions 1'!$E$5="Non"</xm:f>
            <x14:dxf>
              <fill>
                <patternFill>
                  <bgColor theme="0" tint="-0.499984740745262"/>
                </patternFill>
              </fill>
            </x14:dxf>
          </x14:cfRule>
          <xm:sqref>M21</xm:sqref>
        </x14:conditionalFormatting>
        <x14:conditionalFormatting xmlns:xm="http://schemas.microsoft.com/office/excel/2006/main">
          <x14:cfRule type="expression" priority="1" id="{98D60914-8F97-48F2-81A1-E88D15CB95D5}">
            <xm:f>'Choix Solutions 1'!$E$5="Non"</xm:f>
            <x14:dxf>
              <fill>
                <patternFill>
                  <bgColor theme="0" tint="-0.34998626667073579"/>
                </patternFill>
              </fill>
            </x14:dxf>
          </x14:cfRule>
          <x14:cfRule type="expression" priority="2" id="{CB859E80-64FB-4F89-953A-B8A108F554AE}">
            <xm:f>'Choix Solutions 1'!$E$5="Non"</xm:f>
            <x14:dxf>
              <fill>
                <patternFill>
                  <bgColor theme="0" tint="-0.499984740745262"/>
                </patternFill>
              </fill>
            </x14:dxf>
          </x14:cfRule>
          <xm:sqref>N21</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P81"/>
  <sheetViews>
    <sheetView showGridLines="0" zoomScale="85" zoomScaleNormal="85" workbookViewId="0">
      <pane ySplit="5" topLeftCell="A6" activePane="bottomLeft" state="frozen"/>
      <selection activeCell="M50" sqref="M50"/>
      <selection pane="bottomLeft" activeCell="M5" sqref="M1:P1048576"/>
    </sheetView>
  </sheetViews>
  <sheetFormatPr baseColWidth="10" defaultRowHeight="15" outlineLevelCol="1" x14ac:dyDescent="0.25"/>
  <cols>
    <col min="1" max="1" width="5.140625" style="18" customWidth="1"/>
    <col min="2" max="2" width="4.7109375" style="18" customWidth="1"/>
    <col min="3" max="3" width="16.85546875" style="18" customWidth="1"/>
    <col min="4" max="4" width="21" style="18" customWidth="1"/>
    <col min="5" max="7" width="6.140625" style="18" customWidth="1"/>
    <col min="8" max="8" width="6" style="18" customWidth="1"/>
    <col min="9" max="9" width="6.28515625" style="18" customWidth="1"/>
    <col min="10" max="10" width="6.140625" style="18" customWidth="1"/>
    <col min="11" max="12" width="6.28515625" style="18" customWidth="1"/>
    <col min="13" max="13" width="13.85546875" style="18" customWidth="1" outlineLevel="1"/>
    <col min="14" max="14" width="13.7109375" style="18" customWidth="1" outlineLevel="1"/>
    <col min="15" max="15" width="13.85546875" style="18" customWidth="1" outlineLevel="1"/>
    <col min="16" max="16" width="13.7109375" style="18" customWidth="1" outlineLevel="1"/>
    <col min="17" max="16384" width="11.42578125" style="18"/>
  </cols>
  <sheetData>
    <row r="1" spans="1:16" ht="15.75" thickBot="1" x14ac:dyDescent="0.3">
      <c r="A1" s="141"/>
      <c r="M1" s="221" t="s">
        <v>789</v>
      </c>
      <c r="N1" s="222"/>
      <c r="O1" s="222"/>
      <c r="P1" s="223"/>
    </row>
    <row r="2" spans="1:16" ht="18.75" customHeight="1" x14ac:dyDescent="0.25">
      <c r="A2" s="245" t="s">
        <v>781</v>
      </c>
      <c r="B2" s="245"/>
      <c r="C2" s="245"/>
      <c r="D2" s="245"/>
      <c r="M2" s="228" t="s">
        <v>751</v>
      </c>
      <c r="N2" s="231" t="s">
        <v>753</v>
      </c>
      <c r="O2" s="231" t="s">
        <v>752</v>
      </c>
      <c r="P2" s="231" t="s">
        <v>754</v>
      </c>
    </row>
    <row r="3" spans="1:16" ht="15.75" customHeight="1" thickBot="1" x14ac:dyDescent="0.3">
      <c r="A3" s="227"/>
      <c r="B3" s="227"/>
      <c r="C3" s="227"/>
      <c r="D3" s="227"/>
      <c r="M3" s="229"/>
      <c r="N3" s="232"/>
      <c r="O3" s="232"/>
      <c r="P3" s="232"/>
    </row>
    <row r="4" spans="1:16" ht="16.5" thickBot="1" x14ac:dyDescent="0.3">
      <c r="A4" s="234" t="s">
        <v>210</v>
      </c>
      <c r="B4" s="235"/>
      <c r="C4" s="235"/>
      <c r="D4" s="236"/>
      <c r="E4" s="142" t="s">
        <v>644</v>
      </c>
      <c r="F4" s="142" t="s">
        <v>81</v>
      </c>
      <c r="G4" s="142" t="s">
        <v>82</v>
      </c>
      <c r="H4" s="142" t="s">
        <v>83</v>
      </c>
      <c r="I4" s="142" t="s">
        <v>84</v>
      </c>
      <c r="J4" s="142" t="s">
        <v>85</v>
      </c>
      <c r="K4" s="142" t="s">
        <v>86</v>
      </c>
      <c r="L4" s="166" t="s">
        <v>87</v>
      </c>
      <c r="M4" s="230"/>
      <c r="N4" s="233"/>
      <c r="O4" s="233"/>
      <c r="P4" s="233"/>
    </row>
    <row r="5" spans="1:16" ht="15.75" thickBot="1" x14ac:dyDescent="0.3">
      <c r="A5" s="144"/>
      <c r="B5" s="145"/>
      <c r="C5" s="145"/>
      <c r="D5" s="146" t="s">
        <v>778</v>
      </c>
      <c r="E5" s="103" t="s">
        <v>6</v>
      </c>
      <c r="F5" s="103" t="s">
        <v>6</v>
      </c>
      <c r="G5" s="103" t="s">
        <v>6</v>
      </c>
      <c r="H5" s="103" t="s">
        <v>6</v>
      </c>
      <c r="I5" s="103" t="s">
        <v>6</v>
      </c>
      <c r="J5" s="103" t="s">
        <v>6</v>
      </c>
      <c r="K5" s="103" t="s">
        <v>6</v>
      </c>
      <c r="L5" s="103" t="s">
        <v>6</v>
      </c>
      <c r="M5" s="147"/>
      <c r="N5" s="147"/>
      <c r="O5" s="147"/>
      <c r="P5" s="148"/>
    </row>
    <row r="6" spans="1:16" ht="15" customHeight="1" x14ac:dyDescent="0.25">
      <c r="A6" s="215" t="s">
        <v>198</v>
      </c>
      <c r="B6" s="216"/>
      <c r="C6" s="216"/>
      <c r="D6" s="216"/>
      <c r="E6" s="216"/>
      <c r="F6" s="216"/>
      <c r="G6" s="216"/>
      <c r="H6" s="216"/>
      <c r="I6" s="216"/>
      <c r="J6" s="216"/>
      <c r="K6" s="216"/>
      <c r="L6" s="216"/>
      <c r="M6" s="216"/>
      <c r="N6" s="216"/>
      <c r="O6" s="216"/>
      <c r="P6" s="217"/>
    </row>
    <row r="7" spans="1:16" ht="15.75" customHeight="1" thickBot="1" x14ac:dyDescent="0.3">
      <c r="A7" s="218"/>
      <c r="B7" s="219"/>
      <c r="C7" s="219"/>
      <c r="D7" s="219"/>
      <c r="E7" s="219"/>
      <c r="F7" s="219"/>
      <c r="G7" s="219"/>
      <c r="H7" s="219"/>
      <c r="I7" s="219"/>
      <c r="J7" s="219"/>
      <c r="K7" s="219"/>
      <c r="L7" s="219"/>
      <c r="M7" s="219"/>
      <c r="N7" s="219"/>
      <c r="O7" s="219"/>
      <c r="P7" s="220"/>
    </row>
    <row r="8" spans="1:16" ht="15.75" customHeight="1" x14ac:dyDescent="0.25">
      <c r="A8" s="93"/>
      <c r="B8" s="149"/>
      <c r="C8" s="149"/>
      <c r="D8" s="149"/>
      <c r="E8" s="102"/>
      <c r="F8" s="150"/>
      <c r="G8" s="150"/>
      <c r="H8" s="150"/>
      <c r="I8" s="150"/>
      <c r="J8" s="150"/>
      <c r="K8" s="150"/>
      <c r="L8" s="150"/>
      <c r="M8" s="151"/>
      <c r="N8" s="151"/>
      <c r="O8" s="151"/>
      <c r="P8" s="152"/>
    </row>
    <row r="9" spans="1:16" x14ac:dyDescent="0.25">
      <c r="A9" s="93"/>
      <c r="B9" s="162" t="s">
        <v>202</v>
      </c>
      <c r="C9" s="163"/>
      <c r="D9" s="163"/>
      <c r="E9" s="102"/>
      <c r="F9" s="150"/>
      <c r="G9" s="150"/>
      <c r="H9" s="150"/>
      <c r="I9" s="150"/>
      <c r="J9" s="150"/>
      <c r="K9" s="150"/>
      <c r="L9" s="150"/>
      <c r="M9" s="151"/>
      <c r="N9" s="151"/>
      <c r="O9" s="151"/>
      <c r="P9" s="152"/>
    </row>
    <row r="10" spans="1:16" x14ac:dyDescent="0.25">
      <c r="A10" s="93"/>
      <c r="B10" s="149"/>
      <c r="C10" s="164" t="s">
        <v>744</v>
      </c>
      <c r="D10" s="164"/>
      <c r="E10" s="102"/>
      <c r="F10" s="150"/>
      <c r="G10" s="150"/>
      <c r="H10" s="150"/>
      <c r="I10" s="150"/>
      <c r="J10" s="150"/>
      <c r="K10" s="150"/>
      <c r="L10" s="150"/>
      <c r="M10" s="151"/>
      <c r="N10" s="151"/>
      <c r="O10" s="151"/>
      <c r="P10" s="152"/>
    </row>
    <row r="11" spans="1:16" x14ac:dyDescent="0.25">
      <c r="A11" s="93"/>
      <c r="B11" s="149"/>
      <c r="C11" s="149"/>
      <c r="D11" s="165" t="s">
        <v>773</v>
      </c>
      <c r="E11" s="94"/>
      <c r="F11" s="19"/>
      <c r="G11" s="19"/>
      <c r="H11" s="19"/>
      <c r="I11" s="19"/>
      <c r="J11" s="19"/>
      <c r="K11" s="19"/>
      <c r="L11" s="19"/>
      <c r="M11" s="153">
        <v>31</v>
      </c>
      <c r="N11" s="153">
        <v>0.2</v>
      </c>
      <c r="O11" s="153"/>
      <c r="P11" s="154">
        <v>30</v>
      </c>
    </row>
    <row r="12" spans="1:16" x14ac:dyDescent="0.25">
      <c r="A12" s="93"/>
      <c r="B12" s="149"/>
      <c r="C12" s="149"/>
      <c r="D12" s="165" t="s">
        <v>774</v>
      </c>
      <c r="E12" s="94"/>
      <c r="F12" s="19"/>
      <c r="G12" s="19"/>
      <c r="H12" s="19"/>
      <c r="I12" s="19"/>
      <c r="J12" s="19"/>
      <c r="K12" s="19"/>
      <c r="L12" s="19"/>
      <c r="M12" s="153">
        <v>59</v>
      </c>
      <c r="N12" s="153">
        <v>0.2</v>
      </c>
      <c r="O12" s="153"/>
      <c r="P12" s="154"/>
    </row>
    <row r="13" spans="1:16" x14ac:dyDescent="0.25">
      <c r="A13" s="93"/>
      <c r="B13" s="149"/>
      <c r="C13" s="173" t="s">
        <v>94</v>
      </c>
      <c r="D13" s="173"/>
      <c r="E13" s="174"/>
      <c r="F13" s="175"/>
      <c r="G13" s="175"/>
      <c r="H13" s="175"/>
      <c r="I13" s="175"/>
      <c r="J13" s="175"/>
      <c r="K13" s="175"/>
      <c r="L13" s="175"/>
      <c r="M13" s="151"/>
      <c r="N13" s="151"/>
      <c r="O13" s="151"/>
      <c r="P13" s="152"/>
    </row>
    <row r="14" spans="1:16" x14ac:dyDescent="0.25">
      <c r="A14" s="93"/>
      <c r="B14" s="149"/>
      <c r="C14" s="149"/>
      <c r="D14" s="149"/>
      <c r="E14" s="102"/>
      <c r="F14" s="150"/>
      <c r="G14" s="150"/>
      <c r="H14" s="150"/>
      <c r="I14" s="150"/>
      <c r="J14" s="150"/>
      <c r="K14" s="150"/>
      <c r="L14" s="150"/>
      <c r="M14" s="151"/>
      <c r="N14" s="151"/>
      <c r="O14" s="151"/>
      <c r="P14" s="152"/>
    </row>
    <row r="15" spans="1:16" x14ac:dyDescent="0.25">
      <c r="A15" s="93"/>
      <c r="B15" s="162" t="s">
        <v>201</v>
      </c>
      <c r="C15" s="163"/>
      <c r="D15" s="163"/>
      <c r="E15" s="94"/>
      <c r="F15" s="19"/>
      <c r="G15" s="19"/>
      <c r="H15" s="19"/>
      <c r="I15" s="19"/>
      <c r="J15" s="19"/>
      <c r="K15" s="19"/>
      <c r="L15" s="19"/>
      <c r="M15" s="153">
        <v>70</v>
      </c>
      <c r="N15" s="153"/>
      <c r="O15" s="153"/>
      <c r="P15" s="154">
        <v>30</v>
      </c>
    </row>
    <row r="16" spans="1:16" x14ac:dyDescent="0.25">
      <c r="A16" s="93"/>
      <c r="B16" s="149"/>
      <c r="C16" s="149"/>
      <c r="D16" s="149"/>
      <c r="E16" s="102"/>
      <c r="F16" s="150"/>
      <c r="G16" s="150"/>
      <c r="H16" s="150"/>
      <c r="I16" s="150"/>
      <c r="J16" s="150"/>
      <c r="K16" s="150"/>
      <c r="L16" s="150"/>
      <c r="M16" s="151"/>
      <c r="N16" s="151"/>
      <c r="O16" s="151"/>
      <c r="P16" s="152"/>
    </row>
    <row r="17" spans="1:16" x14ac:dyDescent="0.25">
      <c r="A17" s="93"/>
      <c r="B17" s="173" t="s">
        <v>211</v>
      </c>
      <c r="C17" s="176"/>
      <c r="D17" s="176"/>
      <c r="E17" s="174"/>
      <c r="F17" s="175"/>
      <c r="G17" s="175"/>
      <c r="H17" s="175"/>
      <c r="I17" s="175"/>
      <c r="J17" s="175"/>
      <c r="K17" s="175"/>
      <c r="L17" s="175"/>
      <c r="M17" s="151"/>
      <c r="N17" s="151"/>
      <c r="O17" s="151"/>
      <c r="P17" s="152"/>
    </row>
    <row r="18" spans="1:16" x14ac:dyDescent="0.25">
      <c r="A18" s="93"/>
      <c r="B18" s="149"/>
      <c r="C18" s="149"/>
      <c r="D18" s="149"/>
      <c r="E18" s="102"/>
      <c r="F18" s="150"/>
      <c r="G18" s="150"/>
      <c r="H18" s="150"/>
      <c r="I18" s="150"/>
      <c r="J18" s="150"/>
      <c r="K18" s="150"/>
      <c r="L18" s="150"/>
      <c r="M18" s="151"/>
      <c r="N18" s="151"/>
      <c r="O18" s="151"/>
      <c r="P18" s="152"/>
    </row>
    <row r="19" spans="1:16" x14ac:dyDescent="0.25">
      <c r="A19" s="93"/>
      <c r="B19" s="162" t="s">
        <v>203</v>
      </c>
      <c r="C19" s="163"/>
      <c r="D19" s="163"/>
      <c r="E19" s="94"/>
      <c r="F19" s="19"/>
      <c r="G19" s="19"/>
      <c r="H19" s="19"/>
      <c r="I19" s="19"/>
      <c r="J19" s="19"/>
      <c r="K19" s="19"/>
      <c r="L19" s="19"/>
      <c r="M19" s="153">
        <v>50</v>
      </c>
      <c r="N19" s="153"/>
      <c r="O19" s="153"/>
      <c r="P19" s="154">
        <v>15</v>
      </c>
    </row>
    <row r="20" spans="1:16" x14ac:dyDescent="0.25">
      <c r="A20" s="93"/>
      <c r="B20" s="149"/>
      <c r="C20" s="149"/>
      <c r="D20" s="149"/>
      <c r="E20" s="102"/>
      <c r="F20" s="150"/>
      <c r="G20" s="150"/>
      <c r="H20" s="150"/>
      <c r="I20" s="150"/>
      <c r="J20" s="150"/>
      <c r="K20" s="150"/>
      <c r="L20" s="150"/>
      <c r="M20" s="151"/>
      <c r="N20" s="151"/>
      <c r="O20" s="151"/>
      <c r="P20" s="152"/>
    </row>
    <row r="21" spans="1:16" x14ac:dyDescent="0.25">
      <c r="A21" s="93"/>
      <c r="B21" s="162" t="s">
        <v>91</v>
      </c>
      <c r="C21" s="163"/>
      <c r="D21" s="163"/>
      <c r="E21" s="102"/>
      <c r="F21" s="150"/>
      <c r="G21" s="150"/>
      <c r="H21" s="150"/>
      <c r="I21" s="150"/>
      <c r="J21" s="150"/>
      <c r="K21" s="150"/>
      <c r="L21" s="150"/>
      <c r="M21" s="151"/>
      <c r="N21" s="151"/>
      <c r="O21" s="151"/>
      <c r="P21" s="152"/>
    </row>
    <row r="22" spans="1:16" x14ac:dyDescent="0.25">
      <c r="A22" s="93"/>
      <c r="B22" s="149"/>
      <c r="C22" s="164" t="s">
        <v>776</v>
      </c>
      <c r="D22" s="164"/>
      <c r="E22" s="94"/>
      <c r="F22" s="19"/>
      <c r="G22" s="19"/>
      <c r="H22" s="19"/>
      <c r="I22" s="19"/>
      <c r="J22" s="19"/>
      <c r="K22" s="19"/>
      <c r="L22" s="19"/>
      <c r="M22" s="153">
        <v>410</v>
      </c>
      <c r="N22" s="153"/>
      <c r="O22" s="153"/>
      <c r="P22" s="154">
        <v>15</v>
      </c>
    </row>
    <row r="23" spans="1:16" x14ac:dyDescent="0.25">
      <c r="A23" s="93"/>
      <c r="B23" s="149"/>
      <c r="C23" s="164" t="s">
        <v>777</v>
      </c>
      <c r="D23" s="164"/>
      <c r="E23" s="94"/>
      <c r="F23" s="19"/>
      <c r="G23" s="19"/>
      <c r="H23" s="19"/>
      <c r="I23" s="19"/>
      <c r="J23" s="19"/>
      <c r="K23" s="19"/>
      <c r="L23" s="19"/>
      <c r="M23" s="153">
        <v>410</v>
      </c>
      <c r="N23" s="153"/>
      <c r="O23" s="153"/>
      <c r="P23" s="154">
        <v>15</v>
      </c>
    </row>
    <row r="24" spans="1:16" x14ac:dyDescent="0.25">
      <c r="A24" s="93"/>
      <c r="B24" s="149"/>
      <c r="C24" s="149"/>
      <c r="D24" s="149"/>
      <c r="E24" s="102"/>
      <c r="F24" s="150"/>
      <c r="G24" s="150"/>
      <c r="H24" s="150"/>
      <c r="I24" s="150"/>
      <c r="J24" s="150"/>
      <c r="K24" s="150"/>
      <c r="L24" s="150"/>
      <c r="M24" s="151"/>
      <c r="N24" s="151"/>
      <c r="O24" s="151"/>
      <c r="P24" s="152"/>
    </row>
    <row r="25" spans="1:16" x14ac:dyDescent="0.25">
      <c r="A25" s="93"/>
      <c r="B25" s="173" t="s">
        <v>204</v>
      </c>
      <c r="C25" s="176"/>
      <c r="D25" s="176"/>
      <c r="E25" s="174"/>
      <c r="F25" s="175"/>
      <c r="G25" s="175"/>
      <c r="H25" s="175"/>
      <c r="I25" s="175"/>
      <c r="J25" s="175"/>
      <c r="K25" s="175"/>
      <c r="L25" s="175"/>
      <c r="M25" s="151"/>
      <c r="N25" s="151"/>
      <c r="O25" s="151"/>
      <c r="P25" s="152"/>
    </row>
    <row r="26" spans="1:16" x14ac:dyDescent="0.25">
      <c r="A26" s="93"/>
      <c r="B26" s="149"/>
      <c r="C26" s="149"/>
      <c r="D26" s="149"/>
      <c r="E26" s="102"/>
      <c r="F26" s="150"/>
      <c r="G26" s="150"/>
      <c r="H26" s="150"/>
      <c r="I26" s="150"/>
      <c r="J26" s="150"/>
      <c r="K26" s="150"/>
      <c r="L26" s="150"/>
      <c r="M26" s="151"/>
      <c r="N26" s="151"/>
      <c r="O26" s="151"/>
      <c r="P26" s="152"/>
    </row>
    <row r="27" spans="1:16" x14ac:dyDescent="0.25">
      <c r="A27" s="93"/>
      <c r="B27" s="162" t="s">
        <v>775</v>
      </c>
      <c r="C27" s="163"/>
      <c r="D27" s="163"/>
      <c r="E27" s="94"/>
      <c r="F27" s="19"/>
      <c r="G27" s="19"/>
      <c r="H27" s="19"/>
      <c r="I27" s="19"/>
      <c r="J27" s="19"/>
      <c r="K27" s="19"/>
      <c r="L27" s="19"/>
      <c r="M27" s="153">
        <v>180</v>
      </c>
      <c r="N27" s="153">
        <v>6</v>
      </c>
      <c r="O27" s="153"/>
      <c r="P27" s="154">
        <v>15</v>
      </c>
    </row>
    <row r="28" spans="1:16" ht="15.75" thickBot="1" x14ac:dyDescent="0.3">
      <c r="A28" s="93"/>
      <c r="B28" s="149"/>
      <c r="C28" s="149"/>
      <c r="D28" s="149"/>
      <c r="E28" s="102"/>
      <c r="F28" s="150"/>
      <c r="G28" s="150"/>
      <c r="H28" s="150"/>
      <c r="I28" s="150"/>
      <c r="J28" s="150"/>
      <c r="K28" s="150"/>
      <c r="L28" s="150"/>
      <c r="M28" s="151"/>
      <c r="N28" s="151"/>
      <c r="O28" s="151"/>
      <c r="P28" s="152"/>
    </row>
    <row r="29" spans="1:16" ht="15" customHeight="1" x14ac:dyDescent="0.25">
      <c r="A29" s="215" t="s">
        <v>199</v>
      </c>
      <c r="B29" s="216"/>
      <c r="C29" s="216"/>
      <c r="D29" s="216"/>
      <c r="E29" s="216"/>
      <c r="F29" s="216"/>
      <c r="G29" s="216"/>
      <c r="H29" s="216"/>
      <c r="I29" s="216"/>
      <c r="J29" s="216"/>
      <c r="K29" s="216"/>
      <c r="L29" s="216"/>
      <c r="M29" s="216"/>
      <c r="N29" s="216"/>
      <c r="O29" s="216"/>
      <c r="P29" s="217"/>
    </row>
    <row r="30" spans="1:16" ht="15" customHeight="1" thickBot="1" x14ac:dyDescent="0.3">
      <c r="A30" s="218"/>
      <c r="B30" s="219"/>
      <c r="C30" s="219"/>
      <c r="D30" s="219"/>
      <c r="E30" s="219"/>
      <c r="F30" s="219"/>
      <c r="G30" s="219"/>
      <c r="H30" s="219"/>
      <c r="I30" s="219"/>
      <c r="J30" s="219"/>
      <c r="K30" s="219"/>
      <c r="L30" s="219"/>
      <c r="M30" s="219"/>
      <c r="N30" s="219"/>
      <c r="O30" s="219"/>
      <c r="P30" s="220"/>
    </row>
    <row r="31" spans="1:16" x14ac:dyDescent="0.25">
      <c r="A31" s="93"/>
      <c r="B31" s="149"/>
      <c r="C31" s="149"/>
      <c r="D31" s="149"/>
      <c r="E31" s="102"/>
      <c r="F31" s="150"/>
      <c r="G31" s="150"/>
      <c r="H31" s="150"/>
      <c r="I31" s="150"/>
      <c r="J31" s="150"/>
      <c r="K31" s="150"/>
      <c r="L31" s="150"/>
      <c r="M31" s="151"/>
      <c r="N31" s="151"/>
      <c r="O31" s="151"/>
      <c r="P31" s="152"/>
    </row>
    <row r="32" spans="1:16" x14ac:dyDescent="0.25">
      <c r="A32" s="93"/>
      <c r="B32" s="162" t="s">
        <v>779</v>
      </c>
      <c r="C32" s="163"/>
      <c r="D32" s="163"/>
      <c r="E32" s="102"/>
      <c r="F32" s="150"/>
      <c r="G32" s="150"/>
      <c r="H32" s="150"/>
      <c r="I32" s="150"/>
      <c r="J32" s="150"/>
      <c r="K32" s="150"/>
      <c r="L32" s="150"/>
      <c r="M32" s="151"/>
      <c r="N32" s="151"/>
      <c r="O32" s="151"/>
      <c r="P32" s="152"/>
    </row>
    <row r="33" spans="1:16" x14ac:dyDescent="0.25">
      <c r="A33" s="93"/>
      <c r="B33" s="149"/>
      <c r="C33" s="173" t="s">
        <v>95</v>
      </c>
      <c r="D33" s="173"/>
      <c r="E33" s="174"/>
      <c r="F33" s="175"/>
      <c r="G33" s="175"/>
      <c r="H33" s="175"/>
      <c r="I33" s="175"/>
      <c r="J33" s="175"/>
      <c r="K33" s="175"/>
      <c r="L33" s="175"/>
      <c r="M33" s="151"/>
      <c r="N33" s="151"/>
      <c r="O33" s="151"/>
      <c r="P33" s="152"/>
    </row>
    <row r="34" spans="1:16" x14ac:dyDescent="0.25">
      <c r="A34" s="93"/>
      <c r="B34" s="149"/>
      <c r="C34" s="164" t="s">
        <v>96</v>
      </c>
      <c r="D34" s="164"/>
      <c r="E34" s="102"/>
      <c r="F34" s="150"/>
      <c r="G34" s="150"/>
      <c r="H34" s="150"/>
      <c r="I34" s="150"/>
      <c r="J34" s="150"/>
      <c r="K34" s="150"/>
      <c r="L34" s="150"/>
      <c r="M34" s="151"/>
      <c r="N34" s="151"/>
      <c r="O34" s="151"/>
      <c r="P34" s="152"/>
    </row>
    <row r="35" spans="1:16" x14ac:dyDescent="0.25">
      <c r="A35" s="93"/>
      <c r="B35" s="149"/>
      <c r="C35" s="149"/>
      <c r="D35" s="165" t="s">
        <v>97</v>
      </c>
      <c r="E35" s="94"/>
      <c r="F35" s="94"/>
      <c r="G35" s="94"/>
      <c r="H35" s="94"/>
      <c r="I35" s="94"/>
      <c r="J35" s="94"/>
      <c r="K35" s="94"/>
      <c r="L35" s="94"/>
      <c r="M35" s="153">
        <v>10.5</v>
      </c>
      <c r="N35" s="153">
        <v>0.8</v>
      </c>
      <c r="O35" s="153">
        <f>+M35*0.5</f>
        <v>5.25</v>
      </c>
      <c r="P35" s="154">
        <v>15</v>
      </c>
    </row>
    <row r="36" spans="1:16" x14ac:dyDescent="0.25">
      <c r="A36" s="93"/>
      <c r="B36" s="149"/>
      <c r="C36" s="149"/>
      <c r="D36" s="165" t="s">
        <v>98</v>
      </c>
      <c r="E36" s="102"/>
      <c r="F36" s="150"/>
      <c r="G36" s="150"/>
      <c r="H36" s="150"/>
      <c r="I36" s="150"/>
      <c r="J36" s="150"/>
      <c r="K36" s="150"/>
      <c r="L36" s="150"/>
      <c r="M36" s="151"/>
      <c r="N36" s="151"/>
      <c r="O36" s="151"/>
      <c r="P36" s="152"/>
    </row>
    <row r="37" spans="1:16" x14ac:dyDescent="0.25">
      <c r="A37" s="93"/>
      <c r="B37" s="149"/>
      <c r="C37" s="149"/>
      <c r="D37" s="165" t="s">
        <v>99</v>
      </c>
      <c r="E37" s="102"/>
      <c r="F37" s="150"/>
      <c r="G37" s="150"/>
      <c r="H37" s="150"/>
      <c r="I37" s="150"/>
      <c r="J37" s="150"/>
      <c r="K37" s="150"/>
      <c r="L37" s="150"/>
      <c r="M37" s="151"/>
      <c r="N37" s="151"/>
      <c r="O37" s="151"/>
      <c r="P37" s="152"/>
    </row>
    <row r="38" spans="1:16" x14ac:dyDescent="0.25">
      <c r="A38" s="93"/>
      <c r="B38" s="149"/>
      <c r="C38" s="149"/>
      <c r="D38" s="149"/>
      <c r="E38" s="102"/>
      <c r="F38" s="150"/>
      <c r="G38" s="150"/>
      <c r="H38" s="150"/>
      <c r="I38" s="150"/>
      <c r="J38" s="150"/>
      <c r="K38" s="150"/>
      <c r="L38" s="150"/>
      <c r="M38" s="151"/>
      <c r="N38" s="151"/>
      <c r="O38" s="151"/>
      <c r="P38" s="152"/>
    </row>
    <row r="39" spans="1:16" x14ac:dyDescent="0.25">
      <c r="A39" s="93"/>
      <c r="B39" s="162" t="s">
        <v>205</v>
      </c>
      <c r="C39" s="163"/>
      <c r="D39" s="163"/>
      <c r="E39" s="102"/>
      <c r="F39" s="150"/>
      <c r="G39" s="150"/>
      <c r="H39" s="150"/>
      <c r="I39" s="150"/>
      <c r="J39" s="150"/>
      <c r="K39" s="150"/>
      <c r="L39" s="150"/>
      <c r="M39" s="151"/>
      <c r="N39" s="151"/>
      <c r="O39" s="151"/>
      <c r="P39" s="152"/>
    </row>
    <row r="40" spans="1:16" x14ac:dyDescent="0.25">
      <c r="A40" s="93"/>
      <c r="B40" s="149"/>
      <c r="C40" s="164" t="s">
        <v>96</v>
      </c>
      <c r="D40" s="164"/>
      <c r="E40" s="94"/>
      <c r="F40" s="94"/>
      <c r="G40" s="94"/>
      <c r="H40" s="94"/>
      <c r="I40" s="94"/>
      <c r="J40" s="94"/>
      <c r="K40" s="94"/>
      <c r="L40" s="94"/>
      <c r="M40" s="153">
        <v>14</v>
      </c>
      <c r="N40" s="153">
        <v>1.5</v>
      </c>
      <c r="O40" s="153">
        <f>+M40*0.5</f>
        <v>7</v>
      </c>
      <c r="P40" s="154">
        <v>15</v>
      </c>
    </row>
    <row r="41" spans="1:16" x14ac:dyDescent="0.25">
      <c r="A41" s="93"/>
      <c r="B41" s="149"/>
      <c r="C41" s="164" t="s">
        <v>748</v>
      </c>
      <c r="D41" s="164"/>
      <c r="E41" s="94"/>
      <c r="F41" s="94"/>
      <c r="G41" s="94"/>
      <c r="H41" s="94"/>
      <c r="I41" s="94"/>
      <c r="J41" s="94"/>
      <c r="K41" s="94"/>
      <c r="L41" s="94"/>
      <c r="M41" s="153">
        <v>15</v>
      </c>
      <c r="N41" s="153">
        <v>1</v>
      </c>
      <c r="O41" s="153">
        <f>+M41*0.5</f>
        <v>7.5</v>
      </c>
      <c r="P41" s="154">
        <v>10</v>
      </c>
    </row>
    <row r="42" spans="1:16" x14ac:dyDescent="0.25">
      <c r="A42" s="93"/>
      <c r="B42" s="149"/>
      <c r="C42" s="164" t="s">
        <v>100</v>
      </c>
      <c r="D42" s="164"/>
      <c r="E42" s="94"/>
      <c r="F42" s="19"/>
      <c r="G42" s="19"/>
      <c r="H42" s="19"/>
      <c r="I42" s="19"/>
      <c r="J42" s="19"/>
      <c r="K42" s="19"/>
      <c r="L42" s="19"/>
      <c r="M42" s="153">
        <v>17</v>
      </c>
      <c r="N42" s="153">
        <v>1.5</v>
      </c>
      <c r="O42" s="153">
        <f>+M42*0.5</f>
        <v>8.5</v>
      </c>
      <c r="P42" s="154">
        <v>15</v>
      </c>
    </row>
    <row r="43" spans="1:16" x14ac:dyDescent="0.25">
      <c r="A43" s="93"/>
      <c r="B43" s="149"/>
      <c r="C43" s="173" t="s">
        <v>101</v>
      </c>
      <c r="D43" s="173"/>
      <c r="E43" s="174"/>
      <c r="F43" s="175"/>
      <c r="G43" s="175"/>
      <c r="H43" s="175"/>
      <c r="I43" s="175"/>
      <c r="J43" s="175"/>
      <c r="K43" s="175"/>
      <c r="L43" s="175"/>
      <c r="M43" s="151"/>
      <c r="N43" s="151"/>
      <c r="O43" s="151"/>
      <c r="P43" s="152"/>
    </row>
    <row r="44" spans="1:16" x14ac:dyDescent="0.25">
      <c r="A44" s="93"/>
      <c r="B44" s="149"/>
      <c r="C44" s="149"/>
      <c r="D44" s="149"/>
      <c r="E44" s="102"/>
      <c r="F44" s="150"/>
      <c r="G44" s="150"/>
      <c r="H44" s="150"/>
      <c r="I44" s="150"/>
      <c r="J44" s="150"/>
      <c r="K44" s="150"/>
      <c r="L44" s="150"/>
      <c r="M44" s="151"/>
      <c r="N44" s="151"/>
      <c r="O44" s="151"/>
      <c r="P44" s="152"/>
    </row>
    <row r="45" spans="1:16" x14ac:dyDescent="0.25">
      <c r="A45" s="93"/>
      <c r="B45" s="173" t="s">
        <v>206</v>
      </c>
      <c r="C45" s="176"/>
      <c r="D45" s="176"/>
      <c r="E45" s="174"/>
      <c r="F45" s="175"/>
      <c r="G45" s="175"/>
      <c r="H45" s="175"/>
      <c r="I45" s="175"/>
      <c r="J45" s="175"/>
      <c r="K45" s="175"/>
      <c r="L45" s="175"/>
      <c r="M45" s="151"/>
      <c r="N45" s="151"/>
      <c r="O45" s="151"/>
      <c r="P45" s="152"/>
    </row>
    <row r="46" spans="1:16" x14ac:dyDescent="0.25">
      <c r="A46" s="93"/>
      <c r="B46" s="149"/>
      <c r="C46" s="149"/>
      <c r="D46" s="149"/>
      <c r="E46" s="102"/>
      <c r="F46" s="150"/>
      <c r="G46" s="150"/>
      <c r="H46" s="150"/>
      <c r="I46" s="150"/>
      <c r="J46" s="150"/>
      <c r="K46" s="150"/>
      <c r="L46" s="150"/>
      <c r="M46" s="151"/>
      <c r="N46" s="151"/>
      <c r="O46" s="151"/>
      <c r="P46" s="152"/>
    </row>
    <row r="47" spans="1:16" x14ac:dyDescent="0.25">
      <c r="A47" s="93"/>
      <c r="B47" s="162" t="s">
        <v>366</v>
      </c>
      <c r="C47" s="163"/>
      <c r="D47" s="163"/>
      <c r="E47" s="102"/>
      <c r="F47" s="150"/>
      <c r="G47" s="150"/>
      <c r="H47" s="150"/>
      <c r="I47" s="150"/>
      <c r="J47" s="150"/>
      <c r="K47" s="150"/>
      <c r="L47" s="150"/>
      <c r="M47" s="151"/>
      <c r="N47" s="151"/>
      <c r="O47" s="151"/>
      <c r="P47" s="152"/>
    </row>
    <row r="48" spans="1:16" x14ac:dyDescent="0.25">
      <c r="A48" s="93"/>
      <c r="B48" s="149"/>
      <c r="C48" s="164" t="s">
        <v>767</v>
      </c>
      <c r="D48" s="164"/>
      <c r="E48" s="94"/>
      <c r="F48" s="94"/>
      <c r="G48" s="94"/>
      <c r="H48" s="94"/>
      <c r="I48" s="94"/>
      <c r="J48" s="94"/>
      <c r="K48" s="94"/>
      <c r="L48" s="94"/>
      <c r="M48" s="153">
        <v>45</v>
      </c>
      <c r="N48" s="153">
        <v>1.5</v>
      </c>
      <c r="O48" s="153">
        <f>+M48*0.5</f>
        <v>22.5</v>
      </c>
      <c r="P48" s="154">
        <v>15</v>
      </c>
    </row>
    <row r="49" spans="1:16" x14ac:dyDescent="0.25">
      <c r="A49" s="93"/>
      <c r="B49" s="149"/>
      <c r="C49" s="164" t="s">
        <v>768</v>
      </c>
      <c r="D49" s="164"/>
      <c r="E49" s="94"/>
      <c r="F49" s="94"/>
      <c r="G49" s="94"/>
      <c r="H49" s="94"/>
      <c r="I49" s="94"/>
      <c r="J49" s="94"/>
      <c r="K49" s="94"/>
      <c r="L49" s="94"/>
      <c r="M49" s="153">
        <v>53</v>
      </c>
      <c r="N49" s="153">
        <v>1.5</v>
      </c>
      <c r="O49" s="153">
        <f>+M49*0.5</f>
        <v>26.5</v>
      </c>
      <c r="P49" s="154">
        <v>15</v>
      </c>
    </row>
    <row r="50" spans="1:16" x14ac:dyDescent="0.25">
      <c r="A50" s="93"/>
      <c r="B50" s="149"/>
      <c r="C50" s="149"/>
      <c r="D50" s="149"/>
      <c r="E50" s="102"/>
      <c r="F50" s="150"/>
      <c r="G50" s="150"/>
      <c r="H50" s="150"/>
      <c r="I50" s="150"/>
      <c r="J50" s="150"/>
      <c r="K50" s="150"/>
      <c r="L50" s="150"/>
      <c r="M50" s="151"/>
      <c r="N50" s="151"/>
      <c r="O50" s="151"/>
      <c r="P50" s="152"/>
    </row>
    <row r="51" spans="1:16" x14ac:dyDescent="0.25">
      <c r="A51" s="93"/>
      <c r="B51" s="162" t="s">
        <v>415</v>
      </c>
      <c r="C51" s="163"/>
      <c r="D51" s="163"/>
      <c r="E51" s="94"/>
      <c r="F51" s="94"/>
      <c r="G51" s="94"/>
      <c r="H51" s="94"/>
      <c r="I51" s="94"/>
      <c r="J51" s="94"/>
      <c r="K51" s="94"/>
      <c r="L51" s="94"/>
      <c r="M51" s="153"/>
      <c r="N51" s="153"/>
      <c r="O51" s="153">
        <f>+M51*0.5</f>
        <v>0</v>
      </c>
      <c r="P51" s="154"/>
    </row>
    <row r="52" spans="1:16" x14ac:dyDescent="0.25">
      <c r="A52" s="93"/>
      <c r="B52" s="149"/>
      <c r="C52" s="149"/>
      <c r="D52" s="149"/>
      <c r="E52" s="102"/>
      <c r="F52" s="150"/>
      <c r="G52" s="150"/>
      <c r="H52" s="150"/>
      <c r="I52" s="150"/>
      <c r="J52" s="150"/>
      <c r="K52" s="150"/>
      <c r="L52" s="150"/>
      <c r="M52" s="151"/>
      <c r="N52" s="151"/>
      <c r="O52" s="151"/>
      <c r="P52" s="152"/>
    </row>
    <row r="53" spans="1:16" x14ac:dyDescent="0.25">
      <c r="A53" s="93"/>
      <c r="B53" s="162" t="s">
        <v>772</v>
      </c>
      <c r="C53" s="163"/>
      <c r="D53" s="163"/>
      <c r="E53" s="94"/>
      <c r="F53" s="94"/>
      <c r="G53" s="94"/>
      <c r="H53" s="94"/>
      <c r="I53" s="94"/>
      <c r="J53" s="94"/>
      <c r="K53" s="94"/>
      <c r="L53" s="94"/>
      <c r="M53" s="153"/>
      <c r="N53" s="153"/>
      <c r="O53" s="153">
        <f>+M53*0.5</f>
        <v>0</v>
      </c>
      <c r="P53" s="154"/>
    </row>
    <row r="54" spans="1:16" ht="15.75" thickBot="1" x14ac:dyDescent="0.3">
      <c r="A54" s="93"/>
      <c r="B54" s="149"/>
      <c r="C54" s="149"/>
      <c r="D54" s="149"/>
      <c r="E54" s="102"/>
      <c r="F54" s="150"/>
      <c r="G54" s="150"/>
      <c r="H54" s="150"/>
      <c r="I54" s="150"/>
      <c r="J54" s="150"/>
      <c r="K54" s="150"/>
      <c r="L54" s="150"/>
      <c r="M54" s="151"/>
      <c r="N54" s="151"/>
      <c r="O54" s="151"/>
      <c r="P54" s="152"/>
    </row>
    <row r="55" spans="1:16" ht="15.75" customHeight="1" x14ac:dyDescent="0.25">
      <c r="A55" s="215" t="s">
        <v>200</v>
      </c>
      <c r="B55" s="216"/>
      <c r="C55" s="216"/>
      <c r="D55" s="216"/>
      <c r="E55" s="216"/>
      <c r="F55" s="216"/>
      <c r="G55" s="216"/>
      <c r="H55" s="216"/>
      <c r="I55" s="216"/>
      <c r="J55" s="216"/>
      <c r="K55" s="216"/>
      <c r="L55" s="216"/>
      <c r="M55" s="216"/>
      <c r="N55" s="216"/>
      <c r="O55" s="216"/>
      <c r="P55" s="217"/>
    </row>
    <row r="56" spans="1:16" ht="15" customHeight="1" thickBot="1" x14ac:dyDescent="0.3">
      <c r="A56" s="218"/>
      <c r="B56" s="219"/>
      <c r="C56" s="219"/>
      <c r="D56" s="219"/>
      <c r="E56" s="219"/>
      <c r="F56" s="219"/>
      <c r="G56" s="219"/>
      <c r="H56" s="219"/>
      <c r="I56" s="219"/>
      <c r="J56" s="219"/>
      <c r="K56" s="219"/>
      <c r="L56" s="219"/>
      <c r="M56" s="219"/>
      <c r="N56" s="219"/>
      <c r="O56" s="219"/>
      <c r="P56" s="220"/>
    </row>
    <row r="57" spans="1:16" x14ac:dyDescent="0.25">
      <c r="A57" s="93"/>
      <c r="B57" s="149"/>
      <c r="C57" s="149"/>
      <c r="D57" s="149"/>
      <c r="E57" s="102"/>
      <c r="F57" s="150"/>
      <c r="G57" s="150"/>
      <c r="H57" s="150"/>
      <c r="I57" s="150"/>
      <c r="J57" s="150"/>
      <c r="K57" s="150"/>
      <c r="L57" s="150"/>
      <c r="M57" s="151"/>
      <c r="N57" s="151"/>
      <c r="O57" s="151"/>
      <c r="P57" s="152"/>
    </row>
    <row r="58" spans="1:16" x14ac:dyDescent="0.25">
      <c r="A58" s="93"/>
      <c r="B58" s="173" t="s">
        <v>207</v>
      </c>
      <c r="C58" s="176"/>
      <c r="D58" s="176"/>
      <c r="E58" s="174"/>
      <c r="F58" s="175"/>
      <c r="G58" s="175"/>
      <c r="H58" s="175"/>
      <c r="I58" s="179"/>
      <c r="J58" s="179"/>
      <c r="K58" s="179"/>
      <c r="L58" s="179"/>
      <c r="M58" s="151"/>
      <c r="N58" s="151"/>
      <c r="O58" s="151"/>
      <c r="P58" s="152"/>
    </row>
    <row r="59" spans="1:16" x14ac:dyDescent="0.25">
      <c r="A59" s="93"/>
      <c r="B59" s="149"/>
      <c r="C59" s="173" t="s">
        <v>96</v>
      </c>
      <c r="D59" s="173"/>
      <c r="E59" s="174"/>
      <c r="F59" s="175"/>
      <c r="G59" s="175"/>
      <c r="H59" s="175"/>
      <c r="I59" s="175"/>
      <c r="J59" s="175"/>
      <c r="K59" s="175"/>
      <c r="L59" s="175"/>
      <c r="M59" s="151"/>
      <c r="N59" s="151"/>
      <c r="O59" s="151"/>
      <c r="P59" s="152"/>
    </row>
    <row r="60" spans="1:16" x14ac:dyDescent="0.25">
      <c r="A60" s="93"/>
      <c r="B60" s="149"/>
      <c r="C60" s="173" t="s">
        <v>749</v>
      </c>
      <c r="D60" s="173"/>
      <c r="E60" s="174"/>
      <c r="F60" s="175"/>
      <c r="G60" s="175"/>
      <c r="H60" s="175"/>
      <c r="I60" s="175"/>
      <c r="J60" s="175"/>
      <c r="K60" s="175"/>
      <c r="L60" s="175"/>
      <c r="M60" s="151"/>
      <c r="N60" s="151"/>
      <c r="O60" s="151"/>
      <c r="P60" s="152"/>
    </row>
    <row r="61" spans="1:16" x14ac:dyDescent="0.25">
      <c r="A61" s="93"/>
      <c r="B61" s="149"/>
      <c r="C61" s="173" t="s">
        <v>750</v>
      </c>
      <c r="D61" s="173"/>
      <c r="E61" s="174"/>
      <c r="F61" s="175"/>
      <c r="G61" s="175"/>
      <c r="H61" s="175"/>
      <c r="I61" s="175"/>
      <c r="J61" s="175"/>
      <c r="K61" s="175"/>
      <c r="L61" s="175"/>
      <c r="M61" s="151"/>
      <c r="N61" s="151"/>
      <c r="O61" s="151"/>
      <c r="P61" s="152"/>
    </row>
    <row r="62" spans="1:16" x14ac:dyDescent="0.25">
      <c r="A62" s="93"/>
      <c r="B62" s="149"/>
      <c r="C62" s="149"/>
      <c r="D62" s="149"/>
      <c r="E62" s="102"/>
      <c r="F62" s="150"/>
      <c r="G62" s="150"/>
      <c r="H62" s="150"/>
      <c r="I62" s="150"/>
      <c r="J62" s="150"/>
      <c r="K62" s="150"/>
      <c r="L62" s="150"/>
      <c r="M62" s="151"/>
      <c r="N62" s="151"/>
      <c r="O62" s="151"/>
      <c r="P62" s="152"/>
    </row>
    <row r="63" spans="1:16" x14ac:dyDescent="0.25">
      <c r="A63" s="93"/>
      <c r="B63" s="173" t="s">
        <v>208</v>
      </c>
      <c r="C63" s="176"/>
      <c r="D63" s="176"/>
      <c r="E63" s="174"/>
      <c r="F63" s="175"/>
      <c r="G63" s="175"/>
      <c r="H63" s="175"/>
      <c r="I63" s="179"/>
      <c r="J63" s="179"/>
      <c r="K63" s="179"/>
      <c r="L63" s="179"/>
      <c r="M63" s="151"/>
      <c r="N63" s="151"/>
      <c r="O63" s="151"/>
      <c r="P63" s="152"/>
    </row>
    <row r="64" spans="1:16" x14ac:dyDescent="0.25">
      <c r="A64" s="93"/>
      <c r="B64" s="149"/>
      <c r="C64" s="173" t="s">
        <v>96</v>
      </c>
      <c r="D64" s="173"/>
      <c r="E64" s="174"/>
      <c r="F64" s="175"/>
      <c r="G64" s="175"/>
      <c r="H64" s="175"/>
      <c r="I64" s="175"/>
      <c r="J64" s="175"/>
      <c r="K64" s="175"/>
      <c r="L64" s="175"/>
      <c r="M64" s="151"/>
      <c r="N64" s="151"/>
      <c r="O64" s="151"/>
      <c r="P64" s="152"/>
    </row>
    <row r="65" spans="1:16" x14ac:dyDescent="0.25">
      <c r="A65" s="93"/>
      <c r="B65" s="149"/>
      <c r="C65" s="164" t="s">
        <v>95</v>
      </c>
      <c r="D65" s="164"/>
      <c r="E65" s="94"/>
      <c r="F65" s="94"/>
      <c r="G65" s="94"/>
      <c r="H65" s="94"/>
      <c r="I65" s="94"/>
      <c r="J65" s="94"/>
      <c r="K65" s="94"/>
      <c r="L65" s="94"/>
      <c r="M65" s="153">
        <v>1</v>
      </c>
      <c r="N65" s="153">
        <v>1</v>
      </c>
      <c r="O65" s="153">
        <f>+M65*0.5</f>
        <v>0.5</v>
      </c>
      <c r="P65" s="154">
        <v>15</v>
      </c>
    </row>
    <row r="66" spans="1:16" x14ac:dyDescent="0.25">
      <c r="A66" s="93"/>
      <c r="B66" s="149"/>
      <c r="C66" s="149"/>
      <c r="D66" s="149"/>
      <c r="E66" s="102"/>
      <c r="F66" s="150"/>
      <c r="G66" s="150"/>
      <c r="H66" s="150"/>
      <c r="I66" s="150"/>
      <c r="J66" s="150"/>
      <c r="K66" s="150"/>
      <c r="L66" s="150"/>
      <c r="M66" s="151"/>
      <c r="N66" s="151"/>
      <c r="O66" s="151"/>
      <c r="P66" s="152"/>
    </row>
    <row r="67" spans="1:16" x14ac:dyDescent="0.25">
      <c r="A67" s="93"/>
      <c r="B67" s="173" t="s">
        <v>209</v>
      </c>
      <c r="C67" s="176"/>
      <c r="D67" s="176"/>
      <c r="E67" s="174"/>
      <c r="F67" s="175"/>
      <c r="G67" s="175"/>
      <c r="H67" s="175"/>
      <c r="I67" s="175"/>
      <c r="J67" s="175"/>
      <c r="K67" s="175"/>
      <c r="L67" s="175"/>
      <c r="M67" s="151"/>
      <c r="N67" s="151"/>
      <c r="O67" s="151"/>
      <c r="P67" s="152"/>
    </row>
    <row r="68" spans="1:16" x14ac:dyDescent="0.25">
      <c r="A68" s="93"/>
      <c r="B68" s="149"/>
      <c r="C68" s="149"/>
      <c r="D68" s="149"/>
      <c r="E68" s="102"/>
      <c r="F68" s="150"/>
      <c r="G68" s="150"/>
      <c r="H68" s="150"/>
      <c r="I68" s="150"/>
      <c r="J68" s="150"/>
      <c r="K68" s="150"/>
      <c r="L68" s="150"/>
      <c r="M68" s="151"/>
      <c r="N68" s="151"/>
      <c r="O68" s="151"/>
      <c r="P68" s="152"/>
    </row>
    <row r="69" spans="1:16" x14ac:dyDescent="0.25">
      <c r="A69" s="93"/>
      <c r="B69" s="173" t="s">
        <v>745</v>
      </c>
      <c r="C69" s="176"/>
      <c r="D69" s="176"/>
      <c r="E69" s="174"/>
      <c r="F69" s="175"/>
      <c r="G69" s="175"/>
      <c r="H69" s="175"/>
      <c r="I69" s="175"/>
      <c r="J69" s="175"/>
      <c r="K69" s="175"/>
      <c r="L69" s="175"/>
      <c r="M69" s="151"/>
      <c r="N69" s="151"/>
      <c r="O69" s="151"/>
      <c r="P69" s="152"/>
    </row>
    <row r="70" spans="1:16" x14ac:dyDescent="0.25">
      <c r="A70" s="93"/>
      <c r="B70" s="149"/>
      <c r="C70" s="149"/>
      <c r="D70" s="149"/>
      <c r="E70" s="102"/>
      <c r="F70" s="150"/>
      <c r="G70" s="150"/>
      <c r="H70" s="150"/>
      <c r="I70" s="150"/>
      <c r="J70" s="150"/>
      <c r="K70" s="150"/>
      <c r="L70" s="150"/>
      <c r="M70" s="151"/>
      <c r="N70" s="151"/>
      <c r="O70" s="151"/>
      <c r="P70" s="152"/>
    </row>
    <row r="71" spans="1:16" x14ac:dyDescent="0.25">
      <c r="A71" s="93"/>
      <c r="B71" s="162" t="s">
        <v>769</v>
      </c>
      <c r="C71" s="163"/>
      <c r="D71" s="163"/>
      <c r="E71" s="94"/>
      <c r="F71" s="19"/>
      <c r="G71" s="19"/>
      <c r="H71" s="19"/>
      <c r="I71" s="19"/>
      <c r="J71" s="19"/>
      <c r="K71" s="19"/>
      <c r="L71" s="19"/>
      <c r="M71" s="153"/>
      <c r="N71" s="153"/>
      <c r="O71" s="153"/>
      <c r="P71" s="154"/>
    </row>
    <row r="72" spans="1:16" x14ac:dyDescent="0.25">
      <c r="A72" s="93"/>
      <c r="B72" s="149"/>
      <c r="C72" s="149"/>
      <c r="D72" s="149"/>
      <c r="E72" s="102"/>
      <c r="F72" s="150"/>
      <c r="G72" s="150"/>
      <c r="H72" s="150"/>
      <c r="I72" s="150"/>
      <c r="J72" s="150"/>
      <c r="K72" s="150"/>
      <c r="L72" s="150"/>
      <c r="M72" s="151"/>
      <c r="N72" s="151"/>
      <c r="O72" s="151"/>
      <c r="P72" s="152"/>
    </row>
    <row r="73" spans="1:16" x14ac:dyDescent="0.25">
      <c r="A73" s="93"/>
      <c r="B73" s="162" t="s">
        <v>770</v>
      </c>
      <c r="C73" s="163"/>
      <c r="D73" s="163"/>
      <c r="E73" s="94"/>
      <c r="F73" s="19"/>
      <c r="G73" s="19"/>
      <c r="H73" s="19"/>
      <c r="I73" s="19"/>
      <c r="J73" s="19"/>
      <c r="K73" s="19"/>
      <c r="L73" s="19"/>
      <c r="M73" s="153"/>
      <c r="N73" s="153"/>
      <c r="O73" s="153"/>
      <c r="P73" s="154"/>
    </row>
    <row r="74" spans="1:16" ht="15.75" thickBot="1" x14ac:dyDescent="0.3">
      <c r="A74" s="93"/>
      <c r="B74" s="149"/>
      <c r="C74" s="149"/>
      <c r="D74" s="149"/>
      <c r="E74" s="102"/>
      <c r="F74" s="150"/>
      <c r="G74" s="150"/>
      <c r="H74" s="150"/>
      <c r="I74" s="150"/>
      <c r="J74" s="150"/>
      <c r="K74" s="150"/>
      <c r="L74" s="150"/>
      <c r="M74" s="151"/>
      <c r="N74" s="151"/>
      <c r="O74" s="151"/>
      <c r="P74" s="152"/>
    </row>
    <row r="75" spans="1:16" ht="15" customHeight="1" x14ac:dyDescent="0.25">
      <c r="A75" s="215" t="s">
        <v>641</v>
      </c>
      <c r="B75" s="216"/>
      <c r="C75" s="216"/>
      <c r="D75" s="216"/>
      <c r="E75" s="216"/>
      <c r="F75" s="216"/>
      <c r="G75" s="216"/>
      <c r="H75" s="216"/>
      <c r="I75" s="216"/>
      <c r="J75" s="216"/>
      <c r="K75" s="216"/>
      <c r="L75" s="216"/>
      <c r="M75" s="216"/>
      <c r="N75" s="216"/>
      <c r="O75" s="216"/>
      <c r="P75" s="217"/>
    </row>
    <row r="76" spans="1:16" ht="15.75" customHeight="1" thickBot="1" x14ac:dyDescent="0.3">
      <c r="A76" s="218"/>
      <c r="B76" s="219"/>
      <c r="C76" s="219"/>
      <c r="D76" s="219"/>
      <c r="E76" s="219"/>
      <c r="F76" s="219"/>
      <c r="G76" s="219"/>
      <c r="H76" s="219"/>
      <c r="I76" s="219"/>
      <c r="J76" s="219"/>
      <c r="K76" s="219"/>
      <c r="L76" s="219"/>
      <c r="M76" s="219"/>
      <c r="N76" s="219"/>
      <c r="O76" s="219"/>
      <c r="P76" s="220"/>
    </row>
    <row r="77" spans="1:16" x14ac:dyDescent="0.25">
      <c r="A77" s="93"/>
      <c r="B77" s="149"/>
      <c r="C77" s="149"/>
      <c r="D77" s="149"/>
      <c r="E77" s="102"/>
      <c r="F77" s="150"/>
      <c r="G77" s="150"/>
      <c r="H77" s="150"/>
      <c r="I77" s="150"/>
      <c r="J77" s="150"/>
      <c r="K77" s="150"/>
      <c r="L77" s="150"/>
      <c r="M77" s="151"/>
      <c r="N77" s="151"/>
      <c r="O77" s="151"/>
      <c r="P77" s="152"/>
    </row>
    <row r="78" spans="1:16" x14ac:dyDescent="0.25">
      <c r="A78" s="93"/>
      <c r="B78" s="162" t="s">
        <v>642</v>
      </c>
      <c r="C78" s="163"/>
      <c r="D78" s="163"/>
      <c r="E78" s="94"/>
      <c r="F78" s="94"/>
      <c r="G78" s="94"/>
      <c r="H78" s="94"/>
      <c r="I78" s="94"/>
      <c r="J78" s="94"/>
      <c r="K78" s="94"/>
      <c r="L78" s="94"/>
      <c r="M78" s="153"/>
      <c r="N78" s="153"/>
      <c r="O78" s="153"/>
      <c r="P78" s="154"/>
    </row>
    <row r="79" spans="1:16" x14ac:dyDescent="0.25">
      <c r="A79" s="93"/>
      <c r="B79" s="149"/>
      <c r="C79" s="149"/>
      <c r="D79" s="149"/>
      <c r="E79" s="102"/>
      <c r="F79" s="150"/>
      <c r="G79" s="150"/>
      <c r="H79" s="150"/>
      <c r="I79" s="150"/>
      <c r="J79" s="150"/>
      <c r="K79" s="150"/>
      <c r="L79" s="150"/>
      <c r="M79" s="151"/>
      <c r="N79" s="151"/>
      <c r="O79" s="151"/>
      <c r="P79" s="152"/>
    </row>
    <row r="80" spans="1:16" x14ac:dyDescent="0.25">
      <c r="A80" s="93"/>
      <c r="B80" s="162" t="s">
        <v>771</v>
      </c>
      <c r="C80" s="163"/>
      <c r="D80" s="163"/>
      <c r="E80" s="94"/>
      <c r="F80" s="19"/>
      <c r="G80" s="19"/>
      <c r="H80" s="19"/>
      <c r="I80" s="19"/>
      <c r="J80" s="19"/>
      <c r="K80" s="19"/>
      <c r="L80" s="19"/>
      <c r="M80" s="153"/>
      <c r="N80" s="153"/>
      <c r="O80" s="153"/>
      <c r="P80" s="154"/>
    </row>
    <row r="81" spans="1:16" ht="15.75" thickBot="1" x14ac:dyDescent="0.3">
      <c r="A81" s="156"/>
      <c r="B81" s="157"/>
      <c r="C81" s="157"/>
      <c r="D81" s="157"/>
      <c r="E81" s="158"/>
      <c r="F81" s="159"/>
      <c r="G81" s="159"/>
      <c r="H81" s="159"/>
      <c r="I81" s="159"/>
      <c r="J81" s="159"/>
      <c r="K81" s="159"/>
      <c r="L81" s="159"/>
      <c r="M81" s="160"/>
      <c r="N81" s="160"/>
      <c r="O81" s="160"/>
      <c r="P81" s="161"/>
    </row>
  </sheetData>
  <mergeCells count="11">
    <mergeCell ref="A6:P7"/>
    <mergeCell ref="A29:P30"/>
    <mergeCell ref="A55:P56"/>
    <mergeCell ref="A75:P76"/>
    <mergeCell ref="M1:P1"/>
    <mergeCell ref="A2:D3"/>
    <mergeCell ref="M2:M4"/>
    <mergeCell ref="N2:N4"/>
    <mergeCell ref="O2:O4"/>
    <mergeCell ref="P2:P4"/>
    <mergeCell ref="A4:D4"/>
  </mergeCells>
  <conditionalFormatting sqref="L8:L11 L77:L81 L14 L16 L18 L20:L21 L24 L28 L72 L74 L31:L32 L44 L57:L58 L51 L53:L54 L26 L34:L35 L38:L41 L46:L49 L62:L63 L65:L66 L68 L70">
    <cfRule type="expression" dxfId="2053" priority="320">
      <formula>$L$5="Non"</formula>
    </cfRule>
  </conditionalFormatting>
  <conditionalFormatting sqref="K77:K81 K8:K11 K14 K16 K18 K20:K21 K24 K28 K72 K74 K31:K32 K44 K57:K58 K51 K53:K54 K26 K34:K35 K38:K41 K46:K49 K62:K63 K65:K66 K68 K70">
    <cfRule type="expression" dxfId="2052" priority="319">
      <formula>$K$5="Non"</formula>
    </cfRule>
  </conditionalFormatting>
  <conditionalFormatting sqref="J8:J11 J77:J81 J14 J16 J18 J20:J21 J24 J28 J72 J74 J31:J32 J44 J57:J58 J51 J53:J54 J26 J34:J35 J38:J41 J46:J49 J62:J63 J65:J66 J68 J70">
    <cfRule type="expression" dxfId="2051" priority="318">
      <formula>$J$5="Non"</formula>
    </cfRule>
  </conditionalFormatting>
  <conditionalFormatting sqref="I77:I81 I8:I11 I14 I16 I18 I20:I21 I24 I28 I72 I74 I31:I32 I44 I57:I58 I51 I53:I54 I26 I34:I35 I38:I41 I46:I49 I62:I63 I65:I66 I68 I70">
    <cfRule type="expression" dxfId="2050" priority="317">
      <formula>$I$5="Non"</formula>
    </cfRule>
  </conditionalFormatting>
  <conditionalFormatting sqref="H8:H11 H77:H81 H14 H16 H18 H20:H21 H24 H28 H72 H74 H31:H32 H44 H57:H58 H51 H53:H54 H26 H34:H35 H38:H41 H46:H49 H62:H63 H65:H66 H68 H70">
    <cfRule type="expression" dxfId="2049" priority="316">
      <formula>$H$5="Non"</formula>
    </cfRule>
  </conditionalFormatting>
  <conditionalFormatting sqref="G77:G81 G8:G11 G14 G16 G18 G20:G21 G24 G28 G72 G74 G31:G32 G44 G57:G58 G51 G53:G54 G26 G34:G35 G38:G41 G46:G49 G62:G63 G65:G66 G68 G70">
    <cfRule type="expression" dxfId="2048" priority="315">
      <formula>$G$5="Non"</formula>
    </cfRule>
  </conditionalFormatting>
  <conditionalFormatting sqref="F8:F11 F77:F81 F14 F16 F18 F20:F21 F24 F28 F72 F74 F31:F32 F44 F57:F58 F51 F53:F54 F26 F34:F35 F38:F41 F46:F49 F62:F63 F65:F66 F68 F70">
    <cfRule type="expression" dxfId="2047" priority="314">
      <formula>$F$5="Non"</formula>
    </cfRule>
  </conditionalFormatting>
  <conditionalFormatting sqref="E77:E81 E57:E58 E31:E32 E8:E11 E49:L49 F78:L78 E14 E16 E18 E20:E21 E24 E28 E72 E74 F35:L35 F40:L40 F65:L65 E44 E46:E48 E51 E53:E54 E26 E34:E35 E38:E41 E62:E63 E65:E66 E68 E70">
    <cfRule type="expression" dxfId="2046" priority="313">
      <formula>$E$5="Non"</formula>
    </cfRule>
  </conditionalFormatting>
  <conditionalFormatting sqref="F48:L48">
    <cfRule type="expression" dxfId="2045" priority="304">
      <formula>$E$5="Non"</formula>
    </cfRule>
  </conditionalFormatting>
  <conditionalFormatting sqref="F51:L51">
    <cfRule type="expression" dxfId="2044" priority="303">
      <formula>$E$5="Non"</formula>
    </cfRule>
  </conditionalFormatting>
  <conditionalFormatting sqref="F41:L41">
    <cfRule type="expression" dxfId="2043" priority="302">
      <formula>$E$5="Non"</formula>
    </cfRule>
  </conditionalFormatting>
  <conditionalFormatting sqref="F53:L53">
    <cfRule type="expression" dxfId="2042" priority="294">
      <formula>$E$5="Non"</formula>
    </cfRule>
  </conditionalFormatting>
  <conditionalFormatting sqref="L12">
    <cfRule type="expression" dxfId="2041" priority="293">
      <formula>$L$5="Non"</formula>
    </cfRule>
  </conditionalFormatting>
  <conditionalFormatting sqref="K12">
    <cfRule type="expression" dxfId="2040" priority="292">
      <formula>$K$5="Non"</formula>
    </cfRule>
  </conditionalFormatting>
  <conditionalFormatting sqref="J12">
    <cfRule type="expression" dxfId="2039" priority="291">
      <formula>$J$5="Non"</formula>
    </cfRule>
  </conditionalFormatting>
  <conditionalFormatting sqref="I12">
    <cfRule type="expression" dxfId="2038" priority="290">
      <formula>$I$5="Non"</formula>
    </cfRule>
  </conditionalFormatting>
  <conditionalFormatting sqref="H12">
    <cfRule type="expression" dxfId="2037" priority="289">
      <formula>$H$5="Non"</formula>
    </cfRule>
  </conditionalFormatting>
  <conditionalFormatting sqref="G12">
    <cfRule type="expression" dxfId="2036" priority="288">
      <formula>$G$5="Non"</formula>
    </cfRule>
  </conditionalFormatting>
  <conditionalFormatting sqref="F12">
    <cfRule type="expression" dxfId="2035" priority="287">
      <formula>$F$5="Non"</formula>
    </cfRule>
  </conditionalFormatting>
  <conditionalFormatting sqref="E12">
    <cfRule type="expression" dxfId="2034" priority="286">
      <formula>$E$5="Non"</formula>
    </cfRule>
  </conditionalFormatting>
  <conditionalFormatting sqref="L15">
    <cfRule type="expression" dxfId="2033" priority="285">
      <formula>$L$5="Non"</formula>
    </cfRule>
  </conditionalFormatting>
  <conditionalFormatting sqref="K15">
    <cfRule type="expression" dxfId="2032" priority="284">
      <formula>$K$5="Non"</formula>
    </cfRule>
  </conditionalFormatting>
  <conditionalFormatting sqref="J15">
    <cfRule type="expression" dxfId="2031" priority="283">
      <formula>$J$5="Non"</formula>
    </cfRule>
  </conditionalFormatting>
  <conditionalFormatting sqref="I15">
    <cfRule type="expression" dxfId="2030" priority="282">
      <formula>$I$5="Non"</formula>
    </cfRule>
  </conditionalFormatting>
  <conditionalFormatting sqref="H15">
    <cfRule type="expression" dxfId="2029" priority="281">
      <formula>$H$5="Non"</formula>
    </cfRule>
  </conditionalFormatting>
  <conditionalFormatting sqref="G15">
    <cfRule type="expression" dxfId="2028" priority="280">
      <formula>$G$5="Non"</formula>
    </cfRule>
  </conditionalFormatting>
  <conditionalFormatting sqref="F15">
    <cfRule type="expression" dxfId="2027" priority="279">
      <formula>$F$5="Non"</formula>
    </cfRule>
  </conditionalFormatting>
  <conditionalFormatting sqref="E15">
    <cfRule type="expression" dxfId="2026" priority="278">
      <formula>$E$5="Non"</formula>
    </cfRule>
  </conditionalFormatting>
  <conditionalFormatting sqref="L19">
    <cfRule type="expression" dxfId="2025" priority="269">
      <formula>$L$5="Non"</formula>
    </cfRule>
  </conditionalFormatting>
  <conditionalFormatting sqref="K19">
    <cfRule type="expression" dxfId="2024" priority="268">
      <formula>$K$5="Non"</formula>
    </cfRule>
  </conditionalFormatting>
  <conditionalFormatting sqref="J19">
    <cfRule type="expression" dxfId="2023" priority="267">
      <formula>$J$5="Non"</formula>
    </cfRule>
  </conditionalFormatting>
  <conditionalFormatting sqref="I19">
    <cfRule type="expression" dxfId="2022" priority="266">
      <formula>$I$5="Non"</formula>
    </cfRule>
  </conditionalFormatting>
  <conditionalFormatting sqref="H19">
    <cfRule type="expression" dxfId="2021" priority="265">
      <formula>$H$5="Non"</formula>
    </cfRule>
  </conditionalFormatting>
  <conditionalFormatting sqref="G19">
    <cfRule type="expression" dxfId="2020" priority="264">
      <formula>$G$5="Non"</formula>
    </cfRule>
  </conditionalFormatting>
  <conditionalFormatting sqref="F19">
    <cfRule type="expression" dxfId="2019" priority="263">
      <formula>$F$5="Non"</formula>
    </cfRule>
  </conditionalFormatting>
  <conditionalFormatting sqref="E19">
    <cfRule type="expression" dxfId="2018" priority="262">
      <formula>$E$5="Non"</formula>
    </cfRule>
  </conditionalFormatting>
  <conditionalFormatting sqref="L22">
    <cfRule type="expression" dxfId="2017" priority="261">
      <formula>$L$5="Non"</formula>
    </cfRule>
  </conditionalFormatting>
  <conditionalFormatting sqref="K22">
    <cfRule type="expression" dxfId="2016" priority="260">
      <formula>$K$5="Non"</formula>
    </cfRule>
  </conditionalFormatting>
  <conditionalFormatting sqref="J22">
    <cfRule type="expression" dxfId="2015" priority="259">
      <formula>$J$5="Non"</formula>
    </cfRule>
  </conditionalFormatting>
  <conditionalFormatting sqref="I22">
    <cfRule type="expression" dxfId="2014" priority="258">
      <formula>$I$5="Non"</formula>
    </cfRule>
  </conditionalFormatting>
  <conditionalFormatting sqref="H22">
    <cfRule type="expression" dxfId="2013" priority="257">
      <formula>$H$5="Non"</formula>
    </cfRule>
  </conditionalFormatting>
  <conditionalFormatting sqref="G22">
    <cfRule type="expression" dxfId="2012" priority="256">
      <formula>$G$5="Non"</formula>
    </cfRule>
  </conditionalFormatting>
  <conditionalFormatting sqref="F22">
    <cfRule type="expression" dxfId="2011" priority="255">
      <formula>$F$5="Non"</formula>
    </cfRule>
  </conditionalFormatting>
  <conditionalFormatting sqref="E22">
    <cfRule type="expression" dxfId="2010" priority="254">
      <formula>$E$5="Non"</formula>
    </cfRule>
  </conditionalFormatting>
  <conditionalFormatting sqref="L23">
    <cfRule type="expression" dxfId="2009" priority="253">
      <formula>$L$5="Non"</formula>
    </cfRule>
  </conditionalFormatting>
  <conditionalFormatting sqref="K23">
    <cfRule type="expression" dxfId="2008" priority="252">
      <formula>$K$5="Non"</formula>
    </cfRule>
  </conditionalFormatting>
  <conditionalFormatting sqref="J23">
    <cfRule type="expression" dxfId="2007" priority="251">
      <formula>$J$5="Non"</formula>
    </cfRule>
  </conditionalFormatting>
  <conditionalFormatting sqref="I23">
    <cfRule type="expression" dxfId="2006" priority="250">
      <formula>$I$5="Non"</formula>
    </cfRule>
  </conditionalFormatting>
  <conditionalFormatting sqref="H23">
    <cfRule type="expression" dxfId="2005" priority="249">
      <formula>$H$5="Non"</formula>
    </cfRule>
  </conditionalFormatting>
  <conditionalFormatting sqref="G23">
    <cfRule type="expression" dxfId="2004" priority="248">
      <formula>$G$5="Non"</formula>
    </cfRule>
  </conditionalFormatting>
  <conditionalFormatting sqref="F23">
    <cfRule type="expression" dxfId="2003" priority="247">
      <formula>$F$5="Non"</formula>
    </cfRule>
  </conditionalFormatting>
  <conditionalFormatting sqref="E23">
    <cfRule type="expression" dxfId="2002" priority="246">
      <formula>$E$5="Non"</formula>
    </cfRule>
  </conditionalFormatting>
  <conditionalFormatting sqref="L27">
    <cfRule type="expression" dxfId="2001" priority="245">
      <formula>$L$5="Non"</formula>
    </cfRule>
  </conditionalFormatting>
  <conditionalFormatting sqref="K27">
    <cfRule type="expression" dxfId="2000" priority="244">
      <formula>$K$5="Non"</formula>
    </cfRule>
  </conditionalFormatting>
  <conditionalFormatting sqref="J27">
    <cfRule type="expression" dxfId="1999" priority="243">
      <formula>$J$5="Non"</formula>
    </cfRule>
  </conditionalFormatting>
  <conditionalFormatting sqref="I27">
    <cfRule type="expression" dxfId="1998" priority="242">
      <formula>$I$5="Non"</formula>
    </cfRule>
  </conditionalFormatting>
  <conditionalFormatting sqref="H27">
    <cfRule type="expression" dxfId="1997" priority="241">
      <formula>$H$5="Non"</formula>
    </cfRule>
  </conditionalFormatting>
  <conditionalFormatting sqref="G27">
    <cfRule type="expression" dxfId="1996" priority="240">
      <formula>$G$5="Non"</formula>
    </cfRule>
  </conditionalFormatting>
  <conditionalFormatting sqref="F27">
    <cfRule type="expression" dxfId="1995" priority="239">
      <formula>$F$5="Non"</formula>
    </cfRule>
  </conditionalFormatting>
  <conditionalFormatting sqref="E27">
    <cfRule type="expression" dxfId="1994" priority="238">
      <formula>$E$5="Non"</formula>
    </cfRule>
  </conditionalFormatting>
  <conditionalFormatting sqref="L42">
    <cfRule type="expression" dxfId="1993" priority="237">
      <formula>$L$5="Non"</formula>
    </cfRule>
  </conditionalFormatting>
  <conditionalFormatting sqref="K42">
    <cfRule type="expression" dxfId="1992" priority="236">
      <formula>$K$5="Non"</formula>
    </cfRule>
  </conditionalFormatting>
  <conditionalFormatting sqref="J42">
    <cfRule type="expression" dxfId="1991" priority="235">
      <formula>$J$5="Non"</formula>
    </cfRule>
  </conditionalFormatting>
  <conditionalFormatting sqref="I42">
    <cfRule type="expression" dxfId="1990" priority="234">
      <formula>$I$5="Non"</formula>
    </cfRule>
  </conditionalFormatting>
  <conditionalFormatting sqref="H42">
    <cfRule type="expression" dxfId="1989" priority="233">
      <formula>$H$5="Non"</formula>
    </cfRule>
  </conditionalFormatting>
  <conditionalFormatting sqref="G42">
    <cfRule type="expression" dxfId="1988" priority="232">
      <formula>$G$5="Non"</formula>
    </cfRule>
  </conditionalFormatting>
  <conditionalFormatting sqref="F42">
    <cfRule type="expression" dxfId="1987" priority="231">
      <formula>$F$5="Non"</formula>
    </cfRule>
  </conditionalFormatting>
  <conditionalFormatting sqref="E42">
    <cfRule type="expression" dxfId="1986" priority="230">
      <formula>$E$5="Non"</formula>
    </cfRule>
  </conditionalFormatting>
  <conditionalFormatting sqref="F35">
    <cfRule type="expression" dxfId="1985" priority="213">
      <formula>$E$5="Non"</formula>
    </cfRule>
  </conditionalFormatting>
  <conditionalFormatting sqref="G35">
    <cfRule type="expression" dxfId="1984" priority="212">
      <formula>$E$5="Non"</formula>
    </cfRule>
  </conditionalFormatting>
  <conditionalFormatting sqref="H35">
    <cfRule type="expression" dxfId="1983" priority="211">
      <formula>$E$5="Non"</formula>
    </cfRule>
  </conditionalFormatting>
  <conditionalFormatting sqref="I35">
    <cfRule type="expression" dxfId="1982" priority="210">
      <formula>$E$5="Non"</formula>
    </cfRule>
  </conditionalFormatting>
  <conditionalFormatting sqref="J35">
    <cfRule type="expression" dxfId="1981" priority="209">
      <formula>$E$5="Non"</formula>
    </cfRule>
  </conditionalFormatting>
  <conditionalFormatting sqref="K35">
    <cfRule type="expression" dxfId="1980" priority="208">
      <formula>$E$5="Non"</formula>
    </cfRule>
  </conditionalFormatting>
  <conditionalFormatting sqref="L35">
    <cfRule type="expression" dxfId="1979" priority="207">
      <formula>$E$5="Non"</formula>
    </cfRule>
  </conditionalFormatting>
  <conditionalFormatting sqref="F40">
    <cfRule type="expression" dxfId="1978" priority="192">
      <formula>$E$5="Non"</formula>
    </cfRule>
  </conditionalFormatting>
  <conditionalFormatting sqref="G40">
    <cfRule type="expression" dxfId="1977" priority="191">
      <formula>$E$5="Non"</formula>
    </cfRule>
  </conditionalFormatting>
  <conditionalFormatting sqref="H40">
    <cfRule type="expression" dxfId="1976" priority="190">
      <formula>$E$5="Non"</formula>
    </cfRule>
  </conditionalFormatting>
  <conditionalFormatting sqref="I40">
    <cfRule type="expression" dxfId="1975" priority="189">
      <formula>$E$5="Non"</formula>
    </cfRule>
  </conditionalFormatting>
  <conditionalFormatting sqref="J40">
    <cfRule type="expression" dxfId="1974" priority="188">
      <formula>$E$5="Non"</formula>
    </cfRule>
  </conditionalFormatting>
  <conditionalFormatting sqref="K40">
    <cfRule type="expression" dxfId="1973" priority="187">
      <formula>$E$5="Non"</formula>
    </cfRule>
  </conditionalFormatting>
  <conditionalFormatting sqref="L40">
    <cfRule type="expression" dxfId="1972" priority="186">
      <formula>$E$5="Non"</formula>
    </cfRule>
  </conditionalFormatting>
  <conditionalFormatting sqref="F65:L65">
    <cfRule type="expression" dxfId="1971" priority="157">
      <formula>$E$5="Non"</formula>
    </cfRule>
  </conditionalFormatting>
  <conditionalFormatting sqref="F49:L49">
    <cfRule type="expression" dxfId="1970" priority="155">
      <formula>$E$5="Non"</formula>
    </cfRule>
  </conditionalFormatting>
  <conditionalFormatting sqref="L50">
    <cfRule type="expression" dxfId="1969" priority="152">
      <formula>$L$5="Non"</formula>
    </cfRule>
  </conditionalFormatting>
  <conditionalFormatting sqref="K50">
    <cfRule type="expression" dxfId="1968" priority="151">
      <formula>$K$5="Non"</formula>
    </cfRule>
  </conditionalFormatting>
  <conditionalFormatting sqref="J50">
    <cfRule type="expression" dxfId="1967" priority="150">
      <formula>$J$5="Non"</formula>
    </cfRule>
  </conditionalFormatting>
  <conditionalFormatting sqref="I50">
    <cfRule type="expression" dxfId="1966" priority="149">
      <formula>$I$5="Non"</formula>
    </cfRule>
  </conditionalFormatting>
  <conditionalFormatting sqref="H50">
    <cfRule type="expression" dxfId="1965" priority="148">
      <formula>$H$5="Non"</formula>
    </cfRule>
  </conditionalFormatting>
  <conditionalFormatting sqref="G50">
    <cfRule type="expression" dxfId="1964" priority="147">
      <formula>$G$5="Non"</formula>
    </cfRule>
  </conditionalFormatting>
  <conditionalFormatting sqref="F50">
    <cfRule type="expression" dxfId="1963" priority="146">
      <formula>$F$5="Non"</formula>
    </cfRule>
  </conditionalFormatting>
  <conditionalFormatting sqref="E50">
    <cfRule type="expression" dxfId="1962" priority="145">
      <formula>$E$5="Non"</formula>
    </cfRule>
  </conditionalFormatting>
  <conditionalFormatting sqref="L52">
    <cfRule type="expression" dxfId="1961" priority="144">
      <formula>$L$5="Non"</formula>
    </cfRule>
  </conditionalFormatting>
  <conditionalFormatting sqref="K52">
    <cfRule type="expression" dxfId="1960" priority="143">
      <formula>$K$5="Non"</formula>
    </cfRule>
  </conditionalFormatting>
  <conditionalFormatting sqref="J52">
    <cfRule type="expression" dxfId="1959" priority="142">
      <formula>$J$5="Non"</formula>
    </cfRule>
  </conditionalFormatting>
  <conditionalFormatting sqref="I52">
    <cfRule type="expression" dxfId="1958" priority="141">
      <formula>$I$5="Non"</formula>
    </cfRule>
  </conditionalFormatting>
  <conditionalFormatting sqref="H52">
    <cfRule type="expression" dxfId="1957" priority="140">
      <formula>$H$5="Non"</formula>
    </cfRule>
  </conditionalFormatting>
  <conditionalFormatting sqref="G52">
    <cfRule type="expression" dxfId="1956" priority="139">
      <formula>$G$5="Non"</formula>
    </cfRule>
  </conditionalFormatting>
  <conditionalFormatting sqref="F52">
    <cfRule type="expression" dxfId="1955" priority="138">
      <formula>$F$5="Non"</formula>
    </cfRule>
  </conditionalFormatting>
  <conditionalFormatting sqref="E52">
    <cfRule type="expression" dxfId="1954" priority="137">
      <formula>$E$5="Non"</formula>
    </cfRule>
  </conditionalFormatting>
  <conditionalFormatting sqref="L17">
    <cfRule type="expression" dxfId="1953" priority="128">
      <formula>$L$5="Non"</formula>
    </cfRule>
  </conditionalFormatting>
  <conditionalFormatting sqref="K17">
    <cfRule type="expression" dxfId="1952" priority="127">
      <formula>$K$5="Non"</formula>
    </cfRule>
  </conditionalFormatting>
  <conditionalFormatting sqref="J17">
    <cfRule type="expression" dxfId="1951" priority="126">
      <formula>$J$5="Non"</formula>
    </cfRule>
  </conditionalFormatting>
  <conditionalFormatting sqref="I17">
    <cfRule type="expression" dxfId="1950" priority="125">
      <formula>$I$5="Non"</formula>
    </cfRule>
  </conditionalFormatting>
  <conditionalFormatting sqref="H17">
    <cfRule type="expression" dxfId="1949" priority="124">
      <formula>$H$5="Non"</formula>
    </cfRule>
  </conditionalFormatting>
  <conditionalFormatting sqref="G17">
    <cfRule type="expression" dxfId="1948" priority="123">
      <formula>$G$5="Non"</formula>
    </cfRule>
  </conditionalFormatting>
  <conditionalFormatting sqref="F17">
    <cfRule type="expression" dxfId="1947" priority="122">
      <formula>$F$5="Non"</formula>
    </cfRule>
  </conditionalFormatting>
  <conditionalFormatting sqref="E17">
    <cfRule type="expression" dxfId="1946" priority="121">
      <formula>$E$5="Non"</formula>
    </cfRule>
  </conditionalFormatting>
  <conditionalFormatting sqref="L25">
    <cfRule type="expression" dxfId="1945" priority="120">
      <formula>$L$5="Non"</formula>
    </cfRule>
  </conditionalFormatting>
  <conditionalFormatting sqref="K25">
    <cfRule type="expression" dxfId="1944" priority="119">
      <formula>$K$5="Non"</formula>
    </cfRule>
  </conditionalFormatting>
  <conditionalFormatting sqref="J25">
    <cfRule type="expression" dxfId="1943" priority="118">
      <formula>$J$5="Non"</formula>
    </cfRule>
  </conditionalFormatting>
  <conditionalFormatting sqref="I25">
    <cfRule type="expression" dxfId="1942" priority="117">
      <formula>$I$5="Non"</formula>
    </cfRule>
  </conditionalFormatting>
  <conditionalFormatting sqref="H25">
    <cfRule type="expression" dxfId="1941" priority="116">
      <formula>$H$5="Non"</formula>
    </cfRule>
  </conditionalFormatting>
  <conditionalFormatting sqref="G25">
    <cfRule type="expression" dxfId="1940" priority="115">
      <formula>$G$5="Non"</formula>
    </cfRule>
  </conditionalFormatting>
  <conditionalFormatting sqref="F25">
    <cfRule type="expression" dxfId="1939" priority="114">
      <formula>$F$5="Non"</formula>
    </cfRule>
  </conditionalFormatting>
  <conditionalFormatting sqref="E25">
    <cfRule type="expression" dxfId="1938" priority="113">
      <formula>$E$5="Non"</formula>
    </cfRule>
  </conditionalFormatting>
  <conditionalFormatting sqref="L33">
    <cfRule type="expression" dxfId="1937" priority="112">
      <formula>$L$5="Non"</formula>
    </cfRule>
  </conditionalFormatting>
  <conditionalFormatting sqref="K33">
    <cfRule type="expression" dxfId="1936" priority="111">
      <formula>$K$5="Non"</formula>
    </cfRule>
  </conditionalFormatting>
  <conditionalFormatting sqref="J33">
    <cfRule type="expression" dxfId="1935" priority="110">
      <formula>$J$5="Non"</formula>
    </cfRule>
  </conditionalFormatting>
  <conditionalFormatting sqref="I33">
    <cfRule type="expression" dxfId="1934" priority="109">
      <formula>$I$5="Non"</formula>
    </cfRule>
  </conditionalFormatting>
  <conditionalFormatting sqref="H33">
    <cfRule type="expression" dxfId="1933" priority="108">
      <formula>$H$5="Non"</formula>
    </cfRule>
  </conditionalFormatting>
  <conditionalFormatting sqref="G33">
    <cfRule type="expression" dxfId="1932" priority="107">
      <formula>$G$5="Non"</formula>
    </cfRule>
  </conditionalFormatting>
  <conditionalFormatting sqref="F33">
    <cfRule type="expression" dxfId="1931" priority="106">
      <formula>$F$5="Non"</formula>
    </cfRule>
  </conditionalFormatting>
  <conditionalFormatting sqref="E33">
    <cfRule type="expression" dxfId="1930" priority="105">
      <formula>$E$5="Non"</formula>
    </cfRule>
  </conditionalFormatting>
  <conditionalFormatting sqref="L36">
    <cfRule type="expression" dxfId="1929" priority="104">
      <formula>$L$5="Non"</formula>
    </cfRule>
  </conditionalFormatting>
  <conditionalFormatting sqref="K36">
    <cfRule type="expression" dxfId="1928" priority="103">
      <formula>$K$5="Non"</formula>
    </cfRule>
  </conditionalFormatting>
  <conditionalFormatting sqref="J36">
    <cfRule type="expression" dxfId="1927" priority="102">
      <formula>$J$5="Non"</formula>
    </cfRule>
  </conditionalFormatting>
  <conditionalFormatting sqref="I36">
    <cfRule type="expression" dxfId="1926" priority="101">
      <formula>$I$5="Non"</formula>
    </cfRule>
  </conditionalFormatting>
  <conditionalFormatting sqref="H36">
    <cfRule type="expression" dxfId="1925" priority="100">
      <formula>$H$5="Non"</formula>
    </cfRule>
  </conditionalFormatting>
  <conditionalFormatting sqref="G36">
    <cfRule type="expression" dxfId="1924" priority="99">
      <formula>$G$5="Non"</formula>
    </cfRule>
  </conditionalFormatting>
  <conditionalFormatting sqref="F36">
    <cfRule type="expression" dxfId="1923" priority="98">
      <formula>$F$5="Non"</formula>
    </cfRule>
  </conditionalFormatting>
  <conditionalFormatting sqref="E36">
    <cfRule type="expression" dxfId="1922" priority="97">
      <formula>$E$5="Non"</formula>
    </cfRule>
  </conditionalFormatting>
  <conditionalFormatting sqref="L37">
    <cfRule type="expression" dxfId="1921" priority="96">
      <formula>$L$5="Non"</formula>
    </cfRule>
  </conditionalFormatting>
  <conditionalFormatting sqref="K37">
    <cfRule type="expression" dxfId="1920" priority="95">
      <formula>$K$5="Non"</formula>
    </cfRule>
  </conditionalFormatting>
  <conditionalFormatting sqref="J37">
    <cfRule type="expression" dxfId="1919" priority="94">
      <formula>$J$5="Non"</formula>
    </cfRule>
  </conditionalFormatting>
  <conditionalFormatting sqref="I37">
    <cfRule type="expression" dxfId="1918" priority="93">
      <formula>$I$5="Non"</formula>
    </cfRule>
  </conditionalFormatting>
  <conditionalFormatting sqref="H37">
    <cfRule type="expression" dxfId="1917" priority="92">
      <formula>$H$5="Non"</formula>
    </cfRule>
  </conditionalFormatting>
  <conditionalFormatting sqref="G37">
    <cfRule type="expression" dxfId="1916" priority="91">
      <formula>$G$5="Non"</formula>
    </cfRule>
  </conditionalFormatting>
  <conditionalFormatting sqref="F37">
    <cfRule type="expression" dxfId="1915" priority="90">
      <formula>$F$5="Non"</formula>
    </cfRule>
  </conditionalFormatting>
  <conditionalFormatting sqref="E37">
    <cfRule type="expression" dxfId="1914" priority="89">
      <formula>$E$5="Non"</formula>
    </cfRule>
  </conditionalFormatting>
  <conditionalFormatting sqref="L43">
    <cfRule type="expression" dxfId="1913" priority="88">
      <formula>$L$5="Non"</formula>
    </cfRule>
  </conditionalFormatting>
  <conditionalFormatting sqref="K43">
    <cfRule type="expression" dxfId="1912" priority="87">
      <formula>$K$5="Non"</formula>
    </cfRule>
  </conditionalFormatting>
  <conditionalFormatting sqref="J43">
    <cfRule type="expression" dxfId="1911" priority="86">
      <formula>$J$5="Non"</formula>
    </cfRule>
  </conditionalFormatting>
  <conditionalFormatting sqref="I43">
    <cfRule type="expression" dxfId="1910" priority="85">
      <formula>$I$5="Non"</formula>
    </cfRule>
  </conditionalFormatting>
  <conditionalFormatting sqref="H43">
    <cfRule type="expression" dxfId="1909" priority="84">
      <formula>$H$5="Non"</formula>
    </cfRule>
  </conditionalFormatting>
  <conditionalFormatting sqref="G43">
    <cfRule type="expression" dxfId="1908" priority="83">
      <formula>$G$5="Non"</formula>
    </cfRule>
  </conditionalFormatting>
  <conditionalFormatting sqref="F43">
    <cfRule type="expression" dxfId="1907" priority="82">
      <formula>$F$5="Non"</formula>
    </cfRule>
  </conditionalFormatting>
  <conditionalFormatting sqref="E43">
    <cfRule type="expression" dxfId="1906" priority="81">
      <formula>$E$5="Non"</formula>
    </cfRule>
  </conditionalFormatting>
  <conditionalFormatting sqref="L45">
    <cfRule type="expression" dxfId="1905" priority="80">
      <formula>$L$5="Non"</formula>
    </cfRule>
  </conditionalFormatting>
  <conditionalFormatting sqref="K45">
    <cfRule type="expression" dxfId="1904" priority="79">
      <formula>$K$5="Non"</formula>
    </cfRule>
  </conditionalFormatting>
  <conditionalFormatting sqref="J45">
    <cfRule type="expression" dxfId="1903" priority="78">
      <formula>$J$5="Non"</formula>
    </cfRule>
  </conditionalFormatting>
  <conditionalFormatting sqref="I45">
    <cfRule type="expression" dxfId="1902" priority="77">
      <formula>$I$5="Non"</formula>
    </cfRule>
  </conditionalFormatting>
  <conditionalFormatting sqref="H45">
    <cfRule type="expression" dxfId="1901" priority="76">
      <formula>$H$5="Non"</formula>
    </cfRule>
  </conditionalFormatting>
  <conditionalFormatting sqref="G45">
    <cfRule type="expression" dxfId="1900" priority="75">
      <formula>$G$5="Non"</formula>
    </cfRule>
  </conditionalFormatting>
  <conditionalFormatting sqref="F45">
    <cfRule type="expression" dxfId="1899" priority="74">
      <formula>$F$5="Non"</formula>
    </cfRule>
  </conditionalFormatting>
  <conditionalFormatting sqref="E45">
    <cfRule type="expression" dxfId="1898" priority="73">
      <formula>$E$5="Non"</formula>
    </cfRule>
  </conditionalFormatting>
  <conditionalFormatting sqref="L59:L61">
    <cfRule type="expression" dxfId="1897" priority="72">
      <formula>$L$5="Non"</formula>
    </cfRule>
  </conditionalFormatting>
  <conditionalFormatting sqref="K59:K61">
    <cfRule type="expression" dxfId="1896" priority="71">
      <formula>$K$5="Non"</formula>
    </cfRule>
  </conditionalFormatting>
  <conditionalFormatting sqref="J59:J61">
    <cfRule type="expression" dxfId="1895" priority="70">
      <formula>$J$5="Non"</formula>
    </cfRule>
  </conditionalFormatting>
  <conditionalFormatting sqref="I59:I61">
    <cfRule type="expression" dxfId="1894" priority="69">
      <formula>$I$5="Non"</formula>
    </cfRule>
  </conditionalFormatting>
  <conditionalFormatting sqref="H59:H61">
    <cfRule type="expression" dxfId="1893" priority="68">
      <formula>$H$5="Non"</formula>
    </cfRule>
  </conditionalFormatting>
  <conditionalFormatting sqref="G59:G61">
    <cfRule type="expression" dxfId="1892" priority="67">
      <formula>$G$5="Non"</formula>
    </cfRule>
  </conditionalFormatting>
  <conditionalFormatting sqref="F59:F61">
    <cfRule type="expression" dxfId="1891" priority="66">
      <formula>$F$5="Non"</formula>
    </cfRule>
  </conditionalFormatting>
  <conditionalFormatting sqref="E59:E61">
    <cfRule type="expression" dxfId="1890" priority="65">
      <formula>$E$5="Non"</formula>
    </cfRule>
  </conditionalFormatting>
  <conditionalFormatting sqref="L64">
    <cfRule type="expression" dxfId="1889" priority="64">
      <formula>$L$5="Non"</formula>
    </cfRule>
  </conditionalFormatting>
  <conditionalFormatting sqref="K64">
    <cfRule type="expression" dxfId="1888" priority="63">
      <formula>$K$5="Non"</formula>
    </cfRule>
  </conditionalFormatting>
  <conditionalFormatting sqref="J64">
    <cfRule type="expression" dxfId="1887" priority="62">
      <formula>$J$5="Non"</formula>
    </cfRule>
  </conditionalFormatting>
  <conditionalFormatting sqref="I64">
    <cfRule type="expression" dxfId="1886" priority="61">
      <formula>$I$5="Non"</formula>
    </cfRule>
  </conditionalFormatting>
  <conditionalFormatting sqref="H64">
    <cfRule type="expression" dxfId="1885" priority="60">
      <formula>$H$5="Non"</formula>
    </cfRule>
  </conditionalFormatting>
  <conditionalFormatting sqref="G64">
    <cfRule type="expression" dxfId="1884" priority="59">
      <formula>$G$5="Non"</formula>
    </cfRule>
  </conditionalFormatting>
  <conditionalFormatting sqref="F64">
    <cfRule type="expression" dxfId="1883" priority="58">
      <formula>$F$5="Non"</formula>
    </cfRule>
  </conditionalFormatting>
  <conditionalFormatting sqref="E64">
    <cfRule type="expression" dxfId="1882" priority="57">
      <formula>$E$5="Non"</formula>
    </cfRule>
  </conditionalFormatting>
  <conditionalFormatting sqref="L67">
    <cfRule type="expression" dxfId="1881" priority="56">
      <formula>$L$5="Non"</formula>
    </cfRule>
  </conditionalFormatting>
  <conditionalFormatting sqref="K67">
    <cfRule type="expression" dxfId="1880" priority="55">
      <formula>$K$5="Non"</formula>
    </cfRule>
  </conditionalFormatting>
  <conditionalFormatting sqref="J67">
    <cfRule type="expression" dxfId="1879" priority="54">
      <formula>$J$5="Non"</formula>
    </cfRule>
  </conditionalFormatting>
  <conditionalFormatting sqref="I67">
    <cfRule type="expression" dxfId="1878" priority="53">
      <formula>$I$5="Non"</formula>
    </cfRule>
  </conditionalFormatting>
  <conditionalFormatting sqref="H67">
    <cfRule type="expression" dxfId="1877" priority="52">
      <formula>$H$5="Non"</formula>
    </cfRule>
  </conditionalFormatting>
  <conditionalFormatting sqref="G67">
    <cfRule type="expression" dxfId="1876" priority="51">
      <formula>$G$5="Non"</formula>
    </cfRule>
  </conditionalFormatting>
  <conditionalFormatting sqref="F67">
    <cfRule type="expression" dxfId="1875" priority="50">
      <formula>$F$5="Non"</formula>
    </cfRule>
  </conditionalFormatting>
  <conditionalFormatting sqref="E67">
    <cfRule type="expression" dxfId="1874" priority="49">
      <formula>$E$5="Non"</formula>
    </cfRule>
  </conditionalFormatting>
  <conditionalFormatting sqref="L69">
    <cfRule type="expression" dxfId="1873" priority="48">
      <formula>$L$5="Non"</formula>
    </cfRule>
  </conditionalFormatting>
  <conditionalFormatting sqref="K69">
    <cfRule type="expression" dxfId="1872" priority="47">
      <formula>$K$5="Non"</formula>
    </cfRule>
  </conditionalFormatting>
  <conditionalFormatting sqref="J69">
    <cfRule type="expression" dxfId="1871" priority="46">
      <formula>$J$5="Non"</formula>
    </cfRule>
  </conditionalFormatting>
  <conditionalFormatting sqref="I69">
    <cfRule type="expression" dxfId="1870" priority="45">
      <formula>$I$5="Non"</formula>
    </cfRule>
  </conditionalFormatting>
  <conditionalFormatting sqref="H69">
    <cfRule type="expression" dxfId="1869" priority="44">
      <formula>$H$5="Non"</formula>
    </cfRule>
  </conditionalFormatting>
  <conditionalFormatting sqref="G69">
    <cfRule type="expression" dxfId="1868" priority="43">
      <formula>$G$5="Non"</formula>
    </cfRule>
  </conditionalFormatting>
  <conditionalFormatting sqref="F69">
    <cfRule type="expression" dxfId="1867" priority="42">
      <formula>$F$5="Non"</formula>
    </cfRule>
  </conditionalFormatting>
  <conditionalFormatting sqref="E69">
    <cfRule type="expression" dxfId="1866" priority="41">
      <formula>$E$5="Non"</formula>
    </cfRule>
  </conditionalFormatting>
  <conditionalFormatting sqref="L13">
    <cfRule type="expression" dxfId="1865" priority="24">
      <formula>$L$5="Non"</formula>
    </cfRule>
  </conditionalFormatting>
  <conditionalFormatting sqref="K13">
    <cfRule type="expression" dxfId="1864" priority="23">
      <formula>$K$5="Non"</formula>
    </cfRule>
  </conditionalFormatting>
  <conditionalFormatting sqref="J13">
    <cfRule type="expression" dxfId="1863" priority="22">
      <formula>$J$5="Non"</formula>
    </cfRule>
  </conditionalFormatting>
  <conditionalFormatting sqref="I13">
    <cfRule type="expression" dxfId="1862" priority="21">
      <formula>$I$5="Non"</formula>
    </cfRule>
  </conditionalFormatting>
  <conditionalFormatting sqref="H13">
    <cfRule type="expression" dxfId="1861" priority="20">
      <formula>$H$5="Non"</formula>
    </cfRule>
  </conditionalFormatting>
  <conditionalFormatting sqref="G13">
    <cfRule type="expression" dxfId="1860" priority="19">
      <formula>$G$5="Non"</formula>
    </cfRule>
  </conditionalFormatting>
  <conditionalFormatting sqref="F13">
    <cfRule type="expression" dxfId="1859" priority="18">
      <formula>$F$5="Non"</formula>
    </cfRule>
  </conditionalFormatting>
  <conditionalFormatting sqref="E13">
    <cfRule type="expression" dxfId="1858" priority="17">
      <formula>$E$5="Non"</formula>
    </cfRule>
  </conditionalFormatting>
  <conditionalFormatting sqref="L71">
    <cfRule type="expression" dxfId="1857" priority="16">
      <formula>$L$5="Non"</formula>
    </cfRule>
  </conditionalFormatting>
  <conditionalFormatting sqref="K71">
    <cfRule type="expression" dxfId="1856" priority="15">
      <formula>$K$5="Non"</formula>
    </cfRule>
  </conditionalFormatting>
  <conditionalFormatting sqref="J71">
    <cfRule type="expression" dxfId="1855" priority="14">
      <formula>$J$5="Non"</formula>
    </cfRule>
  </conditionalFormatting>
  <conditionalFormatting sqref="I71">
    <cfRule type="expression" dxfId="1854" priority="13">
      <formula>$I$5="Non"</formula>
    </cfRule>
  </conditionalFormatting>
  <conditionalFormatting sqref="H71">
    <cfRule type="expression" dxfId="1853" priority="12">
      <formula>$H$5="Non"</formula>
    </cfRule>
  </conditionalFormatting>
  <conditionalFormatting sqref="G71">
    <cfRule type="expression" dxfId="1852" priority="11">
      <formula>$G$5="Non"</formula>
    </cfRule>
  </conditionalFormatting>
  <conditionalFormatting sqref="F71">
    <cfRule type="expression" dxfId="1851" priority="10">
      <formula>$F$5="Non"</formula>
    </cfRule>
  </conditionalFormatting>
  <conditionalFormatting sqref="E71">
    <cfRule type="expression" dxfId="1850" priority="9">
      <formula>$E$5="Non"</formula>
    </cfRule>
  </conditionalFormatting>
  <conditionalFormatting sqref="L73">
    <cfRule type="expression" dxfId="1849" priority="8">
      <formula>$L$5="Non"</formula>
    </cfRule>
  </conditionalFormatting>
  <conditionalFormatting sqref="K73">
    <cfRule type="expression" dxfId="1848" priority="7">
      <formula>$K$5="Non"</formula>
    </cfRule>
  </conditionalFormatting>
  <conditionalFormatting sqref="J73">
    <cfRule type="expression" dxfId="1847" priority="6">
      <formula>$J$5="Non"</formula>
    </cfRule>
  </conditionalFormatting>
  <conditionalFormatting sqref="I73">
    <cfRule type="expression" dxfId="1846" priority="5">
      <formula>$I$5="Non"</formula>
    </cfRule>
  </conditionalFormatting>
  <conditionalFormatting sqref="H73">
    <cfRule type="expression" dxfId="1845" priority="4">
      <formula>$H$5="Non"</formula>
    </cfRule>
  </conditionalFormatting>
  <conditionalFormatting sqref="G73">
    <cfRule type="expression" dxfId="1844" priority="3">
      <formula>$G$5="Non"</formula>
    </cfRule>
  </conditionalFormatting>
  <conditionalFormatting sqref="F73">
    <cfRule type="expression" dxfId="1843" priority="2">
      <formula>$F$5="Non"</formula>
    </cfRule>
  </conditionalFormatting>
  <conditionalFormatting sqref="E73">
    <cfRule type="expression" dxfId="1842" priority="1">
      <formula>$E$5="Non"</formula>
    </cfRule>
  </conditionalFormatting>
  <dataValidations count="74">
    <dataValidation type="list" allowBlank="1" showInputMessage="1" showErrorMessage="1" sqref="F53">
      <formula1>IF(AND(CelluleSource8="Oui",Variante1="Oui"),Liste1)</formula1>
    </dataValidation>
    <dataValidation type="list" allowBlank="1" showInputMessage="1" showErrorMessage="1" sqref="G53">
      <formula1>IF(AND(CelluleSource8="Oui",Variante2="Oui"),Liste1)</formula1>
    </dataValidation>
    <dataValidation type="list" allowBlank="1" showInputMessage="1" showErrorMessage="1" sqref="H53">
      <formula1>IF(AND(CelluleSource8="Oui",Variante3="Oui"),Liste1)</formula1>
    </dataValidation>
    <dataValidation type="list" allowBlank="1" showInputMessage="1" showErrorMessage="1" sqref="I53">
      <formula1>IF(AND(CelluleSource8="Oui",Variante4="Oui"),Liste1)</formula1>
    </dataValidation>
    <dataValidation type="list" allowBlank="1" showInputMessage="1" showErrorMessage="1" sqref="J53">
      <formula1>IF(AND(CelluleSource8="Oui",Variante5="Oui"),Liste1)</formula1>
    </dataValidation>
    <dataValidation type="list" allowBlank="1" showInputMessage="1" showErrorMessage="1" sqref="K53">
      <formula1>IF(AND(CelluleSource8="Oui",Variante6="Oui"),Liste1)</formula1>
    </dataValidation>
    <dataValidation type="list" allowBlank="1" showInputMessage="1" showErrorMessage="1" sqref="L53">
      <formula1>IF(AND(CelluleSource8="Oui",Variante7="Oui"),Liste1)</formula1>
    </dataValidation>
    <dataValidation type="list" allowBlank="1" showInputMessage="1" showErrorMessage="1" sqref="E78">
      <formula1>IF(AND(CelluleSource7="Oui",Base="Oui"),Liste1)</formula1>
    </dataValidation>
    <dataValidation type="list" allowBlank="1" showInputMessage="1" showErrorMessage="1" sqref="F78">
      <formula1>IF(AND(CelluleSource7="Oui",Variante1="Oui"),Liste1)</formula1>
    </dataValidation>
    <dataValidation type="list" allowBlank="1" showInputMessage="1" showErrorMessage="1" sqref="G78">
      <formula1>IF(AND(CelluleSource7="Oui",Variante2="Oui"),Liste1)</formula1>
    </dataValidation>
    <dataValidation type="list" allowBlank="1" showInputMessage="1" showErrorMessage="1" sqref="H78">
      <formula1>IF(AND(CelluleSource7="Oui",Variante3="Oui"),Liste1)</formula1>
    </dataValidation>
    <dataValidation type="list" allowBlank="1" showInputMessage="1" showErrorMessage="1" sqref="I78">
      <formula1>IF(AND(CelluleSource7="Oui",Variante4="Oui"),Liste1)</formula1>
    </dataValidation>
    <dataValidation type="list" allowBlank="1" showInputMessage="1" showErrorMessage="1" sqref="J78">
      <formula1>IF(AND(CelluleSource7="Oui",Variante5="Oui"),Liste1)</formula1>
    </dataValidation>
    <dataValidation type="list" allowBlank="1" showInputMessage="1" showErrorMessage="1" sqref="K78">
      <formula1>IF(AND(CelluleSource7="Oui",Variante6="Oui"),Liste1)</formula1>
    </dataValidation>
    <dataValidation type="list" allowBlank="1" showInputMessage="1" showErrorMessage="1" sqref="L78">
      <formula1>IF(AND(CelluleSource7="Oui",Variante7="Oui"),Liste1)</formula1>
    </dataValidation>
    <dataValidation type="list" allowBlank="1" showInputMessage="1" showErrorMessage="1" sqref="G80">
      <formula1>IF(AND(CelluleSource6="Oui",Variante2="Oui"),Liste1)</formula1>
    </dataValidation>
    <dataValidation type="list" allowBlank="1" showInputMessage="1" showErrorMessage="1" sqref="H80">
      <formula1>IF(AND(CelluleSource6="Oui",Variante3="Oui"),Liste1)</formula1>
    </dataValidation>
    <dataValidation type="list" allowBlank="1" showInputMessage="1" showErrorMessage="1" sqref="I80">
      <formula1>IF(AND(CelluleSource6="Oui",Variante4="Oui"),Liste1)</formula1>
    </dataValidation>
    <dataValidation type="list" allowBlank="1" showInputMessage="1" showErrorMessage="1" sqref="J80">
      <formula1>IF(AND(CelluleSource6="Oui",Variante5="Oui"),Liste1)</formula1>
    </dataValidation>
    <dataValidation type="list" allowBlank="1" showInputMessage="1" showErrorMessage="1" sqref="K80">
      <formula1>IF(AND(CelluleSource6="Oui",Variante6="Oui"),Liste1)</formula1>
    </dataValidation>
    <dataValidation type="list" allowBlank="1" showInputMessage="1" showErrorMessage="1" sqref="L80">
      <formula1>IF(AND(CelluleSource6="Oui",Variante7="Oui"),Liste1)</formula1>
    </dataValidation>
    <dataValidation type="list" allowBlank="1" showInputMessage="1" showErrorMessage="1" sqref="F80">
      <formula1>IF(AND(CelluleSource6="Oui",Variante1="Oui"),Liste1)</formula1>
    </dataValidation>
    <dataValidation type="list" allowBlank="1" showInputMessage="1" showErrorMessage="1" sqref="F41">
      <formula1>IF(AND(CelluleSource5="Oui",Variante1="Oui"),Liste1)</formula1>
    </dataValidation>
    <dataValidation type="list" allowBlank="1" showInputMessage="1" showErrorMessage="1" sqref="G41">
      <formula1>IF(AND(CelluleSource5="Oui",Variante2="Oui"),Liste1)</formula1>
    </dataValidation>
    <dataValidation type="list" allowBlank="1" showInputMessage="1" showErrorMessage="1" sqref="H41">
      <formula1>IF(AND(CelluleSource5="Oui",Variante3="Oui"),Liste1)</formula1>
    </dataValidation>
    <dataValidation type="list" allowBlank="1" showInputMessage="1" showErrorMessage="1" sqref="I41">
      <formula1>IF(AND(CelluleSource5="Oui",Variante4="Oui"),Liste1)</formula1>
    </dataValidation>
    <dataValidation type="list" allowBlank="1" showInputMessage="1" showErrorMessage="1" sqref="J41">
      <formula1>IF(AND(CelluleSource5="Oui",Variante5="Oui"),Liste1)</formula1>
    </dataValidation>
    <dataValidation type="list" allowBlank="1" showInputMessage="1" showErrorMessage="1" sqref="K41">
      <formula1>IF(AND(CelluleSource5="Oui",Variante6="Oui"),Liste1)</formula1>
    </dataValidation>
    <dataValidation type="list" allowBlank="1" showInputMessage="1" showErrorMessage="1" sqref="L41">
      <formula1>IF(AND(CelluleSource5="Oui",Variante7="Oui"),Liste1)</formula1>
    </dataValidation>
    <dataValidation type="list" allowBlank="1" showInputMessage="1" showErrorMessage="1" sqref="F51">
      <formula1>IF(AND(CelluleSource4="Oui",Variante1="Oui"),Liste1)</formula1>
    </dataValidation>
    <dataValidation type="list" allowBlank="1" showInputMessage="1" showErrorMessage="1" sqref="G51">
      <formula1>IF(AND(CelluleSource4="Oui",Variante2="Oui"),Liste1)</formula1>
    </dataValidation>
    <dataValidation type="list" allowBlank="1" showInputMessage="1" showErrorMessage="1" sqref="H51">
      <formula1>IF(AND(CelluleSource4="Oui",Variante3="Oui"),Liste1)</formula1>
    </dataValidation>
    <dataValidation type="list" allowBlank="1" showInputMessage="1" showErrorMessage="1" sqref="I51">
      <formula1>IF(AND(CelluleSource4="Oui",Variante4="Oui"),Liste1)</formula1>
    </dataValidation>
    <dataValidation type="list" allowBlank="1" showInputMessage="1" showErrorMessage="1" sqref="J51">
      <formula1>IF(AND(CelluleSource4="Oui",Variante5="Oui"),Liste1)</formula1>
    </dataValidation>
    <dataValidation type="list" allowBlank="1" showInputMessage="1" showErrorMessage="1" sqref="K51">
      <formula1>IF(AND(CelluleSource4="Oui",Variante6="Oui"),Liste1)</formula1>
    </dataValidation>
    <dataValidation type="list" allowBlank="1" showInputMessage="1" showErrorMessage="1" sqref="L51">
      <formula1>IF(AND(CelluleSource4="Oui",Variante7="Oui"),Liste1)</formula1>
    </dataValidation>
    <dataValidation type="list" allowBlank="1" showInputMessage="1" showErrorMessage="1" sqref="E48:E49">
      <formula1>IF(AND(CelluleSource3="Oui",Base="Oui"),Liste1)</formula1>
    </dataValidation>
    <dataValidation type="list" allowBlank="1" showInputMessage="1" showErrorMessage="1" sqref="F48:F49">
      <formula1>IF(AND(CelluleSource3="Oui",Variante1="Oui"),Liste1)</formula1>
    </dataValidation>
    <dataValidation type="list" allowBlank="1" showInputMessage="1" showErrorMessage="1" sqref="G48:G49">
      <formula1>IF(AND(CelluleSource3="Oui",Variante2="Oui"),Liste1)</formula1>
    </dataValidation>
    <dataValidation type="list" allowBlank="1" showInputMessage="1" showErrorMessage="1" sqref="H48:H49">
      <formula1>IF(AND(CelluleSource3="Oui",Variante3="Oui"),Liste1)</formula1>
    </dataValidation>
    <dataValidation type="list" allowBlank="1" showInputMessage="1" showErrorMessage="1" sqref="I48:I49">
      <formula1>IF(AND(CelluleSource3="Oui",Variante4="Oui"),Liste1)</formula1>
    </dataValidation>
    <dataValidation type="list" allowBlank="1" showInputMessage="1" showErrorMessage="1" sqref="J48:J49">
      <formula1>IF(AND(CelluleSource3="Oui",Variante5="Oui"),Liste1)</formula1>
    </dataValidation>
    <dataValidation type="list" allowBlank="1" showInputMessage="1" showErrorMessage="1" sqref="K48:K49">
      <formula1>IF(AND(CelluleSource3="Oui",Variante6="Oui"),Liste1)</formula1>
    </dataValidation>
    <dataValidation type="list" allowBlank="1" showInputMessage="1" showErrorMessage="1" sqref="L48:L49">
      <formula1>IF(AND(CelluleSource3="Oui",Variante7="Oui"),Liste1)</formula1>
    </dataValidation>
    <dataValidation type="list" allowBlank="1" showInputMessage="1" showErrorMessage="1" sqref="E65">
      <formula1>IF(AND(CelluleSource2="Oui",Base="Oui"),Liste1)</formula1>
    </dataValidation>
    <dataValidation type="list" allowBlank="1" showInputMessage="1" showErrorMessage="1" sqref="F65">
      <formula1>IF(AND(CelluleSource2="Oui",Variante1="Oui"),Liste1)</formula1>
    </dataValidation>
    <dataValidation type="list" allowBlank="1" showInputMessage="1" showErrorMessage="1" sqref="G65">
      <formula1>IF(AND(CelluleSource2="Oui",Variante2="Oui"),Liste1)</formula1>
    </dataValidation>
    <dataValidation type="list" allowBlank="1" showInputMessage="1" showErrorMessage="1" sqref="H65">
      <formula1>IF(AND(CelluleSource2="Oui",Variante3="Oui"),Liste1)</formula1>
    </dataValidation>
    <dataValidation type="list" allowBlank="1" showInputMessage="1" showErrorMessage="1" sqref="I65">
      <formula1>IF(AND(CelluleSource2="Oui",Variante4="Oui"),Liste1)</formula1>
    </dataValidation>
    <dataValidation type="list" allowBlank="1" showInputMessage="1" showErrorMessage="1" sqref="J65">
      <formula1>IF(AND(CelluleSource2="Oui",Variante5="Oui"),Liste1)</formula1>
    </dataValidation>
    <dataValidation type="list" allowBlank="1" showInputMessage="1" showErrorMessage="1" sqref="K65">
      <formula1>IF(AND(CelluleSource2="Oui",Variante6="Oui"),Liste1)</formula1>
    </dataValidation>
    <dataValidation type="list" allowBlank="1" showInputMessage="1" showErrorMessage="1" sqref="L65">
      <formula1>IF(AND(CelluleSource2="Oui",Variante7="Oui"),Liste1)</formula1>
    </dataValidation>
    <dataValidation type="list" allowBlank="1" showInputMessage="1" showErrorMessage="1" sqref="E40 E35">
      <formula1>IF(AND(CelluleSource1="Oui",Base="Oui"),Liste1)</formula1>
    </dataValidation>
    <dataValidation type="list" allowBlank="1" showInputMessage="1" showErrorMessage="1" sqref="F40 F35">
      <formula1>IF(AND(CelluleSource1="Oui",Variante1="Oui"),Liste1)</formula1>
    </dataValidation>
    <dataValidation type="list" allowBlank="1" showInputMessage="1" showErrorMessage="1" sqref="G40 G35">
      <formula1>IF(AND(CelluleSource1="Oui",Variante2="Oui"),Liste1)</formula1>
    </dataValidation>
    <dataValidation type="list" allowBlank="1" showInputMessage="1" showErrorMessage="1" sqref="H40 H35">
      <formula1>IF(AND(CelluleSource1="Oui",Variante3="Oui"),Liste1)</formula1>
    </dataValidation>
    <dataValidation type="list" allowBlank="1" showInputMessage="1" showErrorMessage="1" sqref="I40 I35">
      <formula1>IF(AND(CelluleSource1="Oui",Variante4="Oui"),Liste1)</formula1>
    </dataValidation>
    <dataValidation type="list" allowBlank="1" showInputMessage="1" showErrorMessage="1" sqref="J40 J35">
      <formula1>IF(AND(CelluleSource1="Oui",Variante5="Oui"),Liste1)</formula1>
    </dataValidation>
    <dataValidation type="list" allowBlank="1" showInputMessage="1" showErrorMessage="1" sqref="K40 K35">
      <formula1>IF(AND(CelluleSource1="Oui",Variante6="Oui"),Liste1)</formula1>
    </dataValidation>
    <dataValidation type="list" allowBlank="1" showInputMessage="1" showErrorMessage="1" sqref="L40 L35">
      <formula1>IF(AND(CelluleSource1="Oui",Variante7="Oui"),Liste1)</formula1>
    </dataValidation>
    <dataValidation type="list" allowBlank="1" showInputMessage="1" showErrorMessage="1" sqref="E27 E15 E42 E19 E22:E23 E11:E12 E71 E73">
      <formula1>IF(Base="Oui",Liste1)</formula1>
    </dataValidation>
    <dataValidation type="list" allowBlank="1" showInputMessage="1" showErrorMessage="1" sqref="F27 F15 F42 F19 F22:F23 F11:F12 F71 F73">
      <formula1>IF(Variante1="Oui",Liste1)</formula1>
    </dataValidation>
    <dataValidation type="list" allowBlank="1" showInputMessage="1" showErrorMessage="1" sqref="G27 G15 G42 G19 G22:G23 G11:G12 G71 G73">
      <formula1>IF(Variante2="Oui",Liste1)</formula1>
    </dataValidation>
    <dataValidation type="list" allowBlank="1" showInputMessage="1" showErrorMessage="1" sqref="H27 H15 H42 H19 H22:H23 H11:H12 H71 H73">
      <formula1>IF(Variante3="Oui",Liste1)</formula1>
    </dataValidation>
    <dataValidation type="list" allowBlank="1" showInputMessage="1" showErrorMessage="1" sqref="I27 I15 I42 I19 I22:I23 I11:I12 I71 I73">
      <formula1>IF(Variante4="Oui",Liste1)</formula1>
    </dataValidation>
    <dataValidation type="list" allowBlank="1" showInputMessage="1" showErrorMessage="1" sqref="J27 J15 J42 J19 J22:J23 J11:J12 J71 J73">
      <formula1>IF(Variante5="Oui",Liste1)</formula1>
    </dataValidation>
    <dataValidation type="list" allowBlank="1" showInputMessage="1" showErrorMessage="1" sqref="K27 K15 K42 K19 K22:K23 K11:K12 K71 K73">
      <formula1>IF(Variante6="Oui",Liste1)</formula1>
    </dataValidation>
    <dataValidation type="list" allowBlank="1" showInputMessage="1" showErrorMessage="1" sqref="L27 L15 L42 L19 L22:L23 L11:L12 L71 L73">
      <formula1>IF(Variante7="Oui",Liste1)</formula1>
    </dataValidation>
    <dataValidation type="list" allowBlank="1" showInputMessage="1" showErrorMessage="1" sqref="E53">
      <formula1>IF(AND(CelluleSource8="Oui",Base="Oui"),Liste1)</formula1>
    </dataValidation>
    <dataValidation type="list" allowBlank="1" showInputMessage="1" showErrorMessage="1" sqref="E80">
      <formula1>IF(AND(CelluleSource6="Oui",Base="Oui"),Liste1)</formula1>
    </dataValidation>
    <dataValidation type="list" allowBlank="1" showInputMessage="1" showErrorMessage="1" sqref="E41">
      <formula1>IF(AND(CelluleSource5="Oui",Base="Oui"),Liste1)</formula1>
    </dataValidation>
    <dataValidation type="list" allowBlank="1" showInputMessage="1" showErrorMessage="1" sqref="E51">
      <formula1>IF(AND(CelluleSource4="Oui",Base="Oui"),Liste1)</formula1>
    </dataValidation>
    <dataValidation type="custom" allowBlank="1" showInputMessage="1" showErrorMessage="1" sqref="A67:D67 Q67:XFD67">
      <formula1>Liste1</formula1>
    </dataValidation>
    <dataValidation type="list" allowBlank="1" showInputMessage="1" showErrorMessage="1" sqref="E5:L5">
      <formula1>Liste1</formula1>
    </dataValidation>
  </dataValidations>
  <printOptions horizontalCentered="1"/>
  <pageMargins left="0" right="0" top="0" bottom="0" header="0" footer="0"/>
  <pageSetup paperSize="9" scale="80" orientation="portrait" r:id="rId1"/>
  <extLst>
    <ext xmlns:x14="http://schemas.microsoft.com/office/spreadsheetml/2009/9/main" uri="{78C0D931-6437-407d-A8EE-F0AAD7539E65}">
      <x14:conditionalFormattings>
        <x14:conditionalFormatting xmlns:xm="http://schemas.microsoft.com/office/excel/2006/main">
          <x14:cfRule type="expression" priority="331" id="{FD424BAC-F947-4C9E-B62D-6CE2F884703C}">
            <xm:f>'Disponibilité Energie'!$G$8="Non"</xm:f>
            <x14:dxf>
              <font>
                <strike/>
              </font>
              <fill>
                <patternFill>
                  <bgColor theme="0" tint="-0.34998626667073579"/>
                </patternFill>
              </fill>
            </x14:dxf>
          </x14:cfRule>
          <xm:sqref>C34:L34 B25:D25 D35:L35 C40:L40 C43:D43 B45:D45 C59:D59 C64:D64 D36:D37</xm:sqref>
        </x14:conditionalFormatting>
        <x14:conditionalFormatting xmlns:xm="http://schemas.microsoft.com/office/excel/2006/main">
          <x14:cfRule type="expression" priority="330" id="{B93B507B-39EC-4D42-A392-6334A6D89654}">
            <xm:f>'Disponibilité Energie'!$G$15="Non"</xm:f>
            <x14:dxf>
              <font>
                <strike/>
              </font>
              <fill>
                <patternFill>
                  <bgColor theme="0" tint="-0.34998626667073579"/>
                </patternFill>
              </fill>
            </x14:dxf>
          </x14:cfRule>
          <xm:sqref>C33:D33 C65:L65 B69:D69</xm:sqref>
        </x14:conditionalFormatting>
        <x14:conditionalFormatting xmlns:xm="http://schemas.microsoft.com/office/excel/2006/main">
          <x14:cfRule type="expression" priority="329" id="{C876D913-6400-4B95-A546-5C589A215CE4}">
            <xm:f>'Disponibilité Energie'!$G$23="Non"</xm:f>
            <x14:dxf>
              <font>
                <strike/>
              </font>
              <fill>
                <patternFill>
                  <bgColor theme="0" tint="-0.34998626667073579"/>
                </patternFill>
              </fill>
            </x14:dxf>
          </x14:cfRule>
          <xm:sqref>B47:L47 C48:L49 C60:D61</xm:sqref>
        </x14:conditionalFormatting>
        <x14:conditionalFormatting xmlns:xm="http://schemas.microsoft.com/office/excel/2006/main">
          <x14:cfRule type="expression" priority="328" id="{5DB925B6-BC5D-4953-9535-642D802811A8}">
            <xm:f>'Disponibilité Energie'!$G$30="Non"</xm:f>
            <x14:dxf>
              <font>
                <strike/>
              </font>
              <fill>
                <patternFill>
                  <bgColor theme="0" tint="-0.34998626667073579"/>
                </patternFill>
              </fill>
            </x14:dxf>
          </x14:cfRule>
          <xm:sqref>B51:L51</xm:sqref>
        </x14:conditionalFormatting>
        <x14:conditionalFormatting xmlns:xm="http://schemas.microsoft.com/office/excel/2006/main">
          <x14:cfRule type="expression" priority="327" id="{E00A677E-B369-486B-8F31-651B470C3CDF}">
            <xm:f>'Disponibilité Energie'!$G$40="Non"</xm:f>
            <x14:dxf>
              <font>
                <strike/>
              </font>
              <fill>
                <patternFill>
                  <bgColor theme="0" tint="-0.34998626667073579"/>
                </patternFill>
              </fill>
            </x14:dxf>
          </x14:cfRule>
          <xm:sqref>C41:L41</xm:sqref>
        </x14:conditionalFormatting>
        <x14:conditionalFormatting xmlns:xm="http://schemas.microsoft.com/office/excel/2006/main">
          <x14:cfRule type="expression" priority="326" id="{920A925A-1618-47E9-8930-ECA6EE9066A6}">
            <xm:f>'Disponibilité Energie'!$G$49="Non"</xm:f>
            <x14:dxf>
              <font>
                <strike/>
              </font>
              <fill>
                <patternFill>
                  <bgColor theme="0" tint="-0.34998626667073579"/>
                </patternFill>
              </fill>
            </x14:dxf>
          </x14:cfRule>
          <xm:sqref>B80:L80</xm:sqref>
        </x14:conditionalFormatting>
        <x14:conditionalFormatting xmlns:xm="http://schemas.microsoft.com/office/excel/2006/main">
          <x14:cfRule type="expression" priority="325" id="{6B586998-9F43-43F5-A2AE-AE98E81A96C9}">
            <xm:f>'Disponibilité Energie'!$G$61="Non"</xm:f>
            <x14:dxf>
              <font>
                <strike/>
              </font>
              <fill>
                <patternFill>
                  <bgColor theme="0" tint="-0.34998626667073579"/>
                </patternFill>
              </fill>
            </x14:dxf>
          </x14:cfRule>
          <xm:sqref>B78:L78 B67:D67</xm:sqref>
        </x14:conditionalFormatting>
        <x14:conditionalFormatting xmlns:xm="http://schemas.microsoft.com/office/excel/2006/main">
          <x14:cfRule type="expression" priority="324" id="{B22F5E79-770B-41F5-B022-C7627929776C}">
            <xm:f>'Disponibilité Energie'!$G$73="Non"</xm:f>
            <x14:dxf>
              <font>
                <strike/>
              </font>
              <fill>
                <patternFill>
                  <bgColor theme="0" tint="-0.34998626667073579"/>
                </patternFill>
              </fill>
            </x14:dxf>
          </x14:cfRule>
          <xm:sqref>B53:L53</xm:sqref>
        </x14:conditionalFormatting>
        <x14:conditionalFormatting xmlns:xm="http://schemas.microsoft.com/office/excel/2006/main">
          <x14:cfRule type="expression" priority="323" id="{F1CA6FEF-B600-414C-AB4F-EFEECC986971}">
            <xm:f>AND('Disponibilité Energie'!$G$8="Non",'Disponibilité Energie'!$G$15="Non")</xm:f>
            <x14:dxf>
              <font>
                <strike/>
              </font>
              <fill>
                <patternFill>
                  <bgColor theme="0" tint="-0.34998626667073579"/>
                </patternFill>
              </fill>
            </x14:dxf>
          </x14:cfRule>
          <xm:sqref>B63:L63</xm:sqref>
        </x14:conditionalFormatting>
        <x14:conditionalFormatting xmlns:xm="http://schemas.microsoft.com/office/excel/2006/main">
          <x14:cfRule type="expression" priority="322" id="{3A92468E-4021-42E2-A35D-7407D3C1BB6C}">
            <xm:f>AND('Disponibilité Energie'!$G$8="Non",'Disponibilité Energie'!$G$23="Non")</xm:f>
            <x14:dxf>
              <font>
                <strike/>
              </font>
              <fill>
                <patternFill>
                  <bgColor theme="0" tint="-0.34998626667073579"/>
                </patternFill>
              </fill>
            </x14:dxf>
          </x14:cfRule>
          <xm:sqref>B58:L58</xm:sqref>
        </x14:conditionalFormatting>
        <x14:conditionalFormatting xmlns:xm="http://schemas.microsoft.com/office/excel/2006/main">
          <x14:cfRule type="expression" priority="321" id="{B779F02F-7388-4B8D-9F30-9A64840A10B3}">
            <xm:f>AND('Disponibilité Energie'!$G$8="Non",'Disponibilité Energie'!$G$15="Non")</xm:f>
            <x14:dxf>
              <font>
                <strike/>
              </font>
              <fill>
                <patternFill>
                  <bgColor theme="0" tint="-0.34998626667073579"/>
                </patternFill>
              </fill>
            </x14:dxf>
          </x14:cfRule>
          <xm:sqref>B32:L32</xm:sqref>
        </x14:conditionalFormatting>
      </x14:conditionalFormattings>
    </ext>
    <ext xmlns:x14="http://schemas.microsoft.com/office/spreadsheetml/2009/9/main" uri="{CCE6A557-97BC-4b89-ADB6-D9C93CAAB3DF}">
      <x14:dataValidations xmlns:xm="http://schemas.microsoft.com/office/excel/2006/main" count="2">
        <x14:dataValidation type="custom" showInputMessage="1" showErrorMessage="1">
          <x14:formula1>
            <xm:f>'Disponibilité Energie'!B11="Oui"</xm:f>
          </x14:formula1>
          <xm:sqref>Q45:XFD45</xm:sqref>
        </x14:dataValidation>
        <x14:dataValidation type="custom" allowBlank="1" showInputMessage="1" showErrorMessage="1">
          <x14:formula1>
            <xm:f>'Disponibilité Energie'!$G$8="Oui"</xm:f>
          </x14:formula1>
          <xm:sqref>A45:D45</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4"/>
  <dimension ref="A2:N42"/>
  <sheetViews>
    <sheetView topLeftCell="A16" zoomScale="85" zoomScaleNormal="85" workbookViewId="0">
      <selection activeCell="M50" sqref="M50"/>
    </sheetView>
  </sheetViews>
  <sheetFormatPr baseColWidth="10" defaultRowHeight="15" x14ac:dyDescent="0.25"/>
  <cols>
    <col min="5" max="5" width="13.140625" customWidth="1"/>
    <col min="6" max="6" width="19" style="170" customWidth="1"/>
    <col min="7" max="14" width="20.7109375" customWidth="1"/>
  </cols>
  <sheetData>
    <row r="2" spans="1:14" ht="18.75" x14ac:dyDescent="0.3">
      <c r="A2" s="169" t="s">
        <v>28</v>
      </c>
      <c r="B2" s="244" t="s">
        <v>643</v>
      </c>
      <c r="C2" s="244"/>
      <c r="D2" s="244"/>
      <c r="E2" s="244"/>
      <c r="F2" s="167"/>
      <c r="G2" s="167" t="s">
        <v>10</v>
      </c>
      <c r="H2" s="167" t="s">
        <v>81</v>
      </c>
      <c r="I2" s="167" t="s">
        <v>82</v>
      </c>
      <c r="J2" s="167" t="s">
        <v>83</v>
      </c>
      <c r="K2" s="167" t="s">
        <v>84</v>
      </c>
      <c r="L2" s="167" t="s">
        <v>85</v>
      </c>
      <c r="M2" s="167" t="s">
        <v>86</v>
      </c>
      <c r="N2" s="167" t="s">
        <v>87</v>
      </c>
    </row>
    <row r="3" spans="1:14" ht="15" customHeight="1" x14ac:dyDescent="0.25">
      <c r="A3" s="172"/>
      <c r="B3" s="241" t="s">
        <v>198</v>
      </c>
      <c r="C3" s="241"/>
      <c r="D3" s="241"/>
      <c r="E3" s="241"/>
      <c r="F3" s="243"/>
      <c r="G3" s="241" t="str">
        <f>CONCATENATE(IF('Choix Solutions 2'!E11="Oui",CONCATENATE('Choix Solutions 2'!$B$9," ",'Choix Solutions 2'!$C$10),"")," ",IF('Choix Solutions 2'!E12="Oui",CONCATENATE('Choix Solutions 2'!$B$9," ",'Choix Solutions 2'!$C$10),"")," ",IF('Choix Solutions 2'!E13="Oui",CONCATENATE('Choix Solutions 2'!$B$9," ",'Choix Solutions 2'!$C$13),"")," ",IF('Choix Solutions 2'!E15="Oui",'Choix Solutions 2'!$B$15,"")," ",IF('Choix Solutions 2'!E17="Oui",'Choix Solutions 2'!$B$17,"")," ",IF('Choix Solutions 2'!E19="Oui",'Choix Solutions 2'!$B$19,"")," ",IF('Choix Solutions 2'!E22="Oui",CONCATENATE('Choix Solutions 2'!$B$21," ",'Choix Solutions 2'!$C$22),"")," ",IF('Choix Solutions 2'!E23="Oui",CONCATENATE('Choix Solutions 2'!$B$21," ",'Choix Solutions 2'!$C$23),"")," ",IF('Choix Solutions 2'!E25="Oui",'Choix Solutions 2'!$B$25,"")," ",IF('Choix Solutions 2'!E27="Oui",'Choix Solutions 2'!$B$27,""))</f>
        <v xml:space="preserve">         </v>
      </c>
      <c r="H3" s="241" t="str">
        <f>CONCATENATE(IF('Choix Solutions 2'!F11="Oui",CONCATENATE('Choix Solutions 2'!$B$9," ",'Choix Solutions 2'!$C$10),"")," ",IF('Choix Solutions 2'!F12="Oui",CONCATENATE('Choix Solutions 2'!$B$9," ",'Choix Solutions 2'!$C$10),"")," ",IF('Choix Solutions 2'!F13="Oui",CONCATENATE('Choix Solutions 2'!$B$9," ",'Choix Solutions 2'!$C$13),"")," ",IF('Choix Solutions 2'!F15="Oui",'Choix Solutions 2'!$B$15,"")," ",IF('Choix Solutions 2'!F17="Oui",'Choix Solutions 2'!$B$17,"")," ",IF('Choix Solutions 2'!F19="Oui",'Choix Solutions 2'!$B$19,"")," ",IF('Choix Solutions 2'!F22="Oui",CONCATENATE('Choix Solutions 2'!$B$21," ",'Choix Solutions 2'!$C$22),"")," ",IF('Choix Solutions 2'!F23="Oui",CONCATENATE('Choix Solutions 2'!$B$21," ",'Choix Solutions 2'!$C$23),"")," ",IF('Choix Solutions 2'!F25="Oui",'Choix Solutions 2'!$B$25,"")," ",IF('Choix Solutions 2'!F27="Oui",'Choix Solutions 2'!$B$27,""))</f>
        <v xml:space="preserve">         </v>
      </c>
      <c r="I3" s="241" t="str">
        <f>CONCATENATE(IF('Choix Solutions 2'!G11="Oui",CONCATENATE('Choix Solutions 2'!$B$9," ",'Choix Solutions 2'!$C$10),"")," ",IF('Choix Solutions 2'!G12="Oui",CONCATENATE('Choix Solutions 2'!$B$9," ",'Choix Solutions 2'!$C$10),"")," ",IF('Choix Solutions 2'!G13="Oui",CONCATENATE('Choix Solutions 2'!$B$9," ",'Choix Solutions 2'!$C$13),"")," ",IF('Choix Solutions 2'!G15="Oui",'Choix Solutions 2'!$B$15,"")," ",IF('Choix Solutions 2'!G17="Oui",'Choix Solutions 2'!$B$17,"")," ",IF('Choix Solutions 2'!G19="Oui",'Choix Solutions 2'!$B$19,"")," ",IF('Choix Solutions 2'!G22="Oui",CONCATENATE('Choix Solutions 2'!$B$21," ",'Choix Solutions 2'!$C$22),"")," ",IF('Choix Solutions 2'!G23="Oui",CONCATENATE('Choix Solutions 2'!$B$21," ",'Choix Solutions 2'!$C$23),"")," ",IF('Choix Solutions 2'!G25="Oui",'Choix Solutions 2'!$B$25,"")," ",IF('Choix Solutions 2'!G27="Oui",'Choix Solutions 2'!$B$27,""))</f>
        <v xml:space="preserve">         </v>
      </c>
      <c r="J3" s="241" t="str">
        <f>CONCATENATE(IF('Choix Solutions 2'!H11="Oui",CONCATENATE('Choix Solutions 2'!$B$9," ",'Choix Solutions 2'!$C$10),"")," ",IF('Choix Solutions 2'!H12="Oui",CONCATENATE('Choix Solutions 2'!$B$9," ",'Choix Solutions 2'!$C$10),"")," ",IF('Choix Solutions 2'!H13="Oui",CONCATENATE('Choix Solutions 2'!$B$9," ",'Choix Solutions 2'!$C$13),"")," ",IF('Choix Solutions 2'!H15="Oui",'Choix Solutions 2'!$B$15,"")," ",IF('Choix Solutions 2'!H17="Oui",'Choix Solutions 2'!$B$17,"")," ",IF('Choix Solutions 2'!H19="Oui",'Choix Solutions 2'!$B$19,"")," ",IF('Choix Solutions 2'!H22="Oui",CONCATENATE('Choix Solutions 2'!$B$21," ",'Choix Solutions 2'!$C$22),"")," ",IF('Choix Solutions 2'!H23="Oui",CONCATENATE('Choix Solutions 2'!$B$21," ",'Choix Solutions 2'!$C$23),"")," ",IF('Choix Solutions 2'!H25="Oui",'Choix Solutions 2'!$B$25,"")," ",IF('Choix Solutions 2'!H27="Oui",'Choix Solutions 2'!$B$27,""))</f>
        <v xml:space="preserve">         </v>
      </c>
      <c r="K3" s="241" t="str">
        <f>CONCATENATE(IF('Choix Solutions 2'!I11="Oui",CONCATENATE('Choix Solutions 2'!$B$9," ",'Choix Solutions 2'!$C$10),"")," ",IF('Choix Solutions 2'!I12="Oui",CONCATENATE('Choix Solutions 2'!$B$9," ",'Choix Solutions 2'!$C$10),"")," ",IF('Choix Solutions 2'!I13="Oui",CONCATENATE('Choix Solutions 2'!$B$9," ",'Choix Solutions 2'!$C$13),"")," ",IF('Choix Solutions 2'!I15="Oui",'Choix Solutions 2'!$B$15,"")," ",IF('Choix Solutions 2'!I17="Oui",'Choix Solutions 2'!$B$17,"")," ",IF('Choix Solutions 2'!I19="Oui",'Choix Solutions 2'!$B$19,"")," ",IF('Choix Solutions 2'!I22="Oui",CONCATENATE('Choix Solutions 2'!$B$21," ",'Choix Solutions 2'!$C$22),"")," ",IF('Choix Solutions 2'!I23="Oui",CONCATENATE('Choix Solutions 2'!$B$21," ",'Choix Solutions 2'!$C$23),"")," ",IF('Choix Solutions 2'!I25="Oui",'Choix Solutions 2'!$B$25,"")," ",IF('Choix Solutions 2'!I27="Oui",'Choix Solutions 2'!$B$27,""))</f>
        <v xml:space="preserve">         </v>
      </c>
      <c r="L3" s="241" t="str">
        <f>CONCATENATE(IF('Choix Solutions 2'!J11="Oui",CONCATENATE('Choix Solutions 2'!$B$9," ",'Choix Solutions 2'!$C$10),"")," ",IF('Choix Solutions 2'!J12="Oui",CONCATENATE('Choix Solutions 2'!$B$9," ",'Choix Solutions 2'!$C$10),"")," ",IF('Choix Solutions 2'!J13="Oui",CONCATENATE('Choix Solutions 2'!$B$9," ",'Choix Solutions 2'!$C$13),"")," ",IF('Choix Solutions 2'!J15="Oui",'Choix Solutions 2'!$B$15,"")," ",IF('Choix Solutions 2'!J17="Oui",'Choix Solutions 2'!$B$17,"")," ",IF('Choix Solutions 2'!J19="Oui",'Choix Solutions 2'!$B$19,"")," ",IF('Choix Solutions 2'!J22="Oui",CONCATENATE('Choix Solutions 2'!$B$21," ",'Choix Solutions 2'!$C$22),"")," ",IF('Choix Solutions 2'!J23="Oui",CONCATENATE('Choix Solutions 2'!$B$21," ",'Choix Solutions 2'!$C$23),"")," ",IF('Choix Solutions 2'!J25="Oui",'Choix Solutions 2'!$B$25,"")," ",IF('Choix Solutions 2'!J27="Oui",'Choix Solutions 2'!$B$27,""))</f>
        <v xml:space="preserve">         </v>
      </c>
      <c r="M3" s="241" t="str">
        <f>CONCATENATE(IF('Choix Solutions 2'!K11="Oui",CONCATENATE('Choix Solutions 2'!$B$9," ",'Choix Solutions 2'!$C$10),"")," ",IF('Choix Solutions 2'!K12="Oui",CONCATENATE('Choix Solutions 2'!$B$9," ",'Choix Solutions 2'!$C$10),"")," ",IF('Choix Solutions 2'!K13="Oui",CONCATENATE('Choix Solutions 2'!$B$9," ",'Choix Solutions 2'!$C$13),"")," ",IF('Choix Solutions 2'!K15="Oui",'Choix Solutions 2'!$B$15,"")," ",IF('Choix Solutions 2'!K17="Oui",'Choix Solutions 2'!$B$17,"")," ",IF('Choix Solutions 2'!K19="Oui",'Choix Solutions 2'!$B$19,"")," ",IF('Choix Solutions 2'!K22="Oui",CONCATENATE('Choix Solutions 2'!$B$21," ",'Choix Solutions 2'!$C$22),"")," ",IF('Choix Solutions 2'!K23="Oui",CONCATENATE('Choix Solutions 2'!$B$21," ",'Choix Solutions 2'!$C$23),"")," ",IF('Choix Solutions 2'!K25="Oui",'Choix Solutions 2'!$B$25,"")," ",IF('Choix Solutions 2'!K27="Oui",'Choix Solutions 2'!$B$27,""))</f>
        <v xml:space="preserve">         </v>
      </c>
      <c r="N3" s="241" t="str">
        <f>CONCATENATE(IF('Choix Solutions 2'!L11="Oui",CONCATENATE('Choix Solutions 2'!$B$9," ",'Choix Solutions 2'!$C$10),"")," ",IF('Choix Solutions 2'!L12="Oui",CONCATENATE('Choix Solutions 2'!$B$9," ",'Choix Solutions 2'!$C$10),"")," ",IF('Choix Solutions 2'!L13="Oui",CONCATENATE('Choix Solutions 2'!$B$9," ",'Choix Solutions 2'!$C$13),"")," ",IF('Choix Solutions 2'!L15="Oui",'Choix Solutions 2'!$B$15,"")," ",IF('Choix Solutions 2'!L17="Oui",'Choix Solutions 2'!$B$17,"")," ",IF('Choix Solutions 2'!L19="Oui",'Choix Solutions 2'!$B$19,"")," ",IF('Choix Solutions 2'!L22="Oui",CONCATENATE('Choix Solutions 2'!$B$21," ",'Choix Solutions 2'!$C$22),"")," ",IF('Choix Solutions 2'!L23="Oui",CONCATENATE('Choix Solutions 2'!$B$21," ",'Choix Solutions 2'!$C$23),"")," ",IF('Choix Solutions 2'!L25="Oui",'Choix Solutions 2'!$B$25,"")," ",IF('Choix Solutions 2'!L27="Oui",'Choix Solutions 2'!$B$27,""))</f>
        <v xml:space="preserve">         </v>
      </c>
    </row>
    <row r="4" spans="1:14" x14ac:dyDescent="0.25">
      <c r="A4" s="172"/>
      <c r="B4" s="241"/>
      <c r="C4" s="241"/>
      <c r="D4" s="241"/>
      <c r="E4" s="241"/>
      <c r="F4" s="243"/>
      <c r="G4" s="241"/>
      <c r="H4" s="241"/>
      <c r="I4" s="241"/>
      <c r="J4" s="241"/>
      <c r="K4" s="241"/>
      <c r="L4" s="241"/>
      <c r="M4" s="241"/>
      <c r="N4" s="241"/>
    </row>
    <row r="5" spans="1:14" ht="76.5" customHeight="1" x14ac:dyDescent="0.25">
      <c r="A5" s="172"/>
      <c r="B5" s="241"/>
      <c r="C5" s="241"/>
      <c r="D5" s="241"/>
      <c r="E5" s="241"/>
      <c r="F5" s="243"/>
      <c r="G5" s="241"/>
      <c r="H5" s="241"/>
      <c r="I5" s="241"/>
      <c r="J5" s="241"/>
      <c r="K5" s="241"/>
      <c r="L5" s="241"/>
      <c r="M5" s="241"/>
      <c r="N5" s="241"/>
    </row>
    <row r="6" spans="1:14" ht="33" customHeight="1" x14ac:dyDescent="0.25">
      <c r="A6" s="169" t="s">
        <v>677</v>
      </c>
      <c r="B6" s="242" t="s">
        <v>678</v>
      </c>
      <c r="C6" s="242"/>
      <c r="D6" s="242"/>
      <c r="E6" s="242"/>
      <c r="F6" s="168" t="s">
        <v>44</v>
      </c>
      <c r="G6" s="170">
        <f>+Projet!$C$17*SUMIF('Choix Solutions 2'!E8:E28,"Oui",'Choix Solutions 2'!$M$8:$M$28)</f>
        <v>0</v>
      </c>
      <c r="H6" s="170">
        <f>+Projet!$C$17*SUMIF('Choix Solutions 2'!F8:F28,"Oui",'Choix Solutions 2'!$M$8:$M$28)</f>
        <v>0</v>
      </c>
      <c r="I6" s="170">
        <f>+Projet!$C$17*SUMIF('Choix Solutions 2'!G8:G28,"Oui",'Choix Solutions 2'!$M$8:$M$28)</f>
        <v>0</v>
      </c>
      <c r="J6" s="170">
        <f>+Projet!$C$17*SUMIF('Choix Solutions 2'!H8:H28,"Oui",'Choix Solutions 2'!$M$8:$M$28)</f>
        <v>0</v>
      </c>
      <c r="K6" s="170">
        <f>+Projet!$C$17*SUMIF('Choix Solutions 2'!I8:I28,"Oui",'Choix Solutions 2'!$M$8:$M$28)</f>
        <v>0</v>
      </c>
      <c r="L6" s="170">
        <f>+Projet!$C$17*SUMIF('Choix Solutions 2'!J8:J28,"Oui",'Choix Solutions 2'!$M$8:$M$28)</f>
        <v>0</v>
      </c>
      <c r="M6" s="170">
        <f>+Projet!$C$17*SUMIF('Choix Solutions 2'!K8:K28,"Oui",'Choix Solutions 2'!$M$8:$M$28)</f>
        <v>0</v>
      </c>
      <c r="N6" s="170">
        <f>+Projet!$C$17*SUMIF('Choix Solutions 2'!L8:L28,"Oui",'Choix Solutions 2'!$M$8:$M$28)</f>
        <v>0</v>
      </c>
    </row>
    <row r="7" spans="1:14" ht="15" customHeight="1" x14ac:dyDescent="0.25">
      <c r="B7" s="241" t="s">
        <v>199</v>
      </c>
      <c r="C7" s="241"/>
      <c r="D7" s="241"/>
      <c r="E7" s="241"/>
      <c r="F7" s="243"/>
      <c r="G7" s="241" t="str">
        <f>CONCATENATE(IF('Choix Solutions 2'!E33="Oui",CONCATENATE('Choix Solutions 2'!$B$32," ",'Choix Solutions 2'!$C$33),"")," ",IF('Choix Solutions 2'!E35="Oui",CONCATENATE('Choix Solutions 2'!$B$32," ",'Choix Solutions 2'!$C$34," ",'Choix Solutions 2'!$D$35),"")," ",IF('Choix Solutions 2'!E36="Oui",CONCATENATE('Choix Solutions 2'!$B$32," ",'Choix Solutions 2'!$C$34," ",'Choix Solutions 2'!$D$36),"")," ",IF('Choix Solutions 2'!E37="Oui",CONCATENATE('Choix Solutions 2'!$B$32," ",'Choix Solutions 2'!$C$34," ",'Choix Solutions 2'!$D$37),"")," ",IF('Choix Solutions 2'!E40="Oui",CONCATENATE('Choix Solutions 2'!$B$39," ",'Choix Solutions 2'!$C$40),"")," ",IF('Choix Solutions 2'!E41="Oui",CONCATENATE('Choix Solutions 2'!$B$39," ",'Choix Solutions 2'!$C$41),"")," ",IF('Choix Solutions 2'!E42="Oui",CONCATENATE('Choix Solutions 2'!$B$39," ",'Choix Solutions 2'!$C$42),"")," ",IF('Choix Solutions 2'!E43="Oui",CONCATENET('Choix Solutions 2'!$B$39," ",'Choix Solutions 2'!$C$43),"")," ",IF('Choix Solutions 2'!E45="Oui",'Choix Solutions 2'!$B$45,"")," ",IF('Choix Solutions 2'!E48="Oui",CONCATENATE('Choix Solutions 2'!$B$47," ",'Choix Solutions 2'!$C$48),"")," ",IF('Choix Solutions 2'!E49="Oui",CONCATENATE('Choix Solutions 2'!$B$47," ",'Choix Solutions 2'!$C$49),"")," ",IF('Choix Solutions 2'!E51="Oui",'Choix Solutions 2'!$B$51,"")," ",IF('Choix Solutions 2'!E53="Oui",'Choix Solutions 2'!$B$53,""))</f>
        <v xml:space="preserve">            </v>
      </c>
      <c r="H7" s="241" t="str">
        <f>CONCATENATE(IF('Choix Solutions 2'!F33="Oui",CONCATENATE('Choix Solutions 2'!$B$32," ",'Choix Solutions 2'!$C$33),"")," ",IF('Choix Solutions 2'!F35="Oui",CONCATENATE('Choix Solutions 2'!$B$32," ",'Choix Solutions 2'!$C$34," ",'Choix Solutions 2'!$D$35),"")," ",IF('Choix Solutions 2'!F36="Oui",CONCATENATE('Choix Solutions 2'!$B$32," ",'Choix Solutions 2'!$C$34," ",'Choix Solutions 2'!$D$36),"")," ",IF('Choix Solutions 2'!F37="Oui",CONCATENATE('Choix Solutions 2'!$B$32," ",'Choix Solutions 2'!$C$34," ",'Choix Solutions 2'!$D$37),"")," ",IF('Choix Solutions 2'!F40="Oui",CONCATENATE('Choix Solutions 2'!$B$39," ",'Choix Solutions 2'!$C$40),"")," ",IF('Choix Solutions 2'!F41="Oui",CONCATENATE('Choix Solutions 2'!$B$39," ",'Choix Solutions 2'!$C$41),"")," ",IF('Choix Solutions 2'!F42="Oui",CONCATENATE('Choix Solutions 2'!$B$39," ",'Choix Solutions 2'!$C$42),"")," ",IF('Choix Solutions 2'!F43="Oui",CONCATENET('Choix Solutions 2'!$B$39," ",'Choix Solutions 2'!$C$43),"")," ",IF('Choix Solutions 2'!F45="Oui",'Choix Solutions 2'!$B$45,"")," ",IF('Choix Solutions 2'!F48="Oui",CONCATENATE('Choix Solutions 2'!$B$47," ",'Choix Solutions 2'!$C$48),"")," ",IF('Choix Solutions 2'!F49="Oui",CONCATENATE('Choix Solutions 2'!$B$47," ",'Choix Solutions 2'!$C$49),"")," ",IF('Choix Solutions 2'!F51="Oui",'Choix Solutions 2'!$B$51,"")," ",IF('Choix Solutions 2'!F53="Oui",'Choix Solutions 2'!$B$53,""))</f>
        <v xml:space="preserve">            </v>
      </c>
      <c r="I7" s="241" t="str">
        <f>CONCATENATE(IF('Choix Solutions 2'!G33="Oui",CONCATENATE('Choix Solutions 2'!$B$32," ",'Choix Solutions 2'!$C$33),"")," ",IF('Choix Solutions 2'!G35="Oui",CONCATENATE('Choix Solutions 2'!$B$32," ",'Choix Solutions 2'!$C$34," ",'Choix Solutions 2'!$D$35),"")," ",IF('Choix Solutions 2'!G36="Oui",CONCATENATE('Choix Solutions 2'!$B$32," ",'Choix Solutions 2'!$C$34," ",'Choix Solutions 2'!$D$36),"")," ",IF('Choix Solutions 2'!G37="Oui",CONCATENATE('Choix Solutions 2'!$B$32," ",'Choix Solutions 2'!$C$34," ",'Choix Solutions 2'!$D$37),"")," ",IF('Choix Solutions 2'!G40="Oui",CONCATENATE('Choix Solutions 2'!$B$39," ",'Choix Solutions 2'!$C$40),"")," ",IF('Choix Solutions 2'!G41="Oui",CONCATENATE('Choix Solutions 2'!$B$39," ",'Choix Solutions 2'!$C$41),"")," ",IF('Choix Solutions 2'!G42="Oui",CONCATENATE('Choix Solutions 2'!$B$39," ",'Choix Solutions 2'!$C$42),"")," ",IF('Choix Solutions 2'!G43="Oui",CONCATENET('Choix Solutions 2'!$B$39," ",'Choix Solutions 2'!$C$43),"")," ",IF('Choix Solutions 2'!G45="Oui",'Choix Solutions 2'!$B$45,"")," ",IF('Choix Solutions 2'!G48="Oui",CONCATENATE('Choix Solutions 2'!$B$47," ",'Choix Solutions 2'!$C$48),"")," ",IF('Choix Solutions 2'!G49="Oui",CONCATENATE('Choix Solutions 2'!$B$47," ",'Choix Solutions 2'!$C$49),"")," ",IF('Choix Solutions 2'!G51="Oui",'Choix Solutions 2'!$B$51,"")," ",IF('Choix Solutions 2'!G53="Oui",'Choix Solutions 2'!$B$53,""))</f>
        <v xml:space="preserve">            </v>
      </c>
      <c r="J7" s="241" t="str">
        <f>CONCATENATE(IF('Choix Solutions 2'!H33="Oui",CONCATENATE('Choix Solutions 2'!$B$32," ",'Choix Solutions 2'!$C$33),"")," ",IF('Choix Solutions 2'!H35="Oui",CONCATENATE('Choix Solutions 2'!$B$32," ",'Choix Solutions 2'!$C$34," ",'Choix Solutions 2'!$D$35),"")," ",IF('Choix Solutions 2'!H36="Oui",CONCATENATE('Choix Solutions 2'!$B$32," ",'Choix Solutions 2'!$C$34," ",'Choix Solutions 2'!$D$36),"")," ",IF('Choix Solutions 2'!H37="Oui",CONCATENATE('Choix Solutions 2'!$B$32," ",'Choix Solutions 2'!$C$34," ",'Choix Solutions 2'!$D$37),"")," ",IF('Choix Solutions 2'!H40="Oui",CONCATENATE('Choix Solutions 2'!$B$39," ",'Choix Solutions 2'!$C$40),"")," ",IF('Choix Solutions 2'!H41="Oui",CONCATENATE('Choix Solutions 2'!$B$39," ",'Choix Solutions 2'!$C$41),"")," ",IF('Choix Solutions 2'!H42="Oui",CONCATENATE('Choix Solutions 2'!$B$39," ",'Choix Solutions 2'!$C$42),"")," ",IF('Choix Solutions 2'!H43="Oui",CONCATENET('Choix Solutions 2'!$B$39," ",'Choix Solutions 2'!$C$43),"")," ",IF('Choix Solutions 2'!H45="Oui",'Choix Solutions 2'!$B$45,"")," ",IF('Choix Solutions 2'!H48="Oui",CONCATENATE('Choix Solutions 2'!$B$47," ",'Choix Solutions 2'!$C$48),"")," ",IF('Choix Solutions 2'!H49="Oui",CONCATENATE('Choix Solutions 2'!$B$47," ",'Choix Solutions 2'!$C$49),"")," ",IF('Choix Solutions 2'!H51="Oui",'Choix Solutions 2'!$B$51,"")," ",IF('Choix Solutions 2'!H53="Oui",'Choix Solutions 2'!$B$53,""))</f>
        <v xml:space="preserve">            </v>
      </c>
      <c r="K7" s="241" t="str">
        <f>CONCATENATE(IF('Choix Solutions 2'!I33="Oui",CONCATENATE('Choix Solutions 2'!$B$32," ",'Choix Solutions 2'!$C$33),"")," ",IF('Choix Solutions 2'!I35="Oui",CONCATENATE('Choix Solutions 2'!$B$32," ",'Choix Solutions 2'!$C$34," ",'Choix Solutions 2'!$D$35),"")," ",IF('Choix Solutions 2'!I36="Oui",CONCATENATE('Choix Solutions 2'!$B$32," ",'Choix Solutions 2'!$C$34," ",'Choix Solutions 2'!$D$36),"")," ",IF('Choix Solutions 2'!I37="Oui",CONCATENATE('Choix Solutions 2'!$B$32," ",'Choix Solutions 2'!$C$34," ",'Choix Solutions 2'!$D$37),"")," ",IF('Choix Solutions 2'!I40="Oui",CONCATENATE('Choix Solutions 2'!$B$39," ",'Choix Solutions 2'!$C$40),"")," ",IF('Choix Solutions 2'!I41="Oui",CONCATENATE('Choix Solutions 2'!$B$39," ",'Choix Solutions 2'!$C$41),"")," ",IF('Choix Solutions 2'!I42="Oui",CONCATENATE('Choix Solutions 2'!$B$39," ",'Choix Solutions 2'!$C$42),"")," ",IF('Choix Solutions 2'!I43="Oui",CONCATENET('Choix Solutions 2'!$B$39," ",'Choix Solutions 2'!$C$43),"")," ",IF('Choix Solutions 2'!I45="Oui",'Choix Solutions 2'!$B$45,"")," ",IF('Choix Solutions 2'!I48="Oui",CONCATENATE('Choix Solutions 2'!$B$47," ",'Choix Solutions 2'!$C$48),"")," ",IF('Choix Solutions 2'!I49="Oui",CONCATENATE('Choix Solutions 2'!$B$47," ",'Choix Solutions 2'!$C$49),"")," ",IF('Choix Solutions 2'!I51="Oui",'Choix Solutions 2'!$B$51,"")," ",IF('Choix Solutions 2'!I53="Oui",'Choix Solutions 2'!$B$53,""))</f>
        <v xml:space="preserve">            </v>
      </c>
      <c r="L7" s="241" t="str">
        <f>CONCATENATE(IF('Choix Solutions 2'!J33="Oui",CONCATENATE('Choix Solutions 2'!$B$32," ",'Choix Solutions 2'!$C$33),"")," ",IF('Choix Solutions 2'!J35="Oui",CONCATENATE('Choix Solutions 2'!$B$32," ",'Choix Solutions 2'!$C$34," ",'Choix Solutions 2'!$D$35),"")," ",IF('Choix Solutions 2'!J36="Oui",CONCATENATE('Choix Solutions 2'!$B$32," ",'Choix Solutions 2'!$C$34," ",'Choix Solutions 2'!$D$36),"")," ",IF('Choix Solutions 2'!J37="Oui",CONCATENATE('Choix Solutions 2'!$B$32," ",'Choix Solutions 2'!$C$34," ",'Choix Solutions 2'!$D$37),"")," ",IF('Choix Solutions 2'!J40="Oui",CONCATENATE('Choix Solutions 2'!$B$39," ",'Choix Solutions 2'!$C$40),"")," ",IF('Choix Solutions 2'!J41="Oui",CONCATENATE('Choix Solutions 2'!$B$39," ",'Choix Solutions 2'!$C$41),"")," ",IF('Choix Solutions 2'!J42="Oui",CONCATENATE('Choix Solutions 2'!$B$39," ",'Choix Solutions 2'!$C$42),"")," ",IF('Choix Solutions 2'!J43="Oui",CONCATENET('Choix Solutions 2'!$B$39," ",'Choix Solutions 2'!$C$43),"")," ",IF('Choix Solutions 2'!J45="Oui",'Choix Solutions 2'!$B$45,"")," ",IF('Choix Solutions 2'!J48="Oui",CONCATENATE('Choix Solutions 2'!$B$47," ",'Choix Solutions 2'!$C$48),"")," ",IF('Choix Solutions 2'!J49="Oui",CONCATENATE('Choix Solutions 2'!$B$47," ",'Choix Solutions 2'!$C$49),"")," ",IF('Choix Solutions 2'!J51="Oui",'Choix Solutions 2'!$B$51,"")," ",IF('Choix Solutions 2'!J53="Oui",'Choix Solutions 2'!$B$53,""))</f>
        <v xml:space="preserve">            </v>
      </c>
      <c r="M7" s="241" t="str">
        <f>CONCATENATE(IF('Choix Solutions 2'!K33="Oui",CONCATENATE('Choix Solutions 2'!$B$32," ",'Choix Solutions 2'!$C$33),"")," ",IF('Choix Solutions 2'!K35="Oui",CONCATENATE('Choix Solutions 2'!$B$32," ",'Choix Solutions 2'!$C$34," ",'Choix Solutions 2'!$D$35),"")," ",IF('Choix Solutions 2'!K36="Oui",CONCATENATE('Choix Solutions 2'!$B$32," ",'Choix Solutions 2'!$C$34," ",'Choix Solutions 2'!$D$36),"")," ",IF('Choix Solutions 2'!K37="Oui",CONCATENATE('Choix Solutions 2'!$B$32," ",'Choix Solutions 2'!$C$34," ",'Choix Solutions 2'!$D$37),"")," ",IF('Choix Solutions 2'!K40="Oui",CONCATENATE('Choix Solutions 2'!$B$39," ",'Choix Solutions 2'!$C$40),"")," ",IF('Choix Solutions 2'!K41="Oui",CONCATENATE('Choix Solutions 2'!$B$39," ",'Choix Solutions 2'!$C$41),"")," ",IF('Choix Solutions 2'!K42="Oui",CONCATENATE('Choix Solutions 2'!$B$39," ",'Choix Solutions 2'!$C$42),"")," ",IF('Choix Solutions 2'!K43="Oui",CONCATENET('Choix Solutions 2'!$B$39," ",'Choix Solutions 2'!$C$43),"")," ",IF('Choix Solutions 2'!K45="Oui",'Choix Solutions 2'!$B$45,"")," ",IF('Choix Solutions 2'!K48="Oui",CONCATENATE('Choix Solutions 2'!$B$47," ",'Choix Solutions 2'!$C$48),"")," ",IF('Choix Solutions 2'!K49="Oui",CONCATENATE('Choix Solutions 2'!$B$47," ",'Choix Solutions 2'!$C$49),"")," ",IF('Choix Solutions 2'!K51="Oui",'Choix Solutions 2'!$B$51,"")," ",IF('Choix Solutions 2'!K53="Oui",'Choix Solutions 2'!$B$53,""))</f>
        <v xml:space="preserve">            </v>
      </c>
      <c r="N7" s="241" t="str">
        <f>CONCATENATE(IF('Choix Solutions 2'!L33="Oui",CONCATENATE('Choix Solutions 2'!$B$32," ",'Choix Solutions 2'!$C$33),"")," ",IF('Choix Solutions 2'!L35="Oui",CONCATENATE('Choix Solutions 2'!$B$32," ",'Choix Solutions 2'!$C$34," ",'Choix Solutions 2'!$D$35),"")," ",IF('Choix Solutions 2'!L36="Oui",CONCATENATE('Choix Solutions 2'!$B$32," ",'Choix Solutions 2'!$C$34," ",'Choix Solutions 2'!$D$36),"")," ",IF('Choix Solutions 2'!L37="Oui",CONCATENATE('Choix Solutions 2'!$B$32," ",'Choix Solutions 2'!$C$34," ",'Choix Solutions 2'!$D$37),"")," ",IF('Choix Solutions 2'!L40="Oui",CONCATENATE('Choix Solutions 2'!$B$39," ",'Choix Solutions 2'!$C$40),"")," ",IF('Choix Solutions 2'!L41="Oui",CONCATENATE('Choix Solutions 2'!$B$39," ",'Choix Solutions 2'!$C$41),"")," ",IF('Choix Solutions 2'!L42="Oui",CONCATENATE('Choix Solutions 2'!$B$39," ",'Choix Solutions 2'!$C$42),"")," ",IF('Choix Solutions 2'!L43="Oui",CONCATENET('Choix Solutions 2'!$B$39," ",'Choix Solutions 2'!$C$43),"")," ",IF('Choix Solutions 2'!L45="Oui",'Choix Solutions 2'!$B$45,"")," ",IF('Choix Solutions 2'!L48="Oui",CONCATENATE('Choix Solutions 2'!$B$47," ",'Choix Solutions 2'!$C$48),"")," ",IF('Choix Solutions 2'!L49="Oui",CONCATENATE('Choix Solutions 2'!$B$47," ",'Choix Solutions 2'!$C$49),"")," ",IF('Choix Solutions 2'!L51="Oui",'Choix Solutions 2'!$B$51,"")," ",IF('Choix Solutions 2'!L53="Oui",'Choix Solutions 2'!$B$53,""))</f>
        <v xml:space="preserve">            </v>
      </c>
    </row>
    <row r="8" spans="1:14" x14ac:dyDescent="0.25">
      <c r="B8" s="241"/>
      <c r="C8" s="241"/>
      <c r="D8" s="241"/>
      <c r="E8" s="241"/>
      <c r="F8" s="243"/>
      <c r="G8" s="241"/>
      <c r="H8" s="241"/>
      <c r="I8" s="241"/>
      <c r="J8" s="241"/>
      <c r="K8" s="241"/>
      <c r="L8" s="241"/>
      <c r="M8" s="241"/>
      <c r="N8" s="241"/>
    </row>
    <row r="9" spans="1:14" x14ac:dyDescent="0.25">
      <c r="B9" s="241"/>
      <c r="C9" s="241"/>
      <c r="D9" s="241"/>
      <c r="E9" s="241"/>
      <c r="F9" s="243"/>
      <c r="G9" s="241"/>
      <c r="H9" s="241"/>
      <c r="I9" s="241"/>
      <c r="J9" s="241"/>
      <c r="K9" s="241"/>
      <c r="L9" s="241"/>
      <c r="M9" s="241"/>
      <c r="N9" s="241"/>
    </row>
    <row r="10" spans="1:14" ht="33" customHeight="1" x14ac:dyDescent="0.25">
      <c r="A10" s="169" t="s">
        <v>677</v>
      </c>
      <c r="B10" s="242" t="s">
        <v>678</v>
      </c>
      <c r="C10" s="242"/>
      <c r="D10" s="242"/>
      <c r="E10" s="242"/>
      <c r="F10" s="168" t="s">
        <v>44</v>
      </c>
      <c r="G10" s="170">
        <f>+Projet!$C$17*SUMIF('Choix Solutions 2'!E31:E54,"Oui",'Choix Solutions 2'!$M$31:$M$54)</f>
        <v>0</v>
      </c>
      <c r="H10" s="170">
        <f>+Projet!$C$17*SUMIF('Choix Solutions 2'!F31:F54,"Oui",'Choix Solutions 2'!$M$31:$M$54)</f>
        <v>0</v>
      </c>
      <c r="I10" s="170">
        <f>+Projet!$C$17*SUMIF('Choix Solutions 2'!G31:G54,"Oui",'Choix Solutions 2'!$M$31:$M$54)</f>
        <v>0</v>
      </c>
      <c r="J10" s="170">
        <f>+Projet!$C$17*SUMIF('Choix Solutions 2'!H31:H54,"Oui",'Choix Solutions 2'!$M$31:$M$54)</f>
        <v>0</v>
      </c>
      <c r="K10" s="170">
        <f>+Projet!$C$17*SUMIF('Choix Solutions 2'!I31:I54,"Oui",'Choix Solutions 2'!$M$31:$M$54)</f>
        <v>0</v>
      </c>
      <c r="L10" s="170">
        <f>+Projet!$C$17*SUMIF('Choix Solutions 2'!J31:J54,"Oui",'Choix Solutions 2'!$M$31:$M$54)</f>
        <v>0</v>
      </c>
      <c r="M10" s="170">
        <f>+Projet!$C$17*SUMIF('Choix Solutions 2'!K31:K54,"Oui",'Choix Solutions 2'!$M$31:$M$54)</f>
        <v>0</v>
      </c>
      <c r="N10" s="170">
        <f>+Projet!$C$17*SUMIF('Choix Solutions 2'!L31:L54,"Oui",'Choix Solutions 2'!$M$31:$M$54)</f>
        <v>0</v>
      </c>
    </row>
    <row r="11" spans="1:14" ht="15" customHeight="1" x14ac:dyDescent="0.25">
      <c r="B11" s="241" t="s">
        <v>200</v>
      </c>
      <c r="C11" s="241"/>
      <c r="D11" s="241"/>
      <c r="E11" s="241"/>
      <c r="F11" s="241"/>
      <c r="G11" s="241" t="str">
        <f>CONCATENATE(IF('Choix Solutions 2'!E59="Oui",CONCATENATE('Choix Solutions 2'!$B$58," ",'Choix Solutions 2'!$C$59),"")," ",IF('Choix Solutions 2'!E60="Oui",CONCATENATE('Choix Solutions 2'!$B$58," ",'Choix Solutions 2'!$C$60),"")," ",IF('Choix Solutions 2'!E61="Oui",CONCATENATE('Choix Solutions 2'!$B$58," ",'Choix Solutions 2'!$C$61),"")," ",IF('Choix Solutions 2'!E64="Oui",CONCATENATE('Choix Solutions 2'!$B$63," ",'Choix Solutions 2'!$C$64),"")," ",IF('Choix Solutions 2'!E65="Oui",CONCATENATE('Choix Solutions 2'!$B$63," ",'Choix Solutions 2'!$C$65),"")," ",IF('Choix Solutions 2'!E67="Oui",'Choix Solutions 2'!$B$67,"")," ",IF('Choix Solutions 2'!E69="Oui",'Choix Solutions 2'!$B$69,"")," ",IF('Choix Solutions 2'!E71="Oui",'Choix Solutions 2'!$B$71,"")," ",IF('Choix Solutions 2'!E73="Oui",'Choix Solutions 2'!$B$73,""))</f>
        <v xml:space="preserve">        </v>
      </c>
      <c r="H11" s="241" t="str">
        <f>CONCATENATE(IF('Choix Solutions 2'!F59="Oui",CONCATENATE('Choix Solutions 2'!$B$58," ",'Choix Solutions 2'!$C$59),"")," ",IF('Choix Solutions 2'!F60="Oui",CONCATENATE('Choix Solutions 2'!$B$58," ",'Choix Solutions 2'!$C$60),"")," ",IF('Choix Solutions 2'!F61="Oui",CONCATENATE('Choix Solutions 2'!$B$58," ",'Choix Solutions 2'!$C$61),"")," ",IF('Choix Solutions 2'!F64="Oui",CONCATENATE('Choix Solutions 2'!$B$63," ",'Choix Solutions 2'!$C$64),"")," ",IF('Choix Solutions 2'!F65="Oui",CONCATENATE('Choix Solutions 2'!$B$63," ",'Choix Solutions 2'!$C$65),"")," ",IF('Choix Solutions 2'!F67="Oui",'Choix Solutions 2'!$B$67,"")," ",IF('Choix Solutions 2'!F69="Oui",'Choix Solutions 2'!$B$69,"")," ",IF('Choix Solutions 2'!F71="Oui",'Choix Solutions 2'!$B$71,"")," ",IF('Choix Solutions 2'!F73="Oui",'Choix Solutions 2'!$B$73,""))</f>
        <v xml:space="preserve">        </v>
      </c>
      <c r="I11" s="241" t="str">
        <f>CONCATENATE(IF('Choix Solutions 2'!G59="Oui",CONCATENATE('Choix Solutions 2'!$B$58," ",'Choix Solutions 2'!$C$59),"")," ",IF('Choix Solutions 2'!G60="Oui",CONCATENATE('Choix Solutions 2'!$B$58," ",'Choix Solutions 2'!$C$60),"")," ",IF('Choix Solutions 2'!G61="Oui",CONCATENATE('Choix Solutions 2'!$B$58," ",'Choix Solutions 2'!$C$61),"")," ",IF('Choix Solutions 2'!G64="Oui",CONCATENATE('Choix Solutions 2'!$B$63," ",'Choix Solutions 2'!$C$64),"")," ",IF('Choix Solutions 2'!G65="Oui",CONCATENATE('Choix Solutions 2'!$B$63," ",'Choix Solutions 2'!$C$65),"")," ",IF('Choix Solutions 2'!G67="Oui",'Choix Solutions 2'!$B$67,"")," ",IF('Choix Solutions 2'!G69="Oui",'Choix Solutions 2'!$B$69,"")," ",IF('Choix Solutions 2'!G71="Oui",'Choix Solutions 2'!$B$71,"")," ",IF('Choix Solutions 2'!G73="Oui",'Choix Solutions 2'!$B$73,""))</f>
        <v xml:space="preserve">        </v>
      </c>
      <c r="J11" s="241" t="str">
        <f>CONCATENATE(IF('Choix Solutions 2'!H59="Oui",CONCATENATE('Choix Solutions 2'!$B$58," ",'Choix Solutions 2'!$C$59),"")," ",IF('Choix Solutions 2'!H60="Oui",CONCATENATE('Choix Solutions 2'!$B$58," ",'Choix Solutions 2'!$C$60),"")," ",IF('Choix Solutions 2'!H61="Oui",CONCATENATE('Choix Solutions 2'!$B$58," ",'Choix Solutions 2'!$C$61),"")," ",IF('Choix Solutions 2'!H64="Oui",CONCATENATE('Choix Solutions 2'!$B$63," ",'Choix Solutions 2'!$C$64),"")," ",IF('Choix Solutions 2'!H65="Oui",CONCATENATE('Choix Solutions 2'!$B$63," ",'Choix Solutions 2'!$C$65),"")," ",IF('Choix Solutions 2'!H67="Oui",'Choix Solutions 2'!$B$67,"")," ",IF('Choix Solutions 2'!H69="Oui",'Choix Solutions 2'!$B$69,"")," ",IF('Choix Solutions 2'!H71="Oui",'Choix Solutions 2'!$B$71,"")," ",IF('Choix Solutions 2'!H73="Oui",'Choix Solutions 2'!$B$73,""))</f>
        <v xml:space="preserve">        </v>
      </c>
      <c r="K11" s="241" t="str">
        <f>CONCATENATE(IF('Choix Solutions 2'!I59="Oui",CONCATENATE('Choix Solutions 2'!$B$58," ",'Choix Solutions 2'!$C$59),"")," ",IF('Choix Solutions 2'!I60="Oui",CONCATENATE('Choix Solutions 2'!$B$58," ",'Choix Solutions 2'!$C$60),"")," ",IF('Choix Solutions 2'!I61="Oui",CONCATENATE('Choix Solutions 2'!$B$58," ",'Choix Solutions 2'!$C$61),"")," ",IF('Choix Solutions 2'!I64="Oui",CONCATENATE('Choix Solutions 2'!$B$63," ",'Choix Solutions 2'!$C$64),"")," ",IF('Choix Solutions 2'!I65="Oui",CONCATENATE('Choix Solutions 2'!$B$63," ",'Choix Solutions 2'!$C$65),"")," ",IF('Choix Solutions 2'!I67="Oui",'Choix Solutions 2'!$B$67,"")," ",IF('Choix Solutions 2'!I69="Oui",'Choix Solutions 2'!$B$69,"")," ",IF('Choix Solutions 2'!I71="Oui",'Choix Solutions 2'!$B$71,"")," ",IF('Choix Solutions 2'!I73="Oui",'Choix Solutions 2'!$B$73,""))</f>
        <v xml:space="preserve">        </v>
      </c>
      <c r="L11" s="241" t="str">
        <f>CONCATENATE(IF('Choix Solutions 2'!J59="Oui",CONCATENATE('Choix Solutions 2'!$B$58," ",'Choix Solutions 2'!$C$59),"")," ",IF('Choix Solutions 2'!J60="Oui",CONCATENATE('Choix Solutions 2'!$B$58," ",'Choix Solutions 2'!$C$60),"")," ",IF('Choix Solutions 2'!J61="Oui",CONCATENATE('Choix Solutions 2'!$B$58," ",'Choix Solutions 2'!$C$61),"")," ",IF('Choix Solutions 2'!J64="Oui",CONCATENATE('Choix Solutions 2'!$B$63," ",'Choix Solutions 2'!$C$64),"")," ",IF('Choix Solutions 2'!J65="Oui",CONCATENATE('Choix Solutions 2'!$B$63," ",'Choix Solutions 2'!$C$65),"")," ",IF('Choix Solutions 2'!J67="Oui",'Choix Solutions 2'!$B$67,"")," ",IF('Choix Solutions 2'!J69="Oui",'Choix Solutions 2'!$B$69,"")," ",IF('Choix Solutions 2'!J71="Oui",'Choix Solutions 2'!$B$71,"")," ",IF('Choix Solutions 2'!J73="Oui",'Choix Solutions 2'!$B$73,""))</f>
        <v xml:space="preserve">        </v>
      </c>
      <c r="M11" s="241" t="str">
        <f>CONCATENATE(IF('Choix Solutions 2'!K59="Oui",CONCATENATE('Choix Solutions 2'!$B$58," ",'Choix Solutions 2'!$C$59),"")," ",IF('Choix Solutions 2'!K60="Oui",CONCATENATE('Choix Solutions 2'!$B$58," ",'Choix Solutions 2'!$C$60),"")," ",IF('Choix Solutions 2'!K61="Oui",CONCATENATE('Choix Solutions 2'!$B$58," ",'Choix Solutions 2'!$C$61),"")," ",IF('Choix Solutions 2'!K64="Oui",CONCATENATE('Choix Solutions 2'!$B$63," ",'Choix Solutions 2'!$C$64),"")," ",IF('Choix Solutions 2'!K65="Oui",CONCATENATE('Choix Solutions 2'!$B$63," ",'Choix Solutions 2'!$C$65),"")," ",IF('Choix Solutions 2'!K67="Oui",'Choix Solutions 2'!$B$67,"")," ",IF('Choix Solutions 2'!K69="Oui",'Choix Solutions 2'!$B$69,"")," ",IF('Choix Solutions 2'!K71="Oui",'Choix Solutions 2'!$B$71,"")," ",IF('Choix Solutions 2'!K73="Oui",'Choix Solutions 2'!$B$73,""))</f>
        <v xml:space="preserve">        </v>
      </c>
      <c r="N11" s="241" t="str">
        <f>CONCATENATE(IF('Choix Solutions 2'!L59="Oui",CONCATENATE('Choix Solutions 2'!$B$58," ",'Choix Solutions 2'!$C$59),"")," ",IF('Choix Solutions 2'!L60="Oui",CONCATENATE('Choix Solutions 2'!$B$58," ",'Choix Solutions 2'!$C$60),"")," ",IF('Choix Solutions 2'!L61="Oui",CONCATENATE('Choix Solutions 2'!$B$58," ",'Choix Solutions 2'!$C$61),"")," ",IF('Choix Solutions 2'!L64="Oui",CONCATENATE('Choix Solutions 2'!$B$63," ",'Choix Solutions 2'!$C$64),"")," ",IF('Choix Solutions 2'!L65="Oui",CONCATENATE('Choix Solutions 2'!$B$63," ",'Choix Solutions 2'!$C$65),"")," ",IF('Choix Solutions 2'!L67="Oui",'Choix Solutions 2'!$B$67,"")," ",IF('Choix Solutions 2'!L69="Oui",'Choix Solutions 2'!$B$69,"")," ",IF('Choix Solutions 2'!L71="Oui",'Choix Solutions 2'!$B$71,"")," ",IF('Choix Solutions 2'!L73="Oui",'Choix Solutions 2'!$B$73,""))</f>
        <v xml:space="preserve">        </v>
      </c>
    </row>
    <row r="12" spans="1:14" x14ac:dyDescent="0.25">
      <c r="B12" s="241"/>
      <c r="C12" s="241"/>
      <c r="D12" s="241"/>
      <c r="E12" s="241"/>
      <c r="F12" s="241"/>
      <c r="G12" s="241"/>
      <c r="H12" s="241"/>
      <c r="I12" s="241"/>
      <c r="J12" s="241"/>
      <c r="K12" s="241"/>
      <c r="L12" s="241"/>
      <c r="M12" s="241"/>
      <c r="N12" s="241"/>
    </row>
    <row r="13" spans="1:14" x14ac:dyDescent="0.25">
      <c r="B13" s="241"/>
      <c r="C13" s="241"/>
      <c r="D13" s="241"/>
      <c r="E13" s="241"/>
      <c r="F13" s="241"/>
      <c r="G13" s="241"/>
      <c r="H13" s="241"/>
      <c r="I13" s="241"/>
      <c r="J13" s="241"/>
      <c r="K13" s="241"/>
      <c r="L13" s="241"/>
      <c r="M13" s="241"/>
      <c r="N13" s="241"/>
    </row>
    <row r="14" spans="1:14" ht="33" customHeight="1" x14ac:dyDescent="0.25">
      <c r="A14" s="169" t="s">
        <v>677</v>
      </c>
      <c r="B14" s="242" t="s">
        <v>678</v>
      </c>
      <c r="C14" s="242"/>
      <c r="D14" s="242"/>
      <c r="E14" s="242"/>
      <c r="F14" s="168" t="s">
        <v>44</v>
      </c>
      <c r="G14" s="170">
        <f>Projet!$C$17*SUMIF('Choix Solutions 2'!E57:E74,"Oui",'Choix Solutions 2'!$M$57:$M$74)</f>
        <v>0</v>
      </c>
      <c r="H14" s="170">
        <f>Projet!$C$17*SUMIF('Choix Solutions 2'!F57:F74,"Oui",'Choix Solutions 2'!$M$57:$M$74)</f>
        <v>0</v>
      </c>
      <c r="I14" s="170">
        <f>Projet!$C$17*SUMIF('Choix Solutions 2'!G57:G74,"Oui",'Choix Solutions 2'!$M$57:$M$74)</f>
        <v>0</v>
      </c>
      <c r="J14" s="170">
        <f>Projet!$C$17*SUMIF('Choix Solutions 2'!H57:H74,"Oui",'Choix Solutions 2'!$M$57:$M$74)</f>
        <v>0</v>
      </c>
      <c r="K14" s="170">
        <f>Projet!$C$17*SUMIF('Choix Solutions 2'!I57:I74,"Oui",'Choix Solutions 2'!$M$57:$M$74)</f>
        <v>0</v>
      </c>
      <c r="L14" s="170">
        <f>Projet!$C$17*SUMIF('Choix Solutions 2'!J57:J74,"Oui",'Choix Solutions 2'!$M$57:$M$74)</f>
        <v>0</v>
      </c>
      <c r="M14" s="170">
        <f>Projet!$C$17*SUMIF('Choix Solutions 2'!K57:K74,"Oui",'Choix Solutions 2'!$M$57:$M$74)</f>
        <v>0</v>
      </c>
      <c r="N14" s="170">
        <f>Projet!$C$17*SUMIF('Choix Solutions 2'!L57:L74,"Oui",'Choix Solutions 2'!$M$57:$M$74)</f>
        <v>0</v>
      </c>
    </row>
    <row r="15" spans="1:14" x14ac:dyDescent="0.25">
      <c r="B15" s="243" t="s">
        <v>641</v>
      </c>
      <c r="C15" s="243"/>
      <c r="D15" s="243"/>
      <c r="E15" s="243"/>
      <c r="F15" s="241"/>
      <c r="G15" s="241" t="str">
        <f>CONCATENATE(IF('Choix Solutions 2'!E78="Oui",'Choix Solutions 2'!$B$78,"")," ",IF('Choix Solutions 2'!E80="Oui",'Choix Solutions 2'!$B$80,""))</f>
        <v xml:space="preserve"> </v>
      </c>
      <c r="H15" s="241" t="str">
        <f>CONCATENATE(IF('Choix Solutions 2'!F78="Oui",'Choix Solutions 2'!$B$78,"")," ",IF('Choix Solutions 2'!F80="Oui",'Choix Solutions 2'!$B$80,""))</f>
        <v xml:space="preserve"> </v>
      </c>
      <c r="I15" s="241" t="str">
        <f>CONCATENATE(IF('Choix Solutions 2'!G78="Oui",'Choix Solutions 2'!$B$78,"")," ",IF('Choix Solutions 2'!G80="Oui",'Choix Solutions 2'!$B$80,""))</f>
        <v xml:space="preserve"> </v>
      </c>
      <c r="J15" s="241" t="str">
        <f>CONCATENATE(IF('Choix Solutions 2'!H78="Oui",'Choix Solutions 2'!$B$78,"")," ",IF('Choix Solutions 2'!H80="Oui",'Choix Solutions 2'!$B$80,""))</f>
        <v xml:space="preserve"> </v>
      </c>
      <c r="K15" s="241" t="str">
        <f>CONCATENATE(IF('Choix Solutions 2'!I78="Oui",'Choix Solutions 2'!$B$78,"")," ",IF('Choix Solutions 2'!I80="Oui",'Choix Solutions 2'!$B$80,""))</f>
        <v xml:space="preserve"> </v>
      </c>
      <c r="L15" s="241" t="str">
        <f>CONCATENATE(IF('Choix Solutions 2'!J78="Oui",'Choix Solutions 2'!$B$78,"")," ",IF('Choix Solutions 2'!J80="Oui",'Choix Solutions 2'!$B$80,""))</f>
        <v xml:space="preserve"> </v>
      </c>
      <c r="M15" s="241" t="str">
        <f>CONCATENATE(IF('Choix Solutions 2'!K78="Oui",'Choix Solutions 2'!$B$78,"")," ",IF('Choix Solutions 2'!K80="Oui",'Choix Solutions 2'!$B$80,""))</f>
        <v xml:space="preserve"> </v>
      </c>
      <c r="N15" s="241" t="str">
        <f>CONCATENATE(IF('Choix Solutions 2'!L78="Oui",'Choix Solutions 2'!$B$78,"")," ",IF('Choix Solutions 2'!L80="Oui",'Choix Solutions 2'!$B$80,""))</f>
        <v xml:space="preserve"> </v>
      </c>
    </row>
    <row r="16" spans="1:14" x14ac:dyDescent="0.25">
      <c r="B16" s="243"/>
      <c r="C16" s="243"/>
      <c r="D16" s="243"/>
      <c r="E16" s="243"/>
      <c r="F16" s="241"/>
      <c r="G16" s="241"/>
      <c r="H16" s="241"/>
      <c r="I16" s="241"/>
      <c r="J16" s="241"/>
      <c r="K16" s="241"/>
      <c r="L16" s="241"/>
      <c r="M16" s="241"/>
      <c r="N16" s="241"/>
    </row>
    <row r="17" spans="1:14" ht="33" customHeight="1" x14ac:dyDescent="0.25">
      <c r="A17" s="169" t="s">
        <v>677</v>
      </c>
      <c r="B17" s="242" t="s">
        <v>678</v>
      </c>
      <c r="C17" s="242"/>
      <c r="D17" s="242"/>
      <c r="E17" s="242"/>
      <c r="F17" s="168" t="s">
        <v>44</v>
      </c>
      <c r="G17" s="170">
        <f>Projet!$C$17*SUMIF('Choix Solutions 2'!E88:E92,"Oui",'Choix Solutions 2'!$M$77:$M$81)</f>
        <v>0</v>
      </c>
      <c r="H17" s="170">
        <f>Projet!$C$17*SUMIF('Choix Solutions 2'!F88:F92,"Oui",'Choix Solutions 2'!$M$77:$M$81)</f>
        <v>0</v>
      </c>
      <c r="I17" s="170">
        <f>Projet!$C$17*SUMIF('Choix Solutions 2'!G88:G92,"Oui",'Choix Solutions 2'!$M$77:$M$81)</f>
        <v>0</v>
      </c>
      <c r="J17" s="170">
        <f>Projet!$C$17*SUMIF('Choix Solutions 2'!H88:H92,"Oui",'Choix Solutions 2'!$M$77:$M$81)</f>
        <v>0</v>
      </c>
      <c r="K17" s="170">
        <f>Projet!$C$17*SUMIF('Choix Solutions 2'!I88:I92,"Oui",'Choix Solutions 2'!$M$77:$M$81)</f>
        <v>0</v>
      </c>
      <c r="L17" s="170">
        <f>Projet!$C$17*SUMIF('Choix Solutions 2'!J88:J92,"Oui",'Choix Solutions 2'!$M$77:$M$81)</f>
        <v>0</v>
      </c>
      <c r="M17" s="170">
        <f>Projet!$C$17*SUMIF('Choix Solutions 2'!K88:K92,"Oui",'Choix Solutions 2'!$M$77:$M$81)</f>
        <v>0</v>
      </c>
      <c r="N17" s="170">
        <f>Projet!$C$17*SUMIF('Choix Solutions 2'!L88:L92,"Oui",'Choix Solutions 2'!$M$77:$M$81)</f>
        <v>0</v>
      </c>
    </row>
    <row r="18" spans="1:14" x14ac:dyDescent="0.25">
      <c r="A18" s="101"/>
      <c r="B18" s="101"/>
      <c r="C18" s="101"/>
      <c r="D18" s="101"/>
      <c r="E18" s="101"/>
      <c r="F18" s="171"/>
      <c r="G18" s="171"/>
      <c r="H18" s="171"/>
      <c r="I18" s="171"/>
      <c r="J18" s="171"/>
      <c r="K18" s="171"/>
      <c r="L18" s="171"/>
      <c r="M18" s="171"/>
      <c r="N18" s="171"/>
    </row>
    <row r="19" spans="1:14" x14ac:dyDescent="0.25">
      <c r="A19" s="101"/>
      <c r="B19" s="101"/>
      <c r="C19" s="101"/>
      <c r="D19" s="101"/>
      <c r="E19" s="101"/>
      <c r="F19" s="171"/>
      <c r="G19" s="171"/>
      <c r="H19" s="171"/>
      <c r="I19" s="171"/>
      <c r="J19" s="171"/>
      <c r="K19" s="171"/>
      <c r="L19" s="171"/>
      <c r="M19" s="171"/>
      <c r="N19" s="171"/>
    </row>
    <row r="20" spans="1:14" ht="33" customHeight="1" x14ac:dyDescent="0.25">
      <c r="A20" s="169" t="s">
        <v>677</v>
      </c>
      <c r="B20" s="242" t="s">
        <v>783</v>
      </c>
      <c r="C20" s="242"/>
      <c r="D20" s="242"/>
      <c r="E20" s="242"/>
      <c r="F20" s="168" t="s">
        <v>44</v>
      </c>
      <c r="G20" s="170">
        <f t="shared" ref="G20:N20" si="0">+G6+G10+G14+G17</f>
        <v>0</v>
      </c>
      <c r="H20" s="170">
        <f t="shared" si="0"/>
        <v>0</v>
      </c>
      <c r="I20" s="170">
        <f t="shared" si="0"/>
        <v>0</v>
      </c>
      <c r="J20" s="170">
        <f t="shared" si="0"/>
        <v>0</v>
      </c>
      <c r="K20" s="170">
        <f t="shared" si="0"/>
        <v>0</v>
      </c>
      <c r="L20" s="170">
        <f t="shared" si="0"/>
        <v>0</v>
      </c>
      <c r="M20" s="170">
        <f t="shared" si="0"/>
        <v>0</v>
      </c>
      <c r="N20" s="170">
        <f t="shared" si="0"/>
        <v>0</v>
      </c>
    </row>
    <row r="21" spans="1:14" x14ac:dyDescent="0.25">
      <c r="A21" s="238" t="s">
        <v>29</v>
      </c>
      <c r="B21" s="239" t="s">
        <v>16</v>
      </c>
      <c r="C21" s="239"/>
      <c r="D21" s="239"/>
      <c r="E21" s="239"/>
      <c r="F21" s="170" t="s">
        <v>17</v>
      </c>
      <c r="G21" s="170">
        <f>+Projet!$E$41</f>
        <v>0</v>
      </c>
      <c r="H21" s="170">
        <f>+Projet!$E$41</f>
        <v>0</v>
      </c>
      <c r="I21" s="170">
        <f>+Projet!$E$41</f>
        <v>0</v>
      </c>
      <c r="J21" s="170">
        <f>+Projet!$E$41</f>
        <v>0</v>
      </c>
      <c r="K21" s="170">
        <f>+Projet!$E$41</f>
        <v>0</v>
      </c>
      <c r="L21" s="170">
        <f>+Projet!$E$41</f>
        <v>0</v>
      </c>
      <c r="M21" s="170">
        <f>+Projet!$E$41</f>
        <v>0</v>
      </c>
      <c r="N21" s="170">
        <f>+Projet!$E$41</f>
        <v>0</v>
      </c>
    </row>
    <row r="22" spans="1:14" x14ac:dyDescent="0.25">
      <c r="A22" s="238"/>
      <c r="B22" s="239"/>
      <c r="C22" s="239"/>
      <c r="D22" s="239"/>
      <c r="E22" s="239"/>
      <c r="F22" s="170" t="s">
        <v>18</v>
      </c>
      <c r="G22" s="170">
        <f>+Projet!C17*'EFAE 2'!G21*10^-3</f>
        <v>0</v>
      </c>
      <c r="H22" s="170"/>
      <c r="I22" s="170"/>
      <c r="J22" s="170"/>
      <c r="K22" s="170"/>
      <c r="L22" s="170"/>
      <c r="M22" s="170"/>
      <c r="N22" s="170"/>
    </row>
    <row r="23" spans="1:14" ht="18" customHeight="1" x14ac:dyDescent="0.25">
      <c r="A23" s="238" t="s">
        <v>30</v>
      </c>
      <c r="B23" s="240" t="s">
        <v>19</v>
      </c>
      <c r="C23" s="240"/>
      <c r="D23" s="240"/>
      <c r="E23" s="240"/>
      <c r="F23" s="170" t="s">
        <v>25</v>
      </c>
      <c r="G23" s="170"/>
      <c r="H23" s="170"/>
      <c r="I23" s="170"/>
      <c r="J23" s="170"/>
      <c r="K23" s="170"/>
      <c r="L23" s="170"/>
      <c r="M23" s="170"/>
      <c r="N23" s="170"/>
    </row>
    <row r="24" spans="1:14" x14ac:dyDescent="0.25">
      <c r="A24" s="238"/>
      <c r="B24" s="240"/>
      <c r="C24" s="240"/>
      <c r="D24" s="240"/>
      <c r="E24" s="240"/>
      <c r="F24" s="170" t="s">
        <v>20</v>
      </c>
      <c r="G24" s="170"/>
      <c r="H24" s="170"/>
      <c r="I24" s="170"/>
      <c r="J24" s="170"/>
      <c r="K24" s="170"/>
      <c r="L24" s="170"/>
      <c r="M24" s="170"/>
      <c r="N24" s="170"/>
    </row>
    <row r="25" spans="1:14" ht="18.75" x14ac:dyDescent="0.25">
      <c r="A25" s="169" t="s">
        <v>31</v>
      </c>
      <c r="B25" s="239" t="s">
        <v>23</v>
      </c>
      <c r="C25" s="239"/>
      <c r="D25" s="239"/>
      <c r="E25" s="239"/>
      <c r="F25" s="170" t="s">
        <v>22</v>
      </c>
      <c r="G25" s="170"/>
      <c r="H25" s="170"/>
      <c r="I25" s="170"/>
      <c r="J25" s="170"/>
      <c r="K25" s="170"/>
      <c r="L25" s="170"/>
      <c r="M25" s="170"/>
      <c r="N25" s="170"/>
    </row>
    <row r="26" spans="1:14" ht="18.75" x14ac:dyDescent="0.25">
      <c r="A26" s="169" t="s">
        <v>32</v>
      </c>
      <c r="B26" s="239" t="s">
        <v>21</v>
      </c>
      <c r="C26" s="239"/>
      <c r="D26" s="239"/>
      <c r="E26" s="239"/>
      <c r="F26" s="170" t="s">
        <v>22</v>
      </c>
      <c r="G26" s="170"/>
      <c r="H26" s="170"/>
      <c r="I26" s="170"/>
      <c r="J26" s="170"/>
      <c r="K26" s="170"/>
      <c r="L26" s="170"/>
      <c r="M26" s="170"/>
      <c r="N26" s="170"/>
    </row>
    <row r="27" spans="1:14" ht="18.75" x14ac:dyDescent="0.25">
      <c r="A27" s="169" t="s">
        <v>33</v>
      </c>
      <c r="B27" s="239" t="s">
        <v>24</v>
      </c>
      <c r="C27" s="239"/>
      <c r="D27" s="239"/>
      <c r="E27" s="239"/>
      <c r="F27" s="170" t="s">
        <v>45</v>
      </c>
      <c r="G27" s="170"/>
      <c r="H27" s="170"/>
      <c r="I27" s="170"/>
      <c r="J27" s="170"/>
      <c r="K27" s="170"/>
      <c r="L27" s="170"/>
      <c r="M27" s="170"/>
      <c r="N27" s="170"/>
    </row>
    <row r="28" spans="1:14" ht="18.75" x14ac:dyDescent="0.3">
      <c r="A28" s="97"/>
      <c r="B28" s="97"/>
      <c r="C28" s="97"/>
      <c r="D28" s="97"/>
      <c r="E28" s="97"/>
      <c r="G28" s="170"/>
      <c r="H28" s="170"/>
      <c r="I28" s="170"/>
      <c r="J28" s="170"/>
      <c r="K28" s="170"/>
      <c r="L28" s="170"/>
      <c r="M28" s="170"/>
      <c r="N28" s="170"/>
    </row>
    <row r="29" spans="1:14" ht="18.75" x14ac:dyDescent="0.25">
      <c r="A29" s="169" t="s">
        <v>26</v>
      </c>
      <c r="B29" s="239" t="s">
        <v>27</v>
      </c>
      <c r="C29" s="239"/>
      <c r="D29" s="239"/>
      <c r="E29" s="239"/>
      <c r="G29" s="170"/>
      <c r="H29" s="170"/>
      <c r="I29" s="170"/>
      <c r="J29" s="170"/>
      <c r="K29" s="170"/>
      <c r="L29" s="170"/>
      <c r="M29" s="170"/>
      <c r="N29" s="170"/>
    </row>
    <row r="30" spans="1:14" ht="18.75" x14ac:dyDescent="0.3">
      <c r="A30" s="97"/>
      <c r="B30" s="97"/>
      <c r="C30" s="97"/>
      <c r="D30" s="97"/>
      <c r="E30" s="97"/>
      <c r="G30" s="170"/>
      <c r="H30" s="170"/>
      <c r="I30" s="170"/>
      <c r="J30" s="170"/>
      <c r="K30" s="170"/>
      <c r="L30" s="170"/>
      <c r="M30" s="170"/>
      <c r="N30" s="170"/>
    </row>
    <row r="31" spans="1:14" ht="18.75" x14ac:dyDescent="0.25">
      <c r="A31" s="169" t="s">
        <v>13</v>
      </c>
      <c r="B31" s="239" t="s">
        <v>34</v>
      </c>
      <c r="C31" s="239"/>
      <c r="D31" s="239"/>
      <c r="E31" s="239"/>
      <c r="F31" s="170" t="s">
        <v>35</v>
      </c>
      <c r="G31" s="171"/>
      <c r="H31" s="170"/>
      <c r="I31" s="170"/>
      <c r="J31" s="170"/>
      <c r="K31" s="170"/>
      <c r="L31" s="170"/>
      <c r="M31" s="170"/>
      <c r="N31" s="170"/>
    </row>
    <row r="32" spans="1:14" ht="18.75" x14ac:dyDescent="0.25">
      <c r="A32" s="169" t="s">
        <v>36</v>
      </c>
      <c r="B32" s="239"/>
      <c r="C32" s="239"/>
      <c r="D32" s="239"/>
      <c r="E32" s="239"/>
      <c r="G32" s="171"/>
      <c r="H32" s="170"/>
      <c r="I32" s="170"/>
      <c r="J32" s="170"/>
      <c r="K32" s="170"/>
      <c r="L32" s="170"/>
      <c r="M32" s="170"/>
      <c r="N32" s="170"/>
    </row>
    <row r="33" spans="1:14" ht="18.75" x14ac:dyDescent="0.3">
      <c r="A33" s="97"/>
      <c r="B33" s="97"/>
      <c r="C33" s="97"/>
      <c r="D33" s="97"/>
      <c r="E33" s="97"/>
      <c r="G33" s="170"/>
      <c r="H33" s="170"/>
      <c r="I33" s="170"/>
      <c r="J33" s="170"/>
      <c r="K33" s="170"/>
      <c r="L33" s="170"/>
      <c r="M33" s="170"/>
      <c r="N33" s="170"/>
    </row>
    <row r="34" spans="1:14" ht="18" customHeight="1" x14ac:dyDescent="0.25">
      <c r="A34" s="238" t="s">
        <v>11</v>
      </c>
      <c r="B34" s="240" t="s">
        <v>37</v>
      </c>
      <c r="C34" s="240"/>
      <c r="D34" s="240"/>
      <c r="E34" s="240"/>
      <c r="F34" s="170" t="s">
        <v>38</v>
      </c>
      <c r="G34" s="171"/>
      <c r="H34" s="170"/>
      <c r="I34" s="170"/>
      <c r="J34" s="170"/>
      <c r="K34" s="170"/>
      <c r="L34" s="170"/>
      <c r="M34" s="170"/>
      <c r="N34" s="170"/>
    </row>
    <row r="35" spans="1:14" ht="18" customHeight="1" x14ac:dyDescent="0.25">
      <c r="A35" s="238"/>
      <c r="B35" s="240"/>
      <c r="C35" s="240"/>
      <c r="D35" s="240"/>
      <c r="E35" s="240"/>
      <c r="F35" s="170" t="s">
        <v>40</v>
      </c>
      <c r="G35" s="171"/>
      <c r="H35" s="170"/>
      <c r="I35" s="170"/>
      <c r="J35" s="170"/>
      <c r="K35" s="170"/>
      <c r="L35" s="170"/>
      <c r="M35" s="170"/>
      <c r="N35" s="170"/>
    </row>
    <row r="36" spans="1:14" x14ac:dyDescent="0.25">
      <c r="A36" s="238" t="s">
        <v>12</v>
      </c>
      <c r="B36" s="239" t="s">
        <v>39</v>
      </c>
      <c r="C36" s="239"/>
      <c r="D36" s="239"/>
      <c r="E36" s="239"/>
      <c r="F36" s="170" t="s">
        <v>41</v>
      </c>
      <c r="G36" s="171"/>
      <c r="H36" s="170"/>
      <c r="I36" s="170"/>
      <c r="J36" s="170"/>
      <c r="K36" s="170"/>
      <c r="L36" s="170"/>
      <c r="M36" s="170"/>
      <c r="N36" s="170"/>
    </row>
    <row r="37" spans="1:14" x14ac:dyDescent="0.25">
      <c r="A37" s="238"/>
      <c r="B37" s="239"/>
      <c r="C37" s="239"/>
      <c r="D37" s="239"/>
      <c r="E37" s="239"/>
      <c r="F37" s="170" t="s">
        <v>42</v>
      </c>
      <c r="G37" s="171"/>
      <c r="H37" s="170"/>
      <c r="I37" s="170"/>
      <c r="J37" s="170"/>
      <c r="K37" s="170"/>
      <c r="L37" s="170"/>
      <c r="M37" s="170"/>
      <c r="N37" s="170"/>
    </row>
    <row r="38" spans="1:14" x14ac:dyDescent="0.25">
      <c r="A38" s="238" t="s">
        <v>14</v>
      </c>
      <c r="B38" s="239" t="s">
        <v>43</v>
      </c>
      <c r="C38" s="239"/>
      <c r="D38" s="239"/>
      <c r="E38" s="239"/>
      <c r="F38" s="170" t="s">
        <v>44</v>
      </c>
      <c r="G38" s="171"/>
      <c r="H38" s="170"/>
      <c r="I38" s="170"/>
      <c r="J38" s="170"/>
      <c r="K38" s="170"/>
      <c r="L38" s="170"/>
      <c r="M38" s="170"/>
      <c r="N38" s="170"/>
    </row>
    <row r="39" spans="1:14" x14ac:dyDescent="0.25">
      <c r="A39" s="238"/>
      <c r="B39" s="239"/>
      <c r="C39" s="239"/>
      <c r="D39" s="239"/>
      <c r="E39" s="239"/>
      <c r="F39" s="170" t="s">
        <v>46</v>
      </c>
      <c r="G39" s="171"/>
      <c r="H39" s="170"/>
      <c r="I39" s="170"/>
      <c r="J39" s="170"/>
      <c r="K39" s="170"/>
      <c r="L39" s="170"/>
      <c r="M39" s="170"/>
      <c r="N39" s="170"/>
    </row>
    <row r="40" spans="1:14" x14ac:dyDescent="0.25">
      <c r="A40" s="238" t="s">
        <v>15</v>
      </c>
      <c r="B40" s="239" t="s">
        <v>51</v>
      </c>
      <c r="C40" s="239"/>
      <c r="D40" s="239"/>
      <c r="E40" s="239"/>
      <c r="F40" s="170" t="s">
        <v>45</v>
      </c>
      <c r="G40" s="171"/>
      <c r="H40" s="170"/>
      <c r="I40" s="170"/>
      <c r="J40" s="170"/>
      <c r="K40" s="170"/>
      <c r="L40" s="170"/>
      <c r="M40" s="170"/>
      <c r="N40" s="170"/>
    </row>
    <row r="41" spans="1:14" x14ac:dyDescent="0.25">
      <c r="A41" s="238"/>
      <c r="B41" s="239"/>
      <c r="C41" s="239"/>
      <c r="D41" s="239"/>
      <c r="E41" s="239"/>
      <c r="F41" s="170" t="s">
        <v>47</v>
      </c>
      <c r="G41" s="171"/>
      <c r="H41" s="170"/>
      <c r="I41" s="170"/>
      <c r="J41" s="170"/>
      <c r="K41" s="170"/>
      <c r="L41" s="170"/>
      <c r="M41" s="170"/>
      <c r="N41" s="170"/>
    </row>
    <row r="42" spans="1:14" ht="18.75" x14ac:dyDescent="0.3">
      <c r="A42" s="169" t="s">
        <v>48</v>
      </c>
      <c r="B42" s="237" t="s">
        <v>49</v>
      </c>
      <c r="C42" s="237"/>
      <c r="D42" s="237"/>
      <c r="E42" s="237"/>
      <c r="F42" s="170" t="s">
        <v>50</v>
      </c>
      <c r="G42" s="171"/>
      <c r="H42" s="170"/>
      <c r="I42" s="170"/>
      <c r="J42" s="170"/>
      <c r="K42" s="170"/>
      <c r="L42" s="170"/>
      <c r="M42" s="170"/>
      <c r="N42" s="170"/>
    </row>
  </sheetData>
  <mergeCells count="65">
    <mergeCell ref="N3:N5"/>
    <mergeCell ref="B6:E6"/>
    <mergeCell ref="B2:E2"/>
    <mergeCell ref="B3:E5"/>
    <mergeCell ref="F3:F5"/>
    <mergeCell ref="G3:G5"/>
    <mergeCell ref="H3:H5"/>
    <mergeCell ref="I3:I5"/>
    <mergeCell ref="J7:J9"/>
    <mergeCell ref="J3:J5"/>
    <mergeCell ref="K3:K5"/>
    <mergeCell ref="L3:L5"/>
    <mergeCell ref="M3:M5"/>
    <mergeCell ref="B14:E14"/>
    <mergeCell ref="K7:K9"/>
    <mergeCell ref="L7:L9"/>
    <mergeCell ref="M7:M9"/>
    <mergeCell ref="N7:N9"/>
    <mergeCell ref="B10:E10"/>
    <mergeCell ref="B11:E13"/>
    <mergeCell ref="F11:F13"/>
    <mergeCell ref="G11:G13"/>
    <mergeCell ref="H11:H13"/>
    <mergeCell ref="I11:I13"/>
    <mergeCell ref="B7:E9"/>
    <mergeCell ref="F7:F9"/>
    <mergeCell ref="G7:G9"/>
    <mergeCell ref="H7:H9"/>
    <mergeCell ref="I7:I9"/>
    <mergeCell ref="J11:J13"/>
    <mergeCell ref="K11:K13"/>
    <mergeCell ref="L11:L13"/>
    <mergeCell ref="M11:M13"/>
    <mergeCell ref="N11:N13"/>
    <mergeCell ref="B26:E26"/>
    <mergeCell ref="K15:K16"/>
    <mergeCell ref="L15:L16"/>
    <mergeCell ref="M15:M16"/>
    <mergeCell ref="N15:N16"/>
    <mergeCell ref="B17:E17"/>
    <mergeCell ref="B20:E20"/>
    <mergeCell ref="B15:E16"/>
    <mergeCell ref="F15:F16"/>
    <mergeCell ref="G15:G16"/>
    <mergeCell ref="H15:H16"/>
    <mergeCell ref="I15:I16"/>
    <mergeCell ref="J15:J16"/>
    <mergeCell ref="A21:A22"/>
    <mergeCell ref="B21:E22"/>
    <mergeCell ref="A23:A24"/>
    <mergeCell ref="B23:E24"/>
    <mergeCell ref="B25:E25"/>
    <mergeCell ref="B27:E27"/>
    <mergeCell ref="B29:E29"/>
    <mergeCell ref="B31:E31"/>
    <mergeCell ref="B32:E32"/>
    <mergeCell ref="A34:A35"/>
    <mergeCell ref="B34:E35"/>
    <mergeCell ref="B42:E42"/>
    <mergeCell ref="A36:A37"/>
    <mergeCell ref="B36:E37"/>
    <mergeCell ref="A38:A39"/>
    <mergeCell ref="B38:E39"/>
    <mergeCell ref="A40:A41"/>
    <mergeCell ref="B40:E41"/>
  </mergeCells>
  <pageMargins left="0.7" right="0.7" top="0.75" bottom="0.75" header="0.3" footer="0.3"/>
  <pageSetup paperSize="9" orientation="landscape" r:id="rId1"/>
  <legacyDrawing r:id="rId2"/>
  <extLst>
    <ext xmlns:x14="http://schemas.microsoft.com/office/spreadsheetml/2009/9/main" uri="{78C0D931-6437-407d-A8EE-F0AAD7539E65}">
      <x14:conditionalFormattings>
        <x14:conditionalFormatting xmlns:xm="http://schemas.microsoft.com/office/excel/2006/main">
          <x14:cfRule type="expression" priority="93" id="{DB40A803-81EB-4D1A-8E85-3714D73127D8}">
            <xm:f>'Choix Solutions 2'!$E$5="Non"</xm:f>
            <x14:dxf>
              <fill>
                <patternFill>
                  <bgColor theme="0" tint="-0.34998626667073579"/>
                </patternFill>
              </fill>
            </x14:dxf>
          </x14:cfRule>
          <x14:cfRule type="expression" priority="136" id="{C78B0A93-4159-4680-A90D-11AC36A553F5}">
            <xm:f>'Choix Solutions 2'!$E$5="Non"</xm:f>
            <x14:dxf>
              <fill>
                <patternFill>
                  <bgColor theme="0" tint="-0.499984740745262"/>
                </patternFill>
              </fill>
            </x14:dxf>
          </x14:cfRule>
          <xm:sqref>G1:G5 G7:G9 G11:G13 G15:G16 G18:G1048576</xm:sqref>
        </x14:conditionalFormatting>
        <x14:conditionalFormatting xmlns:xm="http://schemas.microsoft.com/office/excel/2006/main">
          <x14:cfRule type="expression" priority="135" id="{B5A80F9D-3765-4B2A-8BFE-B5A3ACC93DA9}">
            <xm:f>'Choix Solutions 2'!$F$5="Non"</xm:f>
            <x14:dxf>
              <fill>
                <patternFill>
                  <bgColor theme="0" tint="-0.499984740745262"/>
                </patternFill>
              </fill>
            </x14:dxf>
          </x14:cfRule>
          <xm:sqref>H1:H2 H18:H19 H22:H1048576</xm:sqref>
        </x14:conditionalFormatting>
        <x14:conditionalFormatting xmlns:xm="http://schemas.microsoft.com/office/excel/2006/main">
          <x14:cfRule type="expression" priority="134" id="{163D0584-3B5A-4D16-8142-FCA96106DCD9}">
            <xm:f>'Choix Solutions 2'!$G$5="Non"</xm:f>
            <x14:dxf>
              <fill>
                <patternFill>
                  <bgColor theme="0" tint="-0.499984740745262"/>
                </patternFill>
              </fill>
            </x14:dxf>
          </x14:cfRule>
          <xm:sqref>I1:I2 I18:I19 I22:I1048576</xm:sqref>
        </x14:conditionalFormatting>
        <x14:conditionalFormatting xmlns:xm="http://schemas.microsoft.com/office/excel/2006/main">
          <x14:cfRule type="expression" priority="133" id="{A61236A2-2A19-4594-A40C-4E2647C71414}">
            <xm:f>'Choix Solutions 2'!$H$5="Non"</xm:f>
            <x14:dxf>
              <fill>
                <patternFill>
                  <bgColor theme="0" tint="-0.499984740745262"/>
                </patternFill>
              </fill>
            </x14:dxf>
          </x14:cfRule>
          <xm:sqref>J1:J2 J18:J19 J22:J1048576</xm:sqref>
        </x14:conditionalFormatting>
        <x14:conditionalFormatting xmlns:xm="http://schemas.microsoft.com/office/excel/2006/main">
          <x14:cfRule type="expression" priority="132" id="{255CC04A-6271-426C-8915-0B404B3D2993}">
            <xm:f>'Choix Solutions 2'!$I$5="Non"</xm:f>
            <x14:dxf>
              <fill>
                <patternFill>
                  <bgColor theme="0" tint="-0.499984740745262"/>
                </patternFill>
              </fill>
            </x14:dxf>
          </x14:cfRule>
          <xm:sqref>K1:K2 K18:K19 K22:K1048576</xm:sqref>
        </x14:conditionalFormatting>
        <x14:conditionalFormatting xmlns:xm="http://schemas.microsoft.com/office/excel/2006/main">
          <x14:cfRule type="expression" priority="131" id="{F1A44C1D-E5EC-4E0A-89BB-803549058C46}">
            <xm:f>'Choix Solutions 2'!$J$5="Non"</xm:f>
            <x14:dxf>
              <fill>
                <patternFill>
                  <bgColor theme="0" tint="-0.499984740745262"/>
                </patternFill>
              </fill>
            </x14:dxf>
          </x14:cfRule>
          <xm:sqref>L1:L2 L18:L19 L22:L1048576</xm:sqref>
        </x14:conditionalFormatting>
        <x14:conditionalFormatting xmlns:xm="http://schemas.microsoft.com/office/excel/2006/main">
          <x14:cfRule type="expression" priority="130" id="{94C06A15-62B2-4524-84FA-15897CC09268}">
            <xm:f>'Choix Solutions 2'!$K$5="Non"</xm:f>
            <x14:dxf>
              <fill>
                <patternFill>
                  <bgColor theme="0" tint="-0.499984740745262"/>
                </patternFill>
              </fill>
            </x14:dxf>
          </x14:cfRule>
          <xm:sqref>M1:M2 M18:M19 M22:M1048576</xm:sqref>
        </x14:conditionalFormatting>
        <x14:conditionalFormatting xmlns:xm="http://schemas.microsoft.com/office/excel/2006/main">
          <x14:cfRule type="expression" priority="129" id="{3DE81D2A-1FD3-4380-B047-2A7D6E25676F}">
            <xm:f>'Choix Solutions 2'!$L$5="Non"</xm:f>
            <x14:dxf>
              <fill>
                <patternFill>
                  <bgColor theme="0" tint="-0.499984740745262"/>
                </patternFill>
              </fill>
            </x14:dxf>
          </x14:cfRule>
          <xm:sqref>N1:N2 N18:N19 N22:N1048576</xm:sqref>
        </x14:conditionalFormatting>
        <x14:conditionalFormatting xmlns:xm="http://schemas.microsoft.com/office/excel/2006/main">
          <x14:cfRule type="expression" priority="128" id="{9B00C679-60D1-4044-8FBA-268E732DCA17}">
            <xm:f>'Choix Solutions 2'!$E$5="Non"</xm:f>
            <x14:dxf>
              <fill>
                <patternFill>
                  <bgColor theme="0" tint="-0.499984740745262"/>
                </patternFill>
              </fill>
            </x14:dxf>
          </x14:cfRule>
          <xm:sqref>H3:H5</xm:sqref>
        </x14:conditionalFormatting>
        <x14:conditionalFormatting xmlns:xm="http://schemas.microsoft.com/office/excel/2006/main">
          <x14:cfRule type="expression" priority="127" id="{D4597A0A-0FEC-48DF-91BB-C8F67DB5D3A7}">
            <xm:f>'Choix Solutions 2'!$E$5="Non"</xm:f>
            <x14:dxf>
              <fill>
                <patternFill>
                  <bgColor theme="0" tint="-0.499984740745262"/>
                </patternFill>
              </fill>
            </x14:dxf>
          </x14:cfRule>
          <xm:sqref>I3:I5</xm:sqref>
        </x14:conditionalFormatting>
        <x14:conditionalFormatting xmlns:xm="http://schemas.microsoft.com/office/excel/2006/main">
          <x14:cfRule type="expression" priority="126" id="{F1273408-2277-4FAD-B50C-2744F18D4212}">
            <xm:f>'Choix Solutions 2'!$E$5="Non"</xm:f>
            <x14:dxf>
              <fill>
                <patternFill>
                  <bgColor theme="0" tint="-0.499984740745262"/>
                </patternFill>
              </fill>
            </x14:dxf>
          </x14:cfRule>
          <xm:sqref>J3:J5</xm:sqref>
        </x14:conditionalFormatting>
        <x14:conditionalFormatting xmlns:xm="http://schemas.microsoft.com/office/excel/2006/main">
          <x14:cfRule type="expression" priority="125" id="{702083BD-EC19-4A1B-85CF-9FD9B7B480A4}">
            <xm:f>'Choix Solutions 2'!$E$5="Non"</xm:f>
            <x14:dxf>
              <fill>
                <patternFill>
                  <bgColor theme="0" tint="-0.499984740745262"/>
                </patternFill>
              </fill>
            </x14:dxf>
          </x14:cfRule>
          <xm:sqref>K3:K5</xm:sqref>
        </x14:conditionalFormatting>
        <x14:conditionalFormatting xmlns:xm="http://schemas.microsoft.com/office/excel/2006/main">
          <x14:cfRule type="expression" priority="124" id="{C0419E4C-5D17-4A14-9CEA-76F0AA39E398}">
            <xm:f>'Choix Solutions 2'!$E$5="Non"</xm:f>
            <x14:dxf>
              <fill>
                <patternFill>
                  <bgColor theme="0" tint="-0.499984740745262"/>
                </patternFill>
              </fill>
            </x14:dxf>
          </x14:cfRule>
          <xm:sqref>L3:L5</xm:sqref>
        </x14:conditionalFormatting>
        <x14:conditionalFormatting xmlns:xm="http://schemas.microsoft.com/office/excel/2006/main">
          <x14:cfRule type="expression" priority="123" id="{8A785004-C375-4E97-86F9-B0A9EB996793}">
            <xm:f>'Choix Solutions 2'!$E$5="Non"</xm:f>
            <x14:dxf>
              <fill>
                <patternFill>
                  <bgColor theme="0" tint="-0.499984740745262"/>
                </patternFill>
              </fill>
            </x14:dxf>
          </x14:cfRule>
          <xm:sqref>M3:M5</xm:sqref>
        </x14:conditionalFormatting>
        <x14:conditionalFormatting xmlns:xm="http://schemas.microsoft.com/office/excel/2006/main">
          <x14:cfRule type="expression" priority="122" id="{0F9B3C68-526A-4BA2-AB6A-2A02C88A6628}">
            <xm:f>'Choix Solutions 2'!$E$5="Non"</xm:f>
            <x14:dxf>
              <fill>
                <patternFill>
                  <bgColor theme="0" tint="-0.499984740745262"/>
                </patternFill>
              </fill>
            </x14:dxf>
          </x14:cfRule>
          <xm:sqref>N3:N5</xm:sqref>
        </x14:conditionalFormatting>
        <x14:conditionalFormatting xmlns:xm="http://schemas.microsoft.com/office/excel/2006/main">
          <x14:cfRule type="expression" priority="121" id="{3836731E-1BCD-461D-BFE7-C4B74713A47B}">
            <xm:f>'Choix Solutions 2'!$E$5="Non"</xm:f>
            <x14:dxf>
              <fill>
                <patternFill>
                  <bgColor theme="0" tint="-0.499984740745262"/>
                </patternFill>
              </fill>
            </x14:dxf>
          </x14:cfRule>
          <xm:sqref>H7:H9</xm:sqref>
        </x14:conditionalFormatting>
        <x14:conditionalFormatting xmlns:xm="http://schemas.microsoft.com/office/excel/2006/main">
          <x14:cfRule type="expression" priority="120" id="{D1EF26E1-965A-4530-BC4B-B7C5A64B2A7C}">
            <xm:f>'Choix Solutions 2'!$E$5="Non"</xm:f>
            <x14:dxf>
              <fill>
                <patternFill>
                  <bgColor theme="0" tint="-0.499984740745262"/>
                </patternFill>
              </fill>
            </x14:dxf>
          </x14:cfRule>
          <xm:sqref>I7:I9</xm:sqref>
        </x14:conditionalFormatting>
        <x14:conditionalFormatting xmlns:xm="http://schemas.microsoft.com/office/excel/2006/main">
          <x14:cfRule type="expression" priority="119" id="{3508CA97-28AA-426E-8625-B28775084FC3}">
            <xm:f>'Choix Solutions 2'!$E$5="Non"</xm:f>
            <x14:dxf>
              <fill>
                <patternFill>
                  <bgColor theme="0" tint="-0.499984740745262"/>
                </patternFill>
              </fill>
            </x14:dxf>
          </x14:cfRule>
          <xm:sqref>J7:J9</xm:sqref>
        </x14:conditionalFormatting>
        <x14:conditionalFormatting xmlns:xm="http://schemas.microsoft.com/office/excel/2006/main">
          <x14:cfRule type="expression" priority="118" id="{8353CB69-727F-46E9-8551-539433FCE7FF}">
            <xm:f>'Choix Solutions 2'!$E$5="Non"</xm:f>
            <x14:dxf>
              <fill>
                <patternFill>
                  <bgColor theme="0" tint="-0.499984740745262"/>
                </patternFill>
              </fill>
            </x14:dxf>
          </x14:cfRule>
          <xm:sqref>K7:K9</xm:sqref>
        </x14:conditionalFormatting>
        <x14:conditionalFormatting xmlns:xm="http://schemas.microsoft.com/office/excel/2006/main">
          <x14:cfRule type="expression" priority="117" id="{2E6780D9-CD95-4E7A-B2FD-B365EA4ADADC}">
            <xm:f>'Choix Solutions 2'!$E$5="Non"</xm:f>
            <x14:dxf>
              <fill>
                <patternFill>
                  <bgColor theme="0" tint="-0.499984740745262"/>
                </patternFill>
              </fill>
            </x14:dxf>
          </x14:cfRule>
          <xm:sqref>L7:L9</xm:sqref>
        </x14:conditionalFormatting>
        <x14:conditionalFormatting xmlns:xm="http://schemas.microsoft.com/office/excel/2006/main">
          <x14:cfRule type="expression" priority="116" id="{98724426-DF82-4B24-95A4-B66B2BE71D00}">
            <xm:f>'Choix Solutions 2'!$E$5="Non"</xm:f>
            <x14:dxf>
              <fill>
                <patternFill>
                  <bgColor theme="0" tint="-0.499984740745262"/>
                </patternFill>
              </fill>
            </x14:dxf>
          </x14:cfRule>
          <xm:sqref>M7:M9</xm:sqref>
        </x14:conditionalFormatting>
        <x14:conditionalFormatting xmlns:xm="http://schemas.microsoft.com/office/excel/2006/main">
          <x14:cfRule type="expression" priority="115" id="{151CC303-2AFC-4D7E-91C9-EAEEA19FF57C}">
            <xm:f>'Choix Solutions 2'!$E$5="Non"</xm:f>
            <x14:dxf>
              <fill>
                <patternFill>
                  <bgColor theme="0" tint="-0.499984740745262"/>
                </patternFill>
              </fill>
            </x14:dxf>
          </x14:cfRule>
          <xm:sqref>N7:N9</xm:sqref>
        </x14:conditionalFormatting>
        <x14:conditionalFormatting xmlns:xm="http://schemas.microsoft.com/office/excel/2006/main">
          <x14:cfRule type="expression" priority="114" id="{9446808E-B51D-4088-8EDD-26A79640A4F1}">
            <xm:f>'Choix Solutions 2'!$E$5="Non"</xm:f>
            <x14:dxf>
              <fill>
                <patternFill>
                  <bgColor theme="0" tint="-0.499984740745262"/>
                </patternFill>
              </fill>
            </x14:dxf>
          </x14:cfRule>
          <xm:sqref>H11:H13</xm:sqref>
        </x14:conditionalFormatting>
        <x14:conditionalFormatting xmlns:xm="http://schemas.microsoft.com/office/excel/2006/main">
          <x14:cfRule type="expression" priority="113" id="{9A22453D-8FE0-4C43-A770-8B0DE7A52B01}">
            <xm:f>'Choix Solutions 2'!$E$5="Non"</xm:f>
            <x14:dxf>
              <fill>
                <patternFill>
                  <bgColor theme="0" tint="-0.499984740745262"/>
                </patternFill>
              </fill>
            </x14:dxf>
          </x14:cfRule>
          <xm:sqref>I11:I13</xm:sqref>
        </x14:conditionalFormatting>
        <x14:conditionalFormatting xmlns:xm="http://schemas.microsoft.com/office/excel/2006/main">
          <x14:cfRule type="expression" priority="112" id="{5EBA97E0-0E03-415C-900A-BDC68C89D61D}">
            <xm:f>'Choix Solutions 2'!$E$5="Non"</xm:f>
            <x14:dxf>
              <fill>
                <patternFill>
                  <bgColor theme="0" tint="-0.499984740745262"/>
                </patternFill>
              </fill>
            </x14:dxf>
          </x14:cfRule>
          <xm:sqref>J11:J13</xm:sqref>
        </x14:conditionalFormatting>
        <x14:conditionalFormatting xmlns:xm="http://schemas.microsoft.com/office/excel/2006/main">
          <x14:cfRule type="expression" priority="111" id="{CBD28F91-0A07-47AC-BF2E-8C06BA97DB72}">
            <xm:f>'Choix Solutions 2'!$E$5="Non"</xm:f>
            <x14:dxf>
              <fill>
                <patternFill>
                  <bgColor theme="0" tint="-0.499984740745262"/>
                </patternFill>
              </fill>
            </x14:dxf>
          </x14:cfRule>
          <xm:sqref>K11:K13</xm:sqref>
        </x14:conditionalFormatting>
        <x14:conditionalFormatting xmlns:xm="http://schemas.microsoft.com/office/excel/2006/main">
          <x14:cfRule type="expression" priority="110" id="{9076B36D-0397-4071-8895-BDCB7C900205}">
            <xm:f>'Choix Solutions 2'!$E$5="Non"</xm:f>
            <x14:dxf>
              <fill>
                <patternFill>
                  <bgColor theme="0" tint="-0.499984740745262"/>
                </patternFill>
              </fill>
            </x14:dxf>
          </x14:cfRule>
          <xm:sqref>L11:L13</xm:sqref>
        </x14:conditionalFormatting>
        <x14:conditionalFormatting xmlns:xm="http://schemas.microsoft.com/office/excel/2006/main">
          <x14:cfRule type="expression" priority="109" id="{A95AC947-F426-4929-BB8D-28B07AF364D0}">
            <xm:f>'Choix Solutions 2'!$E$5="Non"</xm:f>
            <x14:dxf>
              <fill>
                <patternFill>
                  <bgColor theme="0" tint="-0.499984740745262"/>
                </patternFill>
              </fill>
            </x14:dxf>
          </x14:cfRule>
          <xm:sqref>M11:M13</xm:sqref>
        </x14:conditionalFormatting>
        <x14:conditionalFormatting xmlns:xm="http://schemas.microsoft.com/office/excel/2006/main">
          <x14:cfRule type="expression" priority="108" id="{3DF99B70-82E0-4C7E-8A29-3C070ABDA062}">
            <xm:f>'Choix Solutions 2'!$E$5="Non"</xm:f>
            <x14:dxf>
              <fill>
                <patternFill>
                  <bgColor theme="0" tint="-0.499984740745262"/>
                </patternFill>
              </fill>
            </x14:dxf>
          </x14:cfRule>
          <xm:sqref>N11:N13</xm:sqref>
        </x14:conditionalFormatting>
        <x14:conditionalFormatting xmlns:xm="http://schemas.microsoft.com/office/excel/2006/main">
          <x14:cfRule type="expression" priority="107" id="{D7C7E7D0-F13C-4900-9699-82B9EF996162}">
            <xm:f>'Choix Solutions 2'!$E$5="Non"</xm:f>
            <x14:dxf>
              <fill>
                <patternFill>
                  <bgColor theme="0" tint="-0.499984740745262"/>
                </patternFill>
              </fill>
            </x14:dxf>
          </x14:cfRule>
          <xm:sqref>H15:H16</xm:sqref>
        </x14:conditionalFormatting>
        <x14:conditionalFormatting xmlns:xm="http://schemas.microsoft.com/office/excel/2006/main">
          <x14:cfRule type="expression" priority="106" id="{B5560296-08A7-4111-9D0C-1420B9BDCD04}">
            <xm:f>'Choix Solutions 2'!$E$5="Non"</xm:f>
            <x14:dxf>
              <fill>
                <patternFill>
                  <bgColor theme="0" tint="-0.499984740745262"/>
                </patternFill>
              </fill>
            </x14:dxf>
          </x14:cfRule>
          <xm:sqref>I15:I16</xm:sqref>
        </x14:conditionalFormatting>
        <x14:conditionalFormatting xmlns:xm="http://schemas.microsoft.com/office/excel/2006/main">
          <x14:cfRule type="expression" priority="105" id="{7A1F566C-1454-49AA-8841-2F9D166DD6AA}">
            <xm:f>'Choix Solutions 2'!$E$5="Non"</xm:f>
            <x14:dxf>
              <fill>
                <patternFill>
                  <bgColor theme="0" tint="-0.499984740745262"/>
                </patternFill>
              </fill>
            </x14:dxf>
          </x14:cfRule>
          <xm:sqref>J15:J16</xm:sqref>
        </x14:conditionalFormatting>
        <x14:conditionalFormatting xmlns:xm="http://schemas.microsoft.com/office/excel/2006/main">
          <x14:cfRule type="expression" priority="104" id="{F471785A-5311-455F-892A-E4BB2CD7EE87}">
            <xm:f>'Choix Solutions 2'!$E$5="Non"</xm:f>
            <x14:dxf>
              <fill>
                <patternFill>
                  <bgColor theme="0" tint="-0.499984740745262"/>
                </patternFill>
              </fill>
            </x14:dxf>
          </x14:cfRule>
          <xm:sqref>K15:K16</xm:sqref>
        </x14:conditionalFormatting>
        <x14:conditionalFormatting xmlns:xm="http://schemas.microsoft.com/office/excel/2006/main">
          <x14:cfRule type="expression" priority="103" id="{E64CBF33-79F4-496E-AD8C-772DBA84B393}">
            <xm:f>'Choix Solutions 2'!$E$5="Non"</xm:f>
            <x14:dxf>
              <fill>
                <patternFill>
                  <bgColor theme="0" tint="-0.499984740745262"/>
                </patternFill>
              </fill>
            </x14:dxf>
          </x14:cfRule>
          <xm:sqref>L15:L16</xm:sqref>
        </x14:conditionalFormatting>
        <x14:conditionalFormatting xmlns:xm="http://schemas.microsoft.com/office/excel/2006/main">
          <x14:cfRule type="expression" priority="102" id="{F23682B5-99E8-43AC-8762-E760D094D78D}">
            <xm:f>'Choix Solutions 2'!$E$5="Non"</xm:f>
            <x14:dxf>
              <fill>
                <patternFill>
                  <bgColor theme="0" tint="-0.499984740745262"/>
                </patternFill>
              </fill>
            </x14:dxf>
          </x14:cfRule>
          <xm:sqref>M15:M16</xm:sqref>
        </x14:conditionalFormatting>
        <x14:conditionalFormatting xmlns:xm="http://schemas.microsoft.com/office/excel/2006/main">
          <x14:cfRule type="expression" priority="101" id="{65C6A7DB-D0F5-41C7-A1F1-2A3A9E2C6991}">
            <xm:f>'Choix Solutions 2'!$E$5="Non"</xm:f>
            <x14:dxf>
              <fill>
                <patternFill>
                  <bgColor theme="0" tint="-0.499984740745262"/>
                </patternFill>
              </fill>
            </x14:dxf>
          </x14:cfRule>
          <xm:sqref>N15:N16</xm:sqref>
        </x14:conditionalFormatting>
        <x14:conditionalFormatting xmlns:xm="http://schemas.microsoft.com/office/excel/2006/main">
          <x14:cfRule type="expression" priority="100" id="{37907059-266D-4201-9269-867EA6B2377C}">
            <xm:f>'Choix Solutions 2'!$L$5="Non"</xm:f>
            <x14:dxf>
              <font>
                <strike val="0"/>
              </font>
              <fill>
                <patternFill>
                  <bgColor theme="0" tint="-0.34998626667073579"/>
                </patternFill>
              </fill>
            </x14:dxf>
          </x14:cfRule>
          <xm:sqref>N1:N5 N7:N9 N11:N13 N15:N16 N18:N19 N22:N1048576</xm:sqref>
        </x14:conditionalFormatting>
        <x14:conditionalFormatting xmlns:xm="http://schemas.microsoft.com/office/excel/2006/main">
          <x14:cfRule type="expression" priority="99" id="{3E488AD6-48C8-4484-A0B3-39C81817BEA0}">
            <xm:f>'Choix Solutions 2'!$K$5="Non"</xm:f>
            <x14:dxf>
              <fill>
                <patternFill>
                  <bgColor theme="0" tint="-0.34998626667073579"/>
                </patternFill>
              </fill>
            </x14:dxf>
          </x14:cfRule>
          <xm:sqref>M1:M5 M7:M9 M11:M13 M15:M16 M18:M19 M22:M1048576</xm:sqref>
        </x14:conditionalFormatting>
        <x14:conditionalFormatting xmlns:xm="http://schemas.microsoft.com/office/excel/2006/main">
          <x14:cfRule type="expression" priority="98" id="{29B4CD57-40BA-40D1-81CB-1531032712AC}">
            <xm:f>'Choix Solutions 2'!$J$5="Non"</xm:f>
            <x14:dxf>
              <fill>
                <patternFill>
                  <bgColor theme="0" tint="-0.34998626667073579"/>
                </patternFill>
              </fill>
            </x14:dxf>
          </x14:cfRule>
          <xm:sqref>L1:L5 L7:L9 L11:L13 L15:L16 L18:L19 L22:L1048576</xm:sqref>
        </x14:conditionalFormatting>
        <x14:conditionalFormatting xmlns:xm="http://schemas.microsoft.com/office/excel/2006/main">
          <x14:cfRule type="expression" priority="97" id="{50495686-9053-4710-AE23-18344DF4FA83}">
            <xm:f>'Choix Solutions 2'!$I$5="Non"</xm:f>
            <x14:dxf>
              <fill>
                <patternFill>
                  <bgColor theme="0" tint="-0.34998626667073579"/>
                </patternFill>
              </fill>
            </x14:dxf>
          </x14:cfRule>
          <xm:sqref>K1:K5 K7:K9 K11:K13 K15:K16 K18:K19 K22:K1048576</xm:sqref>
        </x14:conditionalFormatting>
        <x14:conditionalFormatting xmlns:xm="http://schemas.microsoft.com/office/excel/2006/main">
          <x14:cfRule type="expression" priority="96" id="{471DA580-8230-455C-BB59-0DC727FE896E}">
            <xm:f>'Choix Solutions 2'!$H$5="Non"</xm:f>
            <x14:dxf>
              <fill>
                <patternFill>
                  <bgColor theme="0" tint="-0.34998626667073579"/>
                </patternFill>
              </fill>
            </x14:dxf>
          </x14:cfRule>
          <xm:sqref>J1:J5 J7:J9 J11:J13 J15:J16 J18:J19 J22:J1048576</xm:sqref>
        </x14:conditionalFormatting>
        <x14:conditionalFormatting xmlns:xm="http://schemas.microsoft.com/office/excel/2006/main">
          <x14:cfRule type="expression" priority="95" id="{324AA4BA-B843-4860-8A3F-6DF589A035B8}">
            <xm:f>'Choix Solutions 2'!$G$5="Non"</xm:f>
            <x14:dxf>
              <fill>
                <patternFill>
                  <bgColor theme="0" tint="-0.34998626667073579"/>
                </patternFill>
              </fill>
            </x14:dxf>
          </x14:cfRule>
          <xm:sqref>I1:I5 I7:I9 I11:I13 I15:I16 I18:I19 I22:I1048576</xm:sqref>
        </x14:conditionalFormatting>
        <x14:conditionalFormatting xmlns:xm="http://schemas.microsoft.com/office/excel/2006/main">
          <x14:cfRule type="expression" priority="94" id="{A68F6308-B8A3-44FF-849C-4C4FE72EAEC8}">
            <xm:f>'Choix Solutions 2'!$F$5="Non"</xm:f>
            <x14:dxf>
              <fill>
                <patternFill>
                  <bgColor theme="0" tint="-0.34998626667073579"/>
                </patternFill>
              </fill>
            </x14:dxf>
          </x14:cfRule>
          <xm:sqref>H1:H5 H7:H9 H11:H13 H15:H16 H18:H19 H22:H1048576</xm:sqref>
        </x14:conditionalFormatting>
        <x14:conditionalFormatting xmlns:xm="http://schemas.microsoft.com/office/excel/2006/main">
          <x14:cfRule type="expression" priority="91" id="{FBD6C87D-235B-4F65-B3C8-C1B83199E61B}">
            <xm:f>'Choix Solutions 2'!$E$5="Non"</xm:f>
            <x14:dxf>
              <fill>
                <patternFill>
                  <bgColor theme="0" tint="-0.34998626667073579"/>
                </patternFill>
              </fill>
            </x14:dxf>
          </x14:cfRule>
          <x14:cfRule type="expression" priority="92" id="{D3836BE2-1150-4875-9604-922B647CBDDC}">
            <xm:f>'Choix Solutions 2'!$E$5="Non"</xm:f>
            <x14:dxf>
              <fill>
                <patternFill>
                  <bgColor theme="0" tint="-0.499984740745262"/>
                </patternFill>
              </fill>
            </x14:dxf>
          </x14:cfRule>
          <xm:sqref>G6</xm:sqref>
        </x14:conditionalFormatting>
        <x14:conditionalFormatting xmlns:xm="http://schemas.microsoft.com/office/excel/2006/main">
          <x14:cfRule type="expression" priority="89" id="{B55D2D0F-0A99-4F32-BD6B-49B85AA887E8}">
            <xm:f>'Choix Solutions 2'!$E$5="Non"</xm:f>
            <x14:dxf>
              <fill>
                <patternFill>
                  <bgColor theme="0" tint="-0.34998626667073579"/>
                </patternFill>
              </fill>
            </x14:dxf>
          </x14:cfRule>
          <x14:cfRule type="expression" priority="90" id="{33CADDCF-C6FE-4081-BBC9-6F828C55992F}">
            <xm:f>'Choix Solutions 2'!$E$5="Non"</xm:f>
            <x14:dxf>
              <fill>
                <patternFill>
                  <bgColor theme="0" tint="-0.499984740745262"/>
                </patternFill>
              </fill>
            </x14:dxf>
          </x14:cfRule>
          <xm:sqref>G10</xm:sqref>
        </x14:conditionalFormatting>
        <x14:conditionalFormatting xmlns:xm="http://schemas.microsoft.com/office/excel/2006/main">
          <x14:cfRule type="expression" priority="87" id="{857A0E9F-DA62-45C1-B3C7-DFECDFC9E9F9}">
            <xm:f>'Choix Solutions 2'!$E$5="Non"</xm:f>
            <x14:dxf>
              <fill>
                <patternFill>
                  <bgColor theme="0" tint="-0.34998626667073579"/>
                </patternFill>
              </fill>
            </x14:dxf>
          </x14:cfRule>
          <x14:cfRule type="expression" priority="88" id="{BEDF0E35-D921-45BD-979B-BFFB2720218D}">
            <xm:f>'Choix Solutions 2'!$E$5="Non"</xm:f>
            <x14:dxf>
              <fill>
                <patternFill>
                  <bgColor theme="0" tint="-0.499984740745262"/>
                </patternFill>
              </fill>
            </x14:dxf>
          </x14:cfRule>
          <xm:sqref>G14</xm:sqref>
        </x14:conditionalFormatting>
        <x14:conditionalFormatting xmlns:xm="http://schemas.microsoft.com/office/excel/2006/main">
          <x14:cfRule type="expression" priority="85" id="{D0B66EF8-91F0-4EB4-BEF2-190524AB4DF3}">
            <xm:f>'Choix Solutions 2'!$E$5="Non"</xm:f>
            <x14:dxf>
              <fill>
                <patternFill>
                  <bgColor theme="0" tint="-0.34998626667073579"/>
                </patternFill>
              </fill>
            </x14:dxf>
          </x14:cfRule>
          <x14:cfRule type="expression" priority="86" id="{752CC802-4785-41DB-8870-794E3255014B}">
            <xm:f>'Choix Solutions 2'!$E$5="Non"</xm:f>
            <x14:dxf>
              <fill>
                <patternFill>
                  <bgColor theme="0" tint="-0.499984740745262"/>
                </patternFill>
              </fill>
            </x14:dxf>
          </x14:cfRule>
          <xm:sqref>G17</xm:sqref>
        </x14:conditionalFormatting>
        <x14:conditionalFormatting xmlns:xm="http://schemas.microsoft.com/office/excel/2006/main">
          <x14:cfRule type="expression" priority="83" id="{419E80CA-7298-48F4-A831-2D772A7BE98D}">
            <xm:f>'Choix Solutions 2'!$E$5="Non"</xm:f>
            <x14:dxf>
              <fill>
                <patternFill>
                  <bgColor theme="0" tint="-0.34998626667073579"/>
                </patternFill>
              </fill>
            </x14:dxf>
          </x14:cfRule>
          <x14:cfRule type="expression" priority="84" id="{5C8CC998-F70F-4793-934E-C8F8C592E85E}">
            <xm:f>'Choix Solutions 2'!$E$5="Non"</xm:f>
            <x14:dxf>
              <fill>
                <patternFill>
                  <bgColor theme="0" tint="-0.499984740745262"/>
                </patternFill>
              </fill>
            </x14:dxf>
          </x14:cfRule>
          <xm:sqref>H17</xm:sqref>
        </x14:conditionalFormatting>
        <x14:conditionalFormatting xmlns:xm="http://schemas.microsoft.com/office/excel/2006/main">
          <x14:cfRule type="expression" priority="81" id="{6CE442BA-7CA6-4ABB-B835-52BAC740B529}">
            <xm:f>'Choix Solutions 2'!$E$5="Non"</xm:f>
            <x14:dxf>
              <fill>
                <patternFill>
                  <bgColor theme="0" tint="-0.34998626667073579"/>
                </patternFill>
              </fill>
            </x14:dxf>
          </x14:cfRule>
          <x14:cfRule type="expression" priority="82" id="{41A32522-A74F-48A7-A3F7-A7E5BA051BF2}">
            <xm:f>'Choix Solutions 2'!$E$5="Non"</xm:f>
            <x14:dxf>
              <fill>
                <patternFill>
                  <bgColor theme="0" tint="-0.499984740745262"/>
                </patternFill>
              </fill>
            </x14:dxf>
          </x14:cfRule>
          <xm:sqref>I17</xm:sqref>
        </x14:conditionalFormatting>
        <x14:conditionalFormatting xmlns:xm="http://schemas.microsoft.com/office/excel/2006/main">
          <x14:cfRule type="expression" priority="79" id="{3772EE5F-87EE-4193-B76E-BCD0955BC931}">
            <xm:f>'Choix Solutions 2'!$E$5="Non"</xm:f>
            <x14:dxf>
              <fill>
                <patternFill>
                  <bgColor theme="0" tint="-0.34998626667073579"/>
                </patternFill>
              </fill>
            </x14:dxf>
          </x14:cfRule>
          <x14:cfRule type="expression" priority="80" id="{CF7E76DE-CC24-4EEA-9E13-6F7B203558E0}">
            <xm:f>'Choix Solutions 2'!$E$5="Non"</xm:f>
            <x14:dxf>
              <fill>
                <patternFill>
                  <bgColor theme="0" tint="-0.499984740745262"/>
                </patternFill>
              </fill>
            </x14:dxf>
          </x14:cfRule>
          <xm:sqref>J17</xm:sqref>
        </x14:conditionalFormatting>
        <x14:conditionalFormatting xmlns:xm="http://schemas.microsoft.com/office/excel/2006/main">
          <x14:cfRule type="expression" priority="77" id="{5E68EA99-B108-440E-8FCE-6B9AFBF1AA94}">
            <xm:f>'Choix Solutions 2'!$E$5="Non"</xm:f>
            <x14:dxf>
              <fill>
                <patternFill>
                  <bgColor theme="0" tint="-0.34998626667073579"/>
                </patternFill>
              </fill>
            </x14:dxf>
          </x14:cfRule>
          <x14:cfRule type="expression" priority="78" id="{040FA4BA-F176-4930-9B98-3EB1DB3458E4}">
            <xm:f>'Choix Solutions 2'!$E$5="Non"</xm:f>
            <x14:dxf>
              <fill>
                <patternFill>
                  <bgColor theme="0" tint="-0.499984740745262"/>
                </patternFill>
              </fill>
            </x14:dxf>
          </x14:cfRule>
          <xm:sqref>K17</xm:sqref>
        </x14:conditionalFormatting>
        <x14:conditionalFormatting xmlns:xm="http://schemas.microsoft.com/office/excel/2006/main">
          <x14:cfRule type="expression" priority="75" id="{DC29C5ED-5CC5-4E43-ABF5-C9813CADC00B}">
            <xm:f>'Choix Solutions 2'!$E$5="Non"</xm:f>
            <x14:dxf>
              <fill>
                <patternFill>
                  <bgColor theme="0" tint="-0.34998626667073579"/>
                </patternFill>
              </fill>
            </x14:dxf>
          </x14:cfRule>
          <x14:cfRule type="expression" priority="76" id="{96A7B146-B821-4540-B95B-2CDEBA9C2914}">
            <xm:f>'Choix Solutions 2'!$E$5="Non"</xm:f>
            <x14:dxf>
              <fill>
                <patternFill>
                  <bgColor theme="0" tint="-0.499984740745262"/>
                </patternFill>
              </fill>
            </x14:dxf>
          </x14:cfRule>
          <xm:sqref>L17</xm:sqref>
        </x14:conditionalFormatting>
        <x14:conditionalFormatting xmlns:xm="http://schemas.microsoft.com/office/excel/2006/main">
          <x14:cfRule type="expression" priority="73" id="{F940ED31-E807-4720-8B80-D31ACE5E584C}">
            <xm:f>'Choix Solutions 2'!$E$5="Non"</xm:f>
            <x14:dxf>
              <fill>
                <patternFill>
                  <bgColor theme="0" tint="-0.34998626667073579"/>
                </patternFill>
              </fill>
            </x14:dxf>
          </x14:cfRule>
          <x14:cfRule type="expression" priority="74" id="{FCAD8792-5135-46E6-B2D9-5ED86ED285E5}">
            <xm:f>'Choix Solutions 2'!$E$5="Non"</xm:f>
            <x14:dxf>
              <fill>
                <patternFill>
                  <bgColor theme="0" tint="-0.499984740745262"/>
                </patternFill>
              </fill>
            </x14:dxf>
          </x14:cfRule>
          <xm:sqref>M17</xm:sqref>
        </x14:conditionalFormatting>
        <x14:conditionalFormatting xmlns:xm="http://schemas.microsoft.com/office/excel/2006/main">
          <x14:cfRule type="expression" priority="71" id="{C698AFCE-562D-4E8B-9195-B1829D90A918}">
            <xm:f>'Choix Solutions 2'!$E$5="Non"</xm:f>
            <x14:dxf>
              <fill>
                <patternFill>
                  <bgColor theme="0" tint="-0.34998626667073579"/>
                </patternFill>
              </fill>
            </x14:dxf>
          </x14:cfRule>
          <x14:cfRule type="expression" priority="72" id="{BFC34A33-39D9-46C6-A83C-D7F3691E6952}">
            <xm:f>'Choix Solutions 2'!$E$5="Non"</xm:f>
            <x14:dxf>
              <fill>
                <patternFill>
                  <bgColor theme="0" tint="-0.499984740745262"/>
                </patternFill>
              </fill>
            </x14:dxf>
          </x14:cfRule>
          <xm:sqref>N17</xm:sqref>
        </x14:conditionalFormatting>
        <x14:conditionalFormatting xmlns:xm="http://schemas.microsoft.com/office/excel/2006/main">
          <x14:cfRule type="expression" priority="69" id="{EAC7A738-EC20-4B4B-8AF0-C53D217F8BE9}">
            <xm:f>'Choix Solutions 2'!$E$5="Non"</xm:f>
            <x14:dxf>
              <fill>
                <patternFill>
                  <bgColor theme="0" tint="-0.34998626667073579"/>
                </patternFill>
              </fill>
            </x14:dxf>
          </x14:cfRule>
          <x14:cfRule type="expression" priority="70" id="{75AE63EB-3A66-480B-A34B-B9FD843A38B8}">
            <xm:f>'Choix Solutions 2'!$E$5="Non"</xm:f>
            <x14:dxf>
              <fill>
                <patternFill>
                  <bgColor theme="0" tint="-0.499984740745262"/>
                </patternFill>
              </fill>
            </x14:dxf>
          </x14:cfRule>
          <xm:sqref>H6</xm:sqref>
        </x14:conditionalFormatting>
        <x14:conditionalFormatting xmlns:xm="http://schemas.microsoft.com/office/excel/2006/main">
          <x14:cfRule type="expression" priority="67" id="{298C8583-5024-4D89-98AF-876CCCF49FD8}">
            <xm:f>'Choix Solutions 2'!$E$5="Non"</xm:f>
            <x14:dxf>
              <fill>
                <patternFill>
                  <bgColor theme="0" tint="-0.34998626667073579"/>
                </patternFill>
              </fill>
            </x14:dxf>
          </x14:cfRule>
          <x14:cfRule type="expression" priority="68" id="{B0BB136E-21A6-4285-9918-467981C3F694}">
            <xm:f>'Choix Solutions 2'!$E$5="Non"</xm:f>
            <x14:dxf>
              <fill>
                <patternFill>
                  <bgColor theme="0" tint="-0.499984740745262"/>
                </patternFill>
              </fill>
            </x14:dxf>
          </x14:cfRule>
          <xm:sqref>I6</xm:sqref>
        </x14:conditionalFormatting>
        <x14:conditionalFormatting xmlns:xm="http://schemas.microsoft.com/office/excel/2006/main">
          <x14:cfRule type="expression" priority="65" id="{E9F661A7-E3DE-44A6-9528-C41D28C6049C}">
            <xm:f>'Choix Solutions 2'!$E$5="Non"</xm:f>
            <x14:dxf>
              <fill>
                <patternFill>
                  <bgColor theme="0" tint="-0.34998626667073579"/>
                </patternFill>
              </fill>
            </x14:dxf>
          </x14:cfRule>
          <x14:cfRule type="expression" priority="66" id="{97246E9E-C5D6-4B65-B50B-C3C837B0276B}">
            <xm:f>'Choix Solutions 2'!$E$5="Non"</xm:f>
            <x14:dxf>
              <fill>
                <patternFill>
                  <bgColor theme="0" tint="-0.499984740745262"/>
                </patternFill>
              </fill>
            </x14:dxf>
          </x14:cfRule>
          <xm:sqref>J6</xm:sqref>
        </x14:conditionalFormatting>
        <x14:conditionalFormatting xmlns:xm="http://schemas.microsoft.com/office/excel/2006/main">
          <x14:cfRule type="expression" priority="63" id="{7D250CDC-725D-48EF-9399-F7148684AC48}">
            <xm:f>'Choix Solutions 2'!$E$5="Non"</xm:f>
            <x14:dxf>
              <fill>
                <patternFill>
                  <bgColor theme="0" tint="-0.34998626667073579"/>
                </patternFill>
              </fill>
            </x14:dxf>
          </x14:cfRule>
          <x14:cfRule type="expression" priority="64" id="{4CFE7043-105E-45E7-AE73-9FCEFC8F0140}">
            <xm:f>'Choix Solutions 2'!$E$5="Non"</xm:f>
            <x14:dxf>
              <fill>
                <patternFill>
                  <bgColor theme="0" tint="-0.499984740745262"/>
                </patternFill>
              </fill>
            </x14:dxf>
          </x14:cfRule>
          <xm:sqref>K6</xm:sqref>
        </x14:conditionalFormatting>
        <x14:conditionalFormatting xmlns:xm="http://schemas.microsoft.com/office/excel/2006/main">
          <x14:cfRule type="expression" priority="61" id="{74365AB7-49C0-48AA-9BCE-01A8B9BC2AB0}">
            <xm:f>'Choix Solutions 2'!$E$5="Non"</xm:f>
            <x14:dxf>
              <fill>
                <patternFill>
                  <bgColor theme="0" tint="-0.34998626667073579"/>
                </patternFill>
              </fill>
            </x14:dxf>
          </x14:cfRule>
          <x14:cfRule type="expression" priority="62" id="{7CDC60E8-0D63-4A73-9AFD-0938F9CCAB96}">
            <xm:f>'Choix Solutions 2'!$E$5="Non"</xm:f>
            <x14:dxf>
              <fill>
                <patternFill>
                  <bgColor theme="0" tint="-0.499984740745262"/>
                </patternFill>
              </fill>
            </x14:dxf>
          </x14:cfRule>
          <xm:sqref>L6</xm:sqref>
        </x14:conditionalFormatting>
        <x14:conditionalFormatting xmlns:xm="http://schemas.microsoft.com/office/excel/2006/main">
          <x14:cfRule type="expression" priority="59" id="{0C74FCF8-67CE-4716-864A-02C9546628F4}">
            <xm:f>'Choix Solutions 2'!$E$5="Non"</xm:f>
            <x14:dxf>
              <fill>
                <patternFill>
                  <bgColor theme="0" tint="-0.34998626667073579"/>
                </patternFill>
              </fill>
            </x14:dxf>
          </x14:cfRule>
          <x14:cfRule type="expression" priority="60" id="{D8A7443B-7CF2-4CDB-BE33-35E975143A8F}">
            <xm:f>'Choix Solutions 2'!$E$5="Non"</xm:f>
            <x14:dxf>
              <fill>
                <patternFill>
                  <bgColor theme="0" tint="-0.499984740745262"/>
                </patternFill>
              </fill>
            </x14:dxf>
          </x14:cfRule>
          <xm:sqref>M6</xm:sqref>
        </x14:conditionalFormatting>
        <x14:conditionalFormatting xmlns:xm="http://schemas.microsoft.com/office/excel/2006/main">
          <x14:cfRule type="expression" priority="57" id="{AB4C6DCB-CE2B-4AD9-818C-BF40E6A81414}">
            <xm:f>'Choix Solutions 2'!$E$5="Non"</xm:f>
            <x14:dxf>
              <fill>
                <patternFill>
                  <bgColor theme="0" tint="-0.34998626667073579"/>
                </patternFill>
              </fill>
            </x14:dxf>
          </x14:cfRule>
          <x14:cfRule type="expression" priority="58" id="{F53A2C6A-C8E0-4272-981C-884E80B57380}">
            <xm:f>'Choix Solutions 2'!$E$5="Non"</xm:f>
            <x14:dxf>
              <fill>
                <patternFill>
                  <bgColor theme="0" tint="-0.499984740745262"/>
                </patternFill>
              </fill>
            </x14:dxf>
          </x14:cfRule>
          <xm:sqref>N6</xm:sqref>
        </x14:conditionalFormatting>
        <x14:conditionalFormatting xmlns:xm="http://schemas.microsoft.com/office/excel/2006/main">
          <x14:cfRule type="expression" priority="55" id="{C79C40C9-4CE7-4209-B6C3-B4CC9857AD55}">
            <xm:f>'Choix Solutions 2'!$E$5="Non"</xm:f>
            <x14:dxf>
              <fill>
                <patternFill>
                  <bgColor theme="0" tint="-0.34998626667073579"/>
                </patternFill>
              </fill>
            </x14:dxf>
          </x14:cfRule>
          <x14:cfRule type="expression" priority="56" id="{4C88B49C-E6B1-4525-B2BA-D09C67FACFEB}">
            <xm:f>'Choix Solutions 2'!$E$5="Non"</xm:f>
            <x14:dxf>
              <fill>
                <patternFill>
                  <bgColor theme="0" tint="-0.499984740745262"/>
                </patternFill>
              </fill>
            </x14:dxf>
          </x14:cfRule>
          <xm:sqref>H10</xm:sqref>
        </x14:conditionalFormatting>
        <x14:conditionalFormatting xmlns:xm="http://schemas.microsoft.com/office/excel/2006/main">
          <x14:cfRule type="expression" priority="53" id="{FA474AAC-85E9-45FD-9694-996175F3B12E}">
            <xm:f>'Choix Solutions 2'!$E$5="Non"</xm:f>
            <x14:dxf>
              <fill>
                <patternFill>
                  <bgColor theme="0" tint="-0.34998626667073579"/>
                </patternFill>
              </fill>
            </x14:dxf>
          </x14:cfRule>
          <x14:cfRule type="expression" priority="54" id="{7D6F1EC2-9ECA-4179-8DBE-D1B1F16DA098}">
            <xm:f>'Choix Solutions 2'!$E$5="Non"</xm:f>
            <x14:dxf>
              <fill>
                <patternFill>
                  <bgColor theme="0" tint="-0.499984740745262"/>
                </patternFill>
              </fill>
            </x14:dxf>
          </x14:cfRule>
          <xm:sqref>I10</xm:sqref>
        </x14:conditionalFormatting>
        <x14:conditionalFormatting xmlns:xm="http://schemas.microsoft.com/office/excel/2006/main">
          <x14:cfRule type="expression" priority="51" id="{930F6E91-0764-4725-A3ED-748B15C3D02D}">
            <xm:f>'Choix Solutions 2'!$E$5="Non"</xm:f>
            <x14:dxf>
              <fill>
                <patternFill>
                  <bgColor theme="0" tint="-0.34998626667073579"/>
                </patternFill>
              </fill>
            </x14:dxf>
          </x14:cfRule>
          <x14:cfRule type="expression" priority="52" id="{98E1CE01-DB08-4A94-BA1F-32FC1685E908}">
            <xm:f>'Choix Solutions 2'!$E$5="Non"</xm:f>
            <x14:dxf>
              <fill>
                <patternFill>
                  <bgColor theme="0" tint="-0.499984740745262"/>
                </patternFill>
              </fill>
            </x14:dxf>
          </x14:cfRule>
          <xm:sqref>J10</xm:sqref>
        </x14:conditionalFormatting>
        <x14:conditionalFormatting xmlns:xm="http://schemas.microsoft.com/office/excel/2006/main">
          <x14:cfRule type="expression" priority="49" id="{5A2C4BBC-7B93-4AE3-9AE2-56458AE655BA}">
            <xm:f>'Choix Solutions 2'!$E$5="Non"</xm:f>
            <x14:dxf>
              <fill>
                <patternFill>
                  <bgColor theme="0" tint="-0.34998626667073579"/>
                </patternFill>
              </fill>
            </x14:dxf>
          </x14:cfRule>
          <x14:cfRule type="expression" priority="50" id="{4BD821ED-E4E3-456A-A56B-B55D03E9B090}">
            <xm:f>'Choix Solutions 2'!$E$5="Non"</xm:f>
            <x14:dxf>
              <fill>
                <patternFill>
                  <bgColor theme="0" tint="-0.499984740745262"/>
                </patternFill>
              </fill>
            </x14:dxf>
          </x14:cfRule>
          <xm:sqref>K10</xm:sqref>
        </x14:conditionalFormatting>
        <x14:conditionalFormatting xmlns:xm="http://schemas.microsoft.com/office/excel/2006/main">
          <x14:cfRule type="expression" priority="47" id="{59BA0F72-9412-46EB-81E6-FAF5C963CE35}">
            <xm:f>'Choix Solutions 2'!$E$5="Non"</xm:f>
            <x14:dxf>
              <fill>
                <patternFill>
                  <bgColor theme="0" tint="-0.34998626667073579"/>
                </patternFill>
              </fill>
            </x14:dxf>
          </x14:cfRule>
          <x14:cfRule type="expression" priority="48" id="{56FD1964-D438-4E80-AC24-5C822AFEEDD1}">
            <xm:f>'Choix Solutions 2'!$E$5="Non"</xm:f>
            <x14:dxf>
              <fill>
                <patternFill>
                  <bgColor theme="0" tint="-0.499984740745262"/>
                </patternFill>
              </fill>
            </x14:dxf>
          </x14:cfRule>
          <xm:sqref>L10</xm:sqref>
        </x14:conditionalFormatting>
        <x14:conditionalFormatting xmlns:xm="http://schemas.microsoft.com/office/excel/2006/main">
          <x14:cfRule type="expression" priority="45" id="{9A1B1489-1541-4F35-9AF1-565C3CB4B72C}">
            <xm:f>'Choix Solutions 2'!$E$5="Non"</xm:f>
            <x14:dxf>
              <fill>
                <patternFill>
                  <bgColor theme="0" tint="-0.34998626667073579"/>
                </patternFill>
              </fill>
            </x14:dxf>
          </x14:cfRule>
          <x14:cfRule type="expression" priority="46" id="{A5B583D5-943A-4E2A-90C5-53A2B7FD63E0}">
            <xm:f>'Choix Solutions 2'!$E$5="Non"</xm:f>
            <x14:dxf>
              <fill>
                <patternFill>
                  <bgColor theme="0" tint="-0.499984740745262"/>
                </patternFill>
              </fill>
            </x14:dxf>
          </x14:cfRule>
          <xm:sqref>M10</xm:sqref>
        </x14:conditionalFormatting>
        <x14:conditionalFormatting xmlns:xm="http://schemas.microsoft.com/office/excel/2006/main">
          <x14:cfRule type="expression" priority="43" id="{8E95AB8B-1E91-49B6-B47D-312DE4843EC1}">
            <xm:f>'Choix Solutions 2'!$E$5="Non"</xm:f>
            <x14:dxf>
              <fill>
                <patternFill>
                  <bgColor theme="0" tint="-0.34998626667073579"/>
                </patternFill>
              </fill>
            </x14:dxf>
          </x14:cfRule>
          <x14:cfRule type="expression" priority="44" id="{2C9D5591-5D8C-4165-A857-B92F470FD1FC}">
            <xm:f>'Choix Solutions 2'!$E$5="Non"</xm:f>
            <x14:dxf>
              <fill>
                <patternFill>
                  <bgColor theme="0" tint="-0.499984740745262"/>
                </patternFill>
              </fill>
            </x14:dxf>
          </x14:cfRule>
          <xm:sqref>N10</xm:sqref>
        </x14:conditionalFormatting>
        <x14:conditionalFormatting xmlns:xm="http://schemas.microsoft.com/office/excel/2006/main">
          <x14:cfRule type="expression" priority="41" id="{76929AB2-AF5A-4EFB-B093-1361306BA100}">
            <xm:f>'Choix Solutions 2'!$E$5="Non"</xm:f>
            <x14:dxf>
              <fill>
                <patternFill>
                  <bgColor theme="0" tint="-0.34998626667073579"/>
                </patternFill>
              </fill>
            </x14:dxf>
          </x14:cfRule>
          <x14:cfRule type="expression" priority="42" id="{33EAD8A2-369B-4D20-9941-5DCF3441DF56}">
            <xm:f>'Choix Solutions 2'!$E$5="Non"</xm:f>
            <x14:dxf>
              <fill>
                <patternFill>
                  <bgColor theme="0" tint="-0.499984740745262"/>
                </patternFill>
              </fill>
            </x14:dxf>
          </x14:cfRule>
          <xm:sqref>H14</xm:sqref>
        </x14:conditionalFormatting>
        <x14:conditionalFormatting xmlns:xm="http://schemas.microsoft.com/office/excel/2006/main">
          <x14:cfRule type="expression" priority="39" id="{BAB27602-B6FD-4B0F-B787-63F4EEAC27E4}">
            <xm:f>'Choix Solutions 2'!$E$5="Non"</xm:f>
            <x14:dxf>
              <fill>
                <patternFill>
                  <bgColor theme="0" tint="-0.34998626667073579"/>
                </patternFill>
              </fill>
            </x14:dxf>
          </x14:cfRule>
          <x14:cfRule type="expression" priority="40" id="{12400179-C085-4DCA-922E-BA4A7B430F46}">
            <xm:f>'Choix Solutions 2'!$E$5="Non"</xm:f>
            <x14:dxf>
              <fill>
                <patternFill>
                  <bgColor theme="0" tint="-0.499984740745262"/>
                </patternFill>
              </fill>
            </x14:dxf>
          </x14:cfRule>
          <xm:sqref>I14</xm:sqref>
        </x14:conditionalFormatting>
        <x14:conditionalFormatting xmlns:xm="http://schemas.microsoft.com/office/excel/2006/main">
          <x14:cfRule type="expression" priority="37" id="{EF41D6E4-A278-47E2-AF4D-A686284519D7}">
            <xm:f>'Choix Solutions 2'!$E$5="Non"</xm:f>
            <x14:dxf>
              <fill>
                <patternFill>
                  <bgColor theme="0" tint="-0.34998626667073579"/>
                </patternFill>
              </fill>
            </x14:dxf>
          </x14:cfRule>
          <x14:cfRule type="expression" priority="38" id="{E051FD61-8FC5-4104-B96D-94D3DFD24D94}">
            <xm:f>'Choix Solutions 2'!$E$5="Non"</xm:f>
            <x14:dxf>
              <fill>
                <patternFill>
                  <bgColor theme="0" tint="-0.499984740745262"/>
                </patternFill>
              </fill>
            </x14:dxf>
          </x14:cfRule>
          <xm:sqref>J14</xm:sqref>
        </x14:conditionalFormatting>
        <x14:conditionalFormatting xmlns:xm="http://schemas.microsoft.com/office/excel/2006/main">
          <x14:cfRule type="expression" priority="35" id="{479433C0-A0D6-4F93-B15C-8B5CFA0C2927}">
            <xm:f>'Choix Solutions 2'!$E$5="Non"</xm:f>
            <x14:dxf>
              <fill>
                <patternFill>
                  <bgColor theme="0" tint="-0.34998626667073579"/>
                </patternFill>
              </fill>
            </x14:dxf>
          </x14:cfRule>
          <x14:cfRule type="expression" priority="36" id="{A82FDCEF-EC10-44FF-B80B-95863881F92C}">
            <xm:f>'Choix Solutions 2'!$E$5="Non"</xm:f>
            <x14:dxf>
              <fill>
                <patternFill>
                  <bgColor theme="0" tint="-0.499984740745262"/>
                </patternFill>
              </fill>
            </x14:dxf>
          </x14:cfRule>
          <xm:sqref>K14</xm:sqref>
        </x14:conditionalFormatting>
        <x14:conditionalFormatting xmlns:xm="http://schemas.microsoft.com/office/excel/2006/main">
          <x14:cfRule type="expression" priority="33" id="{74EE2F9E-5B6C-4B74-A5DE-4C6751BB480C}">
            <xm:f>'Choix Solutions 2'!$E$5="Non"</xm:f>
            <x14:dxf>
              <fill>
                <patternFill>
                  <bgColor theme="0" tint="-0.34998626667073579"/>
                </patternFill>
              </fill>
            </x14:dxf>
          </x14:cfRule>
          <x14:cfRule type="expression" priority="34" id="{DC1331C5-6585-41A7-BA84-9DFEB348C1D1}">
            <xm:f>'Choix Solutions 2'!$E$5="Non"</xm:f>
            <x14:dxf>
              <fill>
                <patternFill>
                  <bgColor theme="0" tint="-0.499984740745262"/>
                </patternFill>
              </fill>
            </x14:dxf>
          </x14:cfRule>
          <xm:sqref>L14</xm:sqref>
        </x14:conditionalFormatting>
        <x14:conditionalFormatting xmlns:xm="http://schemas.microsoft.com/office/excel/2006/main">
          <x14:cfRule type="expression" priority="31" id="{0AF68184-879B-4562-9852-D73397D56E21}">
            <xm:f>'Choix Solutions 2'!$E$5="Non"</xm:f>
            <x14:dxf>
              <fill>
                <patternFill>
                  <bgColor theme="0" tint="-0.34998626667073579"/>
                </patternFill>
              </fill>
            </x14:dxf>
          </x14:cfRule>
          <x14:cfRule type="expression" priority="32" id="{48DAD387-C4C9-424C-B474-1682E720D737}">
            <xm:f>'Choix Solutions 2'!$E$5="Non"</xm:f>
            <x14:dxf>
              <fill>
                <patternFill>
                  <bgColor theme="0" tint="-0.499984740745262"/>
                </patternFill>
              </fill>
            </x14:dxf>
          </x14:cfRule>
          <xm:sqref>M14</xm:sqref>
        </x14:conditionalFormatting>
        <x14:conditionalFormatting xmlns:xm="http://schemas.microsoft.com/office/excel/2006/main">
          <x14:cfRule type="expression" priority="29" id="{2DACFE26-E0CA-43F5-A7D1-93E1A4733A61}">
            <xm:f>'Choix Solutions 2'!$E$5="Non"</xm:f>
            <x14:dxf>
              <fill>
                <patternFill>
                  <bgColor theme="0" tint="-0.34998626667073579"/>
                </patternFill>
              </fill>
            </x14:dxf>
          </x14:cfRule>
          <x14:cfRule type="expression" priority="30" id="{A9372F7A-7E7F-40EE-99CC-689C1C85B4E0}">
            <xm:f>'Choix Solutions 2'!$E$5="Non"</xm:f>
            <x14:dxf>
              <fill>
                <patternFill>
                  <bgColor theme="0" tint="-0.499984740745262"/>
                </patternFill>
              </fill>
            </x14:dxf>
          </x14:cfRule>
          <xm:sqref>N14</xm:sqref>
        </x14:conditionalFormatting>
        <x14:conditionalFormatting xmlns:xm="http://schemas.microsoft.com/office/excel/2006/main">
          <x14:cfRule type="expression" priority="27" id="{028A8117-815D-4918-B5AF-AA5CD46C7E7E}">
            <xm:f>'Choix Solutions 2'!$E$5="Non"</xm:f>
            <x14:dxf>
              <fill>
                <patternFill>
                  <bgColor theme="0" tint="-0.34998626667073579"/>
                </patternFill>
              </fill>
            </x14:dxf>
          </x14:cfRule>
          <x14:cfRule type="expression" priority="28" id="{7B78FA41-384C-4271-BAAA-B061EC44968E}">
            <xm:f>'Choix Solutions 2'!$E$5="Non"</xm:f>
            <x14:dxf>
              <fill>
                <patternFill>
                  <bgColor theme="0" tint="-0.499984740745262"/>
                </patternFill>
              </fill>
            </x14:dxf>
          </x14:cfRule>
          <xm:sqref>H20</xm:sqref>
        </x14:conditionalFormatting>
        <x14:conditionalFormatting xmlns:xm="http://schemas.microsoft.com/office/excel/2006/main">
          <x14:cfRule type="expression" priority="25" id="{73444899-1FF7-4BF9-A9EE-821AB73FFBCA}">
            <xm:f>'Choix Solutions 2'!$E$5="Non"</xm:f>
            <x14:dxf>
              <fill>
                <patternFill>
                  <bgColor theme="0" tint="-0.34998626667073579"/>
                </patternFill>
              </fill>
            </x14:dxf>
          </x14:cfRule>
          <x14:cfRule type="expression" priority="26" id="{B0F2373B-D0EA-4D2C-9567-14AC27A900C1}">
            <xm:f>'Choix Solutions 2'!$E$5="Non"</xm:f>
            <x14:dxf>
              <fill>
                <patternFill>
                  <bgColor theme="0" tint="-0.499984740745262"/>
                </patternFill>
              </fill>
            </x14:dxf>
          </x14:cfRule>
          <xm:sqref>I20</xm:sqref>
        </x14:conditionalFormatting>
        <x14:conditionalFormatting xmlns:xm="http://schemas.microsoft.com/office/excel/2006/main">
          <x14:cfRule type="expression" priority="23" id="{7A77E41D-C05F-459C-8A41-907043F60AA0}">
            <xm:f>'Choix Solutions 2'!$E$5="Non"</xm:f>
            <x14:dxf>
              <fill>
                <patternFill>
                  <bgColor theme="0" tint="-0.34998626667073579"/>
                </patternFill>
              </fill>
            </x14:dxf>
          </x14:cfRule>
          <x14:cfRule type="expression" priority="24" id="{62A6F3FA-FD1B-47BD-8D69-BF4DD39F2270}">
            <xm:f>'Choix Solutions 2'!$E$5="Non"</xm:f>
            <x14:dxf>
              <fill>
                <patternFill>
                  <bgColor theme="0" tint="-0.499984740745262"/>
                </patternFill>
              </fill>
            </x14:dxf>
          </x14:cfRule>
          <xm:sqref>J20</xm:sqref>
        </x14:conditionalFormatting>
        <x14:conditionalFormatting xmlns:xm="http://schemas.microsoft.com/office/excel/2006/main">
          <x14:cfRule type="expression" priority="21" id="{D2F2C91C-C408-4CBF-83D8-D55BC9140263}">
            <xm:f>'Choix Solutions 2'!$E$5="Non"</xm:f>
            <x14:dxf>
              <fill>
                <patternFill>
                  <bgColor theme="0" tint="-0.34998626667073579"/>
                </patternFill>
              </fill>
            </x14:dxf>
          </x14:cfRule>
          <x14:cfRule type="expression" priority="22" id="{694EEFC2-E6BD-42C0-BFBF-3DCC94FCD178}">
            <xm:f>'Choix Solutions 2'!$E$5="Non"</xm:f>
            <x14:dxf>
              <fill>
                <patternFill>
                  <bgColor theme="0" tint="-0.499984740745262"/>
                </patternFill>
              </fill>
            </x14:dxf>
          </x14:cfRule>
          <xm:sqref>K20</xm:sqref>
        </x14:conditionalFormatting>
        <x14:conditionalFormatting xmlns:xm="http://schemas.microsoft.com/office/excel/2006/main">
          <x14:cfRule type="expression" priority="19" id="{D2C90C74-6003-474A-BCCC-EE7F4ACDD63C}">
            <xm:f>'Choix Solutions 2'!$E$5="Non"</xm:f>
            <x14:dxf>
              <fill>
                <patternFill>
                  <bgColor theme="0" tint="-0.34998626667073579"/>
                </patternFill>
              </fill>
            </x14:dxf>
          </x14:cfRule>
          <x14:cfRule type="expression" priority="20" id="{EE4B26E2-741C-4E7C-9842-2EAF2509E836}">
            <xm:f>'Choix Solutions 2'!$E$5="Non"</xm:f>
            <x14:dxf>
              <fill>
                <patternFill>
                  <bgColor theme="0" tint="-0.499984740745262"/>
                </patternFill>
              </fill>
            </x14:dxf>
          </x14:cfRule>
          <xm:sqref>L20</xm:sqref>
        </x14:conditionalFormatting>
        <x14:conditionalFormatting xmlns:xm="http://schemas.microsoft.com/office/excel/2006/main">
          <x14:cfRule type="expression" priority="17" id="{4C1E76AF-C23A-4051-82D6-AA5AC41B27A5}">
            <xm:f>'Choix Solutions 2'!$E$5="Non"</xm:f>
            <x14:dxf>
              <fill>
                <patternFill>
                  <bgColor theme="0" tint="-0.34998626667073579"/>
                </patternFill>
              </fill>
            </x14:dxf>
          </x14:cfRule>
          <x14:cfRule type="expression" priority="18" id="{6C24183C-E31E-4A69-A5E4-5A573E17C773}">
            <xm:f>'Choix Solutions 2'!$E$5="Non"</xm:f>
            <x14:dxf>
              <fill>
                <patternFill>
                  <bgColor theme="0" tint="-0.499984740745262"/>
                </patternFill>
              </fill>
            </x14:dxf>
          </x14:cfRule>
          <xm:sqref>M20</xm:sqref>
        </x14:conditionalFormatting>
        <x14:conditionalFormatting xmlns:xm="http://schemas.microsoft.com/office/excel/2006/main">
          <x14:cfRule type="expression" priority="15" id="{2D41E3FB-AFD0-47D6-B542-2D9377CA4F7E}">
            <xm:f>'Choix Solutions 2'!$E$5="Non"</xm:f>
            <x14:dxf>
              <fill>
                <patternFill>
                  <bgColor theme="0" tint="-0.34998626667073579"/>
                </patternFill>
              </fill>
            </x14:dxf>
          </x14:cfRule>
          <x14:cfRule type="expression" priority="16" id="{EF258A94-B785-4016-99D7-7E44088B015F}">
            <xm:f>'Choix Solutions 2'!$E$5="Non"</xm:f>
            <x14:dxf>
              <fill>
                <patternFill>
                  <bgColor theme="0" tint="-0.499984740745262"/>
                </patternFill>
              </fill>
            </x14:dxf>
          </x14:cfRule>
          <xm:sqref>N20</xm:sqref>
        </x14:conditionalFormatting>
        <x14:conditionalFormatting xmlns:xm="http://schemas.microsoft.com/office/excel/2006/main">
          <x14:cfRule type="expression" priority="13" id="{170CD9F5-D0A4-48E1-A9A9-CC3DFFBDB9A6}">
            <xm:f>'Choix Solutions 2'!$E$5="Non"</xm:f>
            <x14:dxf>
              <fill>
                <patternFill>
                  <bgColor theme="0" tint="-0.34998626667073579"/>
                </patternFill>
              </fill>
            </x14:dxf>
          </x14:cfRule>
          <x14:cfRule type="expression" priority="14" id="{65340983-C2CF-4E1D-8794-E2D6758524E7}">
            <xm:f>'Choix Solutions 2'!$E$5="Non"</xm:f>
            <x14:dxf>
              <fill>
                <patternFill>
                  <bgColor theme="0" tint="-0.499984740745262"/>
                </patternFill>
              </fill>
            </x14:dxf>
          </x14:cfRule>
          <xm:sqref>H21</xm:sqref>
        </x14:conditionalFormatting>
        <x14:conditionalFormatting xmlns:xm="http://schemas.microsoft.com/office/excel/2006/main">
          <x14:cfRule type="expression" priority="11" id="{0FB39185-86B6-4380-BF4B-6164FFA51A64}">
            <xm:f>'Choix Solutions 2'!$E$5="Non"</xm:f>
            <x14:dxf>
              <fill>
                <patternFill>
                  <bgColor theme="0" tint="-0.34998626667073579"/>
                </patternFill>
              </fill>
            </x14:dxf>
          </x14:cfRule>
          <x14:cfRule type="expression" priority="12" id="{5BB3CFA1-6DCE-472B-9C1E-7B14D393A477}">
            <xm:f>'Choix Solutions 2'!$E$5="Non"</xm:f>
            <x14:dxf>
              <fill>
                <patternFill>
                  <bgColor theme="0" tint="-0.499984740745262"/>
                </patternFill>
              </fill>
            </x14:dxf>
          </x14:cfRule>
          <xm:sqref>I21</xm:sqref>
        </x14:conditionalFormatting>
        <x14:conditionalFormatting xmlns:xm="http://schemas.microsoft.com/office/excel/2006/main">
          <x14:cfRule type="expression" priority="9" id="{53D6D0C6-79F8-4457-A1AC-705085CAD18A}">
            <xm:f>'Choix Solutions 2'!$E$5="Non"</xm:f>
            <x14:dxf>
              <fill>
                <patternFill>
                  <bgColor theme="0" tint="-0.34998626667073579"/>
                </patternFill>
              </fill>
            </x14:dxf>
          </x14:cfRule>
          <x14:cfRule type="expression" priority="10" id="{91889962-4E03-44D1-A4F8-CAAC61AE69AF}">
            <xm:f>'Choix Solutions 2'!$E$5="Non"</xm:f>
            <x14:dxf>
              <fill>
                <patternFill>
                  <bgColor theme="0" tint="-0.499984740745262"/>
                </patternFill>
              </fill>
            </x14:dxf>
          </x14:cfRule>
          <xm:sqref>J21</xm:sqref>
        </x14:conditionalFormatting>
        <x14:conditionalFormatting xmlns:xm="http://schemas.microsoft.com/office/excel/2006/main">
          <x14:cfRule type="expression" priority="7" id="{CC2E6A8A-0322-4E49-A690-9359F611AB24}">
            <xm:f>'Choix Solutions 2'!$E$5="Non"</xm:f>
            <x14:dxf>
              <fill>
                <patternFill>
                  <bgColor theme="0" tint="-0.34998626667073579"/>
                </patternFill>
              </fill>
            </x14:dxf>
          </x14:cfRule>
          <x14:cfRule type="expression" priority="8" id="{4499A262-CB6C-47F9-9EEC-A8D4FD831DBB}">
            <xm:f>'Choix Solutions 2'!$E$5="Non"</xm:f>
            <x14:dxf>
              <fill>
                <patternFill>
                  <bgColor theme="0" tint="-0.499984740745262"/>
                </patternFill>
              </fill>
            </x14:dxf>
          </x14:cfRule>
          <xm:sqref>K21</xm:sqref>
        </x14:conditionalFormatting>
        <x14:conditionalFormatting xmlns:xm="http://schemas.microsoft.com/office/excel/2006/main">
          <x14:cfRule type="expression" priority="5" id="{CCDA9E08-B393-4A46-814A-2C1AF9310DB4}">
            <xm:f>'Choix Solutions 2'!$E$5="Non"</xm:f>
            <x14:dxf>
              <fill>
                <patternFill>
                  <bgColor theme="0" tint="-0.34998626667073579"/>
                </patternFill>
              </fill>
            </x14:dxf>
          </x14:cfRule>
          <x14:cfRule type="expression" priority="6" id="{26122BD4-8329-47D8-BFBA-4CC0D00D478D}">
            <xm:f>'Choix Solutions 2'!$E$5="Non"</xm:f>
            <x14:dxf>
              <fill>
                <patternFill>
                  <bgColor theme="0" tint="-0.499984740745262"/>
                </patternFill>
              </fill>
            </x14:dxf>
          </x14:cfRule>
          <xm:sqref>L21</xm:sqref>
        </x14:conditionalFormatting>
        <x14:conditionalFormatting xmlns:xm="http://schemas.microsoft.com/office/excel/2006/main">
          <x14:cfRule type="expression" priority="3" id="{17E86F2D-9797-4609-9B2E-2635D2EF1688}">
            <xm:f>'Choix Solutions 2'!$E$5="Non"</xm:f>
            <x14:dxf>
              <fill>
                <patternFill>
                  <bgColor theme="0" tint="-0.34998626667073579"/>
                </patternFill>
              </fill>
            </x14:dxf>
          </x14:cfRule>
          <x14:cfRule type="expression" priority="4" id="{DF1AFB24-01A0-4EA0-AC73-34FB560ECD9B}">
            <xm:f>'Choix Solutions 2'!$E$5="Non"</xm:f>
            <x14:dxf>
              <fill>
                <patternFill>
                  <bgColor theme="0" tint="-0.499984740745262"/>
                </patternFill>
              </fill>
            </x14:dxf>
          </x14:cfRule>
          <xm:sqref>M21</xm:sqref>
        </x14:conditionalFormatting>
        <x14:conditionalFormatting xmlns:xm="http://schemas.microsoft.com/office/excel/2006/main">
          <x14:cfRule type="expression" priority="1" id="{F992A5E2-F15E-4AC8-A980-3CD299CF878C}">
            <xm:f>'Choix Solutions 2'!$E$5="Non"</xm:f>
            <x14:dxf>
              <fill>
                <patternFill>
                  <bgColor theme="0" tint="-0.34998626667073579"/>
                </patternFill>
              </fill>
            </x14:dxf>
          </x14:cfRule>
          <x14:cfRule type="expression" priority="2" id="{50643E0C-104C-4E1D-BBCD-358E0AB7608C}">
            <xm:f>'Choix Solutions 2'!$E$5="Non"</xm:f>
            <x14:dxf>
              <fill>
                <patternFill>
                  <bgColor theme="0" tint="-0.499984740745262"/>
                </patternFill>
              </fill>
            </x14:dxf>
          </x14:cfRule>
          <xm:sqref>N21</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A1:P81"/>
  <sheetViews>
    <sheetView showGridLines="0" zoomScale="85" zoomScaleNormal="85" workbookViewId="0">
      <pane ySplit="5" topLeftCell="A54" activePane="bottomLeft" state="frozen"/>
      <selection activeCell="M50" sqref="M50"/>
      <selection pane="bottomLeft" activeCell="M2" sqref="M2:M4"/>
    </sheetView>
  </sheetViews>
  <sheetFormatPr baseColWidth="10" defaultRowHeight="15" outlineLevelRow="2" outlineLevelCol="1" x14ac:dyDescent="0.25"/>
  <cols>
    <col min="1" max="1" width="5.140625" style="18" customWidth="1"/>
    <col min="2" max="2" width="4.7109375" style="18" customWidth="1"/>
    <col min="3" max="3" width="16.85546875" style="18" customWidth="1"/>
    <col min="4" max="4" width="21" style="18" customWidth="1"/>
    <col min="5" max="7" width="6.140625" style="18" customWidth="1" outlineLevel="1"/>
    <col min="8" max="8" width="6" style="18" customWidth="1" outlineLevel="1"/>
    <col min="9" max="9" width="6.28515625" style="18" customWidth="1" outlineLevel="1"/>
    <col min="10" max="10" width="6.140625" style="18" customWidth="1" outlineLevel="1"/>
    <col min="11" max="12" width="6.28515625" style="18" customWidth="1" outlineLevel="1"/>
    <col min="13" max="13" width="13.85546875" style="18" customWidth="1"/>
    <col min="14" max="14" width="13.7109375" style="18" customWidth="1"/>
    <col min="15" max="15" width="13.85546875" style="18" customWidth="1"/>
    <col min="16" max="16" width="13.7109375" style="18" customWidth="1"/>
    <col min="17" max="16384" width="11.42578125" style="18"/>
  </cols>
  <sheetData>
    <row r="1" spans="1:16" ht="15.75" thickBot="1" x14ac:dyDescent="0.3">
      <c r="A1" s="141"/>
      <c r="M1" s="221" t="s">
        <v>790</v>
      </c>
      <c r="N1" s="222"/>
      <c r="O1" s="222"/>
      <c r="P1" s="223"/>
    </row>
    <row r="2" spans="1:16" ht="18.75" customHeight="1" x14ac:dyDescent="0.25">
      <c r="A2" s="245" t="s">
        <v>784</v>
      </c>
      <c r="B2" s="245"/>
      <c r="C2" s="245"/>
      <c r="D2" s="245"/>
      <c r="M2" s="228" t="s">
        <v>751</v>
      </c>
      <c r="N2" s="231" t="s">
        <v>753</v>
      </c>
      <c r="O2" s="231" t="s">
        <v>752</v>
      </c>
      <c r="P2" s="231" t="s">
        <v>754</v>
      </c>
    </row>
    <row r="3" spans="1:16" ht="15.75" customHeight="1" thickBot="1" x14ac:dyDescent="0.3">
      <c r="A3" s="227"/>
      <c r="B3" s="227"/>
      <c r="C3" s="227"/>
      <c r="D3" s="227"/>
      <c r="M3" s="229"/>
      <c r="N3" s="232"/>
      <c r="O3" s="232"/>
      <c r="P3" s="232"/>
    </row>
    <row r="4" spans="1:16" ht="16.5" thickBot="1" x14ac:dyDescent="0.3">
      <c r="A4" s="234" t="s">
        <v>210</v>
      </c>
      <c r="B4" s="235"/>
      <c r="C4" s="235"/>
      <c r="D4" s="236"/>
      <c r="E4" s="142" t="s">
        <v>644</v>
      </c>
      <c r="F4" s="142" t="s">
        <v>81</v>
      </c>
      <c r="G4" s="142" t="s">
        <v>82</v>
      </c>
      <c r="H4" s="142" t="s">
        <v>83</v>
      </c>
      <c r="I4" s="142" t="s">
        <v>84</v>
      </c>
      <c r="J4" s="142" t="s">
        <v>85</v>
      </c>
      <c r="K4" s="142" t="s">
        <v>86</v>
      </c>
      <c r="L4" s="166" t="s">
        <v>87</v>
      </c>
      <c r="M4" s="230"/>
      <c r="N4" s="233"/>
      <c r="O4" s="233"/>
      <c r="P4" s="233"/>
    </row>
    <row r="5" spans="1:16" ht="15.75" thickBot="1" x14ac:dyDescent="0.3">
      <c r="A5" s="144"/>
      <c r="B5" s="145"/>
      <c r="C5" s="145"/>
      <c r="D5" s="146" t="s">
        <v>778</v>
      </c>
      <c r="E5" s="103" t="s">
        <v>6</v>
      </c>
      <c r="F5" s="103" t="s">
        <v>6</v>
      </c>
      <c r="G5" s="103" t="s">
        <v>6</v>
      </c>
      <c r="H5" s="103" t="s">
        <v>6</v>
      </c>
      <c r="I5" s="103" t="s">
        <v>6</v>
      </c>
      <c r="J5" s="103" t="s">
        <v>6</v>
      </c>
      <c r="K5" s="103" t="s">
        <v>6</v>
      </c>
      <c r="L5" s="103" t="s">
        <v>6</v>
      </c>
      <c r="M5" s="147"/>
      <c r="N5" s="147"/>
      <c r="O5" s="147"/>
      <c r="P5" s="148"/>
    </row>
    <row r="6" spans="1:16" ht="15" customHeight="1" x14ac:dyDescent="0.25">
      <c r="A6" s="215" t="s">
        <v>198</v>
      </c>
      <c r="B6" s="216"/>
      <c r="C6" s="216"/>
      <c r="D6" s="216"/>
      <c r="E6" s="216"/>
      <c r="F6" s="216"/>
      <c r="G6" s="216"/>
      <c r="H6" s="216"/>
      <c r="I6" s="216"/>
      <c r="J6" s="216"/>
      <c r="K6" s="216"/>
      <c r="L6" s="216"/>
      <c r="M6" s="216"/>
      <c r="N6" s="216"/>
      <c r="O6" s="216"/>
      <c r="P6" s="217"/>
    </row>
    <row r="7" spans="1:16" ht="15.75" customHeight="1" thickBot="1" x14ac:dyDescent="0.3">
      <c r="A7" s="218"/>
      <c r="B7" s="219"/>
      <c r="C7" s="219"/>
      <c r="D7" s="219"/>
      <c r="E7" s="219"/>
      <c r="F7" s="219"/>
      <c r="G7" s="219"/>
      <c r="H7" s="219"/>
      <c r="I7" s="219"/>
      <c r="J7" s="219"/>
      <c r="K7" s="219"/>
      <c r="L7" s="219"/>
      <c r="M7" s="219"/>
      <c r="N7" s="219"/>
      <c r="O7" s="219"/>
      <c r="P7" s="220"/>
    </row>
    <row r="8" spans="1:16" ht="15.75" customHeight="1" x14ac:dyDescent="0.25">
      <c r="A8" s="93"/>
      <c r="B8" s="149"/>
      <c r="C8" s="149"/>
      <c r="D8" s="149"/>
      <c r="E8" s="102"/>
      <c r="F8" s="150"/>
      <c r="G8" s="150"/>
      <c r="H8" s="150"/>
      <c r="I8" s="150"/>
      <c r="J8" s="150"/>
      <c r="K8" s="150"/>
      <c r="L8" s="150"/>
      <c r="M8" s="151"/>
      <c r="N8" s="151"/>
      <c r="O8" s="151"/>
      <c r="P8" s="152"/>
    </row>
    <row r="9" spans="1:16" outlineLevel="1" x14ac:dyDescent="0.25">
      <c r="A9" s="93"/>
      <c r="B9" s="162" t="s">
        <v>202</v>
      </c>
      <c r="C9" s="163"/>
      <c r="D9" s="163"/>
      <c r="E9" s="102"/>
      <c r="F9" s="150"/>
      <c r="G9" s="150"/>
      <c r="H9" s="150"/>
      <c r="I9" s="150"/>
      <c r="J9" s="150"/>
      <c r="K9" s="150"/>
      <c r="L9" s="150"/>
      <c r="M9" s="151"/>
      <c r="N9" s="151"/>
      <c r="O9" s="151"/>
      <c r="P9" s="152"/>
    </row>
    <row r="10" spans="1:16" outlineLevel="2" x14ac:dyDescent="0.25">
      <c r="A10" s="93"/>
      <c r="B10" s="149"/>
      <c r="C10" s="164" t="s">
        <v>744</v>
      </c>
      <c r="D10" s="164"/>
      <c r="E10" s="102"/>
      <c r="F10" s="150"/>
      <c r="G10" s="150"/>
      <c r="H10" s="150"/>
      <c r="I10" s="150"/>
      <c r="J10" s="150"/>
      <c r="K10" s="150"/>
      <c r="L10" s="150"/>
      <c r="M10" s="151"/>
      <c r="N10" s="151"/>
      <c r="O10" s="151"/>
      <c r="P10" s="152"/>
    </row>
    <row r="11" spans="1:16" outlineLevel="2" x14ac:dyDescent="0.25">
      <c r="A11" s="93"/>
      <c r="B11" s="149"/>
      <c r="C11" s="149"/>
      <c r="D11" s="165" t="s">
        <v>773</v>
      </c>
      <c r="E11" s="94"/>
      <c r="F11" s="19"/>
      <c r="G11" s="19"/>
      <c r="H11" s="19"/>
      <c r="I11" s="19"/>
      <c r="J11" s="19"/>
      <c r="K11" s="19"/>
      <c r="L11" s="19"/>
      <c r="M11" s="153">
        <v>31</v>
      </c>
      <c r="N11" s="153">
        <v>0.2</v>
      </c>
      <c r="O11" s="153"/>
      <c r="P11" s="154">
        <v>30</v>
      </c>
    </row>
    <row r="12" spans="1:16" outlineLevel="2" x14ac:dyDescent="0.25">
      <c r="A12" s="93"/>
      <c r="B12" s="149"/>
      <c r="C12" s="149"/>
      <c r="D12" s="165" t="s">
        <v>774</v>
      </c>
      <c r="E12" s="94"/>
      <c r="F12" s="19"/>
      <c r="G12" s="19"/>
      <c r="H12" s="19"/>
      <c r="I12" s="19"/>
      <c r="J12" s="19"/>
      <c r="K12" s="19"/>
      <c r="L12" s="19"/>
      <c r="M12" s="153">
        <v>51</v>
      </c>
      <c r="N12" s="153">
        <v>0.2</v>
      </c>
      <c r="O12" s="153"/>
      <c r="P12" s="154"/>
    </row>
    <row r="13" spans="1:16" outlineLevel="2" x14ac:dyDescent="0.25">
      <c r="A13" s="93"/>
      <c r="B13" s="149"/>
      <c r="C13" s="164" t="s">
        <v>94</v>
      </c>
      <c r="D13" s="164"/>
      <c r="E13" s="94"/>
      <c r="F13" s="19"/>
      <c r="G13" s="19"/>
      <c r="H13" s="19"/>
      <c r="I13" s="19"/>
      <c r="J13" s="19"/>
      <c r="K13" s="19"/>
      <c r="L13" s="19"/>
      <c r="M13" s="151"/>
      <c r="N13" s="151"/>
      <c r="O13" s="151"/>
      <c r="P13" s="152"/>
    </row>
    <row r="14" spans="1:16" x14ac:dyDescent="0.25">
      <c r="A14" s="93"/>
      <c r="B14" s="149"/>
      <c r="C14" s="149"/>
      <c r="D14" s="149"/>
      <c r="E14" s="102"/>
      <c r="F14" s="150"/>
      <c r="G14" s="150"/>
      <c r="H14" s="150"/>
      <c r="I14" s="150"/>
      <c r="J14" s="150"/>
      <c r="K14" s="150"/>
      <c r="L14" s="150"/>
      <c r="M14" s="151"/>
      <c r="N14" s="151"/>
      <c r="O14" s="151"/>
      <c r="P14" s="152"/>
    </row>
    <row r="15" spans="1:16" outlineLevel="1" x14ac:dyDescent="0.25">
      <c r="A15" s="93"/>
      <c r="B15" s="162" t="s">
        <v>201</v>
      </c>
      <c r="C15" s="163"/>
      <c r="D15" s="163"/>
      <c r="E15" s="94"/>
      <c r="F15" s="19"/>
      <c r="G15" s="19"/>
      <c r="H15" s="19"/>
      <c r="I15" s="19"/>
      <c r="J15" s="19"/>
      <c r="K15" s="19"/>
      <c r="L15" s="19"/>
      <c r="M15" s="153">
        <v>70</v>
      </c>
      <c r="N15" s="153"/>
      <c r="O15" s="153"/>
      <c r="P15" s="154">
        <v>30</v>
      </c>
    </row>
    <row r="16" spans="1:16" outlineLevel="2" x14ac:dyDescent="0.25">
      <c r="A16" s="93"/>
      <c r="B16" s="149"/>
      <c r="C16" s="149"/>
      <c r="D16" s="149"/>
      <c r="E16" s="102"/>
      <c r="F16" s="150"/>
      <c r="G16" s="150"/>
      <c r="H16" s="150"/>
      <c r="I16" s="150"/>
      <c r="J16" s="150"/>
      <c r="K16" s="150"/>
      <c r="L16" s="150"/>
      <c r="M16" s="151"/>
      <c r="N16" s="151"/>
      <c r="O16" s="151"/>
      <c r="P16" s="152"/>
    </row>
    <row r="17" spans="1:16" outlineLevel="1" x14ac:dyDescent="0.25">
      <c r="A17" s="93"/>
      <c r="B17" s="162" t="s">
        <v>211</v>
      </c>
      <c r="C17" s="163"/>
      <c r="D17" s="163"/>
      <c r="E17" s="94"/>
      <c r="F17" s="19"/>
      <c r="G17" s="19"/>
      <c r="H17" s="19"/>
      <c r="I17" s="19"/>
      <c r="J17" s="19"/>
      <c r="K17" s="19"/>
      <c r="L17" s="19"/>
      <c r="M17" s="151"/>
      <c r="N17" s="151"/>
      <c r="O17" s="151"/>
      <c r="P17" s="152"/>
    </row>
    <row r="18" spans="1:16" outlineLevel="2" x14ac:dyDescent="0.25">
      <c r="A18" s="93"/>
      <c r="B18" s="149"/>
      <c r="C18" s="149"/>
      <c r="D18" s="149"/>
      <c r="E18" s="102"/>
      <c r="F18" s="150"/>
      <c r="G18" s="150"/>
      <c r="H18" s="150"/>
      <c r="I18" s="150"/>
      <c r="J18" s="150"/>
      <c r="K18" s="150"/>
      <c r="L18" s="150"/>
      <c r="M18" s="151"/>
      <c r="N18" s="151"/>
      <c r="O18" s="151"/>
      <c r="P18" s="152"/>
    </row>
    <row r="19" spans="1:16" outlineLevel="1" x14ac:dyDescent="0.25">
      <c r="A19" s="93"/>
      <c r="B19" s="162" t="s">
        <v>203</v>
      </c>
      <c r="C19" s="163"/>
      <c r="D19" s="163"/>
      <c r="E19" s="94"/>
      <c r="F19" s="19"/>
      <c r="G19" s="19"/>
      <c r="H19" s="19"/>
      <c r="I19" s="19"/>
      <c r="J19" s="19"/>
      <c r="K19" s="19"/>
      <c r="L19" s="19"/>
      <c r="M19" s="151"/>
      <c r="N19" s="151"/>
      <c r="O19" s="151"/>
      <c r="P19" s="152"/>
    </row>
    <row r="20" spans="1:16" outlineLevel="2" x14ac:dyDescent="0.25">
      <c r="A20" s="93"/>
      <c r="B20" s="149"/>
      <c r="C20" s="149"/>
      <c r="D20" s="149"/>
      <c r="E20" s="102"/>
      <c r="F20" s="150"/>
      <c r="G20" s="150"/>
      <c r="H20" s="150"/>
      <c r="I20" s="150"/>
      <c r="J20" s="150"/>
      <c r="K20" s="150"/>
      <c r="L20" s="150"/>
      <c r="M20" s="151"/>
      <c r="N20" s="151"/>
      <c r="O20" s="151"/>
      <c r="P20" s="152"/>
    </row>
    <row r="21" spans="1:16" outlineLevel="1" x14ac:dyDescent="0.25">
      <c r="A21" s="93"/>
      <c r="B21" s="162" t="s">
        <v>91</v>
      </c>
      <c r="C21" s="163"/>
      <c r="D21" s="163"/>
      <c r="E21" s="102"/>
      <c r="F21" s="150"/>
      <c r="G21" s="150"/>
      <c r="H21" s="150"/>
      <c r="I21" s="150"/>
      <c r="J21" s="150"/>
      <c r="K21" s="150"/>
      <c r="L21" s="150"/>
      <c r="M21" s="151"/>
      <c r="N21" s="151"/>
      <c r="O21" s="151"/>
      <c r="P21" s="152"/>
    </row>
    <row r="22" spans="1:16" outlineLevel="1" x14ac:dyDescent="0.25">
      <c r="A22" s="93"/>
      <c r="B22" s="149"/>
      <c r="C22" s="164" t="s">
        <v>776</v>
      </c>
      <c r="D22" s="164"/>
      <c r="E22" s="94"/>
      <c r="F22" s="19"/>
      <c r="G22" s="19"/>
      <c r="H22" s="19"/>
      <c r="I22" s="19"/>
      <c r="J22" s="19"/>
      <c r="K22" s="19"/>
      <c r="L22" s="19"/>
      <c r="M22" s="151"/>
      <c r="N22" s="151"/>
      <c r="O22" s="151"/>
      <c r="P22" s="152"/>
    </row>
    <row r="23" spans="1:16" outlineLevel="1" x14ac:dyDescent="0.25">
      <c r="A23" s="93"/>
      <c r="B23" s="149"/>
      <c r="C23" s="164" t="s">
        <v>777</v>
      </c>
      <c r="D23" s="164"/>
      <c r="E23" s="94"/>
      <c r="F23" s="19"/>
      <c r="G23" s="19"/>
      <c r="H23" s="19"/>
      <c r="I23" s="19"/>
      <c r="J23" s="19"/>
      <c r="K23" s="19"/>
      <c r="L23" s="19"/>
      <c r="M23" s="151"/>
      <c r="N23" s="151"/>
      <c r="O23" s="151"/>
      <c r="P23" s="152"/>
    </row>
    <row r="24" spans="1:16" outlineLevel="2" x14ac:dyDescent="0.25">
      <c r="A24" s="93"/>
      <c r="B24" s="149"/>
      <c r="C24" s="149"/>
      <c r="D24" s="149"/>
      <c r="E24" s="102"/>
      <c r="F24" s="150"/>
      <c r="G24" s="150"/>
      <c r="H24" s="150"/>
      <c r="I24" s="150"/>
      <c r="J24" s="150"/>
      <c r="K24" s="150"/>
      <c r="L24" s="150"/>
      <c r="M24" s="151"/>
      <c r="N24" s="151"/>
      <c r="O24" s="151"/>
      <c r="P24" s="152"/>
    </row>
    <row r="25" spans="1:16" outlineLevel="1" x14ac:dyDescent="0.25">
      <c r="A25" s="93"/>
      <c r="B25" s="162" t="s">
        <v>204</v>
      </c>
      <c r="C25" s="163"/>
      <c r="D25" s="163"/>
      <c r="E25" s="94"/>
      <c r="F25" s="94"/>
      <c r="G25" s="94"/>
      <c r="H25" s="94"/>
      <c r="I25" s="94"/>
      <c r="J25" s="94"/>
      <c r="K25" s="94"/>
      <c r="L25" s="94"/>
      <c r="M25" s="151"/>
      <c r="N25" s="151"/>
      <c r="O25" s="151"/>
      <c r="P25" s="152"/>
    </row>
    <row r="26" spans="1:16" outlineLevel="1" x14ac:dyDescent="0.25">
      <c r="A26" s="93"/>
      <c r="B26" s="149"/>
      <c r="C26" s="149"/>
      <c r="D26" s="149"/>
      <c r="E26" s="102"/>
      <c r="F26" s="150"/>
      <c r="G26" s="150"/>
      <c r="H26" s="150"/>
      <c r="I26" s="150"/>
      <c r="J26" s="150"/>
      <c r="K26" s="150"/>
      <c r="L26" s="150"/>
      <c r="M26" s="151"/>
      <c r="N26" s="151"/>
      <c r="O26" s="151"/>
      <c r="P26" s="152"/>
    </row>
    <row r="27" spans="1:16" outlineLevel="1" x14ac:dyDescent="0.25">
      <c r="A27" s="93"/>
      <c r="B27" s="162" t="s">
        <v>775</v>
      </c>
      <c r="C27" s="163"/>
      <c r="D27" s="163"/>
      <c r="E27" s="94"/>
      <c r="F27" s="19"/>
      <c r="G27" s="19"/>
      <c r="H27" s="19"/>
      <c r="I27" s="19"/>
      <c r="J27" s="19"/>
      <c r="K27" s="19"/>
      <c r="L27" s="19"/>
      <c r="M27" s="151"/>
      <c r="N27" s="151"/>
      <c r="O27" s="151"/>
      <c r="P27" s="152"/>
    </row>
    <row r="28" spans="1:16" ht="15.75" thickBot="1" x14ac:dyDescent="0.3">
      <c r="A28" s="93"/>
      <c r="B28" s="149"/>
      <c r="C28" s="149"/>
      <c r="D28" s="149"/>
      <c r="E28" s="102"/>
      <c r="F28" s="150"/>
      <c r="G28" s="150"/>
      <c r="H28" s="150"/>
      <c r="I28" s="150"/>
      <c r="J28" s="150"/>
      <c r="K28" s="150"/>
      <c r="L28" s="150"/>
      <c r="M28" s="151"/>
      <c r="N28" s="151"/>
      <c r="O28" s="151"/>
      <c r="P28" s="152"/>
    </row>
    <row r="29" spans="1:16" ht="15" customHeight="1" x14ac:dyDescent="0.25">
      <c r="A29" s="215" t="s">
        <v>199</v>
      </c>
      <c r="B29" s="216"/>
      <c r="C29" s="216"/>
      <c r="D29" s="216"/>
      <c r="E29" s="216"/>
      <c r="F29" s="216"/>
      <c r="G29" s="216"/>
      <c r="H29" s="216"/>
      <c r="I29" s="216"/>
      <c r="J29" s="216"/>
      <c r="K29" s="216"/>
      <c r="L29" s="216"/>
      <c r="M29" s="216"/>
      <c r="N29" s="216"/>
      <c r="O29" s="216"/>
      <c r="P29" s="217"/>
    </row>
    <row r="30" spans="1:16" ht="15" customHeight="1" thickBot="1" x14ac:dyDescent="0.3">
      <c r="A30" s="218"/>
      <c r="B30" s="219"/>
      <c r="C30" s="219"/>
      <c r="D30" s="219"/>
      <c r="E30" s="219"/>
      <c r="F30" s="219"/>
      <c r="G30" s="219"/>
      <c r="H30" s="219"/>
      <c r="I30" s="219"/>
      <c r="J30" s="219"/>
      <c r="K30" s="219"/>
      <c r="L30" s="219"/>
      <c r="M30" s="219"/>
      <c r="N30" s="219"/>
      <c r="O30" s="219"/>
      <c r="P30" s="220"/>
    </row>
    <row r="31" spans="1:16" x14ac:dyDescent="0.25">
      <c r="A31" s="93"/>
      <c r="B31" s="149"/>
      <c r="C31" s="149"/>
      <c r="D31" s="149"/>
      <c r="E31" s="102"/>
      <c r="F31" s="150"/>
      <c r="G31" s="150"/>
      <c r="H31" s="150"/>
      <c r="I31" s="150"/>
      <c r="J31" s="150"/>
      <c r="K31" s="150"/>
      <c r="L31" s="150"/>
      <c r="M31" s="151"/>
      <c r="N31" s="151"/>
      <c r="O31" s="151"/>
      <c r="P31" s="152"/>
    </row>
    <row r="32" spans="1:16" outlineLevel="1" x14ac:dyDescent="0.25">
      <c r="A32" s="93"/>
      <c r="B32" s="162" t="s">
        <v>779</v>
      </c>
      <c r="C32" s="163"/>
      <c r="D32" s="163"/>
      <c r="E32" s="102"/>
      <c r="F32" s="150"/>
      <c r="G32" s="150"/>
      <c r="H32" s="150"/>
      <c r="I32" s="150"/>
      <c r="J32" s="150"/>
      <c r="K32" s="150"/>
      <c r="L32" s="150"/>
      <c r="M32" s="151"/>
      <c r="N32" s="151"/>
      <c r="O32" s="151"/>
      <c r="P32" s="152"/>
    </row>
    <row r="33" spans="1:16" outlineLevel="2" x14ac:dyDescent="0.25">
      <c r="A33" s="93"/>
      <c r="B33" s="149"/>
      <c r="C33" s="164" t="s">
        <v>95</v>
      </c>
      <c r="D33" s="164"/>
      <c r="E33" s="94"/>
      <c r="F33" s="94"/>
      <c r="G33" s="94"/>
      <c r="H33" s="94"/>
      <c r="I33" s="94"/>
      <c r="J33" s="94"/>
      <c r="K33" s="94"/>
      <c r="L33" s="94"/>
      <c r="M33" s="151"/>
      <c r="N33" s="151"/>
      <c r="O33" s="151"/>
      <c r="P33" s="152"/>
    </row>
    <row r="34" spans="1:16" outlineLevel="2" x14ac:dyDescent="0.25">
      <c r="A34" s="93"/>
      <c r="B34" s="149"/>
      <c r="C34" s="164" t="s">
        <v>96</v>
      </c>
      <c r="D34" s="164"/>
      <c r="E34" s="102"/>
      <c r="F34" s="150"/>
      <c r="G34" s="150"/>
      <c r="H34" s="150"/>
      <c r="I34" s="150"/>
      <c r="J34" s="150"/>
      <c r="K34" s="150"/>
      <c r="L34" s="150"/>
      <c r="M34" s="151"/>
      <c r="N34" s="151"/>
      <c r="O34" s="151"/>
      <c r="P34" s="152"/>
    </row>
    <row r="35" spans="1:16" outlineLevel="2" x14ac:dyDescent="0.25">
      <c r="A35" s="93"/>
      <c r="B35" s="149"/>
      <c r="C35" s="149"/>
      <c r="D35" s="165" t="s">
        <v>97</v>
      </c>
      <c r="E35" s="94"/>
      <c r="F35" s="94"/>
      <c r="G35" s="94"/>
      <c r="H35" s="94"/>
      <c r="I35" s="94"/>
      <c r="J35" s="94"/>
      <c r="K35" s="94"/>
      <c r="L35" s="94"/>
      <c r="M35" s="153">
        <v>10.5</v>
      </c>
      <c r="N35" s="153">
        <v>0.8</v>
      </c>
      <c r="O35" s="153">
        <f>+M35*0.5</f>
        <v>5.25</v>
      </c>
      <c r="P35" s="154">
        <v>15</v>
      </c>
    </row>
    <row r="36" spans="1:16" outlineLevel="2" x14ac:dyDescent="0.25">
      <c r="A36" s="93"/>
      <c r="B36" s="149"/>
      <c r="C36" s="149"/>
      <c r="D36" s="165" t="s">
        <v>98</v>
      </c>
      <c r="E36" s="94"/>
      <c r="F36" s="94"/>
      <c r="G36" s="94"/>
      <c r="H36" s="94"/>
      <c r="I36" s="94"/>
      <c r="J36" s="94"/>
      <c r="K36" s="94"/>
      <c r="L36" s="94"/>
      <c r="M36" s="151"/>
      <c r="N36" s="151"/>
      <c r="O36" s="151"/>
      <c r="P36" s="152"/>
    </row>
    <row r="37" spans="1:16" outlineLevel="2" x14ac:dyDescent="0.25">
      <c r="A37" s="93"/>
      <c r="B37" s="149"/>
      <c r="C37" s="149"/>
      <c r="D37" s="165" t="s">
        <v>99</v>
      </c>
      <c r="E37" s="94"/>
      <c r="F37" s="94"/>
      <c r="G37" s="94"/>
      <c r="H37" s="94"/>
      <c r="I37" s="94"/>
      <c r="J37" s="94"/>
      <c r="K37" s="94"/>
      <c r="L37" s="94"/>
      <c r="M37" s="151"/>
      <c r="N37" s="151"/>
      <c r="O37" s="151"/>
      <c r="P37" s="152"/>
    </row>
    <row r="38" spans="1:16" outlineLevel="2" x14ac:dyDescent="0.25">
      <c r="A38" s="93"/>
      <c r="B38" s="149"/>
      <c r="C38" s="149"/>
      <c r="D38" s="149"/>
      <c r="E38" s="102"/>
      <c r="F38" s="150"/>
      <c r="G38" s="150"/>
      <c r="H38" s="150"/>
      <c r="I38" s="150"/>
      <c r="J38" s="150"/>
      <c r="K38" s="150"/>
      <c r="L38" s="150"/>
      <c r="M38" s="151"/>
      <c r="N38" s="151"/>
      <c r="O38" s="151"/>
      <c r="P38" s="152"/>
    </row>
    <row r="39" spans="1:16" outlineLevel="1" x14ac:dyDescent="0.25">
      <c r="A39" s="93"/>
      <c r="B39" s="162" t="s">
        <v>205</v>
      </c>
      <c r="C39" s="163"/>
      <c r="D39" s="163"/>
      <c r="E39" s="102"/>
      <c r="F39" s="150"/>
      <c r="G39" s="150"/>
      <c r="H39" s="150"/>
      <c r="I39" s="150"/>
      <c r="J39" s="150"/>
      <c r="K39" s="150"/>
      <c r="L39" s="150"/>
      <c r="M39" s="151"/>
      <c r="N39" s="151"/>
      <c r="O39" s="151"/>
      <c r="P39" s="152"/>
    </row>
    <row r="40" spans="1:16" outlineLevel="2" x14ac:dyDescent="0.25">
      <c r="A40" s="93"/>
      <c r="B40" s="149"/>
      <c r="C40" s="164" t="s">
        <v>96</v>
      </c>
      <c r="D40" s="164"/>
      <c r="E40" s="94"/>
      <c r="F40" s="94"/>
      <c r="G40" s="94"/>
      <c r="H40" s="94"/>
      <c r="I40" s="94"/>
      <c r="J40" s="94"/>
      <c r="K40" s="94"/>
      <c r="L40" s="94"/>
      <c r="M40" s="153">
        <v>14</v>
      </c>
      <c r="N40" s="153">
        <v>1.5</v>
      </c>
      <c r="O40" s="153">
        <f>+M40*0.5</f>
        <v>7</v>
      </c>
      <c r="P40" s="154">
        <v>15</v>
      </c>
    </row>
    <row r="41" spans="1:16" outlineLevel="2" x14ac:dyDescent="0.25">
      <c r="A41" s="93"/>
      <c r="B41" s="149"/>
      <c r="C41" s="164" t="s">
        <v>748</v>
      </c>
      <c r="D41" s="164"/>
      <c r="E41" s="94"/>
      <c r="F41" s="94"/>
      <c r="G41" s="94"/>
      <c r="H41" s="94"/>
      <c r="I41" s="94"/>
      <c r="J41" s="94"/>
      <c r="K41" s="94"/>
      <c r="L41" s="94"/>
      <c r="M41" s="153">
        <v>15</v>
      </c>
      <c r="N41" s="153">
        <v>1</v>
      </c>
      <c r="O41" s="153">
        <f>+M41*0.5</f>
        <v>7.5</v>
      </c>
      <c r="P41" s="154">
        <v>10</v>
      </c>
    </row>
    <row r="42" spans="1:16" outlineLevel="2" x14ac:dyDescent="0.25">
      <c r="A42" s="93"/>
      <c r="B42" s="149"/>
      <c r="C42" s="164" t="s">
        <v>100</v>
      </c>
      <c r="D42" s="164"/>
      <c r="E42" s="94"/>
      <c r="F42" s="19"/>
      <c r="G42" s="19"/>
      <c r="H42" s="19"/>
      <c r="I42" s="19"/>
      <c r="J42" s="19"/>
      <c r="K42" s="19"/>
      <c r="L42" s="19"/>
      <c r="M42" s="153">
        <v>17</v>
      </c>
      <c r="N42" s="153">
        <v>1.5</v>
      </c>
      <c r="O42" s="153">
        <f>+M42*0.5</f>
        <v>8.5</v>
      </c>
      <c r="P42" s="154">
        <v>15</v>
      </c>
    </row>
    <row r="43" spans="1:16" outlineLevel="2" x14ac:dyDescent="0.25">
      <c r="A43" s="93"/>
      <c r="B43" s="149"/>
      <c r="C43" s="164" t="s">
        <v>101</v>
      </c>
      <c r="D43" s="164"/>
      <c r="E43" s="94"/>
      <c r="F43" s="94"/>
      <c r="G43" s="94"/>
      <c r="H43" s="94"/>
      <c r="I43" s="94"/>
      <c r="J43" s="94"/>
      <c r="K43" s="94"/>
      <c r="L43" s="94"/>
      <c r="M43" s="151"/>
      <c r="N43" s="151"/>
      <c r="O43" s="151"/>
      <c r="P43" s="152"/>
    </row>
    <row r="44" spans="1:16" outlineLevel="2" x14ac:dyDescent="0.25">
      <c r="A44" s="93"/>
      <c r="B44" s="149"/>
      <c r="C44" s="149"/>
      <c r="D44" s="149"/>
      <c r="E44" s="102"/>
      <c r="F44" s="150"/>
      <c r="G44" s="150"/>
      <c r="H44" s="150"/>
      <c r="I44" s="150"/>
      <c r="J44" s="150"/>
      <c r="K44" s="150"/>
      <c r="L44" s="150"/>
      <c r="M44" s="151"/>
      <c r="N44" s="151"/>
      <c r="O44" s="151"/>
      <c r="P44" s="152"/>
    </row>
    <row r="45" spans="1:16" outlineLevel="1" x14ac:dyDescent="0.25">
      <c r="A45" s="93"/>
      <c r="B45" s="162" t="s">
        <v>206</v>
      </c>
      <c r="C45" s="163"/>
      <c r="D45" s="163"/>
      <c r="E45" s="94"/>
      <c r="F45" s="94"/>
      <c r="G45" s="94"/>
      <c r="H45" s="94"/>
      <c r="I45" s="94"/>
      <c r="J45" s="94"/>
      <c r="K45" s="94"/>
      <c r="L45" s="94"/>
      <c r="M45" s="153">
        <v>55</v>
      </c>
      <c r="N45" s="153">
        <v>1.8</v>
      </c>
      <c r="O45" s="153">
        <f>+M45*0.5</f>
        <v>27.5</v>
      </c>
      <c r="P45" s="154">
        <v>10</v>
      </c>
    </row>
    <row r="46" spans="1:16" outlineLevel="1" x14ac:dyDescent="0.25">
      <c r="A46" s="93"/>
      <c r="B46" s="149"/>
      <c r="C46" s="149"/>
      <c r="D46" s="149"/>
      <c r="E46" s="102"/>
      <c r="F46" s="150"/>
      <c r="G46" s="150"/>
      <c r="H46" s="150"/>
      <c r="I46" s="150"/>
      <c r="J46" s="150"/>
      <c r="K46" s="150"/>
      <c r="L46" s="150"/>
      <c r="M46" s="151"/>
      <c r="N46" s="151"/>
      <c r="O46" s="151"/>
      <c r="P46" s="152"/>
    </row>
    <row r="47" spans="1:16" outlineLevel="1" x14ac:dyDescent="0.25">
      <c r="A47" s="93"/>
      <c r="B47" s="162" t="s">
        <v>366</v>
      </c>
      <c r="C47" s="163"/>
      <c r="D47" s="163"/>
      <c r="E47" s="102"/>
      <c r="F47" s="150"/>
      <c r="G47" s="150"/>
      <c r="H47" s="150"/>
      <c r="I47" s="150"/>
      <c r="J47" s="150"/>
      <c r="K47" s="150"/>
      <c r="L47" s="150"/>
      <c r="M47" s="151"/>
      <c r="N47" s="151"/>
      <c r="O47" s="151"/>
      <c r="P47" s="152"/>
    </row>
    <row r="48" spans="1:16" outlineLevel="1" x14ac:dyDescent="0.25">
      <c r="A48" s="93"/>
      <c r="B48" s="149"/>
      <c r="C48" s="164" t="s">
        <v>767</v>
      </c>
      <c r="D48" s="164"/>
      <c r="E48" s="94"/>
      <c r="F48" s="94"/>
      <c r="G48" s="94"/>
      <c r="H48" s="94"/>
      <c r="I48" s="94"/>
      <c r="J48" s="94"/>
      <c r="K48" s="94"/>
      <c r="L48" s="94"/>
      <c r="M48" s="153">
        <v>45</v>
      </c>
      <c r="N48" s="153">
        <v>1.5</v>
      </c>
      <c r="O48" s="153">
        <f>+M48*0.5</f>
        <v>22.5</v>
      </c>
      <c r="P48" s="154">
        <v>15</v>
      </c>
    </row>
    <row r="49" spans="1:16" outlineLevel="1" x14ac:dyDescent="0.25">
      <c r="A49" s="93"/>
      <c r="B49" s="149"/>
      <c r="C49" s="164" t="s">
        <v>768</v>
      </c>
      <c r="D49" s="164"/>
      <c r="E49" s="94"/>
      <c r="F49" s="94"/>
      <c r="G49" s="94"/>
      <c r="H49" s="94"/>
      <c r="I49" s="94"/>
      <c r="J49" s="94"/>
      <c r="K49" s="94"/>
      <c r="L49" s="94"/>
      <c r="M49" s="153">
        <v>53</v>
      </c>
      <c r="N49" s="153">
        <v>1.5</v>
      </c>
      <c r="O49" s="153">
        <f>+M49*0.5</f>
        <v>26.5</v>
      </c>
      <c r="P49" s="154">
        <v>15</v>
      </c>
    </row>
    <row r="50" spans="1:16" outlineLevel="1" x14ac:dyDescent="0.25">
      <c r="A50" s="93"/>
      <c r="B50" s="149"/>
      <c r="C50" s="149"/>
      <c r="D50" s="149"/>
      <c r="E50" s="102"/>
      <c r="F50" s="150"/>
      <c r="G50" s="150"/>
      <c r="H50" s="150"/>
      <c r="I50" s="150"/>
      <c r="J50" s="150"/>
      <c r="K50" s="150"/>
      <c r="L50" s="150"/>
      <c r="M50" s="151"/>
      <c r="N50" s="151"/>
      <c r="O50" s="151"/>
      <c r="P50" s="152"/>
    </row>
    <row r="51" spans="1:16" x14ac:dyDescent="0.25">
      <c r="A51" s="93"/>
      <c r="B51" s="162" t="s">
        <v>415</v>
      </c>
      <c r="C51" s="163"/>
      <c r="D51" s="163"/>
      <c r="E51" s="94"/>
      <c r="F51" s="94"/>
      <c r="G51" s="94"/>
      <c r="H51" s="94"/>
      <c r="I51" s="94"/>
      <c r="J51" s="94"/>
      <c r="K51" s="94"/>
      <c r="L51" s="94"/>
      <c r="M51" s="151"/>
      <c r="N51" s="151"/>
      <c r="O51" s="151"/>
      <c r="P51" s="152"/>
    </row>
    <row r="52" spans="1:16" x14ac:dyDescent="0.25">
      <c r="A52" s="93"/>
      <c r="B52" s="149"/>
      <c r="C52" s="149"/>
      <c r="D52" s="149"/>
      <c r="E52" s="102"/>
      <c r="F52" s="150"/>
      <c r="G52" s="150"/>
      <c r="H52" s="150"/>
      <c r="I52" s="150"/>
      <c r="J52" s="150"/>
      <c r="K52" s="150"/>
      <c r="L52" s="150"/>
      <c r="M52" s="151"/>
      <c r="N52" s="151"/>
      <c r="O52" s="151"/>
      <c r="P52" s="152"/>
    </row>
    <row r="53" spans="1:16" x14ac:dyDescent="0.25">
      <c r="A53" s="93"/>
      <c r="B53" s="162" t="s">
        <v>772</v>
      </c>
      <c r="C53" s="163"/>
      <c r="D53" s="163"/>
      <c r="E53" s="94"/>
      <c r="F53" s="94"/>
      <c r="G53" s="94"/>
      <c r="H53" s="94"/>
      <c r="I53" s="94"/>
      <c r="J53" s="94"/>
      <c r="K53" s="94"/>
      <c r="L53" s="94"/>
      <c r="M53" s="153"/>
      <c r="N53" s="153"/>
      <c r="O53" s="153">
        <f>+M53*0.5</f>
        <v>0</v>
      </c>
      <c r="P53" s="154"/>
    </row>
    <row r="54" spans="1:16" ht="15.75" thickBot="1" x14ac:dyDescent="0.3">
      <c r="A54" s="93"/>
      <c r="B54" s="149"/>
      <c r="C54" s="149"/>
      <c r="D54" s="149"/>
      <c r="E54" s="102"/>
      <c r="F54" s="150"/>
      <c r="G54" s="150"/>
      <c r="H54" s="150"/>
      <c r="I54" s="150"/>
      <c r="J54" s="150"/>
      <c r="K54" s="150"/>
      <c r="L54" s="150"/>
      <c r="M54" s="151"/>
      <c r="N54" s="151"/>
      <c r="O54" s="151"/>
      <c r="P54" s="152"/>
    </row>
    <row r="55" spans="1:16" ht="15.75" customHeight="1" x14ac:dyDescent="0.25">
      <c r="A55" s="215" t="s">
        <v>200</v>
      </c>
      <c r="B55" s="216"/>
      <c r="C55" s="216"/>
      <c r="D55" s="216"/>
      <c r="E55" s="216"/>
      <c r="F55" s="216"/>
      <c r="G55" s="216"/>
      <c r="H55" s="216"/>
      <c r="I55" s="216"/>
      <c r="J55" s="216"/>
      <c r="K55" s="216"/>
      <c r="L55" s="216"/>
      <c r="M55" s="216"/>
      <c r="N55" s="216"/>
      <c r="O55" s="216"/>
      <c r="P55" s="217"/>
    </row>
    <row r="56" spans="1:16" ht="15" customHeight="1" thickBot="1" x14ac:dyDescent="0.3">
      <c r="A56" s="218"/>
      <c r="B56" s="219"/>
      <c r="C56" s="219"/>
      <c r="D56" s="219"/>
      <c r="E56" s="219"/>
      <c r="F56" s="219"/>
      <c r="G56" s="219"/>
      <c r="H56" s="219"/>
      <c r="I56" s="219"/>
      <c r="J56" s="219"/>
      <c r="K56" s="219"/>
      <c r="L56" s="219"/>
      <c r="M56" s="219"/>
      <c r="N56" s="219"/>
      <c r="O56" s="219"/>
      <c r="P56" s="220"/>
    </row>
    <row r="57" spans="1:16" outlineLevel="1" x14ac:dyDescent="0.25">
      <c r="A57" s="93"/>
      <c r="B57" s="149"/>
      <c r="C57" s="149"/>
      <c r="D57" s="149"/>
      <c r="E57" s="102"/>
      <c r="F57" s="150"/>
      <c r="G57" s="150"/>
      <c r="H57" s="150"/>
      <c r="I57" s="150"/>
      <c r="J57" s="150"/>
      <c r="K57" s="150"/>
      <c r="L57" s="150"/>
      <c r="M57" s="151"/>
      <c r="N57" s="151"/>
      <c r="O57" s="151"/>
      <c r="P57" s="152"/>
    </row>
    <row r="58" spans="1:16" outlineLevel="1" x14ac:dyDescent="0.25">
      <c r="A58" s="93"/>
      <c r="B58" s="162" t="s">
        <v>207</v>
      </c>
      <c r="C58" s="163"/>
      <c r="D58" s="163"/>
      <c r="E58" s="102"/>
      <c r="F58" s="150"/>
      <c r="G58" s="150"/>
      <c r="H58" s="150"/>
      <c r="I58" s="155"/>
      <c r="J58" s="155"/>
      <c r="K58" s="155"/>
      <c r="L58" s="155"/>
      <c r="M58" s="151"/>
      <c r="N58" s="151"/>
      <c r="O58" s="151"/>
      <c r="P58" s="152"/>
    </row>
    <row r="59" spans="1:16" outlineLevel="1" x14ac:dyDescent="0.25">
      <c r="A59" s="93"/>
      <c r="B59" s="149"/>
      <c r="C59" s="164" t="s">
        <v>96</v>
      </c>
      <c r="D59" s="164"/>
      <c r="E59" s="94"/>
      <c r="F59" s="94"/>
      <c r="G59" s="94"/>
      <c r="H59" s="94"/>
      <c r="I59" s="94"/>
      <c r="J59" s="94"/>
      <c r="K59" s="94"/>
      <c r="L59" s="94"/>
      <c r="M59" s="153">
        <v>8</v>
      </c>
      <c r="N59" s="153">
        <v>5.5</v>
      </c>
      <c r="O59" s="153">
        <f>M59*0.05</f>
        <v>0.4</v>
      </c>
      <c r="P59" s="154">
        <v>15</v>
      </c>
    </row>
    <row r="60" spans="1:16" outlineLevel="1" x14ac:dyDescent="0.25">
      <c r="A60" s="93"/>
      <c r="B60" s="149"/>
      <c r="C60" s="164" t="s">
        <v>749</v>
      </c>
      <c r="D60" s="164"/>
      <c r="E60" s="94"/>
      <c r="F60" s="94"/>
      <c r="G60" s="94"/>
      <c r="H60" s="94"/>
      <c r="I60" s="94"/>
      <c r="J60" s="94"/>
      <c r="K60" s="94"/>
      <c r="L60" s="94"/>
      <c r="M60" s="153">
        <v>12</v>
      </c>
      <c r="N60" s="153">
        <v>5</v>
      </c>
      <c r="O60" s="153">
        <f>M60*0.05</f>
        <v>0.60000000000000009</v>
      </c>
      <c r="P60" s="154">
        <v>15</v>
      </c>
    </row>
    <row r="61" spans="1:16" outlineLevel="1" x14ac:dyDescent="0.25">
      <c r="A61" s="93"/>
      <c r="B61" s="149"/>
      <c r="C61" s="164" t="s">
        <v>750</v>
      </c>
      <c r="D61" s="164"/>
      <c r="E61" s="94"/>
      <c r="F61" s="94"/>
      <c r="G61" s="94"/>
      <c r="H61" s="94"/>
      <c r="I61" s="94"/>
      <c r="J61" s="94"/>
      <c r="K61" s="94"/>
      <c r="L61" s="94"/>
      <c r="M61" s="153">
        <v>6</v>
      </c>
      <c r="N61" s="153">
        <v>5</v>
      </c>
      <c r="O61" s="153">
        <f>M61*0.05</f>
        <v>0.30000000000000004</v>
      </c>
      <c r="P61" s="154">
        <v>15</v>
      </c>
    </row>
    <row r="62" spans="1:16" outlineLevel="1" x14ac:dyDescent="0.25">
      <c r="A62" s="93"/>
      <c r="B62" s="149"/>
      <c r="C62" s="149"/>
      <c r="D62" s="149"/>
      <c r="E62" s="102"/>
      <c r="F62" s="150"/>
      <c r="G62" s="150"/>
      <c r="H62" s="150"/>
      <c r="I62" s="150"/>
      <c r="J62" s="150"/>
      <c r="K62" s="150"/>
      <c r="L62" s="150"/>
      <c r="M62" s="151"/>
      <c r="N62" s="151"/>
      <c r="O62" s="151"/>
      <c r="P62" s="152"/>
    </row>
    <row r="63" spans="1:16" outlineLevel="1" x14ac:dyDescent="0.25">
      <c r="A63" s="93"/>
      <c r="B63" s="162" t="s">
        <v>208</v>
      </c>
      <c r="C63" s="163"/>
      <c r="D63" s="163"/>
      <c r="E63" s="102"/>
      <c r="F63" s="150"/>
      <c r="G63" s="150"/>
      <c r="H63" s="150"/>
      <c r="I63" s="155"/>
      <c r="J63" s="155"/>
      <c r="K63" s="155"/>
      <c r="L63" s="155"/>
      <c r="M63" s="151"/>
      <c r="N63" s="151"/>
      <c r="O63" s="151"/>
      <c r="P63" s="152"/>
    </row>
    <row r="64" spans="1:16" outlineLevel="1" x14ac:dyDescent="0.25">
      <c r="A64" s="93"/>
      <c r="B64" s="149"/>
      <c r="C64" s="164" t="s">
        <v>96</v>
      </c>
      <c r="D64" s="164"/>
      <c r="E64" s="94"/>
      <c r="F64" s="94"/>
      <c r="G64" s="94"/>
      <c r="H64" s="94"/>
      <c r="I64" s="94"/>
      <c r="J64" s="94"/>
      <c r="K64" s="94"/>
      <c r="L64" s="94"/>
      <c r="M64" s="153">
        <v>6.5</v>
      </c>
      <c r="N64" s="153">
        <v>1</v>
      </c>
      <c r="O64" s="153">
        <f>M64*0.05</f>
        <v>0.32500000000000001</v>
      </c>
      <c r="P64" s="154">
        <v>15</v>
      </c>
    </row>
    <row r="65" spans="1:16" outlineLevel="1" x14ac:dyDescent="0.25">
      <c r="A65" s="93"/>
      <c r="B65" s="149"/>
      <c r="C65" s="164" t="s">
        <v>95</v>
      </c>
      <c r="D65" s="164"/>
      <c r="E65" s="94"/>
      <c r="F65" s="94"/>
      <c r="G65" s="94"/>
      <c r="H65" s="94"/>
      <c r="I65" s="94"/>
      <c r="J65" s="94"/>
      <c r="K65" s="94"/>
      <c r="L65" s="94"/>
      <c r="M65" s="153">
        <v>12</v>
      </c>
      <c r="N65" s="153">
        <v>1</v>
      </c>
      <c r="O65" s="153">
        <f>M65*0.05</f>
        <v>0.60000000000000009</v>
      </c>
      <c r="P65" s="154">
        <v>15</v>
      </c>
    </row>
    <row r="66" spans="1:16" outlineLevel="1" x14ac:dyDescent="0.25">
      <c r="A66" s="93"/>
      <c r="B66" s="149"/>
      <c r="C66" s="149"/>
      <c r="D66" s="149"/>
      <c r="E66" s="102"/>
      <c r="F66" s="150"/>
      <c r="G66" s="150"/>
      <c r="H66" s="150"/>
      <c r="I66" s="150"/>
      <c r="J66" s="150"/>
      <c r="K66" s="150"/>
      <c r="L66" s="150"/>
      <c r="M66" s="151"/>
      <c r="N66" s="151"/>
      <c r="O66" s="151"/>
      <c r="P66" s="152"/>
    </row>
    <row r="67" spans="1:16" outlineLevel="1" x14ac:dyDescent="0.25">
      <c r="A67" s="93"/>
      <c r="B67" s="162" t="s">
        <v>209</v>
      </c>
      <c r="C67" s="163"/>
      <c r="D67" s="163"/>
      <c r="E67" s="94"/>
      <c r="F67" s="94"/>
      <c r="G67" s="94"/>
      <c r="H67" s="94"/>
      <c r="I67" s="94"/>
      <c r="J67" s="94"/>
      <c r="K67" s="94"/>
      <c r="L67" s="94"/>
      <c r="M67" s="153">
        <v>21</v>
      </c>
      <c r="N67" s="153">
        <v>5.5</v>
      </c>
      <c r="O67" s="153">
        <f>M67*0.05</f>
        <v>1.05</v>
      </c>
      <c r="P67" s="154">
        <v>15</v>
      </c>
    </row>
    <row r="68" spans="1:16" outlineLevel="1" x14ac:dyDescent="0.25">
      <c r="A68" s="93"/>
      <c r="B68" s="149"/>
      <c r="C68" s="149"/>
      <c r="D68" s="149"/>
      <c r="E68" s="102"/>
      <c r="F68" s="150"/>
      <c r="G68" s="150"/>
      <c r="H68" s="150"/>
      <c r="I68" s="150"/>
      <c r="J68" s="150"/>
      <c r="K68" s="150"/>
      <c r="L68" s="150"/>
      <c r="M68" s="151"/>
      <c r="N68" s="151"/>
      <c r="O68" s="151"/>
      <c r="P68" s="152"/>
    </row>
    <row r="69" spans="1:16" x14ac:dyDescent="0.25">
      <c r="A69" s="93"/>
      <c r="B69" s="162" t="s">
        <v>745</v>
      </c>
      <c r="C69" s="163"/>
      <c r="D69" s="163"/>
      <c r="E69" s="94"/>
      <c r="F69" s="94"/>
      <c r="G69" s="94"/>
      <c r="H69" s="94"/>
      <c r="I69" s="94"/>
      <c r="J69" s="94"/>
      <c r="K69" s="94"/>
      <c r="L69" s="94"/>
      <c r="M69" s="153">
        <v>46</v>
      </c>
      <c r="N69" s="153">
        <v>7.8</v>
      </c>
      <c r="O69" s="153">
        <f>M69*0.05</f>
        <v>2.3000000000000003</v>
      </c>
      <c r="P69" s="154">
        <v>15</v>
      </c>
    </row>
    <row r="70" spans="1:16" x14ac:dyDescent="0.25">
      <c r="A70" s="93"/>
      <c r="B70" s="149"/>
      <c r="C70" s="149"/>
      <c r="D70" s="149"/>
      <c r="E70" s="102"/>
      <c r="F70" s="150"/>
      <c r="G70" s="150"/>
      <c r="H70" s="150"/>
      <c r="I70" s="150"/>
      <c r="J70" s="150"/>
      <c r="K70" s="150"/>
      <c r="L70" s="150"/>
      <c r="M70" s="151"/>
      <c r="N70" s="151"/>
      <c r="O70" s="151"/>
      <c r="P70" s="152"/>
    </row>
    <row r="71" spans="1:16" x14ac:dyDescent="0.25">
      <c r="A71" s="93"/>
      <c r="B71" s="162" t="s">
        <v>769</v>
      </c>
      <c r="C71" s="163"/>
      <c r="D71" s="163"/>
      <c r="E71" s="94"/>
      <c r="F71" s="19"/>
      <c r="G71" s="19"/>
      <c r="H71" s="19"/>
      <c r="I71" s="19"/>
      <c r="J71" s="19"/>
      <c r="K71" s="19"/>
      <c r="L71" s="19"/>
      <c r="M71" s="153">
        <v>7</v>
      </c>
      <c r="N71" s="153">
        <v>10</v>
      </c>
      <c r="O71" s="153">
        <f>M71*0.05</f>
        <v>0.35000000000000003</v>
      </c>
      <c r="P71" s="154">
        <v>15</v>
      </c>
    </row>
    <row r="72" spans="1:16" x14ac:dyDescent="0.25">
      <c r="A72" s="93"/>
      <c r="B72" s="149"/>
      <c r="C72" s="149"/>
      <c r="D72" s="149"/>
      <c r="E72" s="102"/>
      <c r="F72" s="150"/>
      <c r="G72" s="150"/>
      <c r="H72" s="150"/>
      <c r="I72" s="150"/>
      <c r="J72" s="150"/>
      <c r="K72" s="150"/>
      <c r="L72" s="150"/>
      <c r="M72" s="151"/>
      <c r="N72" s="151"/>
      <c r="O72" s="151"/>
      <c r="P72" s="152"/>
    </row>
    <row r="73" spans="1:16" x14ac:dyDescent="0.25">
      <c r="A73" s="93"/>
      <c r="B73" s="162" t="s">
        <v>770</v>
      </c>
      <c r="C73" s="163"/>
      <c r="D73" s="163"/>
      <c r="E73" s="94"/>
      <c r="F73" s="19"/>
      <c r="G73" s="19"/>
      <c r="H73" s="19"/>
      <c r="I73" s="19"/>
      <c r="J73" s="19"/>
      <c r="K73" s="19"/>
      <c r="L73" s="19"/>
      <c r="M73" s="153">
        <v>15</v>
      </c>
      <c r="N73" s="153">
        <v>10</v>
      </c>
      <c r="O73" s="153">
        <f>M73*0.05</f>
        <v>0.75</v>
      </c>
      <c r="P73" s="154">
        <v>15</v>
      </c>
    </row>
    <row r="74" spans="1:16" ht="15.75" thickBot="1" x14ac:dyDescent="0.3">
      <c r="A74" s="93"/>
      <c r="B74" s="149"/>
      <c r="C74" s="149"/>
      <c r="D74" s="149"/>
      <c r="E74" s="102"/>
      <c r="F74" s="150"/>
      <c r="G74" s="150"/>
      <c r="H74" s="150"/>
      <c r="I74" s="150"/>
      <c r="J74" s="150"/>
      <c r="K74" s="150"/>
      <c r="L74" s="150"/>
      <c r="M74" s="151"/>
      <c r="N74" s="151"/>
      <c r="O74" s="151"/>
      <c r="P74" s="152"/>
    </row>
    <row r="75" spans="1:16" ht="15" customHeight="1" x14ac:dyDescent="0.25">
      <c r="A75" s="215" t="s">
        <v>641</v>
      </c>
      <c r="B75" s="216"/>
      <c r="C75" s="216"/>
      <c r="D75" s="216"/>
      <c r="E75" s="216"/>
      <c r="F75" s="216"/>
      <c r="G75" s="216"/>
      <c r="H75" s="216"/>
      <c r="I75" s="216"/>
      <c r="J75" s="216"/>
      <c r="K75" s="216"/>
      <c r="L75" s="216"/>
      <c r="M75" s="216"/>
      <c r="N75" s="216"/>
      <c r="O75" s="216"/>
      <c r="P75" s="217"/>
    </row>
    <row r="76" spans="1:16" ht="15.75" customHeight="1" thickBot="1" x14ac:dyDescent="0.3">
      <c r="A76" s="218"/>
      <c r="B76" s="219"/>
      <c r="C76" s="219"/>
      <c r="D76" s="219"/>
      <c r="E76" s="219"/>
      <c r="F76" s="219"/>
      <c r="G76" s="219"/>
      <c r="H76" s="219"/>
      <c r="I76" s="219"/>
      <c r="J76" s="219"/>
      <c r="K76" s="219"/>
      <c r="L76" s="219"/>
      <c r="M76" s="219"/>
      <c r="N76" s="219"/>
      <c r="O76" s="219"/>
      <c r="P76" s="220"/>
    </row>
    <row r="77" spans="1:16" x14ac:dyDescent="0.25">
      <c r="A77" s="93"/>
      <c r="B77" s="149"/>
      <c r="C77" s="149"/>
      <c r="D77" s="149"/>
      <c r="E77" s="102"/>
      <c r="F77" s="150"/>
      <c r="G77" s="150"/>
      <c r="H77" s="150"/>
      <c r="I77" s="150"/>
      <c r="J77" s="150"/>
      <c r="K77" s="150"/>
      <c r="L77" s="150"/>
      <c r="M77" s="151"/>
      <c r="N77" s="151"/>
      <c r="O77" s="151"/>
      <c r="P77" s="152"/>
    </row>
    <row r="78" spans="1:16" x14ac:dyDescent="0.25">
      <c r="A78" s="93"/>
      <c r="B78" s="162" t="s">
        <v>642</v>
      </c>
      <c r="C78" s="163"/>
      <c r="D78" s="163"/>
      <c r="E78" s="94"/>
      <c r="F78" s="94"/>
      <c r="G78" s="94"/>
      <c r="H78" s="94"/>
      <c r="I78" s="94"/>
      <c r="J78" s="94"/>
      <c r="K78" s="94"/>
      <c r="L78" s="94"/>
      <c r="M78" s="153">
        <v>10</v>
      </c>
      <c r="N78" s="153"/>
      <c r="O78" s="153"/>
      <c r="P78" s="154"/>
    </row>
    <row r="79" spans="1:16" x14ac:dyDescent="0.25">
      <c r="A79" s="93"/>
      <c r="B79" s="149"/>
      <c r="C79" s="149"/>
      <c r="D79" s="149"/>
      <c r="E79" s="102"/>
      <c r="F79" s="150"/>
      <c r="G79" s="150"/>
      <c r="H79" s="150"/>
      <c r="I79" s="150"/>
      <c r="J79" s="150"/>
      <c r="K79" s="150"/>
      <c r="L79" s="150"/>
      <c r="M79" s="151"/>
      <c r="N79" s="151"/>
      <c r="O79" s="151"/>
      <c r="P79" s="152"/>
    </row>
    <row r="80" spans="1:16" x14ac:dyDescent="0.25">
      <c r="A80" s="93"/>
      <c r="B80" s="162" t="s">
        <v>771</v>
      </c>
      <c r="C80" s="163"/>
      <c r="D80" s="163"/>
      <c r="E80" s="94"/>
      <c r="F80" s="19"/>
      <c r="G80" s="19"/>
      <c r="H80" s="19"/>
      <c r="I80" s="19"/>
      <c r="J80" s="19"/>
      <c r="K80" s="19"/>
      <c r="L80" s="19"/>
      <c r="M80" s="153">
        <v>10</v>
      </c>
      <c r="N80" s="153"/>
      <c r="O80" s="153"/>
      <c r="P80" s="154"/>
    </row>
    <row r="81" spans="1:16" ht="15.75" thickBot="1" x14ac:dyDescent="0.3">
      <c r="A81" s="156"/>
      <c r="B81" s="157"/>
      <c r="C81" s="157"/>
      <c r="D81" s="157"/>
      <c r="E81" s="158"/>
      <c r="F81" s="159"/>
      <c r="G81" s="159"/>
      <c r="H81" s="159"/>
      <c r="I81" s="159"/>
      <c r="J81" s="159"/>
      <c r="K81" s="159"/>
      <c r="L81" s="159"/>
      <c r="M81" s="160"/>
      <c r="N81" s="160"/>
      <c r="O81" s="160"/>
      <c r="P81" s="161"/>
    </row>
  </sheetData>
  <mergeCells count="11">
    <mergeCell ref="A6:P7"/>
    <mergeCell ref="A29:P30"/>
    <mergeCell ref="A55:P56"/>
    <mergeCell ref="A75:P76"/>
    <mergeCell ref="M1:P1"/>
    <mergeCell ref="A2:D3"/>
    <mergeCell ref="M2:M4"/>
    <mergeCell ref="N2:N4"/>
    <mergeCell ref="O2:O4"/>
    <mergeCell ref="P2:P4"/>
    <mergeCell ref="A4:D4"/>
  </mergeCells>
  <conditionalFormatting sqref="L8:L11 L77:L81 L14 L16 L18 L20:L21 L24:L26 L28 L72 L74 L31:L41 L43:L49 L57:L70 L51 L53:L54">
    <cfRule type="expression" dxfId="1694" priority="192">
      <formula>$L$5="Non"</formula>
    </cfRule>
  </conditionalFormatting>
  <conditionalFormatting sqref="K77:K81 K8:K11 K14 K16 K18 K20:K21 K24:K26 K28 K72 K74 K31:K41 K43:K49 K57:K70 K51 K53:K54">
    <cfRule type="expression" dxfId="1693" priority="191">
      <formula>$K$5="Non"</formula>
    </cfRule>
  </conditionalFormatting>
  <conditionalFormatting sqref="J8:J11 J77:J81 J14 J16 J18 J20:J21 J24:J26 J28 J72 J74 J31:J41 J43:J49 J57:J70 J51 J53:J54">
    <cfRule type="expression" dxfId="1692" priority="190">
      <formula>$J$5="Non"</formula>
    </cfRule>
  </conditionalFormatting>
  <conditionalFormatting sqref="I77:I81 I8:I11 I14 I16 I18 I20:I21 I24:I26 I28 I72 I74 I31:I41 I43:I49 I57:I70 I51 I53:I54">
    <cfRule type="expression" dxfId="1691" priority="189">
      <formula>$I$5="Non"</formula>
    </cfRule>
  </conditionalFormatting>
  <conditionalFormatting sqref="H8:H11 H77:H81 H14 H16 H18 H20:H21 H24:H26 H28 H72 H74 H31:H41 H43:H49 H57:H70 H51 H53:H54">
    <cfRule type="expression" dxfId="1690" priority="188">
      <formula>$H$5="Non"</formula>
    </cfRule>
  </conditionalFormatting>
  <conditionalFormatting sqref="G77:G81 G8:G11 G14 G16 G18 G20:G21 G24:G26 G28 G72 G74 G31:G41 G43:G49 G57:G70 G51 G53:G54">
    <cfRule type="expression" dxfId="1689" priority="187">
      <formula>$G$5="Non"</formula>
    </cfRule>
  </conditionalFormatting>
  <conditionalFormatting sqref="F8:F11 F77:F81 F14 F16 F18 F20:F21 F24:F26 F28 F72 F74 F31:F41 F43:F49 F57:F70 F51 F53:F54">
    <cfRule type="expression" dxfId="1688" priority="186">
      <formula>$F$5="Non"</formula>
    </cfRule>
  </conditionalFormatting>
  <conditionalFormatting sqref="E77:E81 E57:E70 E31:E41 E8:E11 E43:L43 E45:L45 E49:L49 F78:L78 E14 E16 E18 E20:E21 E24:E26 E28 E72 E74 F35:L37 F40:L40 F64:L65 F69:L69 E44 E46:E48 F59:L61 F67:L67 E51 E53:E54">
    <cfRule type="expression" dxfId="1687" priority="185">
      <formula>$E$5="Non"</formula>
    </cfRule>
  </conditionalFormatting>
  <conditionalFormatting sqref="F25">
    <cfRule type="expression" dxfId="1686" priority="184">
      <formula>$E$5="Non"</formula>
    </cfRule>
  </conditionalFormatting>
  <conditionalFormatting sqref="G25">
    <cfRule type="expression" dxfId="1685" priority="183">
      <formula>$E$5="Non"</formula>
    </cfRule>
  </conditionalFormatting>
  <conditionalFormatting sqref="H25">
    <cfRule type="expression" dxfId="1684" priority="182">
      <formula>$E$5="Non"</formula>
    </cfRule>
  </conditionalFormatting>
  <conditionalFormatting sqref="I25">
    <cfRule type="expression" dxfId="1683" priority="181">
      <formula>$E$5="Non"</formula>
    </cfRule>
  </conditionalFormatting>
  <conditionalFormatting sqref="J25">
    <cfRule type="expression" dxfId="1682" priority="180">
      <formula>$E$5="Non"</formula>
    </cfRule>
  </conditionalFormatting>
  <conditionalFormatting sqref="K25">
    <cfRule type="expression" dxfId="1681" priority="179">
      <formula>$E$5="Non"</formula>
    </cfRule>
  </conditionalFormatting>
  <conditionalFormatting sqref="L25">
    <cfRule type="expression" dxfId="1680" priority="178">
      <formula>$E$5="Non"</formula>
    </cfRule>
  </conditionalFormatting>
  <conditionalFormatting sqref="F33:L33">
    <cfRule type="expression" dxfId="1679" priority="177">
      <formula>$E$5="Non"</formula>
    </cfRule>
  </conditionalFormatting>
  <conditionalFormatting sqref="F48:L48">
    <cfRule type="expression" dxfId="1678" priority="176">
      <formula>$E$5="Non"</formula>
    </cfRule>
  </conditionalFormatting>
  <conditionalFormatting sqref="F51:L51">
    <cfRule type="expression" dxfId="1677" priority="175">
      <formula>$E$5="Non"</formula>
    </cfRule>
  </conditionalFormatting>
  <conditionalFormatting sqref="F41:L41">
    <cfRule type="expression" dxfId="1676" priority="174">
      <formula>$E$5="Non"</formula>
    </cfRule>
  </conditionalFormatting>
  <conditionalFormatting sqref="F67">
    <cfRule type="expression" dxfId="1675" priority="173">
      <formula>$E$5="Non"</formula>
    </cfRule>
  </conditionalFormatting>
  <conditionalFormatting sqref="G67">
    <cfRule type="expression" dxfId="1674" priority="172">
      <formula>$E$5="Non"</formula>
    </cfRule>
  </conditionalFormatting>
  <conditionalFormatting sqref="H67">
    <cfRule type="expression" dxfId="1673" priority="171">
      <formula>$E$5="Non"</formula>
    </cfRule>
  </conditionalFormatting>
  <conditionalFormatting sqref="I67">
    <cfRule type="expression" dxfId="1672" priority="170">
      <formula>$E$5="Non"</formula>
    </cfRule>
  </conditionalFormatting>
  <conditionalFormatting sqref="J67">
    <cfRule type="expression" dxfId="1671" priority="169">
      <formula>$E$5="Non"</formula>
    </cfRule>
  </conditionalFormatting>
  <conditionalFormatting sqref="K67">
    <cfRule type="expression" dxfId="1670" priority="168">
      <formula>$E$5="Non"</formula>
    </cfRule>
  </conditionalFormatting>
  <conditionalFormatting sqref="L67">
    <cfRule type="expression" dxfId="1669" priority="167">
      <formula>$E$5="Non"</formula>
    </cfRule>
  </conditionalFormatting>
  <conditionalFormatting sqref="F53:L53">
    <cfRule type="expression" dxfId="1668" priority="166">
      <formula>$E$5="Non"</formula>
    </cfRule>
  </conditionalFormatting>
  <conditionalFormatting sqref="L12">
    <cfRule type="expression" dxfId="1667" priority="165">
      <formula>$L$5="Non"</formula>
    </cfRule>
  </conditionalFormatting>
  <conditionalFormatting sqref="K12">
    <cfRule type="expression" dxfId="1666" priority="164">
      <formula>$K$5="Non"</formula>
    </cfRule>
  </conditionalFormatting>
  <conditionalFormatting sqref="J12">
    <cfRule type="expression" dxfId="1665" priority="163">
      <formula>$J$5="Non"</formula>
    </cfRule>
  </conditionalFormatting>
  <conditionalFormatting sqref="I12">
    <cfRule type="expression" dxfId="1664" priority="162">
      <formula>$I$5="Non"</formula>
    </cfRule>
  </conditionalFormatting>
  <conditionalFormatting sqref="H12">
    <cfRule type="expression" dxfId="1663" priority="161">
      <formula>$H$5="Non"</formula>
    </cfRule>
  </conditionalFormatting>
  <conditionalFormatting sqref="G12">
    <cfRule type="expression" dxfId="1662" priority="160">
      <formula>$G$5="Non"</formula>
    </cfRule>
  </conditionalFormatting>
  <conditionalFormatting sqref="F12">
    <cfRule type="expression" dxfId="1661" priority="159">
      <formula>$F$5="Non"</formula>
    </cfRule>
  </conditionalFormatting>
  <conditionalFormatting sqref="E12">
    <cfRule type="expression" dxfId="1660" priority="158">
      <formula>$E$5="Non"</formula>
    </cfRule>
  </conditionalFormatting>
  <conditionalFormatting sqref="L15">
    <cfRule type="expression" dxfId="1659" priority="157">
      <formula>$L$5="Non"</formula>
    </cfRule>
  </conditionalFormatting>
  <conditionalFormatting sqref="K15">
    <cfRule type="expression" dxfId="1658" priority="156">
      <formula>$K$5="Non"</formula>
    </cfRule>
  </conditionalFormatting>
  <conditionalFormatting sqref="J15">
    <cfRule type="expression" dxfId="1657" priority="155">
      <formula>$J$5="Non"</formula>
    </cfRule>
  </conditionalFormatting>
  <conditionalFormatting sqref="I15">
    <cfRule type="expression" dxfId="1656" priority="154">
      <formula>$I$5="Non"</formula>
    </cfRule>
  </conditionalFormatting>
  <conditionalFormatting sqref="H15">
    <cfRule type="expression" dxfId="1655" priority="153">
      <formula>$H$5="Non"</formula>
    </cfRule>
  </conditionalFormatting>
  <conditionalFormatting sqref="G15">
    <cfRule type="expression" dxfId="1654" priority="152">
      <formula>$G$5="Non"</formula>
    </cfRule>
  </conditionalFormatting>
  <conditionalFormatting sqref="F15">
    <cfRule type="expression" dxfId="1653" priority="151">
      <formula>$F$5="Non"</formula>
    </cfRule>
  </conditionalFormatting>
  <conditionalFormatting sqref="E15">
    <cfRule type="expression" dxfId="1652" priority="150">
      <formula>$E$5="Non"</formula>
    </cfRule>
  </conditionalFormatting>
  <conditionalFormatting sqref="L17">
    <cfRule type="expression" dxfId="1651" priority="149">
      <formula>$L$5="Non"</formula>
    </cfRule>
  </conditionalFormatting>
  <conditionalFormatting sqref="K17">
    <cfRule type="expression" dxfId="1650" priority="148">
      <formula>$K$5="Non"</formula>
    </cfRule>
  </conditionalFormatting>
  <conditionalFormatting sqref="J17">
    <cfRule type="expression" dxfId="1649" priority="147">
      <formula>$J$5="Non"</formula>
    </cfRule>
  </conditionalFormatting>
  <conditionalFormatting sqref="I17">
    <cfRule type="expression" dxfId="1648" priority="146">
      <formula>$I$5="Non"</formula>
    </cfRule>
  </conditionalFormatting>
  <conditionalFormatting sqref="H17">
    <cfRule type="expression" dxfId="1647" priority="145">
      <formula>$H$5="Non"</formula>
    </cfRule>
  </conditionalFormatting>
  <conditionalFormatting sqref="G17">
    <cfRule type="expression" dxfId="1646" priority="144">
      <formula>$G$5="Non"</formula>
    </cfRule>
  </conditionalFormatting>
  <conditionalFormatting sqref="F17">
    <cfRule type="expression" dxfId="1645" priority="143">
      <formula>$F$5="Non"</formula>
    </cfRule>
  </conditionalFormatting>
  <conditionalFormatting sqref="E17">
    <cfRule type="expression" dxfId="1644" priority="142">
      <formula>$E$5="Non"</formula>
    </cfRule>
  </conditionalFormatting>
  <conditionalFormatting sqref="L19">
    <cfRule type="expression" dxfId="1643" priority="141">
      <formula>$L$5="Non"</formula>
    </cfRule>
  </conditionalFormatting>
  <conditionalFormatting sqref="K19">
    <cfRule type="expression" dxfId="1642" priority="140">
      <formula>$K$5="Non"</formula>
    </cfRule>
  </conditionalFormatting>
  <conditionalFormatting sqref="J19">
    <cfRule type="expression" dxfId="1641" priority="139">
      <formula>$J$5="Non"</formula>
    </cfRule>
  </conditionalFormatting>
  <conditionalFormatting sqref="I19">
    <cfRule type="expression" dxfId="1640" priority="138">
      <formula>$I$5="Non"</formula>
    </cfRule>
  </conditionalFormatting>
  <conditionalFormatting sqref="H19">
    <cfRule type="expression" dxfId="1639" priority="137">
      <formula>$H$5="Non"</formula>
    </cfRule>
  </conditionalFormatting>
  <conditionalFormatting sqref="G19">
    <cfRule type="expression" dxfId="1638" priority="136">
      <formula>$G$5="Non"</formula>
    </cfRule>
  </conditionalFormatting>
  <conditionalFormatting sqref="F19">
    <cfRule type="expression" dxfId="1637" priority="135">
      <formula>$F$5="Non"</formula>
    </cfRule>
  </conditionalFormatting>
  <conditionalFormatting sqref="E19">
    <cfRule type="expression" dxfId="1636" priority="134">
      <formula>$E$5="Non"</formula>
    </cfRule>
  </conditionalFormatting>
  <conditionalFormatting sqref="L22">
    <cfRule type="expression" dxfId="1635" priority="133">
      <formula>$L$5="Non"</formula>
    </cfRule>
  </conditionalFormatting>
  <conditionalFormatting sqref="K22">
    <cfRule type="expression" dxfId="1634" priority="132">
      <formula>$K$5="Non"</formula>
    </cfRule>
  </conditionalFormatting>
  <conditionalFormatting sqref="J22">
    <cfRule type="expression" dxfId="1633" priority="131">
      <formula>$J$5="Non"</formula>
    </cfRule>
  </conditionalFormatting>
  <conditionalFormatting sqref="I22">
    <cfRule type="expression" dxfId="1632" priority="130">
      <formula>$I$5="Non"</formula>
    </cfRule>
  </conditionalFormatting>
  <conditionalFormatting sqref="H22">
    <cfRule type="expression" dxfId="1631" priority="129">
      <formula>$H$5="Non"</formula>
    </cfRule>
  </conditionalFormatting>
  <conditionalFormatting sqref="G22">
    <cfRule type="expression" dxfId="1630" priority="128">
      <formula>$G$5="Non"</formula>
    </cfRule>
  </conditionalFormatting>
  <conditionalFormatting sqref="F22">
    <cfRule type="expression" dxfId="1629" priority="127">
      <formula>$F$5="Non"</formula>
    </cfRule>
  </conditionalFormatting>
  <conditionalFormatting sqref="E22">
    <cfRule type="expression" dxfId="1628" priority="126">
      <formula>$E$5="Non"</formula>
    </cfRule>
  </conditionalFormatting>
  <conditionalFormatting sqref="L23">
    <cfRule type="expression" dxfId="1627" priority="125">
      <formula>$L$5="Non"</formula>
    </cfRule>
  </conditionalFormatting>
  <conditionalFormatting sqref="K23">
    <cfRule type="expression" dxfId="1626" priority="124">
      <formula>$K$5="Non"</formula>
    </cfRule>
  </conditionalFormatting>
  <conditionalFormatting sqref="J23">
    <cfRule type="expression" dxfId="1625" priority="123">
      <formula>$J$5="Non"</formula>
    </cfRule>
  </conditionalFormatting>
  <conditionalFormatting sqref="I23">
    <cfRule type="expression" dxfId="1624" priority="122">
      <formula>$I$5="Non"</formula>
    </cfRule>
  </conditionalFormatting>
  <conditionalFormatting sqref="H23">
    <cfRule type="expression" dxfId="1623" priority="121">
      <formula>$H$5="Non"</formula>
    </cfRule>
  </conditionalFormatting>
  <conditionalFormatting sqref="G23">
    <cfRule type="expression" dxfId="1622" priority="120">
      <formula>$G$5="Non"</formula>
    </cfRule>
  </conditionalFormatting>
  <conditionalFormatting sqref="F23">
    <cfRule type="expression" dxfId="1621" priority="119">
      <formula>$F$5="Non"</formula>
    </cfRule>
  </conditionalFormatting>
  <conditionalFormatting sqref="E23">
    <cfRule type="expression" dxfId="1620" priority="118">
      <formula>$E$5="Non"</formula>
    </cfRule>
  </conditionalFormatting>
  <conditionalFormatting sqref="L27">
    <cfRule type="expression" dxfId="1619" priority="117">
      <formula>$L$5="Non"</formula>
    </cfRule>
  </conditionalFormatting>
  <conditionalFormatting sqref="K27">
    <cfRule type="expression" dxfId="1618" priority="116">
      <formula>$K$5="Non"</formula>
    </cfRule>
  </conditionalFormatting>
  <conditionalFormatting sqref="J27">
    <cfRule type="expression" dxfId="1617" priority="115">
      <formula>$J$5="Non"</formula>
    </cfRule>
  </conditionalFormatting>
  <conditionalFormatting sqref="I27">
    <cfRule type="expression" dxfId="1616" priority="114">
      <formula>$I$5="Non"</formula>
    </cfRule>
  </conditionalFormatting>
  <conditionalFormatting sqref="H27">
    <cfRule type="expression" dxfId="1615" priority="113">
      <formula>$H$5="Non"</formula>
    </cfRule>
  </conditionalFormatting>
  <conditionalFormatting sqref="G27">
    <cfRule type="expression" dxfId="1614" priority="112">
      <formula>$G$5="Non"</formula>
    </cfRule>
  </conditionalFormatting>
  <conditionalFormatting sqref="F27">
    <cfRule type="expression" dxfId="1613" priority="111">
      <formula>$F$5="Non"</formula>
    </cfRule>
  </conditionalFormatting>
  <conditionalFormatting sqref="E27">
    <cfRule type="expression" dxfId="1612" priority="110">
      <formula>$E$5="Non"</formula>
    </cfRule>
  </conditionalFormatting>
  <conditionalFormatting sqref="L42">
    <cfRule type="expression" dxfId="1611" priority="109">
      <formula>$L$5="Non"</formula>
    </cfRule>
  </conditionalFormatting>
  <conditionalFormatting sqref="K42">
    <cfRule type="expression" dxfId="1610" priority="108">
      <formula>$K$5="Non"</formula>
    </cfRule>
  </conditionalFormatting>
  <conditionalFormatting sqref="J42">
    <cfRule type="expression" dxfId="1609" priority="107">
      <formula>$J$5="Non"</formula>
    </cfRule>
  </conditionalFormatting>
  <conditionalFormatting sqref="I42">
    <cfRule type="expression" dxfId="1608" priority="106">
      <formula>$I$5="Non"</formula>
    </cfRule>
  </conditionalFormatting>
  <conditionalFormatting sqref="H42">
    <cfRule type="expression" dxfId="1607" priority="105">
      <formula>$H$5="Non"</formula>
    </cfRule>
  </conditionalFormatting>
  <conditionalFormatting sqref="G42">
    <cfRule type="expression" dxfId="1606" priority="104">
      <formula>$G$5="Non"</formula>
    </cfRule>
  </conditionalFormatting>
  <conditionalFormatting sqref="F42">
    <cfRule type="expression" dxfId="1605" priority="103">
      <formula>$F$5="Non"</formula>
    </cfRule>
  </conditionalFormatting>
  <conditionalFormatting sqref="E42">
    <cfRule type="expression" dxfId="1604" priority="102">
      <formula>$E$5="Non"</formula>
    </cfRule>
  </conditionalFormatting>
  <conditionalFormatting sqref="L71">
    <cfRule type="expression" dxfId="1603" priority="101">
      <formula>$L$5="Non"</formula>
    </cfRule>
  </conditionalFormatting>
  <conditionalFormatting sqref="K71">
    <cfRule type="expression" dxfId="1602" priority="100">
      <formula>$K$5="Non"</formula>
    </cfRule>
  </conditionalFormatting>
  <conditionalFormatting sqref="J71">
    <cfRule type="expression" dxfId="1601" priority="99">
      <formula>$J$5="Non"</formula>
    </cfRule>
  </conditionalFormatting>
  <conditionalFormatting sqref="I71">
    <cfRule type="expression" dxfId="1600" priority="98">
      <formula>$I$5="Non"</formula>
    </cfRule>
  </conditionalFormatting>
  <conditionalFormatting sqref="H71">
    <cfRule type="expression" dxfId="1599" priority="97">
      <formula>$H$5="Non"</formula>
    </cfRule>
  </conditionalFormatting>
  <conditionalFormatting sqref="G71">
    <cfRule type="expression" dxfId="1598" priority="96">
      <formula>$G$5="Non"</formula>
    </cfRule>
  </conditionalFormatting>
  <conditionalFormatting sqref="F71">
    <cfRule type="expression" dxfId="1597" priority="95">
      <formula>$F$5="Non"</formula>
    </cfRule>
  </conditionalFormatting>
  <conditionalFormatting sqref="E71">
    <cfRule type="expression" dxfId="1596" priority="94">
      <formula>$E$5="Non"</formula>
    </cfRule>
  </conditionalFormatting>
  <conditionalFormatting sqref="L73">
    <cfRule type="expression" dxfId="1595" priority="93">
      <formula>$L$5="Non"</formula>
    </cfRule>
  </conditionalFormatting>
  <conditionalFormatting sqref="K73">
    <cfRule type="expression" dxfId="1594" priority="92">
      <formula>$K$5="Non"</formula>
    </cfRule>
  </conditionalFormatting>
  <conditionalFormatting sqref="J73">
    <cfRule type="expression" dxfId="1593" priority="91">
      <formula>$J$5="Non"</formula>
    </cfRule>
  </conditionalFormatting>
  <conditionalFormatting sqref="I73">
    <cfRule type="expression" dxfId="1592" priority="90">
      <formula>$I$5="Non"</formula>
    </cfRule>
  </conditionalFormatting>
  <conditionalFormatting sqref="H73">
    <cfRule type="expression" dxfId="1591" priority="89">
      <formula>$H$5="Non"</formula>
    </cfRule>
  </conditionalFormatting>
  <conditionalFormatting sqref="G73">
    <cfRule type="expression" dxfId="1590" priority="88">
      <formula>$G$5="Non"</formula>
    </cfRule>
  </conditionalFormatting>
  <conditionalFormatting sqref="F73">
    <cfRule type="expression" dxfId="1589" priority="87">
      <formula>$F$5="Non"</formula>
    </cfRule>
  </conditionalFormatting>
  <conditionalFormatting sqref="E73">
    <cfRule type="expression" dxfId="1588" priority="86">
      <formula>$E$5="Non"</formula>
    </cfRule>
  </conditionalFormatting>
  <conditionalFormatting sqref="F35">
    <cfRule type="expression" dxfId="1587" priority="85">
      <formula>$E$5="Non"</formula>
    </cfRule>
  </conditionalFormatting>
  <conditionalFormatting sqref="G35">
    <cfRule type="expression" dxfId="1586" priority="84">
      <formula>$E$5="Non"</formula>
    </cfRule>
  </conditionalFormatting>
  <conditionalFormatting sqref="H35">
    <cfRule type="expression" dxfId="1585" priority="83">
      <formula>$E$5="Non"</formula>
    </cfRule>
  </conditionalFormatting>
  <conditionalFormatting sqref="I35">
    <cfRule type="expression" dxfId="1584" priority="82">
      <formula>$E$5="Non"</formula>
    </cfRule>
  </conditionalFormatting>
  <conditionalFormatting sqref="J35">
    <cfRule type="expression" dxfId="1583" priority="81">
      <formula>$E$5="Non"</formula>
    </cfRule>
  </conditionalFormatting>
  <conditionalFormatting sqref="K35">
    <cfRule type="expression" dxfId="1582" priority="80">
      <formula>$E$5="Non"</formula>
    </cfRule>
  </conditionalFormatting>
  <conditionalFormatting sqref="L35">
    <cfRule type="expression" dxfId="1581" priority="79">
      <formula>$E$5="Non"</formula>
    </cfRule>
  </conditionalFormatting>
  <conditionalFormatting sqref="F36">
    <cfRule type="expression" dxfId="1580" priority="78">
      <formula>$E$5="Non"</formula>
    </cfRule>
  </conditionalFormatting>
  <conditionalFormatting sqref="G36">
    <cfRule type="expression" dxfId="1579" priority="77">
      <formula>$E$5="Non"</formula>
    </cfRule>
  </conditionalFormatting>
  <conditionalFormatting sqref="H36">
    <cfRule type="expression" dxfId="1578" priority="76">
      <formula>$E$5="Non"</formula>
    </cfRule>
  </conditionalFormatting>
  <conditionalFormatting sqref="I36">
    <cfRule type="expression" dxfId="1577" priority="75">
      <formula>$E$5="Non"</formula>
    </cfRule>
  </conditionalFormatting>
  <conditionalFormatting sqref="J36">
    <cfRule type="expression" dxfId="1576" priority="74">
      <formula>$E$5="Non"</formula>
    </cfRule>
  </conditionalFormatting>
  <conditionalFormatting sqref="K36">
    <cfRule type="expression" dxfId="1575" priority="73">
      <formula>$E$5="Non"</formula>
    </cfRule>
  </conditionalFormatting>
  <conditionalFormatting sqref="L36">
    <cfRule type="expression" dxfId="1574" priority="72">
      <formula>$E$5="Non"</formula>
    </cfRule>
  </conditionalFormatting>
  <conditionalFormatting sqref="F37">
    <cfRule type="expression" dxfId="1573" priority="71">
      <formula>$E$5="Non"</formula>
    </cfRule>
  </conditionalFormatting>
  <conditionalFormatting sqref="G37">
    <cfRule type="expression" dxfId="1572" priority="70">
      <formula>$E$5="Non"</formula>
    </cfRule>
  </conditionalFormatting>
  <conditionalFormatting sqref="H37">
    <cfRule type="expression" dxfId="1571" priority="69">
      <formula>$E$5="Non"</formula>
    </cfRule>
  </conditionalFormatting>
  <conditionalFormatting sqref="I37">
    <cfRule type="expression" dxfId="1570" priority="68">
      <formula>$E$5="Non"</formula>
    </cfRule>
  </conditionalFormatting>
  <conditionalFormatting sqref="J37">
    <cfRule type="expression" dxfId="1569" priority="67">
      <formula>$E$5="Non"</formula>
    </cfRule>
  </conditionalFormatting>
  <conditionalFormatting sqref="K37">
    <cfRule type="expression" dxfId="1568" priority="66">
      <formula>$E$5="Non"</formula>
    </cfRule>
  </conditionalFormatting>
  <conditionalFormatting sqref="L37">
    <cfRule type="expression" dxfId="1567" priority="65">
      <formula>$E$5="Non"</formula>
    </cfRule>
  </conditionalFormatting>
  <conditionalFormatting sqref="F40">
    <cfRule type="expression" dxfId="1566" priority="64">
      <formula>$E$5="Non"</formula>
    </cfRule>
  </conditionalFormatting>
  <conditionalFormatting sqref="G40">
    <cfRule type="expression" dxfId="1565" priority="63">
      <formula>$E$5="Non"</formula>
    </cfRule>
  </conditionalFormatting>
  <conditionalFormatting sqref="H40">
    <cfRule type="expression" dxfId="1564" priority="62">
      <formula>$E$5="Non"</formula>
    </cfRule>
  </conditionalFormatting>
  <conditionalFormatting sqref="I40">
    <cfRule type="expression" dxfId="1563" priority="61">
      <formula>$E$5="Non"</formula>
    </cfRule>
  </conditionalFormatting>
  <conditionalFormatting sqref="J40">
    <cfRule type="expression" dxfId="1562" priority="60">
      <formula>$E$5="Non"</formula>
    </cfRule>
  </conditionalFormatting>
  <conditionalFormatting sqref="K40">
    <cfRule type="expression" dxfId="1561" priority="59">
      <formula>$E$5="Non"</formula>
    </cfRule>
  </conditionalFormatting>
  <conditionalFormatting sqref="L40">
    <cfRule type="expression" dxfId="1560" priority="58">
      <formula>$E$5="Non"</formula>
    </cfRule>
  </conditionalFormatting>
  <conditionalFormatting sqref="F43">
    <cfRule type="expression" dxfId="1559" priority="57">
      <formula>$E$5="Non"</formula>
    </cfRule>
  </conditionalFormatting>
  <conditionalFormatting sqref="G43">
    <cfRule type="expression" dxfId="1558" priority="56">
      <formula>$E$5="Non"</formula>
    </cfRule>
  </conditionalFormatting>
  <conditionalFormatting sqref="H43">
    <cfRule type="expression" dxfId="1557" priority="55">
      <formula>$E$5="Non"</formula>
    </cfRule>
  </conditionalFormatting>
  <conditionalFormatting sqref="I43">
    <cfRule type="expression" dxfId="1556" priority="54">
      <formula>$E$5="Non"</formula>
    </cfRule>
  </conditionalFormatting>
  <conditionalFormatting sqref="J43">
    <cfRule type="expression" dxfId="1555" priority="53">
      <formula>$E$5="Non"</formula>
    </cfRule>
  </conditionalFormatting>
  <conditionalFormatting sqref="K43">
    <cfRule type="expression" dxfId="1554" priority="52">
      <formula>$E$5="Non"</formula>
    </cfRule>
  </conditionalFormatting>
  <conditionalFormatting sqref="L43">
    <cfRule type="expression" dxfId="1553" priority="51">
      <formula>$E$5="Non"</formula>
    </cfRule>
  </conditionalFormatting>
  <conditionalFormatting sqref="F45">
    <cfRule type="expression" dxfId="1552" priority="50">
      <formula>$E$5="Non"</formula>
    </cfRule>
  </conditionalFormatting>
  <conditionalFormatting sqref="G45">
    <cfRule type="expression" dxfId="1551" priority="49">
      <formula>$E$5="Non"</formula>
    </cfRule>
  </conditionalFormatting>
  <conditionalFormatting sqref="H45">
    <cfRule type="expression" dxfId="1550" priority="48">
      <formula>$E$5="Non"</formula>
    </cfRule>
  </conditionalFormatting>
  <conditionalFormatting sqref="I45">
    <cfRule type="expression" dxfId="1549" priority="47">
      <formula>$E$5="Non"</formula>
    </cfRule>
  </conditionalFormatting>
  <conditionalFormatting sqref="J45">
    <cfRule type="expression" dxfId="1548" priority="46">
      <formula>$E$5="Non"</formula>
    </cfRule>
  </conditionalFormatting>
  <conditionalFormatting sqref="K45">
    <cfRule type="expression" dxfId="1547" priority="45">
      <formula>$E$5="Non"</formula>
    </cfRule>
  </conditionalFormatting>
  <conditionalFormatting sqref="L45">
    <cfRule type="expression" dxfId="1546" priority="44">
      <formula>$E$5="Non"</formula>
    </cfRule>
  </conditionalFormatting>
  <conditionalFormatting sqref="F59">
    <cfRule type="expression" dxfId="1545" priority="43">
      <formula>$E$5="Non"</formula>
    </cfRule>
  </conditionalFormatting>
  <conditionalFormatting sqref="G59">
    <cfRule type="expression" dxfId="1544" priority="42">
      <formula>$E$5="Non"</formula>
    </cfRule>
  </conditionalFormatting>
  <conditionalFormatting sqref="H59">
    <cfRule type="expression" dxfId="1543" priority="41">
      <formula>$E$5="Non"</formula>
    </cfRule>
  </conditionalFormatting>
  <conditionalFormatting sqref="I59">
    <cfRule type="expression" dxfId="1542" priority="40">
      <formula>$E$5="Non"</formula>
    </cfRule>
  </conditionalFormatting>
  <conditionalFormatting sqref="J59">
    <cfRule type="expression" dxfId="1541" priority="39">
      <formula>$E$5="Non"</formula>
    </cfRule>
  </conditionalFormatting>
  <conditionalFormatting sqref="K59">
    <cfRule type="expression" dxfId="1540" priority="38">
      <formula>$E$5="Non"</formula>
    </cfRule>
  </conditionalFormatting>
  <conditionalFormatting sqref="L59">
    <cfRule type="expression" dxfId="1539" priority="37">
      <formula>$E$5="Non"</formula>
    </cfRule>
  </conditionalFormatting>
  <conditionalFormatting sqref="F64">
    <cfRule type="expression" dxfId="1538" priority="36">
      <formula>$E$5="Non"</formula>
    </cfRule>
  </conditionalFormatting>
  <conditionalFormatting sqref="G64">
    <cfRule type="expression" dxfId="1537" priority="35">
      <formula>$E$5="Non"</formula>
    </cfRule>
  </conditionalFormatting>
  <conditionalFormatting sqref="H64">
    <cfRule type="expression" dxfId="1536" priority="34">
      <formula>$E$5="Non"</formula>
    </cfRule>
  </conditionalFormatting>
  <conditionalFormatting sqref="I64">
    <cfRule type="expression" dxfId="1535" priority="33">
      <formula>$E$5="Non"</formula>
    </cfRule>
  </conditionalFormatting>
  <conditionalFormatting sqref="J64">
    <cfRule type="expression" dxfId="1534" priority="32">
      <formula>$E$5="Non"</formula>
    </cfRule>
  </conditionalFormatting>
  <conditionalFormatting sqref="K64">
    <cfRule type="expression" dxfId="1533" priority="31">
      <formula>$E$5="Non"</formula>
    </cfRule>
  </conditionalFormatting>
  <conditionalFormatting sqref="L64">
    <cfRule type="expression" dxfId="1532" priority="30">
      <formula>$E$5="Non"</formula>
    </cfRule>
  </conditionalFormatting>
  <conditionalFormatting sqref="F65:L65">
    <cfRule type="expression" dxfId="1531" priority="29">
      <formula>$E$5="Non"</formula>
    </cfRule>
  </conditionalFormatting>
  <conditionalFormatting sqref="F69:L69">
    <cfRule type="expression" dxfId="1530" priority="28">
      <formula>$E$5="Non"</formula>
    </cfRule>
  </conditionalFormatting>
  <conditionalFormatting sqref="F49:L49">
    <cfRule type="expression" dxfId="1529" priority="27">
      <formula>$E$5="Non"</formula>
    </cfRule>
  </conditionalFormatting>
  <conditionalFormatting sqref="F60:L60">
    <cfRule type="expression" dxfId="1528" priority="26">
      <formula>$E$5="Non"</formula>
    </cfRule>
  </conditionalFormatting>
  <conditionalFormatting sqref="F61:L61">
    <cfRule type="expression" dxfId="1527" priority="25">
      <formula>$E$5="Non"</formula>
    </cfRule>
  </conditionalFormatting>
  <conditionalFormatting sqref="L50">
    <cfRule type="expression" dxfId="1526" priority="24">
      <formula>$L$5="Non"</formula>
    </cfRule>
  </conditionalFormatting>
  <conditionalFormatting sqref="K50">
    <cfRule type="expression" dxfId="1525" priority="23">
      <formula>$K$5="Non"</formula>
    </cfRule>
  </conditionalFormatting>
  <conditionalFormatting sqref="J50">
    <cfRule type="expression" dxfId="1524" priority="22">
      <formula>$J$5="Non"</formula>
    </cfRule>
  </conditionalFormatting>
  <conditionalFormatting sqref="I50">
    <cfRule type="expression" dxfId="1523" priority="21">
      <formula>$I$5="Non"</formula>
    </cfRule>
  </conditionalFormatting>
  <conditionalFormatting sqref="H50">
    <cfRule type="expression" dxfId="1522" priority="20">
      <formula>$H$5="Non"</formula>
    </cfRule>
  </conditionalFormatting>
  <conditionalFormatting sqref="G50">
    <cfRule type="expression" dxfId="1521" priority="19">
      <formula>$G$5="Non"</formula>
    </cfRule>
  </conditionalFormatting>
  <conditionalFormatting sqref="F50">
    <cfRule type="expression" dxfId="1520" priority="18">
      <formula>$F$5="Non"</formula>
    </cfRule>
  </conditionalFormatting>
  <conditionalFormatting sqref="E50">
    <cfRule type="expression" dxfId="1519" priority="17">
      <formula>$E$5="Non"</formula>
    </cfRule>
  </conditionalFormatting>
  <conditionalFormatting sqref="L52">
    <cfRule type="expression" dxfId="1518" priority="16">
      <formula>$L$5="Non"</formula>
    </cfRule>
  </conditionalFormatting>
  <conditionalFormatting sqref="K52">
    <cfRule type="expression" dxfId="1517" priority="15">
      <formula>$K$5="Non"</formula>
    </cfRule>
  </conditionalFormatting>
  <conditionalFormatting sqref="J52">
    <cfRule type="expression" dxfId="1516" priority="14">
      <formula>$J$5="Non"</formula>
    </cfRule>
  </conditionalFormatting>
  <conditionalFormatting sqref="I52">
    <cfRule type="expression" dxfId="1515" priority="13">
      <formula>$I$5="Non"</formula>
    </cfRule>
  </conditionalFormatting>
  <conditionalFormatting sqref="H52">
    <cfRule type="expression" dxfId="1514" priority="12">
      <formula>$H$5="Non"</formula>
    </cfRule>
  </conditionalFormatting>
  <conditionalFormatting sqref="G52">
    <cfRule type="expression" dxfId="1513" priority="11">
      <formula>$G$5="Non"</formula>
    </cfRule>
  </conditionalFormatting>
  <conditionalFormatting sqref="F52">
    <cfRule type="expression" dxfId="1512" priority="10">
      <formula>$F$5="Non"</formula>
    </cfRule>
  </conditionalFormatting>
  <conditionalFormatting sqref="E52">
    <cfRule type="expression" dxfId="1511" priority="9">
      <formula>$E$5="Non"</formula>
    </cfRule>
  </conditionalFormatting>
  <conditionalFormatting sqref="L13">
    <cfRule type="expression" dxfId="1510" priority="8">
      <formula>$L$5="Non"</formula>
    </cfRule>
  </conditionalFormatting>
  <conditionalFormatting sqref="K13">
    <cfRule type="expression" dxfId="1509" priority="7">
      <formula>$K$5="Non"</formula>
    </cfRule>
  </conditionalFormatting>
  <conditionalFormatting sqref="J13">
    <cfRule type="expression" dxfId="1508" priority="6">
      <formula>$J$5="Non"</formula>
    </cfRule>
  </conditionalFormatting>
  <conditionalFormatting sqref="I13">
    <cfRule type="expression" dxfId="1507" priority="5">
      <formula>$I$5="Non"</formula>
    </cfRule>
  </conditionalFormatting>
  <conditionalFormatting sqref="H13">
    <cfRule type="expression" dxfId="1506" priority="4">
      <formula>$H$5="Non"</formula>
    </cfRule>
  </conditionalFormatting>
  <conditionalFormatting sqref="G13">
    <cfRule type="expression" dxfId="1505" priority="3">
      <formula>$G$5="Non"</formula>
    </cfRule>
  </conditionalFormatting>
  <conditionalFormatting sqref="F13">
    <cfRule type="expression" dxfId="1504" priority="2">
      <formula>$F$5="Non"</formula>
    </cfRule>
  </conditionalFormatting>
  <conditionalFormatting sqref="E13">
    <cfRule type="expression" dxfId="1503" priority="1">
      <formula>$E$5="Non"</formula>
    </cfRule>
  </conditionalFormatting>
  <dataValidations count="74">
    <dataValidation type="list" allowBlank="1" showInputMessage="1" showErrorMessage="1" sqref="F53">
      <formula1>IF(AND(CelluleSource8="Oui",Variante1="Oui"),Liste1)</formula1>
    </dataValidation>
    <dataValidation type="list" allowBlank="1" showInputMessage="1" showErrorMessage="1" sqref="G53">
      <formula1>IF(AND(CelluleSource8="Oui",Variante2="Oui"),Liste1)</formula1>
    </dataValidation>
    <dataValidation type="list" allowBlank="1" showInputMessage="1" showErrorMessage="1" sqref="H53">
      <formula1>IF(AND(CelluleSource8="Oui",Variante3="Oui"),Liste1)</formula1>
    </dataValidation>
    <dataValidation type="list" allowBlank="1" showInputMessage="1" showErrorMessage="1" sqref="I53">
      <formula1>IF(AND(CelluleSource8="Oui",Variante4="Oui"),Liste1)</formula1>
    </dataValidation>
    <dataValidation type="list" allowBlank="1" showInputMessage="1" showErrorMessage="1" sqref="J53">
      <formula1>IF(AND(CelluleSource8="Oui",Variante5="Oui"),Liste1)</formula1>
    </dataValidation>
    <dataValidation type="list" allowBlank="1" showInputMessage="1" showErrorMessage="1" sqref="K53">
      <formula1>IF(AND(CelluleSource8="Oui",Variante6="Oui"),Liste1)</formula1>
    </dataValidation>
    <dataValidation type="list" allowBlank="1" showInputMessage="1" showErrorMessage="1" sqref="L53">
      <formula1>IF(AND(CelluleSource8="Oui",Variante7="Oui"),Liste1)</formula1>
    </dataValidation>
    <dataValidation type="list" allowBlank="1" showInputMessage="1" showErrorMessage="1" sqref="E78 E67">
      <formula1>IF(AND(CelluleSource7="Oui",Base="Oui"),Liste1)</formula1>
    </dataValidation>
    <dataValidation type="list" allowBlank="1" showInputMessage="1" showErrorMessage="1" sqref="F78 F67">
      <formula1>IF(AND(CelluleSource7="Oui",Variante1="Oui"),Liste1)</formula1>
    </dataValidation>
    <dataValidation type="list" allowBlank="1" showInputMessage="1" showErrorMessage="1" sqref="G78 G67">
      <formula1>IF(AND(CelluleSource7="Oui",Variante2="Oui"),Liste1)</formula1>
    </dataValidation>
    <dataValidation type="list" allowBlank="1" showInputMessage="1" showErrorMessage="1" sqref="H78 H67">
      <formula1>IF(AND(CelluleSource7="Oui",Variante3="Oui"),Liste1)</formula1>
    </dataValidation>
    <dataValidation type="list" allowBlank="1" showInputMessage="1" showErrorMessage="1" sqref="I78 I67">
      <formula1>IF(AND(CelluleSource7="Oui",Variante4="Oui"),Liste1)</formula1>
    </dataValidation>
    <dataValidation type="list" allowBlank="1" showInputMessage="1" showErrorMessage="1" sqref="J78 J67">
      <formula1>IF(AND(CelluleSource7="Oui",Variante5="Oui"),Liste1)</formula1>
    </dataValidation>
    <dataValidation type="list" allowBlank="1" showInputMessage="1" showErrorMessage="1" sqref="K78 K67">
      <formula1>IF(AND(CelluleSource7="Oui",Variante6="Oui"),Liste1)</formula1>
    </dataValidation>
    <dataValidation type="list" allowBlank="1" showInputMessage="1" showErrorMessage="1" sqref="L78 L67">
      <formula1>IF(AND(CelluleSource7="Oui",Variante7="Oui"),Liste1)</formula1>
    </dataValidation>
    <dataValidation type="list" allowBlank="1" showInputMessage="1" showErrorMessage="1" sqref="G80">
      <formula1>IF(AND(CelluleSource6="Oui",Variante2="Oui"),Liste1)</formula1>
    </dataValidation>
    <dataValidation type="list" allowBlank="1" showInputMessage="1" showErrorMessage="1" sqref="H80">
      <formula1>IF(AND(CelluleSource6="Oui",Variante3="Oui"),Liste1)</formula1>
    </dataValidation>
    <dataValidation type="list" allowBlank="1" showInputMessage="1" showErrorMessage="1" sqref="I80">
      <formula1>IF(AND(CelluleSource6="Oui",Variante4="Oui"),Liste1)</formula1>
    </dataValidation>
    <dataValidation type="list" allowBlank="1" showInputMessage="1" showErrorMessage="1" sqref="J80">
      <formula1>IF(AND(CelluleSource6="Oui",Variante5="Oui"),Liste1)</formula1>
    </dataValidation>
    <dataValidation type="list" allowBlank="1" showInputMessage="1" showErrorMessage="1" sqref="K80">
      <formula1>IF(AND(CelluleSource6="Oui",Variante6="Oui"),Liste1)</formula1>
    </dataValidation>
    <dataValidation type="list" allowBlank="1" showInputMessage="1" showErrorMessage="1" sqref="L80">
      <formula1>IF(AND(CelluleSource6="Oui",Variante7="Oui"),Liste1)</formula1>
    </dataValidation>
    <dataValidation type="list" allowBlank="1" showInputMessage="1" showErrorMessage="1" sqref="F80">
      <formula1>IF(AND(CelluleSource6="Oui",Variante1="Oui"),Liste1)</formula1>
    </dataValidation>
    <dataValidation type="list" allowBlank="1" showInputMessage="1" showErrorMessage="1" sqref="F41">
      <formula1>IF(AND(CelluleSource5="Oui",Variante1="Oui"),Liste1)</formula1>
    </dataValidation>
    <dataValidation type="list" allowBlank="1" showInputMessage="1" showErrorMessage="1" sqref="G41">
      <formula1>IF(AND(CelluleSource5="Oui",Variante2="Oui"),Liste1)</formula1>
    </dataValidation>
    <dataValidation type="list" allowBlank="1" showInputMessage="1" showErrorMessage="1" sqref="H41">
      <formula1>IF(AND(CelluleSource5="Oui",Variante3="Oui"),Liste1)</formula1>
    </dataValidation>
    <dataValidation type="list" allowBlank="1" showInputMessage="1" showErrorMessage="1" sqref="I41">
      <formula1>IF(AND(CelluleSource5="Oui",Variante4="Oui"),Liste1)</formula1>
    </dataValidation>
    <dataValidation type="list" allowBlank="1" showInputMessage="1" showErrorMessage="1" sqref="J41">
      <formula1>IF(AND(CelluleSource5="Oui",Variante5="Oui"),Liste1)</formula1>
    </dataValidation>
    <dataValidation type="list" allowBlank="1" showInputMessage="1" showErrorMessage="1" sqref="K41">
      <formula1>IF(AND(CelluleSource5="Oui",Variante6="Oui"),Liste1)</formula1>
    </dataValidation>
    <dataValidation type="list" allowBlank="1" showInputMessage="1" showErrorMessage="1" sqref="L41">
      <formula1>IF(AND(CelluleSource5="Oui",Variante7="Oui"),Liste1)</formula1>
    </dataValidation>
    <dataValidation type="list" allowBlank="1" showInputMessage="1" showErrorMessage="1" sqref="F51">
      <formula1>IF(AND(CelluleSource4="Oui",Variante1="Oui"),Liste1)</formula1>
    </dataValidation>
    <dataValidation type="list" allowBlank="1" showInputMessage="1" showErrorMessage="1" sqref="G51">
      <formula1>IF(AND(CelluleSource4="Oui",Variante2="Oui"),Liste1)</formula1>
    </dataValidation>
    <dataValidation type="list" allowBlank="1" showInputMessage="1" showErrorMessage="1" sqref="H51">
      <formula1>IF(AND(CelluleSource4="Oui",Variante3="Oui"),Liste1)</formula1>
    </dataValidation>
    <dataValidation type="list" allowBlank="1" showInputMessage="1" showErrorMessage="1" sqref="I51">
      <formula1>IF(AND(CelluleSource4="Oui",Variante4="Oui"),Liste1)</formula1>
    </dataValidation>
    <dataValidation type="list" allowBlank="1" showInputMessage="1" showErrorMessage="1" sqref="J51">
      <formula1>IF(AND(CelluleSource4="Oui",Variante5="Oui"),Liste1)</formula1>
    </dataValidation>
    <dataValidation type="list" allowBlank="1" showInputMessage="1" showErrorMessage="1" sqref="K51">
      <formula1>IF(AND(CelluleSource4="Oui",Variante6="Oui"),Liste1)</formula1>
    </dataValidation>
    <dataValidation type="list" allowBlank="1" showInputMessage="1" showErrorMessage="1" sqref="L51">
      <formula1>IF(AND(CelluleSource4="Oui",Variante7="Oui"),Liste1)</formula1>
    </dataValidation>
    <dataValidation type="list" allowBlank="1" showInputMessage="1" showErrorMessage="1" sqref="E48:E49 E60:E61">
      <formula1>IF(AND(CelluleSource3="Oui",Base="Oui"),Liste1)</formula1>
    </dataValidation>
    <dataValidation type="list" allowBlank="1" showInputMessage="1" showErrorMessage="1" sqref="F48:F49 F60:F61">
      <formula1>IF(AND(CelluleSource3="Oui",Variante1="Oui"),Liste1)</formula1>
    </dataValidation>
    <dataValidation type="list" allowBlank="1" showInputMessage="1" showErrorMessage="1" sqref="G48:G49 G60:G61">
      <formula1>IF(AND(CelluleSource3="Oui",Variante2="Oui"),Liste1)</formula1>
    </dataValidation>
    <dataValidation type="list" allowBlank="1" showInputMessage="1" showErrorMessage="1" sqref="H48:H49 H60:H61">
      <formula1>IF(AND(CelluleSource3="Oui",Variante3="Oui"),Liste1)</formula1>
    </dataValidation>
    <dataValidation type="list" allowBlank="1" showInputMessage="1" showErrorMessage="1" sqref="I48:I49 I60:I61">
      <formula1>IF(AND(CelluleSource3="Oui",Variante4="Oui"),Liste1)</formula1>
    </dataValidation>
    <dataValidation type="list" allowBlank="1" showInputMessage="1" showErrorMessage="1" sqref="J48:J49 J60:J61">
      <formula1>IF(AND(CelluleSource3="Oui",Variante5="Oui"),Liste1)</formula1>
    </dataValidation>
    <dataValidation type="list" allowBlank="1" showInputMessage="1" showErrorMessage="1" sqref="K48:K49 K60:K61">
      <formula1>IF(AND(CelluleSource3="Oui",Variante6="Oui"),Liste1)</formula1>
    </dataValidation>
    <dataValidation type="list" allowBlank="1" showInputMessage="1" showErrorMessage="1" sqref="L48:L49 L60:L61">
      <formula1>IF(AND(CelluleSource3="Oui",Variante7="Oui"),Liste1)</formula1>
    </dataValidation>
    <dataValidation type="list" allowBlank="1" showInputMessage="1" showErrorMessage="1" sqref="E33 E65 E69">
      <formula1>IF(AND(CelluleSource2="Oui",Base="Oui"),Liste1)</formula1>
    </dataValidation>
    <dataValidation type="list" allowBlank="1" showInputMessage="1" showErrorMessage="1" sqref="F33 F65 F69">
      <formula1>IF(AND(CelluleSource2="Oui",Variante1="Oui"),Liste1)</formula1>
    </dataValidation>
    <dataValidation type="list" allowBlank="1" showInputMessage="1" showErrorMessage="1" sqref="G33 G65 G69">
      <formula1>IF(AND(CelluleSource2="Oui",Variante2="Oui"),Liste1)</formula1>
    </dataValidation>
    <dataValidation type="list" allowBlank="1" showInputMessage="1" showErrorMessage="1" sqref="H33 H65 H69">
      <formula1>IF(AND(CelluleSource2="Oui",Variante3="Oui"),Liste1)</formula1>
    </dataValidation>
    <dataValidation type="list" allowBlank="1" showInputMessage="1" showErrorMessage="1" sqref="I33 I65 I69">
      <formula1>IF(AND(CelluleSource2="Oui",Variante4="Oui"),Liste1)</formula1>
    </dataValidation>
    <dataValidation type="list" allowBlank="1" showInputMessage="1" showErrorMessage="1" sqref="J33 J65 J69">
      <formula1>IF(AND(CelluleSource2="Oui",Variante5="Oui"),Liste1)</formula1>
    </dataValidation>
    <dataValidation type="list" allowBlank="1" showInputMessage="1" showErrorMessage="1" sqref="K33 K65 K69">
      <formula1>IF(AND(CelluleSource2="Oui",Variante6="Oui"),Liste1)</formula1>
    </dataValidation>
    <dataValidation type="list" allowBlank="1" showInputMessage="1" showErrorMessage="1" sqref="L33 L65 L69">
      <formula1>IF(AND(CelluleSource2="Oui",Variante7="Oui"),Liste1)</formula1>
    </dataValidation>
    <dataValidation type="list" allowBlank="1" showInputMessage="1" showErrorMessage="1" sqref="E25 E35:E37 E40 E43 E45 E59 E64">
      <formula1>IF(AND(CelluleSource1="Oui",Base="Oui"),Liste1)</formula1>
    </dataValidation>
    <dataValidation type="list" allowBlank="1" showInputMessage="1" showErrorMessage="1" sqref="F25 F35:F37 F40 F43 F45 F59 F64">
      <formula1>IF(AND(CelluleSource1="Oui",Variante1="Oui"),Liste1)</formula1>
    </dataValidation>
    <dataValidation type="list" allowBlank="1" showInputMessage="1" showErrorMessage="1" sqref="G25 G35:G37 G40 G43 G45 G59 G64">
      <formula1>IF(AND(CelluleSource1="Oui",Variante2="Oui"),Liste1)</formula1>
    </dataValidation>
    <dataValidation type="list" allowBlank="1" showInputMessage="1" showErrorMessage="1" sqref="H25 H35:H37 H40 H43 H45 H59 H64">
      <formula1>IF(AND(CelluleSource1="Oui",Variante3="Oui"),Liste1)</formula1>
    </dataValidation>
    <dataValidation type="list" allowBlank="1" showInputMessage="1" showErrorMessage="1" sqref="I25 I35:I37 I40 I43 I45 I59 I64">
      <formula1>IF(AND(CelluleSource1="Oui",Variante4="Oui"),Liste1)</formula1>
    </dataValidation>
    <dataValidation type="list" allowBlank="1" showInputMessage="1" showErrorMessage="1" sqref="J25 J35:J37 J40 J43 J45 J59 J64">
      <formula1>IF(AND(CelluleSource1="Oui",Variante5="Oui"),Liste1)</formula1>
    </dataValidation>
    <dataValidation type="list" allowBlank="1" showInputMessage="1" showErrorMessage="1" sqref="K25 K35:K37 K40 K43 K45 K59 K64">
      <formula1>IF(AND(CelluleSource1="Oui",Variante6="Oui"),Liste1)</formula1>
    </dataValidation>
    <dataValidation type="list" allowBlank="1" showInputMessage="1" showErrorMessage="1" sqref="L25 L35:L37 L40 L43 L45 L59 L64">
      <formula1>IF(AND(CelluleSource1="Oui",Variante7="Oui"),Liste1)</formula1>
    </dataValidation>
    <dataValidation type="list" allowBlank="1" showInputMessage="1" showErrorMessage="1" sqref="E11:E13 E15 E17 E19 E22:E23 E27 E42 E71 E73">
      <formula1>IF(Base="Oui",Liste1)</formula1>
    </dataValidation>
    <dataValidation type="list" allowBlank="1" showInputMessage="1" showErrorMessage="1" sqref="F11:F13 F15 F17 F19 F22:F23 F27 F42 F71 F73">
      <formula1>IF(Variante1="Oui",Liste1)</formula1>
    </dataValidation>
    <dataValidation type="list" allowBlank="1" showInputMessage="1" showErrorMessage="1" sqref="G11:G13 G15 G17 G19 G22:G23 G27 G42 G71 G73">
      <formula1>IF(Variante2="Oui",Liste1)</formula1>
    </dataValidation>
    <dataValidation type="list" allowBlank="1" showInputMessage="1" showErrorMessage="1" sqref="H11:H13 H15 H17 H19 H22:H23 H27 H42 H71 H73">
      <formula1>IF(Variante3="Oui",Liste1)</formula1>
    </dataValidation>
    <dataValidation type="list" allowBlank="1" showInputMessage="1" showErrorMessage="1" sqref="I11:I13 I15 I17 I19 I22:I23 I27 I42 I71 I73">
      <formula1>IF(Variante4="Oui",Liste1)</formula1>
    </dataValidation>
    <dataValidation type="list" allowBlank="1" showInputMessage="1" showErrorMessage="1" sqref="J11:J13 J15 J17 J19 J22:J23 J27 J42 J71 J73">
      <formula1>IF(Variante5="Oui",Liste1)</formula1>
    </dataValidation>
    <dataValidation type="list" allowBlank="1" showInputMessage="1" showErrorMessage="1" sqref="K11:K13 K15 K17 K19 K22:K23 K27 K42 K71 K73">
      <formula1>IF(Variante6="Oui",Liste1)</formula1>
    </dataValidation>
    <dataValidation type="list" allowBlank="1" showInputMessage="1" showErrorMessage="1" sqref="L11:L13 L15 L17 L19 L22:L23 L27 L42 L71 L73">
      <formula1>IF(Variante7="Oui",Liste1)</formula1>
    </dataValidation>
    <dataValidation type="list" allowBlank="1" showInputMessage="1" showErrorMessage="1" sqref="E53">
      <formula1>IF(AND(CelluleSource8="Oui",Base="Oui"),Liste1)</formula1>
    </dataValidation>
    <dataValidation type="list" allowBlank="1" showInputMessage="1" showErrorMessage="1" sqref="E80">
      <formula1>IF(AND(CelluleSource6="Oui",Base="Oui"),Liste1)</formula1>
    </dataValidation>
    <dataValidation type="list" allowBlank="1" showInputMessage="1" showErrorMessage="1" sqref="E41">
      <formula1>IF(AND(CelluleSource5="Oui",Base="Oui"),Liste1)</formula1>
    </dataValidation>
    <dataValidation type="list" allowBlank="1" showInputMessage="1" showErrorMessage="1" sqref="E51">
      <formula1>IF(AND(CelluleSource4="Oui",Base="Oui"),Liste1)</formula1>
    </dataValidation>
    <dataValidation type="custom" allowBlank="1" showInputMessage="1" showErrorMessage="1" sqref="A67:D67 Q67:XFD67">
      <formula1>Liste1</formula1>
    </dataValidation>
    <dataValidation type="list" allowBlank="1" showInputMessage="1" showErrorMessage="1" sqref="E5:L5">
      <formula1>Liste1</formula1>
    </dataValidation>
  </dataValidations>
  <printOptions horizontalCentered="1"/>
  <pageMargins left="0" right="0" top="0" bottom="0" header="0" footer="0"/>
  <pageSetup paperSize="9" scale="80" orientation="portrait" r:id="rId1"/>
  <extLst>
    <ext xmlns:x14="http://schemas.microsoft.com/office/spreadsheetml/2009/9/main" uri="{78C0D931-6437-407d-A8EE-F0AAD7539E65}">
      <x14:conditionalFormattings>
        <x14:conditionalFormatting xmlns:xm="http://schemas.microsoft.com/office/excel/2006/main">
          <x14:cfRule type="expression" priority="203" id="{9CF11930-B88D-44E6-91A8-8F724F24731A}">
            <xm:f>'Disponibilité Energie'!$G$8="Non"</xm:f>
            <x14:dxf>
              <font>
                <strike/>
              </font>
              <fill>
                <patternFill>
                  <bgColor theme="0" tint="-0.34998626667073579"/>
                </patternFill>
              </fill>
            </x14:dxf>
          </x14:cfRule>
          <xm:sqref>C34:L34 B25:L25 D35:L37 C40:L40 C43:L43 B45:L45 C59:L59 C64:L64</xm:sqref>
        </x14:conditionalFormatting>
        <x14:conditionalFormatting xmlns:xm="http://schemas.microsoft.com/office/excel/2006/main">
          <x14:cfRule type="expression" priority="202" id="{C01719FF-3F22-448C-AC14-106A835EF364}">
            <xm:f>'Disponibilité Energie'!$G$15="Non"</xm:f>
            <x14:dxf>
              <font>
                <strike/>
              </font>
              <fill>
                <patternFill>
                  <bgColor theme="0" tint="-0.34998626667073579"/>
                </patternFill>
              </fill>
            </x14:dxf>
          </x14:cfRule>
          <xm:sqref>C33:L33 C65:L65 B69:L69</xm:sqref>
        </x14:conditionalFormatting>
        <x14:conditionalFormatting xmlns:xm="http://schemas.microsoft.com/office/excel/2006/main">
          <x14:cfRule type="expression" priority="201" id="{498F38A6-EAB2-422F-88AA-7FBFEA891D27}">
            <xm:f>'Disponibilité Energie'!$G$23="Non"</xm:f>
            <x14:dxf>
              <font>
                <strike/>
              </font>
              <fill>
                <patternFill>
                  <bgColor theme="0" tint="-0.34998626667073579"/>
                </patternFill>
              </fill>
            </x14:dxf>
          </x14:cfRule>
          <xm:sqref>B47:L47 C48:L49 C60:L61</xm:sqref>
        </x14:conditionalFormatting>
        <x14:conditionalFormatting xmlns:xm="http://schemas.microsoft.com/office/excel/2006/main">
          <x14:cfRule type="expression" priority="200" id="{A57B1B57-EAC2-4AC5-915E-D015E8DF4A6D}">
            <xm:f>'Disponibilité Energie'!$G$30="Non"</xm:f>
            <x14:dxf>
              <font>
                <strike/>
              </font>
              <fill>
                <patternFill>
                  <bgColor theme="0" tint="-0.34998626667073579"/>
                </patternFill>
              </fill>
            </x14:dxf>
          </x14:cfRule>
          <xm:sqref>B51:L51</xm:sqref>
        </x14:conditionalFormatting>
        <x14:conditionalFormatting xmlns:xm="http://schemas.microsoft.com/office/excel/2006/main">
          <x14:cfRule type="expression" priority="199" id="{A79B4F22-63F3-4C17-9E35-2CEB32B0176C}">
            <xm:f>'Disponibilité Energie'!$G$40="Non"</xm:f>
            <x14:dxf>
              <font>
                <strike/>
              </font>
              <fill>
                <patternFill>
                  <bgColor theme="0" tint="-0.34998626667073579"/>
                </patternFill>
              </fill>
            </x14:dxf>
          </x14:cfRule>
          <xm:sqref>C41:L41</xm:sqref>
        </x14:conditionalFormatting>
        <x14:conditionalFormatting xmlns:xm="http://schemas.microsoft.com/office/excel/2006/main">
          <x14:cfRule type="expression" priority="198" id="{FDC20F1A-F973-46AE-B0C8-99311D4C0819}">
            <xm:f>'Disponibilité Energie'!$G$49="Non"</xm:f>
            <x14:dxf>
              <font>
                <strike/>
              </font>
              <fill>
                <patternFill>
                  <bgColor theme="0" tint="-0.34998626667073579"/>
                </patternFill>
              </fill>
            </x14:dxf>
          </x14:cfRule>
          <xm:sqref>B80:L80</xm:sqref>
        </x14:conditionalFormatting>
        <x14:conditionalFormatting xmlns:xm="http://schemas.microsoft.com/office/excel/2006/main">
          <x14:cfRule type="expression" priority="197" id="{035515AE-870B-4294-B614-E62828CB782A}">
            <xm:f>'Disponibilité Energie'!$G$61="Non"</xm:f>
            <x14:dxf>
              <font>
                <strike/>
              </font>
              <fill>
                <patternFill>
                  <bgColor theme="0" tint="-0.34998626667073579"/>
                </patternFill>
              </fill>
            </x14:dxf>
          </x14:cfRule>
          <xm:sqref>B78:L78 B67:L67</xm:sqref>
        </x14:conditionalFormatting>
        <x14:conditionalFormatting xmlns:xm="http://schemas.microsoft.com/office/excel/2006/main">
          <x14:cfRule type="expression" priority="196" id="{00569237-7187-47B2-A240-DDE9D0B1D370}">
            <xm:f>'Disponibilité Energie'!$G$73="Non"</xm:f>
            <x14:dxf>
              <font>
                <strike/>
              </font>
              <fill>
                <patternFill>
                  <bgColor theme="0" tint="-0.34998626667073579"/>
                </patternFill>
              </fill>
            </x14:dxf>
          </x14:cfRule>
          <xm:sqref>B53:L53</xm:sqref>
        </x14:conditionalFormatting>
        <x14:conditionalFormatting xmlns:xm="http://schemas.microsoft.com/office/excel/2006/main">
          <x14:cfRule type="expression" priority="195" id="{0C581428-51BC-4DA4-A581-CBD33E8D2CD9}">
            <xm:f>AND('Disponibilité Energie'!$G$8="Non",'Disponibilité Energie'!$G$15="Non")</xm:f>
            <x14:dxf>
              <font>
                <strike/>
              </font>
              <fill>
                <patternFill>
                  <bgColor theme="0" tint="-0.34998626667073579"/>
                </patternFill>
              </fill>
            </x14:dxf>
          </x14:cfRule>
          <xm:sqref>B63:L63</xm:sqref>
        </x14:conditionalFormatting>
        <x14:conditionalFormatting xmlns:xm="http://schemas.microsoft.com/office/excel/2006/main">
          <x14:cfRule type="expression" priority="194" id="{C4B32BA3-6D78-42CB-A1F0-05B268029F98}">
            <xm:f>AND('Disponibilité Energie'!$G$8="Non",'Disponibilité Energie'!$G$23="Non")</xm:f>
            <x14:dxf>
              <font>
                <strike/>
              </font>
              <fill>
                <patternFill>
                  <bgColor theme="0" tint="-0.34998626667073579"/>
                </patternFill>
              </fill>
            </x14:dxf>
          </x14:cfRule>
          <xm:sqref>B58:L58</xm:sqref>
        </x14:conditionalFormatting>
        <x14:conditionalFormatting xmlns:xm="http://schemas.microsoft.com/office/excel/2006/main">
          <x14:cfRule type="expression" priority="193" id="{89C7BD1A-0873-4D9F-AC80-9B498C037159}">
            <xm:f>AND('Disponibilité Energie'!$G$8="Non",'Disponibilité Energie'!$G$15="Non")</xm:f>
            <x14:dxf>
              <font>
                <strike/>
              </font>
              <fill>
                <patternFill>
                  <bgColor theme="0" tint="-0.34998626667073579"/>
                </patternFill>
              </fill>
            </x14:dxf>
          </x14:cfRule>
          <xm:sqref>B32:L32</xm:sqref>
        </x14:conditionalFormatting>
      </x14:conditionalFormattings>
    </ext>
    <ext xmlns:x14="http://schemas.microsoft.com/office/spreadsheetml/2009/9/main" uri="{CCE6A557-97BC-4b89-ADB6-D9C93CAAB3DF}">
      <x14:dataValidations xmlns:xm="http://schemas.microsoft.com/office/excel/2006/main" count="2">
        <x14:dataValidation type="custom" showInputMessage="1" showErrorMessage="1">
          <x14:formula1>
            <xm:f>'Disponibilité Energie'!B11="Oui"</xm:f>
          </x14:formula1>
          <xm:sqref>Q45:XFD45</xm:sqref>
        </x14:dataValidation>
        <x14:dataValidation type="custom" allowBlank="1" showInputMessage="1" showErrorMessage="1">
          <x14:formula1>
            <xm:f>'Disponibilité Energie'!$G$8="Oui"</xm:f>
          </x14:formula1>
          <xm:sqref>A45:D45</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6"/>
  <dimension ref="A2:N42"/>
  <sheetViews>
    <sheetView topLeftCell="A16" zoomScale="85" zoomScaleNormal="85" workbookViewId="0">
      <selection activeCell="M50" sqref="M50"/>
    </sheetView>
  </sheetViews>
  <sheetFormatPr baseColWidth="10" defaultRowHeight="15" x14ac:dyDescent="0.25"/>
  <cols>
    <col min="5" max="5" width="13.140625" customWidth="1"/>
    <col min="6" max="6" width="19" style="170" customWidth="1"/>
    <col min="7" max="14" width="20.7109375" customWidth="1"/>
  </cols>
  <sheetData>
    <row r="2" spans="1:14" ht="18.75" x14ac:dyDescent="0.3">
      <c r="A2" s="169" t="s">
        <v>28</v>
      </c>
      <c r="B2" s="244" t="s">
        <v>643</v>
      </c>
      <c r="C2" s="244"/>
      <c r="D2" s="244"/>
      <c r="E2" s="244"/>
      <c r="F2" s="167"/>
      <c r="G2" s="167" t="s">
        <v>10</v>
      </c>
      <c r="H2" s="167" t="s">
        <v>81</v>
      </c>
      <c r="I2" s="167" t="s">
        <v>82</v>
      </c>
      <c r="J2" s="167" t="s">
        <v>83</v>
      </c>
      <c r="K2" s="167" t="s">
        <v>84</v>
      </c>
      <c r="L2" s="167" t="s">
        <v>85</v>
      </c>
      <c r="M2" s="167" t="s">
        <v>86</v>
      </c>
      <c r="N2" s="167" t="s">
        <v>87</v>
      </c>
    </row>
    <row r="3" spans="1:14" ht="15" customHeight="1" x14ac:dyDescent="0.25">
      <c r="A3" s="172"/>
      <c r="B3" s="241" t="s">
        <v>198</v>
      </c>
      <c r="C3" s="241"/>
      <c r="D3" s="241"/>
      <c r="E3" s="241"/>
      <c r="F3" s="243"/>
      <c r="G3" s="241" t="str">
        <f>CONCATENATE(IF('Choix Solutions 3'!E11="Oui",CONCATENATE('Choix Solutions 3'!$B$9," ",'Choix Solutions 3'!$C$10),"")," ",IF('Choix Solutions 3'!E12="Oui",CONCATENATE('Choix Solutions 3'!$B$9," ",'Choix Solutions 3'!$C$10),"")," ",IF('Choix Solutions 3'!E13="Oui",CONCATENATE('Choix Solutions 3'!$B$9," ",'Choix Solutions 3'!$C$13),"")," ",IF('Choix Solutions 3'!E15="Oui",'Choix Solutions 3'!$B$15,"")," ",IF('Choix Solutions 3'!E17="Oui",'Choix Solutions 3'!$B$17,"")," ",IF('Choix Solutions 3'!E19="Oui",'Choix Solutions 3'!$B$19,"")," ",IF('Choix Solutions 3'!E22="Oui",CONCATENATE('Choix Solutions 3'!$B$21," ",'Choix Solutions 3'!$C$22),"")," ",IF('Choix Solutions 3'!E23="Oui",CONCATENATE('Choix Solutions 3'!$B$21," ",'Choix Solutions 3'!$C$23),"")," ",IF('Choix Solutions 3'!E25="Oui",'Choix Solutions 3'!$B$25,"")," ",IF('Choix Solutions 3'!E27="Oui",'Choix Solutions 3'!$B$27,""))</f>
        <v xml:space="preserve">         </v>
      </c>
      <c r="H3" s="241" t="str">
        <f>CONCATENATE(IF('Choix Solutions 3'!F11="Oui",CONCATENATE('Choix Solutions 3'!$B$9," ",'Choix Solutions 3'!$C$10),"")," ",IF('Choix Solutions 3'!F12="Oui",CONCATENATE('Choix Solutions 3'!$B$9," ",'Choix Solutions 3'!$C$10),"")," ",IF('Choix Solutions 3'!F13="Oui",CONCATENATE('Choix Solutions 3'!$B$9," ",'Choix Solutions 3'!$C$13),"")," ",IF('Choix Solutions 3'!F15="Oui",'Choix Solutions 3'!$B$15,"")," ",IF('Choix Solutions 3'!F17="Oui",'Choix Solutions 3'!$B$17,"")," ",IF('Choix Solutions 3'!F19="Oui",'Choix Solutions 3'!$B$19,"")," ",IF('Choix Solutions 3'!F22="Oui",CONCATENATE('Choix Solutions 3'!$B$21," ",'Choix Solutions 3'!$C$22),"")," ",IF('Choix Solutions 3'!F23="Oui",CONCATENATE('Choix Solutions 3'!$B$21," ",'Choix Solutions 3'!$C$23),"")," ",IF('Choix Solutions 3'!F25="Oui",'Choix Solutions 3'!$B$25,"")," ",IF('Choix Solutions 3'!F27="Oui",'Choix Solutions 3'!$B$27,""))</f>
        <v xml:space="preserve">         </v>
      </c>
      <c r="I3" s="241" t="str">
        <f>CONCATENATE(IF('Choix Solutions 3'!G11="Oui",CONCATENATE('Choix Solutions 3'!$B$9," ",'Choix Solutions 3'!$C$10),"")," ",IF('Choix Solutions 3'!G12="Oui",CONCATENATE('Choix Solutions 3'!$B$9," ",'Choix Solutions 3'!$C$10),"")," ",IF('Choix Solutions 3'!G13="Oui",CONCATENATE('Choix Solutions 3'!$B$9," ",'Choix Solutions 3'!$C$13),"")," ",IF('Choix Solutions 3'!G15="Oui",'Choix Solutions 3'!$B$15,"")," ",IF('Choix Solutions 3'!G17="Oui",'Choix Solutions 3'!$B$17,"")," ",IF('Choix Solutions 3'!G19="Oui",'Choix Solutions 3'!$B$19,"")," ",IF('Choix Solutions 3'!G22="Oui",CONCATENATE('Choix Solutions 3'!$B$21," ",'Choix Solutions 3'!$C$22),"")," ",IF('Choix Solutions 3'!G23="Oui",CONCATENATE('Choix Solutions 3'!$B$21," ",'Choix Solutions 3'!$C$23),"")," ",IF('Choix Solutions 3'!G25="Oui",'Choix Solutions 3'!$B$25,"")," ",IF('Choix Solutions 3'!G27="Oui",'Choix Solutions 3'!$B$27,""))</f>
        <v xml:space="preserve">         </v>
      </c>
      <c r="J3" s="241" t="str">
        <f>CONCATENATE(IF('Choix Solutions 3'!H11="Oui",CONCATENATE('Choix Solutions 3'!$B$9," ",'Choix Solutions 3'!$C$10),"")," ",IF('Choix Solutions 3'!H12="Oui",CONCATENATE('Choix Solutions 3'!$B$9," ",'Choix Solutions 3'!$C$10),"")," ",IF('Choix Solutions 3'!H13="Oui",CONCATENATE('Choix Solutions 3'!$B$9," ",'Choix Solutions 3'!$C$13),"")," ",IF('Choix Solutions 3'!H15="Oui",'Choix Solutions 3'!$B$15,"")," ",IF('Choix Solutions 3'!H17="Oui",'Choix Solutions 3'!$B$17,"")," ",IF('Choix Solutions 3'!H19="Oui",'Choix Solutions 3'!$B$19,"")," ",IF('Choix Solutions 3'!H22="Oui",CONCATENATE('Choix Solutions 3'!$B$21," ",'Choix Solutions 3'!$C$22),"")," ",IF('Choix Solutions 3'!H23="Oui",CONCATENATE('Choix Solutions 3'!$B$21," ",'Choix Solutions 3'!$C$23),"")," ",IF('Choix Solutions 3'!H25="Oui",'Choix Solutions 3'!$B$25,"")," ",IF('Choix Solutions 3'!H27="Oui",'Choix Solutions 3'!$B$27,""))</f>
        <v xml:space="preserve">         </v>
      </c>
      <c r="K3" s="241" t="str">
        <f>CONCATENATE(IF('Choix Solutions 3'!I11="Oui",CONCATENATE('Choix Solutions 3'!$B$9," ",'Choix Solutions 3'!$C$10),"")," ",IF('Choix Solutions 3'!I12="Oui",CONCATENATE('Choix Solutions 3'!$B$9," ",'Choix Solutions 3'!$C$10),"")," ",IF('Choix Solutions 3'!I13="Oui",CONCATENATE('Choix Solutions 3'!$B$9," ",'Choix Solutions 3'!$C$13),"")," ",IF('Choix Solutions 3'!I15="Oui",'Choix Solutions 3'!$B$15,"")," ",IF('Choix Solutions 3'!I17="Oui",'Choix Solutions 3'!$B$17,"")," ",IF('Choix Solutions 3'!I19="Oui",'Choix Solutions 3'!$B$19,"")," ",IF('Choix Solutions 3'!I22="Oui",CONCATENATE('Choix Solutions 3'!$B$21," ",'Choix Solutions 3'!$C$22),"")," ",IF('Choix Solutions 3'!I23="Oui",CONCATENATE('Choix Solutions 3'!$B$21," ",'Choix Solutions 3'!$C$23),"")," ",IF('Choix Solutions 3'!I25="Oui",'Choix Solutions 3'!$B$25,"")," ",IF('Choix Solutions 3'!I27="Oui",'Choix Solutions 3'!$B$27,""))</f>
        <v xml:space="preserve">         </v>
      </c>
      <c r="L3" s="241" t="str">
        <f>CONCATENATE(IF('Choix Solutions 3'!J11="Oui",CONCATENATE('Choix Solutions 3'!$B$9," ",'Choix Solutions 3'!$C$10),"")," ",IF('Choix Solutions 3'!J12="Oui",CONCATENATE('Choix Solutions 3'!$B$9," ",'Choix Solutions 3'!$C$10),"")," ",IF('Choix Solutions 3'!J13="Oui",CONCATENATE('Choix Solutions 3'!$B$9," ",'Choix Solutions 3'!$C$13),"")," ",IF('Choix Solutions 3'!J15="Oui",'Choix Solutions 3'!$B$15,"")," ",IF('Choix Solutions 3'!J17="Oui",'Choix Solutions 3'!$B$17,"")," ",IF('Choix Solutions 3'!J19="Oui",'Choix Solutions 3'!$B$19,"")," ",IF('Choix Solutions 3'!J22="Oui",CONCATENATE('Choix Solutions 3'!$B$21," ",'Choix Solutions 3'!$C$22),"")," ",IF('Choix Solutions 3'!J23="Oui",CONCATENATE('Choix Solutions 3'!$B$21," ",'Choix Solutions 3'!$C$23),"")," ",IF('Choix Solutions 3'!J25="Oui",'Choix Solutions 3'!$B$25,"")," ",IF('Choix Solutions 3'!J27="Oui",'Choix Solutions 3'!$B$27,""))</f>
        <v xml:space="preserve">         </v>
      </c>
      <c r="M3" s="241" t="str">
        <f>CONCATENATE(IF('Choix Solutions 3'!K11="Oui",CONCATENATE('Choix Solutions 3'!$B$9," ",'Choix Solutions 3'!$C$10),"")," ",IF('Choix Solutions 3'!K12="Oui",CONCATENATE('Choix Solutions 3'!$B$9," ",'Choix Solutions 3'!$C$10),"")," ",IF('Choix Solutions 3'!K13="Oui",CONCATENATE('Choix Solutions 3'!$B$9," ",'Choix Solutions 3'!$C$13),"")," ",IF('Choix Solutions 3'!K15="Oui",'Choix Solutions 3'!$B$15,"")," ",IF('Choix Solutions 3'!K17="Oui",'Choix Solutions 3'!$B$17,"")," ",IF('Choix Solutions 3'!K19="Oui",'Choix Solutions 3'!$B$19,"")," ",IF('Choix Solutions 3'!K22="Oui",CONCATENATE('Choix Solutions 3'!$B$21," ",'Choix Solutions 3'!$C$22),"")," ",IF('Choix Solutions 3'!K23="Oui",CONCATENATE('Choix Solutions 3'!$B$21," ",'Choix Solutions 3'!$C$23),"")," ",IF('Choix Solutions 3'!K25="Oui",'Choix Solutions 3'!$B$25,"")," ",IF('Choix Solutions 3'!K27="Oui",'Choix Solutions 3'!$B$27,""))</f>
        <v xml:space="preserve">         </v>
      </c>
      <c r="N3" s="241" t="str">
        <f>CONCATENATE(IF('Choix Solutions 3'!L11="Oui",CONCATENATE('Choix Solutions 3'!$B$9," ",'Choix Solutions 3'!$C$10),"")," ",IF('Choix Solutions 3'!L12="Oui",CONCATENATE('Choix Solutions 3'!$B$9," ",'Choix Solutions 3'!$C$10),"")," ",IF('Choix Solutions 3'!L13="Oui",CONCATENATE('Choix Solutions 3'!$B$9," ",'Choix Solutions 3'!$C$13),"")," ",IF('Choix Solutions 3'!L15="Oui",'Choix Solutions 3'!$B$15,"")," ",IF('Choix Solutions 3'!L17="Oui",'Choix Solutions 3'!$B$17,"")," ",IF('Choix Solutions 3'!L19="Oui",'Choix Solutions 3'!$B$19,"")," ",IF('Choix Solutions 3'!L22="Oui",CONCATENATE('Choix Solutions 3'!$B$21," ",'Choix Solutions 3'!$C$22),"")," ",IF('Choix Solutions 3'!L23="Oui",CONCATENATE('Choix Solutions 3'!$B$21," ",'Choix Solutions 3'!$C$23),"")," ",IF('Choix Solutions 3'!L25="Oui",'Choix Solutions 3'!$B$25,"")," ",IF('Choix Solutions 3'!L27="Oui",'Choix Solutions 3'!$B$27,""))</f>
        <v xml:space="preserve">         </v>
      </c>
    </row>
    <row r="4" spans="1:14" x14ac:dyDescent="0.25">
      <c r="A4" s="172"/>
      <c r="B4" s="241"/>
      <c r="C4" s="241"/>
      <c r="D4" s="241"/>
      <c r="E4" s="241"/>
      <c r="F4" s="243"/>
      <c r="G4" s="241"/>
      <c r="H4" s="241"/>
      <c r="I4" s="241"/>
      <c r="J4" s="241"/>
      <c r="K4" s="241"/>
      <c r="L4" s="241"/>
      <c r="M4" s="241"/>
      <c r="N4" s="241"/>
    </row>
    <row r="5" spans="1:14" ht="76.5" customHeight="1" x14ac:dyDescent="0.25">
      <c r="A5" s="172"/>
      <c r="B5" s="241"/>
      <c r="C5" s="241"/>
      <c r="D5" s="241"/>
      <c r="E5" s="241"/>
      <c r="F5" s="243"/>
      <c r="G5" s="241"/>
      <c r="H5" s="241"/>
      <c r="I5" s="241"/>
      <c r="J5" s="241"/>
      <c r="K5" s="241"/>
      <c r="L5" s="241"/>
      <c r="M5" s="241"/>
      <c r="N5" s="241"/>
    </row>
    <row r="6" spans="1:14" ht="33" customHeight="1" x14ac:dyDescent="0.25">
      <c r="A6" s="169" t="s">
        <v>677</v>
      </c>
      <c r="B6" s="242" t="s">
        <v>678</v>
      </c>
      <c r="C6" s="242"/>
      <c r="D6" s="242"/>
      <c r="E6" s="242"/>
      <c r="F6" s="168" t="s">
        <v>44</v>
      </c>
      <c r="G6" s="170">
        <f>+Projet!$C$17*SUMIF('Choix Solutions 3'!E8:E28,"Oui",'Choix Solutions 3'!$M$8:$M$28)</f>
        <v>0</v>
      </c>
      <c r="H6" s="170">
        <f>+Projet!$C$17*SUMIF('Choix Solutions 3'!F8:F28,"Oui",'Choix Solutions 3'!$M$8:$M$28)</f>
        <v>0</v>
      </c>
      <c r="I6" s="170">
        <f>+Projet!$C$17*SUMIF('Choix Solutions 3'!G8:G28,"Oui",'Choix Solutions 3'!$M$8:$M$28)</f>
        <v>0</v>
      </c>
      <c r="J6" s="170">
        <f>+Projet!$C$17*SUMIF('Choix Solutions 3'!H8:H28,"Oui",'Choix Solutions 3'!$M$8:$M$28)</f>
        <v>0</v>
      </c>
      <c r="K6" s="170">
        <f>+Projet!$C$17*SUMIF('Choix Solutions 3'!I8:I28,"Oui",'Choix Solutions 3'!$M$8:$M$28)</f>
        <v>0</v>
      </c>
      <c r="L6" s="170">
        <f>+Projet!$C$17*SUMIF('Choix Solutions 3'!J8:J28,"Oui",'Choix Solutions 3'!$M$8:$M$28)</f>
        <v>0</v>
      </c>
      <c r="M6" s="170">
        <f>+Projet!$C$17*SUMIF('Choix Solutions 3'!K8:K28,"Oui",'Choix Solutions 3'!$M$8:$M$28)</f>
        <v>0</v>
      </c>
      <c r="N6" s="170">
        <f>+Projet!$C$17*SUMIF('Choix Solutions 3'!L8:L28,"Oui",'Choix Solutions 3'!$M$8:$M$28)</f>
        <v>0</v>
      </c>
    </row>
    <row r="7" spans="1:14" ht="15" customHeight="1" x14ac:dyDescent="0.25">
      <c r="B7" s="241" t="s">
        <v>199</v>
      </c>
      <c r="C7" s="241"/>
      <c r="D7" s="241"/>
      <c r="E7" s="241"/>
      <c r="F7" s="243"/>
      <c r="G7" s="241" t="str">
        <f>CONCATENATE(IF('Choix Solutions 3'!E33="Oui",CONCATENATE('Choix Solutions 3'!$B$32," ",'Choix Solutions 3'!$C$33),"")," ",IF('Choix Solutions 3'!E35="Oui",CONCATENATE('Choix Solutions 3'!$B$32," ",'Choix Solutions 3'!$C$34," ",'Choix Solutions 3'!$D$35),"")," ",IF('Choix Solutions 3'!E36="Oui",CONCATENATE('Choix Solutions 3'!$B$32," ",'Choix Solutions 3'!$C$34," ",'Choix Solutions 3'!$D$36),"")," ",IF('Choix Solutions 3'!E37="Oui",CONCATENATE('Choix Solutions 3'!$B$32," ",'Choix Solutions 3'!$C$34," ",'Choix Solutions 3'!$D$37),"")," ",IF('Choix Solutions 3'!E40="Oui",CONCATENATE('Choix Solutions 3'!$B$39," ",'Choix Solutions 3'!$C$40),"")," ",IF('Choix Solutions 3'!E41="Oui",CONCATENATE('Choix Solutions 3'!$B$39," ",'Choix Solutions 3'!$C$41),"")," ",IF('Choix Solutions 3'!E42="Oui",CONCATENATE('Choix Solutions 3'!$B$39," ",'Choix Solutions 3'!$C$42),"")," ",IF('Choix Solutions 3'!E43="Oui",CONCATENET('Choix Solutions 3'!$B$39," ",'Choix Solutions 3'!$C$43),"")," ",IF('Choix Solutions 3'!E45="Oui",'Choix Solutions 3'!$B$45,"")," ",IF('Choix Solutions 3'!E48="Oui",CONCATENATE('Choix Solutions 3'!$B$47," ",'Choix Solutions 3'!$C$48),"")," ",IF('Choix Solutions 3'!E49="Oui",CONCATENATE('Choix Solutions 3'!$B$47," ",'Choix Solutions 3'!$C$49),"")," ",IF('Choix Solutions 3'!E51="Oui",'Choix Solutions 3'!$B$51,"")," ",IF('Choix Solutions 3'!E53="Oui",'Choix Solutions 3'!$B$53,""))</f>
        <v xml:space="preserve">            </v>
      </c>
      <c r="H7" s="241" t="str">
        <f>CONCATENATE(IF('Choix Solutions 3'!F33="Oui",CONCATENATE('Choix Solutions 3'!$B$32," ",'Choix Solutions 3'!$C$33),"")," ",IF('Choix Solutions 3'!F35="Oui",CONCATENATE('Choix Solutions 3'!$B$32," ",'Choix Solutions 3'!$C$34," ",'Choix Solutions 3'!$D$35),"")," ",IF('Choix Solutions 3'!F36="Oui",CONCATENATE('Choix Solutions 3'!$B$32," ",'Choix Solutions 3'!$C$34," ",'Choix Solutions 3'!$D$36),"")," ",IF('Choix Solutions 3'!F37="Oui",CONCATENATE('Choix Solutions 3'!$B$32," ",'Choix Solutions 3'!$C$34," ",'Choix Solutions 3'!$D$37),"")," ",IF('Choix Solutions 3'!F40="Oui",CONCATENATE('Choix Solutions 3'!$B$39," ",'Choix Solutions 3'!$C$40),"")," ",IF('Choix Solutions 3'!F41="Oui",CONCATENATE('Choix Solutions 3'!$B$39," ",'Choix Solutions 3'!$C$41),"")," ",IF('Choix Solutions 3'!F42="Oui",CONCATENATE('Choix Solutions 3'!$B$39," ",'Choix Solutions 3'!$C$42),"")," ",IF('Choix Solutions 3'!F43="Oui",CONCATENET('Choix Solutions 3'!$B$39," ",'Choix Solutions 3'!$C$43),"")," ",IF('Choix Solutions 3'!F45="Oui",'Choix Solutions 3'!$B$45,"")," ",IF('Choix Solutions 3'!F48="Oui",CONCATENATE('Choix Solutions 3'!$B$47," ",'Choix Solutions 3'!$C$48),"")," ",IF('Choix Solutions 3'!F49="Oui",CONCATENATE('Choix Solutions 3'!$B$47," ",'Choix Solutions 3'!$C$49),"")," ",IF('Choix Solutions 3'!F51="Oui",'Choix Solutions 3'!$B$51,"")," ",IF('Choix Solutions 3'!F53="Oui",'Choix Solutions 3'!$B$53,""))</f>
        <v xml:space="preserve">            </v>
      </c>
      <c r="I7" s="241" t="str">
        <f>CONCATENATE(IF('Choix Solutions 3'!G33="Oui",CONCATENATE('Choix Solutions 3'!$B$32," ",'Choix Solutions 3'!$C$33),"")," ",IF('Choix Solutions 3'!G35="Oui",CONCATENATE('Choix Solutions 3'!$B$32," ",'Choix Solutions 3'!$C$34," ",'Choix Solutions 3'!$D$35),"")," ",IF('Choix Solutions 3'!G36="Oui",CONCATENATE('Choix Solutions 3'!$B$32," ",'Choix Solutions 3'!$C$34," ",'Choix Solutions 3'!$D$36),"")," ",IF('Choix Solutions 3'!G37="Oui",CONCATENATE('Choix Solutions 3'!$B$32," ",'Choix Solutions 3'!$C$34," ",'Choix Solutions 3'!$D$37),"")," ",IF('Choix Solutions 3'!G40="Oui",CONCATENATE('Choix Solutions 3'!$B$39," ",'Choix Solutions 3'!$C$40),"")," ",IF('Choix Solutions 3'!G41="Oui",CONCATENATE('Choix Solutions 3'!$B$39," ",'Choix Solutions 3'!$C$41),"")," ",IF('Choix Solutions 3'!G42="Oui",CONCATENATE('Choix Solutions 3'!$B$39," ",'Choix Solutions 3'!$C$42),"")," ",IF('Choix Solutions 3'!G43="Oui",CONCATENET('Choix Solutions 3'!$B$39," ",'Choix Solutions 3'!$C$43),"")," ",IF('Choix Solutions 3'!G45="Oui",'Choix Solutions 3'!$B$45,"")," ",IF('Choix Solutions 3'!G48="Oui",CONCATENATE('Choix Solutions 3'!$B$47," ",'Choix Solutions 3'!$C$48),"")," ",IF('Choix Solutions 3'!G49="Oui",CONCATENATE('Choix Solutions 3'!$B$47," ",'Choix Solutions 3'!$C$49),"")," ",IF('Choix Solutions 3'!G51="Oui",'Choix Solutions 3'!$B$51,"")," ",IF('Choix Solutions 3'!G53="Oui",'Choix Solutions 3'!$B$53,""))</f>
        <v xml:space="preserve">            </v>
      </c>
      <c r="J7" s="241" t="str">
        <f>CONCATENATE(IF('Choix Solutions 3'!H33="Oui",CONCATENATE('Choix Solutions 3'!$B$32," ",'Choix Solutions 3'!$C$33),"")," ",IF('Choix Solutions 3'!H35="Oui",CONCATENATE('Choix Solutions 3'!$B$32," ",'Choix Solutions 3'!$C$34," ",'Choix Solutions 3'!$D$35),"")," ",IF('Choix Solutions 3'!H36="Oui",CONCATENATE('Choix Solutions 3'!$B$32," ",'Choix Solutions 3'!$C$34," ",'Choix Solutions 3'!$D$36),"")," ",IF('Choix Solutions 3'!H37="Oui",CONCATENATE('Choix Solutions 3'!$B$32," ",'Choix Solutions 3'!$C$34," ",'Choix Solutions 3'!$D$37),"")," ",IF('Choix Solutions 3'!H40="Oui",CONCATENATE('Choix Solutions 3'!$B$39," ",'Choix Solutions 3'!$C$40),"")," ",IF('Choix Solutions 3'!H41="Oui",CONCATENATE('Choix Solutions 3'!$B$39," ",'Choix Solutions 3'!$C$41),"")," ",IF('Choix Solutions 3'!H42="Oui",CONCATENATE('Choix Solutions 3'!$B$39," ",'Choix Solutions 3'!$C$42),"")," ",IF('Choix Solutions 3'!H43="Oui",CONCATENET('Choix Solutions 3'!$B$39," ",'Choix Solutions 3'!$C$43),"")," ",IF('Choix Solutions 3'!H45="Oui",'Choix Solutions 3'!$B$45,"")," ",IF('Choix Solutions 3'!H48="Oui",CONCATENATE('Choix Solutions 3'!$B$47," ",'Choix Solutions 3'!$C$48),"")," ",IF('Choix Solutions 3'!H49="Oui",CONCATENATE('Choix Solutions 3'!$B$47," ",'Choix Solutions 3'!$C$49),"")," ",IF('Choix Solutions 3'!H51="Oui",'Choix Solutions 3'!$B$51,"")," ",IF('Choix Solutions 3'!H53="Oui",'Choix Solutions 3'!$B$53,""))</f>
        <v xml:space="preserve">            </v>
      </c>
      <c r="K7" s="241" t="str">
        <f>CONCATENATE(IF('Choix Solutions 3'!I33="Oui",CONCATENATE('Choix Solutions 3'!$B$32," ",'Choix Solutions 3'!$C$33),"")," ",IF('Choix Solutions 3'!I35="Oui",CONCATENATE('Choix Solutions 3'!$B$32," ",'Choix Solutions 3'!$C$34," ",'Choix Solutions 3'!$D$35),"")," ",IF('Choix Solutions 3'!I36="Oui",CONCATENATE('Choix Solutions 3'!$B$32," ",'Choix Solutions 3'!$C$34," ",'Choix Solutions 3'!$D$36),"")," ",IF('Choix Solutions 3'!I37="Oui",CONCATENATE('Choix Solutions 3'!$B$32," ",'Choix Solutions 3'!$C$34," ",'Choix Solutions 3'!$D$37),"")," ",IF('Choix Solutions 3'!I40="Oui",CONCATENATE('Choix Solutions 3'!$B$39," ",'Choix Solutions 3'!$C$40),"")," ",IF('Choix Solutions 3'!I41="Oui",CONCATENATE('Choix Solutions 3'!$B$39," ",'Choix Solutions 3'!$C$41),"")," ",IF('Choix Solutions 3'!I42="Oui",CONCATENATE('Choix Solutions 3'!$B$39," ",'Choix Solutions 3'!$C$42),"")," ",IF('Choix Solutions 3'!I43="Oui",CONCATENET('Choix Solutions 3'!$B$39," ",'Choix Solutions 3'!$C$43),"")," ",IF('Choix Solutions 3'!I45="Oui",'Choix Solutions 3'!$B$45,"")," ",IF('Choix Solutions 3'!I48="Oui",CONCATENATE('Choix Solutions 3'!$B$47," ",'Choix Solutions 3'!$C$48),"")," ",IF('Choix Solutions 3'!I49="Oui",CONCATENATE('Choix Solutions 3'!$B$47," ",'Choix Solutions 3'!$C$49),"")," ",IF('Choix Solutions 3'!I51="Oui",'Choix Solutions 3'!$B$51,"")," ",IF('Choix Solutions 3'!I53="Oui",'Choix Solutions 3'!$B$53,""))</f>
        <v xml:space="preserve">            </v>
      </c>
      <c r="L7" s="241" t="str">
        <f>CONCATENATE(IF('Choix Solutions 3'!J33="Oui",CONCATENATE('Choix Solutions 3'!$B$32," ",'Choix Solutions 3'!$C$33),"")," ",IF('Choix Solutions 3'!J35="Oui",CONCATENATE('Choix Solutions 3'!$B$32," ",'Choix Solutions 3'!$C$34," ",'Choix Solutions 3'!$D$35),"")," ",IF('Choix Solutions 3'!J36="Oui",CONCATENATE('Choix Solutions 3'!$B$32," ",'Choix Solutions 3'!$C$34," ",'Choix Solutions 3'!$D$36),"")," ",IF('Choix Solutions 3'!J37="Oui",CONCATENATE('Choix Solutions 3'!$B$32," ",'Choix Solutions 3'!$C$34," ",'Choix Solutions 3'!$D$37),"")," ",IF('Choix Solutions 3'!J40="Oui",CONCATENATE('Choix Solutions 3'!$B$39," ",'Choix Solutions 3'!$C$40),"")," ",IF('Choix Solutions 3'!J41="Oui",CONCATENATE('Choix Solutions 3'!$B$39," ",'Choix Solutions 3'!$C$41),"")," ",IF('Choix Solutions 3'!J42="Oui",CONCATENATE('Choix Solutions 3'!$B$39," ",'Choix Solutions 3'!$C$42),"")," ",IF('Choix Solutions 3'!J43="Oui",CONCATENET('Choix Solutions 3'!$B$39," ",'Choix Solutions 3'!$C$43),"")," ",IF('Choix Solutions 3'!J45="Oui",'Choix Solutions 3'!$B$45,"")," ",IF('Choix Solutions 3'!J48="Oui",CONCATENATE('Choix Solutions 3'!$B$47," ",'Choix Solutions 3'!$C$48),"")," ",IF('Choix Solutions 3'!J49="Oui",CONCATENATE('Choix Solutions 3'!$B$47," ",'Choix Solutions 3'!$C$49),"")," ",IF('Choix Solutions 3'!J51="Oui",'Choix Solutions 3'!$B$51,"")," ",IF('Choix Solutions 3'!J53="Oui",'Choix Solutions 3'!$B$53,""))</f>
        <v xml:space="preserve">            </v>
      </c>
      <c r="M7" s="241" t="str">
        <f>CONCATENATE(IF('Choix Solutions 3'!K33="Oui",CONCATENATE('Choix Solutions 3'!$B$32," ",'Choix Solutions 3'!$C$33),"")," ",IF('Choix Solutions 3'!K35="Oui",CONCATENATE('Choix Solutions 3'!$B$32," ",'Choix Solutions 3'!$C$34," ",'Choix Solutions 3'!$D$35),"")," ",IF('Choix Solutions 3'!K36="Oui",CONCATENATE('Choix Solutions 3'!$B$32," ",'Choix Solutions 3'!$C$34," ",'Choix Solutions 3'!$D$36),"")," ",IF('Choix Solutions 3'!K37="Oui",CONCATENATE('Choix Solutions 3'!$B$32," ",'Choix Solutions 3'!$C$34," ",'Choix Solutions 3'!$D$37),"")," ",IF('Choix Solutions 3'!K40="Oui",CONCATENATE('Choix Solutions 3'!$B$39," ",'Choix Solutions 3'!$C$40),"")," ",IF('Choix Solutions 3'!K41="Oui",CONCATENATE('Choix Solutions 3'!$B$39," ",'Choix Solutions 3'!$C$41),"")," ",IF('Choix Solutions 3'!K42="Oui",CONCATENATE('Choix Solutions 3'!$B$39," ",'Choix Solutions 3'!$C$42),"")," ",IF('Choix Solutions 3'!K43="Oui",CONCATENET('Choix Solutions 3'!$B$39," ",'Choix Solutions 3'!$C$43),"")," ",IF('Choix Solutions 3'!K45="Oui",'Choix Solutions 3'!$B$45,"")," ",IF('Choix Solutions 3'!K48="Oui",CONCATENATE('Choix Solutions 3'!$B$47," ",'Choix Solutions 3'!$C$48),"")," ",IF('Choix Solutions 3'!K49="Oui",CONCATENATE('Choix Solutions 3'!$B$47," ",'Choix Solutions 3'!$C$49),"")," ",IF('Choix Solutions 3'!K51="Oui",'Choix Solutions 3'!$B$51,"")," ",IF('Choix Solutions 3'!K53="Oui",'Choix Solutions 3'!$B$53,""))</f>
        <v xml:space="preserve">            </v>
      </c>
      <c r="N7" s="241" t="str">
        <f>CONCATENATE(IF('Choix Solutions 3'!L33="Oui",CONCATENATE('Choix Solutions 3'!$B$32," ",'Choix Solutions 3'!$C$33),"")," ",IF('Choix Solutions 3'!L35="Oui",CONCATENATE('Choix Solutions 3'!$B$32," ",'Choix Solutions 3'!$C$34," ",'Choix Solutions 3'!$D$35),"")," ",IF('Choix Solutions 3'!L36="Oui",CONCATENATE('Choix Solutions 3'!$B$32," ",'Choix Solutions 3'!$C$34," ",'Choix Solutions 3'!$D$36),"")," ",IF('Choix Solutions 3'!L37="Oui",CONCATENATE('Choix Solutions 3'!$B$32," ",'Choix Solutions 3'!$C$34," ",'Choix Solutions 3'!$D$37),"")," ",IF('Choix Solutions 3'!L40="Oui",CONCATENATE('Choix Solutions 3'!$B$39," ",'Choix Solutions 3'!$C$40),"")," ",IF('Choix Solutions 3'!L41="Oui",CONCATENATE('Choix Solutions 3'!$B$39," ",'Choix Solutions 3'!$C$41),"")," ",IF('Choix Solutions 3'!L42="Oui",CONCATENATE('Choix Solutions 3'!$B$39," ",'Choix Solutions 3'!$C$42),"")," ",IF('Choix Solutions 3'!L43="Oui",CONCATENET('Choix Solutions 3'!$B$39," ",'Choix Solutions 3'!$C$43),"")," ",IF('Choix Solutions 3'!L45="Oui",'Choix Solutions 3'!$B$45,"")," ",IF('Choix Solutions 3'!L48="Oui",CONCATENATE('Choix Solutions 3'!$B$47," ",'Choix Solutions 3'!$C$48),"")," ",IF('Choix Solutions 3'!L49="Oui",CONCATENATE('Choix Solutions 3'!$B$47," ",'Choix Solutions 3'!$C$49),"")," ",IF('Choix Solutions 3'!L51="Oui",'Choix Solutions 3'!$B$51,"")," ",IF('Choix Solutions 3'!L53="Oui",'Choix Solutions 3'!$B$53,""))</f>
        <v xml:space="preserve">            </v>
      </c>
    </row>
    <row r="8" spans="1:14" x14ac:dyDescent="0.25">
      <c r="B8" s="241"/>
      <c r="C8" s="241"/>
      <c r="D8" s="241"/>
      <c r="E8" s="241"/>
      <c r="F8" s="243"/>
      <c r="G8" s="241"/>
      <c r="H8" s="241"/>
      <c r="I8" s="241"/>
      <c r="J8" s="241"/>
      <c r="K8" s="241"/>
      <c r="L8" s="241"/>
      <c r="M8" s="241"/>
      <c r="N8" s="241"/>
    </row>
    <row r="9" spans="1:14" x14ac:dyDescent="0.25">
      <c r="B9" s="241"/>
      <c r="C9" s="241"/>
      <c r="D9" s="241"/>
      <c r="E9" s="241"/>
      <c r="F9" s="243"/>
      <c r="G9" s="241"/>
      <c r="H9" s="241"/>
      <c r="I9" s="241"/>
      <c r="J9" s="241"/>
      <c r="K9" s="241"/>
      <c r="L9" s="241"/>
      <c r="M9" s="241"/>
      <c r="N9" s="241"/>
    </row>
    <row r="10" spans="1:14" ht="33" customHeight="1" x14ac:dyDescent="0.25">
      <c r="A10" s="169" t="s">
        <v>677</v>
      </c>
      <c r="B10" s="242" t="s">
        <v>678</v>
      </c>
      <c r="C10" s="242"/>
      <c r="D10" s="242"/>
      <c r="E10" s="242"/>
      <c r="F10" s="168" t="s">
        <v>44</v>
      </c>
      <c r="G10" s="170">
        <f>+Projet!$C$17*SUMIF('Choix Solutions 3'!E31:E54,"Oui",'Choix Solutions 3'!$M$31:$M$54)</f>
        <v>0</v>
      </c>
      <c r="H10" s="170">
        <f>+Projet!$C$17*SUMIF('Choix Solutions 3'!F31:F54,"Oui",'Choix Solutions 3'!$M$31:$M$54)</f>
        <v>0</v>
      </c>
      <c r="I10" s="170">
        <f>+Projet!$C$17*SUMIF('Choix Solutions 3'!G31:G54,"Oui",'Choix Solutions 3'!$M$31:$M$54)</f>
        <v>0</v>
      </c>
      <c r="J10" s="170">
        <f>+Projet!$C$17*SUMIF('Choix Solutions 3'!H31:H54,"Oui",'Choix Solutions 3'!$M$31:$M$54)</f>
        <v>0</v>
      </c>
      <c r="K10" s="170">
        <f>+Projet!$C$17*SUMIF('Choix Solutions 3'!I31:I54,"Oui",'Choix Solutions 3'!$M$31:$M$54)</f>
        <v>0</v>
      </c>
      <c r="L10" s="170">
        <f>+Projet!$C$17*SUMIF('Choix Solutions 3'!J31:J54,"Oui",'Choix Solutions 3'!$M$31:$M$54)</f>
        <v>0</v>
      </c>
      <c r="M10" s="170">
        <f>+Projet!$C$17*SUMIF('Choix Solutions 3'!K31:K54,"Oui",'Choix Solutions 3'!$M$31:$M$54)</f>
        <v>0</v>
      </c>
      <c r="N10" s="170">
        <f>+Projet!$C$17*SUMIF('Choix Solutions 3'!L31:L54,"Oui",'Choix Solutions 3'!$M$31:$M$54)</f>
        <v>0</v>
      </c>
    </row>
    <row r="11" spans="1:14" ht="15" customHeight="1" x14ac:dyDescent="0.25">
      <c r="B11" s="241" t="s">
        <v>200</v>
      </c>
      <c r="C11" s="241"/>
      <c r="D11" s="241"/>
      <c r="E11" s="241"/>
      <c r="F11" s="241"/>
      <c r="G11" s="241" t="str">
        <f>CONCATENATE(IF('Choix Solutions 3'!E59="Oui",CONCATENATE('Choix Solutions 3'!$B$58," ",'Choix Solutions 3'!$C$59),"")," ",IF('Choix Solutions 3'!E60="Oui",CONCATENATE('Choix Solutions 3'!$B$58," ",'Choix Solutions 3'!$C$60),"")," ",IF('Choix Solutions 3'!E61="Oui",CONCATENATE('Choix Solutions 3'!$B$58," ",'Choix Solutions 3'!$C$61),"")," ",IF('Choix Solutions 3'!E64="Oui",CONCATENATE('Choix Solutions 3'!$B$63," ",'Choix Solutions 3'!$C$64),"")," ",IF('Choix Solutions 3'!E65="Oui",CONCATENATE('Choix Solutions 3'!$B$63," ",'Choix Solutions 3'!$C$65),"")," ",IF('Choix Solutions 3'!E67="Oui",'Choix Solutions 3'!$B$67,"")," ",IF('Choix Solutions 3'!E69="Oui",'Choix Solutions 3'!$B$69,"")," ",IF('Choix Solutions 3'!E71="Oui",'Choix Solutions 3'!$B$71,"")," ",IF('Choix Solutions 3'!E73="Oui",'Choix Solutions 3'!$B$73,""))</f>
        <v xml:space="preserve">        </v>
      </c>
      <c r="H11" s="241" t="str">
        <f>CONCATENATE(IF('Choix Solutions 3'!F59="Oui",CONCATENATE('Choix Solutions 3'!$B$58," ",'Choix Solutions 3'!$C$59),"")," ",IF('Choix Solutions 3'!F60="Oui",CONCATENATE('Choix Solutions 3'!$B$58," ",'Choix Solutions 3'!$C$60),"")," ",IF('Choix Solutions 3'!F61="Oui",CONCATENATE('Choix Solutions 3'!$B$58," ",'Choix Solutions 3'!$C$61),"")," ",IF('Choix Solutions 3'!F64="Oui",CONCATENATE('Choix Solutions 3'!$B$63," ",'Choix Solutions 3'!$C$64),"")," ",IF('Choix Solutions 3'!F65="Oui",CONCATENATE('Choix Solutions 3'!$B$63," ",'Choix Solutions 3'!$C$65),"")," ",IF('Choix Solutions 3'!F67="Oui",'Choix Solutions 3'!$B$67,"")," ",IF('Choix Solutions 3'!F69="Oui",'Choix Solutions 3'!$B$69,"")," ",IF('Choix Solutions 3'!F71="Oui",'Choix Solutions 3'!$B$71,"")," ",IF('Choix Solutions 3'!F73="Oui",'Choix Solutions 3'!$B$73,""))</f>
        <v xml:space="preserve">        </v>
      </c>
      <c r="I11" s="241" t="str">
        <f>CONCATENATE(IF('Choix Solutions 3'!G59="Oui",CONCATENATE('Choix Solutions 3'!$B$58," ",'Choix Solutions 3'!$C$59),"")," ",IF('Choix Solutions 3'!G60="Oui",CONCATENATE('Choix Solutions 3'!$B$58," ",'Choix Solutions 3'!$C$60),"")," ",IF('Choix Solutions 3'!G61="Oui",CONCATENATE('Choix Solutions 3'!$B$58," ",'Choix Solutions 3'!$C$61),"")," ",IF('Choix Solutions 3'!G64="Oui",CONCATENATE('Choix Solutions 3'!$B$63," ",'Choix Solutions 3'!$C$64),"")," ",IF('Choix Solutions 3'!G65="Oui",CONCATENATE('Choix Solutions 3'!$B$63," ",'Choix Solutions 3'!$C$65),"")," ",IF('Choix Solutions 3'!G67="Oui",'Choix Solutions 3'!$B$67,"")," ",IF('Choix Solutions 3'!G69="Oui",'Choix Solutions 3'!$B$69,"")," ",IF('Choix Solutions 3'!G71="Oui",'Choix Solutions 3'!$B$71,"")," ",IF('Choix Solutions 3'!G73="Oui",'Choix Solutions 3'!$B$73,""))</f>
        <v xml:space="preserve">        </v>
      </c>
      <c r="J11" s="241" t="str">
        <f>CONCATENATE(IF('Choix Solutions 3'!H59="Oui",CONCATENATE('Choix Solutions 3'!$B$58," ",'Choix Solutions 3'!$C$59),"")," ",IF('Choix Solutions 3'!H60="Oui",CONCATENATE('Choix Solutions 3'!$B$58," ",'Choix Solutions 3'!$C$60),"")," ",IF('Choix Solutions 3'!H61="Oui",CONCATENATE('Choix Solutions 3'!$B$58," ",'Choix Solutions 3'!$C$61),"")," ",IF('Choix Solutions 3'!H64="Oui",CONCATENATE('Choix Solutions 3'!$B$63," ",'Choix Solutions 3'!$C$64),"")," ",IF('Choix Solutions 3'!H65="Oui",CONCATENATE('Choix Solutions 3'!$B$63," ",'Choix Solutions 3'!$C$65),"")," ",IF('Choix Solutions 3'!H67="Oui",'Choix Solutions 3'!$B$67,"")," ",IF('Choix Solutions 3'!H69="Oui",'Choix Solutions 3'!$B$69,"")," ",IF('Choix Solutions 3'!H71="Oui",'Choix Solutions 3'!$B$71,"")," ",IF('Choix Solutions 3'!H73="Oui",'Choix Solutions 3'!$B$73,""))</f>
        <v xml:space="preserve">        </v>
      </c>
      <c r="K11" s="241" t="str">
        <f>CONCATENATE(IF('Choix Solutions 3'!I59="Oui",CONCATENATE('Choix Solutions 3'!$B$58," ",'Choix Solutions 3'!$C$59),"")," ",IF('Choix Solutions 3'!I60="Oui",CONCATENATE('Choix Solutions 3'!$B$58," ",'Choix Solutions 3'!$C$60),"")," ",IF('Choix Solutions 3'!I61="Oui",CONCATENATE('Choix Solutions 3'!$B$58," ",'Choix Solutions 3'!$C$61),"")," ",IF('Choix Solutions 3'!I64="Oui",CONCATENATE('Choix Solutions 3'!$B$63," ",'Choix Solutions 3'!$C$64),"")," ",IF('Choix Solutions 3'!I65="Oui",CONCATENATE('Choix Solutions 3'!$B$63," ",'Choix Solutions 3'!$C$65),"")," ",IF('Choix Solutions 3'!I67="Oui",'Choix Solutions 3'!$B$67,"")," ",IF('Choix Solutions 3'!I69="Oui",'Choix Solutions 3'!$B$69,"")," ",IF('Choix Solutions 3'!I71="Oui",'Choix Solutions 3'!$B$71,"")," ",IF('Choix Solutions 3'!I73="Oui",'Choix Solutions 3'!$B$73,""))</f>
        <v xml:space="preserve">        </v>
      </c>
      <c r="L11" s="241" t="str">
        <f>CONCATENATE(IF('Choix Solutions 3'!J59="Oui",CONCATENATE('Choix Solutions 3'!$B$58," ",'Choix Solutions 3'!$C$59),"")," ",IF('Choix Solutions 3'!J60="Oui",CONCATENATE('Choix Solutions 3'!$B$58," ",'Choix Solutions 3'!$C$60),"")," ",IF('Choix Solutions 3'!J61="Oui",CONCATENATE('Choix Solutions 3'!$B$58," ",'Choix Solutions 3'!$C$61),"")," ",IF('Choix Solutions 3'!J64="Oui",CONCATENATE('Choix Solutions 3'!$B$63," ",'Choix Solutions 3'!$C$64),"")," ",IF('Choix Solutions 3'!J65="Oui",CONCATENATE('Choix Solutions 3'!$B$63," ",'Choix Solutions 3'!$C$65),"")," ",IF('Choix Solutions 3'!J67="Oui",'Choix Solutions 3'!$B$67,"")," ",IF('Choix Solutions 3'!J69="Oui",'Choix Solutions 3'!$B$69,"")," ",IF('Choix Solutions 3'!J71="Oui",'Choix Solutions 3'!$B$71,"")," ",IF('Choix Solutions 3'!J73="Oui",'Choix Solutions 3'!$B$73,""))</f>
        <v xml:space="preserve">        </v>
      </c>
      <c r="M11" s="241" t="str">
        <f>CONCATENATE(IF('Choix Solutions 3'!K59="Oui",CONCATENATE('Choix Solutions 3'!$B$58," ",'Choix Solutions 3'!$C$59),"")," ",IF('Choix Solutions 3'!K60="Oui",CONCATENATE('Choix Solutions 3'!$B$58," ",'Choix Solutions 3'!$C$60),"")," ",IF('Choix Solutions 3'!K61="Oui",CONCATENATE('Choix Solutions 3'!$B$58," ",'Choix Solutions 3'!$C$61),"")," ",IF('Choix Solutions 3'!K64="Oui",CONCATENATE('Choix Solutions 3'!$B$63," ",'Choix Solutions 3'!$C$64),"")," ",IF('Choix Solutions 3'!K65="Oui",CONCATENATE('Choix Solutions 3'!$B$63," ",'Choix Solutions 3'!$C$65),"")," ",IF('Choix Solutions 3'!K67="Oui",'Choix Solutions 3'!$B$67,"")," ",IF('Choix Solutions 3'!K69="Oui",'Choix Solutions 3'!$B$69,"")," ",IF('Choix Solutions 3'!K71="Oui",'Choix Solutions 3'!$B$71,"")," ",IF('Choix Solutions 3'!K73="Oui",'Choix Solutions 3'!$B$73,""))</f>
        <v xml:space="preserve">        </v>
      </c>
      <c r="N11" s="241" t="str">
        <f>CONCATENATE(IF('Choix Solutions 3'!L59="Oui",CONCATENATE('Choix Solutions 3'!$B$58," ",'Choix Solutions 3'!$C$59),"")," ",IF('Choix Solutions 3'!L60="Oui",CONCATENATE('Choix Solutions 3'!$B$58," ",'Choix Solutions 3'!$C$60),"")," ",IF('Choix Solutions 3'!L61="Oui",CONCATENATE('Choix Solutions 3'!$B$58," ",'Choix Solutions 3'!$C$61),"")," ",IF('Choix Solutions 3'!L64="Oui",CONCATENATE('Choix Solutions 3'!$B$63," ",'Choix Solutions 3'!$C$64),"")," ",IF('Choix Solutions 3'!L65="Oui",CONCATENATE('Choix Solutions 3'!$B$63," ",'Choix Solutions 3'!$C$65),"")," ",IF('Choix Solutions 3'!L67="Oui",'Choix Solutions 3'!$B$67,"")," ",IF('Choix Solutions 3'!L69="Oui",'Choix Solutions 3'!$B$69,"")," ",IF('Choix Solutions 3'!L71="Oui",'Choix Solutions 3'!$B$71,"")," ",IF('Choix Solutions 3'!L73="Oui",'Choix Solutions 3'!$B$73,""))</f>
        <v xml:space="preserve">        </v>
      </c>
    </row>
    <row r="12" spans="1:14" x14ac:dyDescent="0.25">
      <c r="B12" s="241"/>
      <c r="C12" s="241"/>
      <c r="D12" s="241"/>
      <c r="E12" s="241"/>
      <c r="F12" s="241"/>
      <c r="G12" s="241"/>
      <c r="H12" s="241"/>
      <c r="I12" s="241"/>
      <c r="J12" s="241"/>
      <c r="K12" s="241"/>
      <c r="L12" s="241"/>
      <c r="M12" s="241"/>
      <c r="N12" s="241"/>
    </row>
    <row r="13" spans="1:14" x14ac:dyDescent="0.25">
      <c r="B13" s="241"/>
      <c r="C13" s="241"/>
      <c r="D13" s="241"/>
      <c r="E13" s="241"/>
      <c r="F13" s="241"/>
      <c r="G13" s="241"/>
      <c r="H13" s="241"/>
      <c r="I13" s="241"/>
      <c r="J13" s="241"/>
      <c r="K13" s="241"/>
      <c r="L13" s="241"/>
      <c r="M13" s="241"/>
      <c r="N13" s="241"/>
    </row>
    <row r="14" spans="1:14" ht="33" customHeight="1" x14ac:dyDescent="0.25">
      <c r="A14" s="169" t="s">
        <v>677</v>
      </c>
      <c r="B14" s="242" t="s">
        <v>678</v>
      </c>
      <c r="C14" s="242"/>
      <c r="D14" s="242"/>
      <c r="E14" s="242"/>
      <c r="F14" s="168" t="s">
        <v>44</v>
      </c>
      <c r="G14" s="170">
        <f>Projet!$C$17*SUMIF('Choix Solutions 3'!E57:E74,"Oui",'Choix Solutions 3'!$M$57:$M$74)</f>
        <v>0</v>
      </c>
      <c r="H14" s="170">
        <f>Projet!$C$17*SUMIF('Choix Solutions 3'!F57:F74,"Oui",'Choix Solutions 3'!$M$57:$M$74)</f>
        <v>0</v>
      </c>
      <c r="I14" s="170">
        <f>Projet!$C$17*SUMIF('Choix Solutions 3'!G57:G74,"Oui",'Choix Solutions 3'!$M$57:$M$74)</f>
        <v>0</v>
      </c>
      <c r="J14" s="170">
        <f>Projet!$C$17*SUMIF('Choix Solutions 3'!H57:H74,"Oui",'Choix Solutions 3'!$M$57:$M$74)</f>
        <v>0</v>
      </c>
      <c r="K14" s="170">
        <f>Projet!$C$17*SUMIF('Choix Solutions 3'!I57:I74,"Oui",'Choix Solutions 3'!$M$57:$M$74)</f>
        <v>0</v>
      </c>
      <c r="L14" s="170">
        <f>Projet!$C$17*SUMIF('Choix Solutions 3'!J57:J74,"Oui",'Choix Solutions 3'!$M$57:$M$74)</f>
        <v>0</v>
      </c>
      <c r="M14" s="170">
        <f>Projet!$C$17*SUMIF('Choix Solutions 3'!K57:K74,"Oui",'Choix Solutions 3'!$M$57:$M$74)</f>
        <v>0</v>
      </c>
      <c r="N14" s="170">
        <f>Projet!$C$17*SUMIF('Choix Solutions 3'!L57:L74,"Oui",'Choix Solutions 3'!$M$57:$M$74)</f>
        <v>0</v>
      </c>
    </row>
    <row r="15" spans="1:14" x14ac:dyDescent="0.25">
      <c r="B15" s="243" t="s">
        <v>641</v>
      </c>
      <c r="C15" s="243"/>
      <c r="D15" s="243"/>
      <c r="E15" s="243"/>
      <c r="F15" s="241"/>
      <c r="G15" s="241" t="str">
        <f>CONCATENATE(IF('Choix Solutions 3'!E78="Oui",'Choix Solutions 3'!$B$78,"")," ",IF('Choix Solutions 3'!E80="Oui",'Choix Solutions 3'!$B$80,""))</f>
        <v xml:space="preserve"> </v>
      </c>
      <c r="H15" s="241" t="str">
        <f>CONCATENATE(IF('Choix Solutions 3'!F78="Oui",'Choix Solutions 3'!$B$78,"")," ",IF('Choix Solutions 3'!F80="Oui",'Choix Solutions 3'!$B$80,""))</f>
        <v xml:space="preserve"> </v>
      </c>
      <c r="I15" s="241" t="str">
        <f>CONCATENATE(IF('Choix Solutions 3'!G78="Oui",'Choix Solutions 3'!$B$78,"")," ",IF('Choix Solutions 3'!G80="Oui",'Choix Solutions 3'!$B$80,""))</f>
        <v xml:space="preserve"> </v>
      </c>
      <c r="J15" s="241" t="str">
        <f>CONCATENATE(IF('Choix Solutions 3'!H78="Oui",'Choix Solutions 3'!$B$78,"")," ",IF('Choix Solutions 3'!H80="Oui",'Choix Solutions 3'!$B$80,""))</f>
        <v xml:space="preserve"> </v>
      </c>
      <c r="K15" s="241" t="str">
        <f>CONCATENATE(IF('Choix Solutions 3'!I78="Oui",'Choix Solutions 3'!$B$78,"")," ",IF('Choix Solutions 3'!I80="Oui",'Choix Solutions 3'!$B$80,""))</f>
        <v xml:space="preserve"> </v>
      </c>
      <c r="L15" s="241" t="str">
        <f>CONCATENATE(IF('Choix Solutions 3'!J78="Oui",'Choix Solutions 3'!$B$78,"")," ",IF('Choix Solutions 3'!J80="Oui",'Choix Solutions 3'!$B$80,""))</f>
        <v xml:space="preserve"> </v>
      </c>
      <c r="M15" s="241" t="str">
        <f>CONCATENATE(IF('Choix Solutions 3'!K78="Oui",'Choix Solutions 3'!$B$78,"")," ",IF('Choix Solutions 3'!K80="Oui",'Choix Solutions 3'!$B$80,""))</f>
        <v xml:space="preserve"> </v>
      </c>
      <c r="N15" s="241" t="str">
        <f>CONCATENATE(IF('Choix Solutions 3'!L78="Oui",'Choix Solutions 3'!$B$78,"")," ",IF('Choix Solutions 3'!L80="Oui",'Choix Solutions 3'!$B$80,""))</f>
        <v xml:space="preserve"> </v>
      </c>
    </row>
    <row r="16" spans="1:14" x14ac:dyDescent="0.25">
      <c r="B16" s="243"/>
      <c r="C16" s="243"/>
      <c r="D16" s="243"/>
      <c r="E16" s="243"/>
      <c r="F16" s="241"/>
      <c r="G16" s="241"/>
      <c r="H16" s="241"/>
      <c r="I16" s="241"/>
      <c r="J16" s="241"/>
      <c r="K16" s="241"/>
      <c r="L16" s="241"/>
      <c r="M16" s="241"/>
      <c r="N16" s="241"/>
    </row>
    <row r="17" spans="1:14" ht="33" customHeight="1" x14ac:dyDescent="0.25">
      <c r="A17" s="169" t="s">
        <v>677</v>
      </c>
      <c r="B17" s="242" t="s">
        <v>678</v>
      </c>
      <c r="C17" s="242"/>
      <c r="D17" s="242"/>
      <c r="E17" s="242"/>
      <c r="F17" s="168" t="s">
        <v>44</v>
      </c>
      <c r="G17" s="170">
        <f>Projet!$C$17*SUMIF('Choix Solutions 3'!E88:E92,"Oui",'Choix Solutions 3'!$M$77:$M$81)</f>
        <v>0</v>
      </c>
      <c r="H17" s="170">
        <f>Projet!$C$17*SUMIF('Choix Solutions 3'!F88:F92,"Oui",'Choix Solutions 3'!$M$77:$M$81)</f>
        <v>0</v>
      </c>
      <c r="I17" s="170">
        <f>Projet!$C$17*SUMIF('Choix Solutions 3'!G88:G92,"Oui",'Choix Solutions 3'!$M$77:$M$81)</f>
        <v>0</v>
      </c>
      <c r="J17" s="170">
        <f>Projet!$C$17*SUMIF('Choix Solutions 3'!H88:H92,"Oui",'Choix Solutions 3'!$M$77:$M$81)</f>
        <v>0</v>
      </c>
      <c r="K17" s="170">
        <f>Projet!$C$17*SUMIF('Choix Solutions 3'!I88:I92,"Oui",'Choix Solutions 3'!$M$77:$M$81)</f>
        <v>0</v>
      </c>
      <c r="L17" s="170">
        <f>Projet!$C$17*SUMIF('Choix Solutions 3'!J88:J92,"Oui",'Choix Solutions 3'!$M$77:$M$81)</f>
        <v>0</v>
      </c>
      <c r="M17" s="170">
        <f>Projet!$C$17*SUMIF('Choix Solutions 3'!K88:K92,"Oui",'Choix Solutions 3'!$M$77:$M$81)</f>
        <v>0</v>
      </c>
      <c r="N17" s="170">
        <f>Projet!$C$17*SUMIF('Choix Solutions 3'!L88:L92,"Oui",'Choix Solutions 3'!$M$77:$M$81)</f>
        <v>0</v>
      </c>
    </row>
    <row r="18" spans="1:14" x14ac:dyDescent="0.25">
      <c r="A18" s="101"/>
      <c r="B18" s="101"/>
      <c r="C18" s="101"/>
      <c r="D18" s="101"/>
      <c r="E18" s="101"/>
      <c r="F18" s="171"/>
      <c r="G18" s="171"/>
      <c r="H18" s="171"/>
      <c r="I18" s="171"/>
      <c r="J18" s="171"/>
      <c r="K18" s="171"/>
      <c r="L18" s="171"/>
      <c r="M18" s="171"/>
      <c r="N18" s="171"/>
    </row>
    <row r="19" spans="1:14" x14ac:dyDescent="0.25">
      <c r="A19" s="101"/>
      <c r="B19" s="101"/>
      <c r="C19" s="101"/>
      <c r="D19" s="101"/>
      <c r="E19" s="101"/>
      <c r="F19" s="171"/>
      <c r="G19" s="171"/>
      <c r="H19" s="171"/>
      <c r="I19" s="171"/>
      <c r="J19" s="171"/>
      <c r="K19" s="171"/>
      <c r="L19" s="171"/>
      <c r="M19" s="171"/>
      <c r="N19" s="171"/>
    </row>
    <row r="20" spans="1:14" ht="33" customHeight="1" x14ac:dyDescent="0.25">
      <c r="A20" s="169" t="s">
        <v>677</v>
      </c>
      <c r="B20" s="242" t="s">
        <v>783</v>
      </c>
      <c r="C20" s="242"/>
      <c r="D20" s="242"/>
      <c r="E20" s="242"/>
      <c r="F20" s="168" t="s">
        <v>44</v>
      </c>
      <c r="G20" s="170">
        <f t="shared" ref="G20:N20" si="0">+G6+G10+G14+G17</f>
        <v>0</v>
      </c>
      <c r="H20" s="170">
        <f t="shared" si="0"/>
        <v>0</v>
      </c>
      <c r="I20" s="170">
        <f t="shared" si="0"/>
        <v>0</v>
      </c>
      <c r="J20" s="170">
        <f t="shared" si="0"/>
        <v>0</v>
      </c>
      <c r="K20" s="170">
        <f t="shared" si="0"/>
        <v>0</v>
      </c>
      <c r="L20" s="170">
        <f t="shared" si="0"/>
        <v>0</v>
      </c>
      <c r="M20" s="170">
        <f t="shared" si="0"/>
        <v>0</v>
      </c>
      <c r="N20" s="170">
        <f t="shared" si="0"/>
        <v>0</v>
      </c>
    </row>
    <row r="21" spans="1:14" x14ac:dyDescent="0.25">
      <c r="A21" s="238" t="s">
        <v>29</v>
      </c>
      <c r="B21" s="239" t="s">
        <v>16</v>
      </c>
      <c r="C21" s="239"/>
      <c r="D21" s="239"/>
      <c r="E21" s="239"/>
      <c r="F21" s="170" t="s">
        <v>17</v>
      </c>
      <c r="G21" s="170">
        <f>+Projet!$E$41</f>
        <v>0</v>
      </c>
      <c r="H21" s="170">
        <f>+Projet!$E$41</f>
        <v>0</v>
      </c>
      <c r="I21" s="170">
        <f>+Projet!$E$41</f>
        <v>0</v>
      </c>
      <c r="J21" s="170">
        <f>+Projet!$E$41</f>
        <v>0</v>
      </c>
      <c r="K21" s="170">
        <f>+Projet!$E$41</f>
        <v>0</v>
      </c>
      <c r="L21" s="170">
        <f>+Projet!$E$41</f>
        <v>0</v>
      </c>
      <c r="M21" s="170">
        <f>+Projet!$E$41</f>
        <v>0</v>
      </c>
      <c r="N21" s="170">
        <f>+Projet!$E$41</f>
        <v>0</v>
      </c>
    </row>
    <row r="22" spans="1:14" x14ac:dyDescent="0.25">
      <c r="A22" s="238"/>
      <c r="B22" s="239"/>
      <c r="C22" s="239"/>
      <c r="D22" s="239"/>
      <c r="E22" s="239"/>
      <c r="F22" s="170" t="s">
        <v>18</v>
      </c>
      <c r="G22" s="170">
        <f>+Projet!C17*'EFAE 3'!G21*10^-3</f>
        <v>0</v>
      </c>
      <c r="H22" s="170"/>
      <c r="I22" s="170"/>
      <c r="J22" s="170"/>
      <c r="K22" s="170"/>
      <c r="L22" s="170"/>
      <c r="M22" s="170"/>
      <c r="N22" s="170"/>
    </row>
    <row r="23" spans="1:14" ht="18" customHeight="1" x14ac:dyDescent="0.25">
      <c r="A23" s="238" t="s">
        <v>30</v>
      </c>
      <c r="B23" s="240" t="s">
        <v>19</v>
      </c>
      <c r="C23" s="240"/>
      <c r="D23" s="240"/>
      <c r="E23" s="240"/>
      <c r="F23" s="170" t="s">
        <v>25</v>
      </c>
      <c r="G23" s="170"/>
      <c r="H23" s="170"/>
      <c r="I23" s="170"/>
      <c r="J23" s="170"/>
      <c r="K23" s="170"/>
      <c r="L23" s="170"/>
      <c r="M23" s="170"/>
      <c r="N23" s="170"/>
    </row>
    <row r="24" spans="1:14" x14ac:dyDescent="0.25">
      <c r="A24" s="238"/>
      <c r="B24" s="240"/>
      <c r="C24" s="240"/>
      <c r="D24" s="240"/>
      <c r="E24" s="240"/>
      <c r="F24" s="170" t="s">
        <v>20</v>
      </c>
      <c r="G24" s="170"/>
      <c r="H24" s="170"/>
      <c r="I24" s="170"/>
      <c r="J24" s="170"/>
      <c r="K24" s="170"/>
      <c r="L24" s="170"/>
      <c r="M24" s="170"/>
      <c r="N24" s="170"/>
    </row>
    <row r="25" spans="1:14" ht="18.75" x14ac:dyDescent="0.25">
      <c r="A25" s="169" t="s">
        <v>31</v>
      </c>
      <c r="B25" s="239" t="s">
        <v>23</v>
      </c>
      <c r="C25" s="239"/>
      <c r="D25" s="239"/>
      <c r="E25" s="239"/>
      <c r="F25" s="170" t="s">
        <v>22</v>
      </c>
      <c r="G25" s="170"/>
      <c r="H25" s="170"/>
      <c r="I25" s="170"/>
      <c r="J25" s="170"/>
      <c r="K25" s="170"/>
      <c r="L25" s="170"/>
      <c r="M25" s="170"/>
      <c r="N25" s="170"/>
    </row>
    <row r="26" spans="1:14" ht="18.75" x14ac:dyDescent="0.25">
      <c r="A26" s="169" t="s">
        <v>32</v>
      </c>
      <c r="B26" s="239" t="s">
        <v>21</v>
      </c>
      <c r="C26" s="239"/>
      <c r="D26" s="239"/>
      <c r="E26" s="239"/>
      <c r="F26" s="170" t="s">
        <v>22</v>
      </c>
      <c r="G26" s="170"/>
      <c r="H26" s="170"/>
      <c r="I26" s="170"/>
      <c r="J26" s="170"/>
      <c r="K26" s="170"/>
      <c r="L26" s="170"/>
      <c r="M26" s="170"/>
      <c r="N26" s="170"/>
    </row>
    <row r="27" spans="1:14" ht="18.75" x14ac:dyDescent="0.25">
      <c r="A27" s="169" t="s">
        <v>33</v>
      </c>
      <c r="B27" s="239" t="s">
        <v>24</v>
      </c>
      <c r="C27" s="239"/>
      <c r="D27" s="239"/>
      <c r="E27" s="239"/>
      <c r="F27" s="170" t="s">
        <v>45</v>
      </c>
      <c r="G27" s="170"/>
      <c r="H27" s="170"/>
      <c r="I27" s="170"/>
      <c r="J27" s="170"/>
      <c r="K27" s="170"/>
      <c r="L27" s="170"/>
      <c r="M27" s="170"/>
      <c r="N27" s="170"/>
    </row>
    <row r="28" spans="1:14" ht="18.75" x14ac:dyDescent="0.3">
      <c r="A28" s="97"/>
      <c r="B28" s="97"/>
      <c r="C28" s="97"/>
      <c r="D28" s="97"/>
      <c r="E28" s="97"/>
      <c r="G28" s="170"/>
      <c r="H28" s="170"/>
      <c r="I28" s="170"/>
      <c r="J28" s="170"/>
      <c r="K28" s="170"/>
      <c r="L28" s="170"/>
      <c r="M28" s="170"/>
      <c r="N28" s="170"/>
    </row>
    <row r="29" spans="1:14" ht="18.75" x14ac:dyDescent="0.25">
      <c r="A29" s="169" t="s">
        <v>26</v>
      </c>
      <c r="B29" s="239" t="s">
        <v>27</v>
      </c>
      <c r="C29" s="239"/>
      <c r="D29" s="239"/>
      <c r="E29" s="239"/>
      <c r="G29" s="170"/>
      <c r="H29" s="170"/>
      <c r="I29" s="170"/>
      <c r="J29" s="170"/>
      <c r="K29" s="170"/>
      <c r="L29" s="170"/>
      <c r="M29" s="170"/>
      <c r="N29" s="170"/>
    </row>
    <row r="30" spans="1:14" ht="18.75" x14ac:dyDescent="0.3">
      <c r="A30" s="97"/>
      <c r="B30" s="97"/>
      <c r="C30" s="97"/>
      <c r="D30" s="97"/>
      <c r="E30" s="97"/>
      <c r="G30" s="170"/>
      <c r="H30" s="170"/>
      <c r="I30" s="170"/>
      <c r="J30" s="170"/>
      <c r="K30" s="170"/>
      <c r="L30" s="170"/>
      <c r="M30" s="170"/>
      <c r="N30" s="170"/>
    </row>
    <row r="31" spans="1:14" ht="18.75" x14ac:dyDescent="0.25">
      <c r="A31" s="169" t="s">
        <v>13</v>
      </c>
      <c r="B31" s="239" t="s">
        <v>34</v>
      </c>
      <c r="C31" s="239"/>
      <c r="D31" s="239"/>
      <c r="E31" s="239"/>
      <c r="F31" s="170" t="s">
        <v>35</v>
      </c>
      <c r="G31" s="171"/>
      <c r="H31" s="170"/>
      <c r="I31" s="170"/>
      <c r="J31" s="170"/>
      <c r="K31" s="170"/>
      <c r="L31" s="170"/>
      <c r="M31" s="170"/>
      <c r="N31" s="170"/>
    </row>
    <row r="32" spans="1:14" ht="18.75" x14ac:dyDescent="0.25">
      <c r="A32" s="169" t="s">
        <v>36</v>
      </c>
      <c r="B32" s="239"/>
      <c r="C32" s="239"/>
      <c r="D32" s="239"/>
      <c r="E32" s="239"/>
      <c r="G32" s="171"/>
      <c r="H32" s="170"/>
      <c r="I32" s="170"/>
      <c r="J32" s="170"/>
      <c r="K32" s="170"/>
      <c r="L32" s="170"/>
      <c r="M32" s="170"/>
      <c r="N32" s="170"/>
    </row>
    <row r="33" spans="1:14" ht="18.75" x14ac:dyDescent="0.3">
      <c r="A33" s="97"/>
      <c r="B33" s="97"/>
      <c r="C33" s="97"/>
      <c r="D33" s="97"/>
      <c r="E33" s="97"/>
      <c r="G33" s="170"/>
      <c r="H33" s="170"/>
      <c r="I33" s="170"/>
      <c r="J33" s="170"/>
      <c r="K33" s="170"/>
      <c r="L33" s="170"/>
      <c r="M33" s="170"/>
      <c r="N33" s="170"/>
    </row>
    <row r="34" spans="1:14" ht="18" customHeight="1" x14ac:dyDescent="0.25">
      <c r="A34" s="238" t="s">
        <v>11</v>
      </c>
      <c r="B34" s="240" t="s">
        <v>37</v>
      </c>
      <c r="C34" s="240"/>
      <c r="D34" s="240"/>
      <c r="E34" s="240"/>
      <c r="F34" s="170" t="s">
        <v>38</v>
      </c>
      <c r="G34" s="171"/>
      <c r="H34" s="170"/>
      <c r="I34" s="170"/>
      <c r="J34" s="170"/>
      <c r="K34" s="170"/>
      <c r="L34" s="170"/>
      <c r="M34" s="170"/>
      <c r="N34" s="170"/>
    </row>
    <row r="35" spans="1:14" ht="18" customHeight="1" x14ac:dyDescent="0.25">
      <c r="A35" s="238"/>
      <c r="B35" s="240"/>
      <c r="C35" s="240"/>
      <c r="D35" s="240"/>
      <c r="E35" s="240"/>
      <c r="F35" s="170" t="s">
        <v>40</v>
      </c>
      <c r="G35" s="171"/>
      <c r="H35" s="170"/>
      <c r="I35" s="170"/>
      <c r="J35" s="170"/>
      <c r="K35" s="170"/>
      <c r="L35" s="170"/>
      <c r="M35" s="170"/>
      <c r="N35" s="170"/>
    </row>
    <row r="36" spans="1:14" x14ac:dyDescent="0.25">
      <c r="A36" s="238" t="s">
        <v>12</v>
      </c>
      <c r="B36" s="239" t="s">
        <v>39</v>
      </c>
      <c r="C36" s="239"/>
      <c r="D36" s="239"/>
      <c r="E36" s="239"/>
      <c r="F36" s="170" t="s">
        <v>41</v>
      </c>
      <c r="G36" s="171"/>
      <c r="H36" s="170"/>
      <c r="I36" s="170"/>
      <c r="J36" s="170"/>
      <c r="K36" s="170"/>
      <c r="L36" s="170"/>
      <c r="M36" s="170"/>
      <c r="N36" s="170"/>
    </row>
    <row r="37" spans="1:14" x14ac:dyDescent="0.25">
      <c r="A37" s="238"/>
      <c r="B37" s="239"/>
      <c r="C37" s="239"/>
      <c r="D37" s="239"/>
      <c r="E37" s="239"/>
      <c r="F37" s="170" t="s">
        <v>42</v>
      </c>
      <c r="G37" s="171"/>
      <c r="H37" s="170"/>
      <c r="I37" s="170"/>
      <c r="J37" s="170"/>
      <c r="K37" s="170"/>
      <c r="L37" s="170"/>
      <c r="M37" s="170"/>
      <c r="N37" s="170"/>
    </row>
    <row r="38" spans="1:14" x14ac:dyDescent="0.25">
      <c r="A38" s="238" t="s">
        <v>14</v>
      </c>
      <c r="B38" s="239" t="s">
        <v>43</v>
      </c>
      <c r="C38" s="239"/>
      <c r="D38" s="239"/>
      <c r="E38" s="239"/>
      <c r="F38" s="170" t="s">
        <v>44</v>
      </c>
      <c r="G38" s="171"/>
      <c r="H38" s="170"/>
      <c r="I38" s="170"/>
      <c r="J38" s="170"/>
      <c r="K38" s="170"/>
      <c r="L38" s="170"/>
      <c r="M38" s="170"/>
      <c r="N38" s="170"/>
    </row>
    <row r="39" spans="1:14" x14ac:dyDescent="0.25">
      <c r="A39" s="238"/>
      <c r="B39" s="239"/>
      <c r="C39" s="239"/>
      <c r="D39" s="239"/>
      <c r="E39" s="239"/>
      <c r="F39" s="170" t="s">
        <v>46</v>
      </c>
      <c r="G39" s="171"/>
      <c r="H39" s="170"/>
      <c r="I39" s="170"/>
      <c r="J39" s="170"/>
      <c r="K39" s="170"/>
      <c r="L39" s="170"/>
      <c r="M39" s="170"/>
      <c r="N39" s="170"/>
    </row>
    <row r="40" spans="1:14" x14ac:dyDescent="0.25">
      <c r="A40" s="238" t="s">
        <v>15</v>
      </c>
      <c r="B40" s="239" t="s">
        <v>51</v>
      </c>
      <c r="C40" s="239"/>
      <c r="D40" s="239"/>
      <c r="E40" s="239"/>
      <c r="F40" s="170" t="s">
        <v>45</v>
      </c>
      <c r="G40" s="171"/>
      <c r="H40" s="170"/>
      <c r="I40" s="170"/>
      <c r="J40" s="170"/>
      <c r="K40" s="170"/>
      <c r="L40" s="170"/>
      <c r="M40" s="170"/>
      <c r="N40" s="170"/>
    </row>
    <row r="41" spans="1:14" x14ac:dyDescent="0.25">
      <c r="A41" s="238"/>
      <c r="B41" s="239"/>
      <c r="C41" s="239"/>
      <c r="D41" s="239"/>
      <c r="E41" s="239"/>
      <c r="F41" s="170" t="s">
        <v>47</v>
      </c>
      <c r="G41" s="171"/>
      <c r="H41" s="170"/>
      <c r="I41" s="170"/>
      <c r="J41" s="170"/>
      <c r="K41" s="170"/>
      <c r="L41" s="170"/>
      <c r="M41" s="170"/>
      <c r="N41" s="170"/>
    </row>
    <row r="42" spans="1:14" ht="18.75" x14ac:dyDescent="0.3">
      <c r="A42" s="169" t="s">
        <v>48</v>
      </c>
      <c r="B42" s="237" t="s">
        <v>49</v>
      </c>
      <c r="C42" s="237"/>
      <c r="D42" s="237"/>
      <c r="E42" s="237"/>
      <c r="F42" s="170" t="s">
        <v>50</v>
      </c>
      <c r="G42" s="171"/>
      <c r="H42" s="170"/>
      <c r="I42" s="170"/>
      <c r="J42" s="170"/>
      <c r="K42" s="170"/>
      <c r="L42" s="170"/>
      <c r="M42" s="170"/>
      <c r="N42" s="170"/>
    </row>
  </sheetData>
  <mergeCells count="65">
    <mergeCell ref="N3:N5"/>
    <mergeCell ref="B6:E6"/>
    <mergeCell ref="B2:E2"/>
    <mergeCell ref="B3:E5"/>
    <mergeCell ref="F3:F5"/>
    <mergeCell ref="G3:G5"/>
    <mergeCell ref="H3:H5"/>
    <mergeCell ref="I3:I5"/>
    <mergeCell ref="J7:J9"/>
    <mergeCell ref="J3:J5"/>
    <mergeCell ref="K3:K5"/>
    <mergeCell ref="L3:L5"/>
    <mergeCell ref="M3:M5"/>
    <mergeCell ref="B14:E14"/>
    <mergeCell ref="K7:K9"/>
    <mergeCell ref="L7:L9"/>
    <mergeCell ref="M7:M9"/>
    <mergeCell ref="N7:N9"/>
    <mergeCell ref="B10:E10"/>
    <mergeCell ref="B11:E13"/>
    <mergeCell ref="F11:F13"/>
    <mergeCell ref="G11:G13"/>
    <mergeCell ref="H11:H13"/>
    <mergeCell ref="I11:I13"/>
    <mergeCell ref="B7:E9"/>
    <mergeCell ref="F7:F9"/>
    <mergeCell ref="G7:G9"/>
    <mergeCell ref="H7:H9"/>
    <mergeCell ref="I7:I9"/>
    <mergeCell ref="J11:J13"/>
    <mergeCell ref="K11:K13"/>
    <mergeCell ref="L11:L13"/>
    <mergeCell ref="M11:M13"/>
    <mergeCell ref="N11:N13"/>
    <mergeCell ref="B26:E26"/>
    <mergeCell ref="K15:K16"/>
    <mergeCell ref="L15:L16"/>
    <mergeCell ref="M15:M16"/>
    <mergeCell ref="N15:N16"/>
    <mergeCell ref="B17:E17"/>
    <mergeCell ref="B20:E20"/>
    <mergeCell ref="B15:E16"/>
    <mergeCell ref="F15:F16"/>
    <mergeCell ref="G15:G16"/>
    <mergeCell ref="H15:H16"/>
    <mergeCell ref="I15:I16"/>
    <mergeCell ref="J15:J16"/>
    <mergeCell ref="A21:A22"/>
    <mergeCell ref="B21:E22"/>
    <mergeCell ref="A23:A24"/>
    <mergeCell ref="B23:E24"/>
    <mergeCell ref="B25:E25"/>
    <mergeCell ref="B27:E27"/>
    <mergeCell ref="B29:E29"/>
    <mergeCell ref="B31:E31"/>
    <mergeCell ref="B32:E32"/>
    <mergeCell ref="A34:A35"/>
    <mergeCell ref="B34:E35"/>
    <mergeCell ref="B42:E42"/>
    <mergeCell ref="A36:A37"/>
    <mergeCell ref="B36:E37"/>
    <mergeCell ref="A38:A39"/>
    <mergeCell ref="B38:E39"/>
    <mergeCell ref="A40:A41"/>
    <mergeCell ref="B40:E41"/>
  </mergeCells>
  <pageMargins left="0.7" right="0.7" top="0.75" bottom="0.75" header="0.3" footer="0.3"/>
  <pageSetup paperSize="9" orientation="landscape" r:id="rId1"/>
  <legacyDrawing r:id="rId2"/>
  <extLst>
    <ext xmlns:x14="http://schemas.microsoft.com/office/spreadsheetml/2009/9/main" uri="{78C0D931-6437-407d-A8EE-F0AAD7539E65}">
      <x14:conditionalFormattings>
        <x14:conditionalFormatting xmlns:xm="http://schemas.microsoft.com/office/excel/2006/main">
          <x14:cfRule type="expression" priority="93" id="{1E464EBC-A21F-4AAA-BCEF-C694457039BB}">
            <xm:f>'Choix Solutions 3'!$E$5="Non"</xm:f>
            <x14:dxf>
              <fill>
                <patternFill>
                  <bgColor theme="0" tint="-0.34998626667073579"/>
                </patternFill>
              </fill>
            </x14:dxf>
          </x14:cfRule>
          <x14:cfRule type="expression" priority="136" id="{95167287-7A63-4A00-9370-91BDD7C8EA02}">
            <xm:f>'Choix Solutions 3'!$E$5="Non"</xm:f>
            <x14:dxf>
              <fill>
                <patternFill>
                  <bgColor theme="0" tint="-0.499984740745262"/>
                </patternFill>
              </fill>
            </x14:dxf>
          </x14:cfRule>
          <xm:sqref>G1:G5 G7:G9 G11:G13 G15:G16 G18:G1048576</xm:sqref>
        </x14:conditionalFormatting>
        <x14:conditionalFormatting xmlns:xm="http://schemas.microsoft.com/office/excel/2006/main">
          <x14:cfRule type="expression" priority="135" id="{6174A9DE-FC8F-44E3-8215-8AF891772696}">
            <xm:f>'Choix Solutions 3'!$F$5="Non"</xm:f>
            <x14:dxf>
              <fill>
                <patternFill>
                  <bgColor theme="0" tint="-0.499984740745262"/>
                </patternFill>
              </fill>
            </x14:dxf>
          </x14:cfRule>
          <xm:sqref>H1:H2 H18:H19 H22:H1048576</xm:sqref>
        </x14:conditionalFormatting>
        <x14:conditionalFormatting xmlns:xm="http://schemas.microsoft.com/office/excel/2006/main">
          <x14:cfRule type="expression" priority="134" id="{65596644-3591-40F4-9AAE-7E97A7ED9298}">
            <xm:f>'Choix Solutions 3'!$G$5="Non"</xm:f>
            <x14:dxf>
              <fill>
                <patternFill>
                  <bgColor theme="0" tint="-0.499984740745262"/>
                </patternFill>
              </fill>
            </x14:dxf>
          </x14:cfRule>
          <xm:sqref>I1:I2 I18:I19 I22:I1048576</xm:sqref>
        </x14:conditionalFormatting>
        <x14:conditionalFormatting xmlns:xm="http://schemas.microsoft.com/office/excel/2006/main">
          <x14:cfRule type="expression" priority="133" id="{FCA71AFC-254D-4E4B-B005-577F107C7D04}">
            <xm:f>'Choix Solutions 3'!$H$5="Non"</xm:f>
            <x14:dxf>
              <fill>
                <patternFill>
                  <bgColor theme="0" tint="-0.499984740745262"/>
                </patternFill>
              </fill>
            </x14:dxf>
          </x14:cfRule>
          <xm:sqref>J1:J2 J18:J19 J22:J1048576</xm:sqref>
        </x14:conditionalFormatting>
        <x14:conditionalFormatting xmlns:xm="http://schemas.microsoft.com/office/excel/2006/main">
          <x14:cfRule type="expression" priority="132" id="{79F9C18D-CA6C-407F-A631-482F719E9E2E}">
            <xm:f>'Choix Solutions 3'!$I$5="Non"</xm:f>
            <x14:dxf>
              <fill>
                <patternFill>
                  <bgColor theme="0" tint="-0.499984740745262"/>
                </patternFill>
              </fill>
            </x14:dxf>
          </x14:cfRule>
          <xm:sqref>K1:K2 K18:K19 K22:K1048576</xm:sqref>
        </x14:conditionalFormatting>
        <x14:conditionalFormatting xmlns:xm="http://schemas.microsoft.com/office/excel/2006/main">
          <x14:cfRule type="expression" priority="131" id="{6452121D-B0DB-4FEC-8D24-168EFBBEBA1C}">
            <xm:f>'Choix Solutions 3'!$J$5="Non"</xm:f>
            <x14:dxf>
              <fill>
                <patternFill>
                  <bgColor theme="0" tint="-0.499984740745262"/>
                </patternFill>
              </fill>
            </x14:dxf>
          </x14:cfRule>
          <xm:sqref>L1:L2 L18:L19 L22:L1048576</xm:sqref>
        </x14:conditionalFormatting>
        <x14:conditionalFormatting xmlns:xm="http://schemas.microsoft.com/office/excel/2006/main">
          <x14:cfRule type="expression" priority="130" id="{29429D77-BF5B-4D0B-A881-9728CB1C1B9B}">
            <xm:f>'Choix Solutions 3'!$K$5="Non"</xm:f>
            <x14:dxf>
              <fill>
                <patternFill>
                  <bgColor theme="0" tint="-0.499984740745262"/>
                </patternFill>
              </fill>
            </x14:dxf>
          </x14:cfRule>
          <xm:sqref>M1:M2 M18:M19 M22:M1048576</xm:sqref>
        </x14:conditionalFormatting>
        <x14:conditionalFormatting xmlns:xm="http://schemas.microsoft.com/office/excel/2006/main">
          <x14:cfRule type="expression" priority="129" id="{ABDE4033-AC64-46DC-B9BE-ABD8B5969DAD}">
            <xm:f>'Choix Solutions 3'!$L$5="Non"</xm:f>
            <x14:dxf>
              <fill>
                <patternFill>
                  <bgColor theme="0" tint="-0.499984740745262"/>
                </patternFill>
              </fill>
            </x14:dxf>
          </x14:cfRule>
          <xm:sqref>N1:N2 N18:N19 N22:N1048576</xm:sqref>
        </x14:conditionalFormatting>
        <x14:conditionalFormatting xmlns:xm="http://schemas.microsoft.com/office/excel/2006/main">
          <x14:cfRule type="expression" priority="128" id="{B848C200-396D-4570-B597-A0F4F69117E5}">
            <xm:f>'Choix Solutions 3'!$E$5="Non"</xm:f>
            <x14:dxf>
              <fill>
                <patternFill>
                  <bgColor theme="0" tint="-0.499984740745262"/>
                </patternFill>
              </fill>
            </x14:dxf>
          </x14:cfRule>
          <xm:sqref>H3:H5</xm:sqref>
        </x14:conditionalFormatting>
        <x14:conditionalFormatting xmlns:xm="http://schemas.microsoft.com/office/excel/2006/main">
          <x14:cfRule type="expression" priority="127" id="{9F0D33D5-613A-4433-91B8-F685FA945E1C}">
            <xm:f>'Choix Solutions 3'!$E$5="Non"</xm:f>
            <x14:dxf>
              <fill>
                <patternFill>
                  <bgColor theme="0" tint="-0.499984740745262"/>
                </patternFill>
              </fill>
            </x14:dxf>
          </x14:cfRule>
          <xm:sqref>I3:I5</xm:sqref>
        </x14:conditionalFormatting>
        <x14:conditionalFormatting xmlns:xm="http://schemas.microsoft.com/office/excel/2006/main">
          <x14:cfRule type="expression" priority="126" id="{EB0EA8C4-5CB1-4420-84A7-CD1F8DF2CD96}">
            <xm:f>'Choix Solutions 3'!$E$5="Non"</xm:f>
            <x14:dxf>
              <fill>
                <patternFill>
                  <bgColor theme="0" tint="-0.499984740745262"/>
                </patternFill>
              </fill>
            </x14:dxf>
          </x14:cfRule>
          <xm:sqref>J3:J5</xm:sqref>
        </x14:conditionalFormatting>
        <x14:conditionalFormatting xmlns:xm="http://schemas.microsoft.com/office/excel/2006/main">
          <x14:cfRule type="expression" priority="125" id="{731DE74F-0958-4A43-9CCA-E803ACECA938}">
            <xm:f>'Choix Solutions 3'!$E$5="Non"</xm:f>
            <x14:dxf>
              <fill>
                <patternFill>
                  <bgColor theme="0" tint="-0.499984740745262"/>
                </patternFill>
              </fill>
            </x14:dxf>
          </x14:cfRule>
          <xm:sqref>K3:K5</xm:sqref>
        </x14:conditionalFormatting>
        <x14:conditionalFormatting xmlns:xm="http://schemas.microsoft.com/office/excel/2006/main">
          <x14:cfRule type="expression" priority="124" id="{BDF0E49D-28FD-4931-AB1D-015CC1BCB876}">
            <xm:f>'Choix Solutions 3'!$E$5="Non"</xm:f>
            <x14:dxf>
              <fill>
                <patternFill>
                  <bgColor theme="0" tint="-0.499984740745262"/>
                </patternFill>
              </fill>
            </x14:dxf>
          </x14:cfRule>
          <xm:sqref>L3:L5</xm:sqref>
        </x14:conditionalFormatting>
        <x14:conditionalFormatting xmlns:xm="http://schemas.microsoft.com/office/excel/2006/main">
          <x14:cfRule type="expression" priority="123" id="{A0629A37-8D22-4370-B7B3-4C8DFAAF3937}">
            <xm:f>'Choix Solutions 3'!$E$5="Non"</xm:f>
            <x14:dxf>
              <fill>
                <patternFill>
                  <bgColor theme="0" tint="-0.499984740745262"/>
                </patternFill>
              </fill>
            </x14:dxf>
          </x14:cfRule>
          <xm:sqref>M3:M5</xm:sqref>
        </x14:conditionalFormatting>
        <x14:conditionalFormatting xmlns:xm="http://schemas.microsoft.com/office/excel/2006/main">
          <x14:cfRule type="expression" priority="122" id="{B5CD0860-6E7D-405B-A7DB-F782BC780699}">
            <xm:f>'Choix Solutions 3'!$E$5="Non"</xm:f>
            <x14:dxf>
              <fill>
                <patternFill>
                  <bgColor theme="0" tint="-0.499984740745262"/>
                </patternFill>
              </fill>
            </x14:dxf>
          </x14:cfRule>
          <xm:sqref>N3:N5</xm:sqref>
        </x14:conditionalFormatting>
        <x14:conditionalFormatting xmlns:xm="http://schemas.microsoft.com/office/excel/2006/main">
          <x14:cfRule type="expression" priority="121" id="{E61CBE9A-4183-4BEA-94E0-E27A7BB454B8}">
            <xm:f>'Choix Solutions 3'!$E$5="Non"</xm:f>
            <x14:dxf>
              <fill>
                <patternFill>
                  <bgColor theme="0" tint="-0.499984740745262"/>
                </patternFill>
              </fill>
            </x14:dxf>
          </x14:cfRule>
          <xm:sqref>H7:H9</xm:sqref>
        </x14:conditionalFormatting>
        <x14:conditionalFormatting xmlns:xm="http://schemas.microsoft.com/office/excel/2006/main">
          <x14:cfRule type="expression" priority="120" id="{140BF133-D767-4FBA-B37D-0BDD838823A0}">
            <xm:f>'Choix Solutions 3'!$E$5="Non"</xm:f>
            <x14:dxf>
              <fill>
                <patternFill>
                  <bgColor theme="0" tint="-0.499984740745262"/>
                </patternFill>
              </fill>
            </x14:dxf>
          </x14:cfRule>
          <xm:sqref>I7:I9</xm:sqref>
        </x14:conditionalFormatting>
        <x14:conditionalFormatting xmlns:xm="http://schemas.microsoft.com/office/excel/2006/main">
          <x14:cfRule type="expression" priority="119" id="{CDEF4ED7-A740-4F69-AC47-A57BFDB796F4}">
            <xm:f>'Choix Solutions 3'!$E$5="Non"</xm:f>
            <x14:dxf>
              <fill>
                <patternFill>
                  <bgColor theme="0" tint="-0.499984740745262"/>
                </patternFill>
              </fill>
            </x14:dxf>
          </x14:cfRule>
          <xm:sqref>J7:J9</xm:sqref>
        </x14:conditionalFormatting>
        <x14:conditionalFormatting xmlns:xm="http://schemas.microsoft.com/office/excel/2006/main">
          <x14:cfRule type="expression" priority="118" id="{C1A4AE88-0414-4E32-BD93-DD310220C562}">
            <xm:f>'Choix Solutions 3'!$E$5="Non"</xm:f>
            <x14:dxf>
              <fill>
                <patternFill>
                  <bgColor theme="0" tint="-0.499984740745262"/>
                </patternFill>
              </fill>
            </x14:dxf>
          </x14:cfRule>
          <xm:sqref>K7:K9</xm:sqref>
        </x14:conditionalFormatting>
        <x14:conditionalFormatting xmlns:xm="http://schemas.microsoft.com/office/excel/2006/main">
          <x14:cfRule type="expression" priority="117" id="{4601A566-FEFC-4284-B35D-7743E2171B20}">
            <xm:f>'Choix Solutions 3'!$E$5="Non"</xm:f>
            <x14:dxf>
              <fill>
                <patternFill>
                  <bgColor theme="0" tint="-0.499984740745262"/>
                </patternFill>
              </fill>
            </x14:dxf>
          </x14:cfRule>
          <xm:sqref>L7:L9</xm:sqref>
        </x14:conditionalFormatting>
        <x14:conditionalFormatting xmlns:xm="http://schemas.microsoft.com/office/excel/2006/main">
          <x14:cfRule type="expression" priority="116" id="{A1C6F7A2-D6DD-44D5-95DA-B9B9983A2EF7}">
            <xm:f>'Choix Solutions 3'!$E$5="Non"</xm:f>
            <x14:dxf>
              <fill>
                <patternFill>
                  <bgColor theme="0" tint="-0.499984740745262"/>
                </patternFill>
              </fill>
            </x14:dxf>
          </x14:cfRule>
          <xm:sqref>M7:M9</xm:sqref>
        </x14:conditionalFormatting>
        <x14:conditionalFormatting xmlns:xm="http://schemas.microsoft.com/office/excel/2006/main">
          <x14:cfRule type="expression" priority="115" id="{483B2A0F-326E-46E0-9675-73AB96801D91}">
            <xm:f>'Choix Solutions 3'!$E$5="Non"</xm:f>
            <x14:dxf>
              <fill>
                <patternFill>
                  <bgColor theme="0" tint="-0.499984740745262"/>
                </patternFill>
              </fill>
            </x14:dxf>
          </x14:cfRule>
          <xm:sqref>N7:N9</xm:sqref>
        </x14:conditionalFormatting>
        <x14:conditionalFormatting xmlns:xm="http://schemas.microsoft.com/office/excel/2006/main">
          <x14:cfRule type="expression" priority="114" id="{3CF4C20A-E9C3-4B09-BBD8-38D0EC7485F5}">
            <xm:f>'Choix Solutions 3'!$E$5="Non"</xm:f>
            <x14:dxf>
              <fill>
                <patternFill>
                  <bgColor theme="0" tint="-0.499984740745262"/>
                </patternFill>
              </fill>
            </x14:dxf>
          </x14:cfRule>
          <xm:sqref>H11:H13</xm:sqref>
        </x14:conditionalFormatting>
        <x14:conditionalFormatting xmlns:xm="http://schemas.microsoft.com/office/excel/2006/main">
          <x14:cfRule type="expression" priority="113" id="{A62AA27D-18AF-4B79-A6F4-0B22B00EB794}">
            <xm:f>'Choix Solutions 3'!$E$5="Non"</xm:f>
            <x14:dxf>
              <fill>
                <patternFill>
                  <bgColor theme="0" tint="-0.499984740745262"/>
                </patternFill>
              </fill>
            </x14:dxf>
          </x14:cfRule>
          <xm:sqref>I11:I13</xm:sqref>
        </x14:conditionalFormatting>
        <x14:conditionalFormatting xmlns:xm="http://schemas.microsoft.com/office/excel/2006/main">
          <x14:cfRule type="expression" priority="112" id="{4BFFEBFF-2790-48F4-BD47-710ECABD9714}">
            <xm:f>'Choix Solutions 3'!$E$5="Non"</xm:f>
            <x14:dxf>
              <fill>
                <patternFill>
                  <bgColor theme="0" tint="-0.499984740745262"/>
                </patternFill>
              </fill>
            </x14:dxf>
          </x14:cfRule>
          <xm:sqref>J11:J13</xm:sqref>
        </x14:conditionalFormatting>
        <x14:conditionalFormatting xmlns:xm="http://schemas.microsoft.com/office/excel/2006/main">
          <x14:cfRule type="expression" priority="111" id="{890FE9C0-3D06-483B-BBAB-BCCB44B4A472}">
            <xm:f>'Choix Solutions 3'!$E$5="Non"</xm:f>
            <x14:dxf>
              <fill>
                <patternFill>
                  <bgColor theme="0" tint="-0.499984740745262"/>
                </patternFill>
              </fill>
            </x14:dxf>
          </x14:cfRule>
          <xm:sqref>K11:K13</xm:sqref>
        </x14:conditionalFormatting>
        <x14:conditionalFormatting xmlns:xm="http://schemas.microsoft.com/office/excel/2006/main">
          <x14:cfRule type="expression" priority="110" id="{F0EC02BC-1593-4330-85BE-7D56EAE6A537}">
            <xm:f>'Choix Solutions 3'!$E$5="Non"</xm:f>
            <x14:dxf>
              <fill>
                <patternFill>
                  <bgColor theme="0" tint="-0.499984740745262"/>
                </patternFill>
              </fill>
            </x14:dxf>
          </x14:cfRule>
          <xm:sqref>L11:L13</xm:sqref>
        </x14:conditionalFormatting>
        <x14:conditionalFormatting xmlns:xm="http://schemas.microsoft.com/office/excel/2006/main">
          <x14:cfRule type="expression" priority="109" id="{4C74B4D4-08A3-40D6-A3FD-76FF9EFCC1CE}">
            <xm:f>'Choix Solutions 3'!$E$5="Non"</xm:f>
            <x14:dxf>
              <fill>
                <patternFill>
                  <bgColor theme="0" tint="-0.499984740745262"/>
                </patternFill>
              </fill>
            </x14:dxf>
          </x14:cfRule>
          <xm:sqref>M11:M13</xm:sqref>
        </x14:conditionalFormatting>
        <x14:conditionalFormatting xmlns:xm="http://schemas.microsoft.com/office/excel/2006/main">
          <x14:cfRule type="expression" priority="108" id="{76D1E1E4-EBF9-4052-8278-33F4AE5DEE02}">
            <xm:f>'Choix Solutions 3'!$E$5="Non"</xm:f>
            <x14:dxf>
              <fill>
                <patternFill>
                  <bgColor theme="0" tint="-0.499984740745262"/>
                </patternFill>
              </fill>
            </x14:dxf>
          </x14:cfRule>
          <xm:sqref>N11:N13</xm:sqref>
        </x14:conditionalFormatting>
        <x14:conditionalFormatting xmlns:xm="http://schemas.microsoft.com/office/excel/2006/main">
          <x14:cfRule type="expression" priority="107" id="{196F576E-D48D-497C-9483-86AD1EBE74E2}">
            <xm:f>'Choix Solutions 3'!$E$5="Non"</xm:f>
            <x14:dxf>
              <fill>
                <patternFill>
                  <bgColor theme="0" tint="-0.499984740745262"/>
                </patternFill>
              </fill>
            </x14:dxf>
          </x14:cfRule>
          <xm:sqref>H15:H16</xm:sqref>
        </x14:conditionalFormatting>
        <x14:conditionalFormatting xmlns:xm="http://schemas.microsoft.com/office/excel/2006/main">
          <x14:cfRule type="expression" priority="106" id="{956D96F3-B5A4-4DE9-9DB9-D9D79166A138}">
            <xm:f>'Choix Solutions 3'!$E$5="Non"</xm:f>
            <x14:dxf>
              <fill>
                <patternFill>
                  <bgColor theme="0" tint="-0.499984740745262"/>
                </patternFill>
              </fill>
            </x14:dxf>
          </x14:cfRule>
          <xm:sqref>I15:I16</xm:sqref>
        </x14:conditionalFormatting>
        <x14:conditionalFormatting xmlns:xm="http://schemas.microsoft.com/office/excel/2006/main">
          <x14:cfRule type="expression" priority="105" id="{FBFD469B-5513-4A06-821D-EEAC920DF9D8}">
            <xm:f>'Choix Solutions 3'!$E$5="Non"</xm:f>
            <x14:dxf>
              <fill>
                <patternFill>
                  <bgColor theme="0" tint="-0.499984740745262"/>
                </patternFill>
              </fill>
            </x14:dxf>
          </x14:cfRule>
          <xm:sqref>J15:J16</xm:sqref>
        </x14:conditionalFormatting>
        <x14:conditionalFormatting xmlns:xm="http://schemas.microsoft.com/office/excel/2006/main">
          <x14:cfRule type="expression" priority="104" id="{099B3E87-BB3C-4031-9BB1-1583F87392BF}">
            <xm:f>'Choix Solutions 3'!$E$5="Non"</xm:f>
            <x14:dxf>
              <fill>
                <patternFill>
                  <bgColor theme="0" tint="-0.499984740745262"/>
                </patternFill>
              </fill>
            </x14:dxf>
          </x14:cfRule>
          <xm:sqref>K15:K16</xm:sqref>
        </x14:conditionalFormatting>
        <x14:conditionalFormatting xmlns:xm="http://schemas.microsoft.com/office/excel/2006/main">
          <x14:cfRule type="expression" priority="103" id="{7DE4605A-FABF-4C02-A4E4-FAC4975932BD}">
            <xm:f>'Choix Solutions 3'!$E$5="Non"</xm:f>
            <x14:dxf>
              <fill>
                <patternFill>
                  <bgColor theme="0" tint="-0.499984740745262"/>
                </patternFill>
              </fill>
            </x14:dxf>
          </x14:cfRule>
          <xm:sqref>L15:L16</xm:sqref>
        </x14:conditionalFormatting>
        <x14:conditionalFormatting xmlns:xm="http://schemas.microsoft.com/office/excel/2006/main">
          <x14:cfRule type="expression" priority="102" id="{CFA69C3F-575F-4034-927B-2D9402EDDE3C}">
            <xm:f>'Choix Solutions 3'!$E$5="Non"</xm:f>
            <x14:dxf>
              <fill>
                <patternFill>
                  <bgColor theme="0" tint="-0.499984740745262"/>
                </patternFill>
              </fill>
            </x14:dxf>
          </x14:cfRule>
          <xm:sqref>M15:M16</xm:sqref>
        </x14:conditionalFormatting>
        <x14:conditionalFormatting xmlns:xm="http://schemas.microsoft.com/office/excel/2006/main">
          <x14:cfRule type="expression" priority="101" id="{0633611E-3792-44CC-BF10-4658CD9F570D}">
            <xm:f>'Choix Solutions 3'!$E$5="Non"</xm:f>
            <x14:dxf>
              <fill>
                <patternFill>
                  <bgColor theme="0" tint="-0.499984740745262"/>
                </patternFill>
              </fill>
            </x14:dxf>
          </x14:cfRule>
          <xm:sqref>N15:N16</xm:sqref>
        </x14:conditionalFormatting>
        <x14:conditionalFormatting xmlns:xm="http://schemas.microsoft.com/office/excel/2006/main">
          <x14:cfRule type="expression" priority="100" id="{BF99EA68-061F-4F69-81E7-43D17F63AB2B}">
            <xm:f>'Choix Solutions 3'!$L$5="Non"</xm:f>
            <x14:dxf>
              <font>
                <strike val="0"/>
              </font>
              <fill>
                <patternFill>
                  <bgColor theme="0" tint="-0.34998626667073579"/>
                </patternFill>
              </fill>
            </x14:dxf>
          </x14:cfRule>
          <xm:sqref>N1:N5 N7:N9 N11:N13 N15:N16 N18:N19 N22:N1048576</xm:sqref>
        </x14:conditionalFormatting>
        <x14:conditionalFormatting xmlns:xm="http://schemas.microsoft.com/office/excel/2006/main">
          <x14:cfRule type="expression" priority="99" id="{481178A5-8692-4202-9B93-DFEBB55143FF}">
            <xm:f>'Choix Solutions 3'!$K$5="Non"</xm:f>
            <x14:dxf>
              <fill>
                <patternFill>
                  <bgColor theme="0" tint="-0.34998626667073579"/>
                </patternFill>
              </fill>
            </x14:dxf>
          </x14:cfRule>
          <xm:sqref>M1:M5 M7:M9 M11:M13 M15:M16 M18:M19 M22:M1048576</xm:sqref>
        </x14:conditionalFormatting>
        <x14:conditionalFormatting xmlns:xm="http://schemas.microsoft.com/office/excel/2006/main">
          <x14:cfRule type="expression" priority="98" id="{F70BC108-7519-4CCE-B176-537E10F6ABDC}">
            <xm:f>'Choix Solutions 3'!$J$5="Non"</xm:f>
            <x14:dxf>
              <fill>
                <patternFill>
                  <bgColor theme="0" tint="-0.34998626667073579"/>
                </patternFill>
              </fill>
            </x14:dxf>
          </x14:cfRule>
          <xm:sqref>L1:L5 L7:L9 L11:L13 L15:L16 L18:L19 L22:L1048576</xm:sqref>
        </x14:conditionalFormatting>
        <x14:conditionalFormatting xmlns:xm="http://schemas.microsoft.com/office/excel/2006/main">
          <x14:cfRule type="expression" priority="97" id="{FB29061E-F30F-4E95-95B4-05A3B050EDBB}">
            <xm:f>'Choix Solutions 3'!$I$5="Non"</xm:f>
            <x14:dxf>
              <fill>
                <patternFill>
                  <bgColor theme="0" tint="-0.34998626667073579"/>
                </patternFill>
              </fill>
            </x14:dxf>
          </x14:cfRule>
          <xm:sqref>K1:K5 K7:K9 K11:K13 K15:K16 K18:K19 K22:K1048576</xm:sqref>
        </x14:conditionalFormatting>
        <x14:conditionalFormatting xmlns:xm="http://schemas.microsoft.com/office/excel/2006/main">
          <x14:cfRule type="expression" priority="96" id="{5E9EB60A-D80C-42AE-8D67-ACD0317FA607}">
            <xm:f>'Choix Solutions 3'!$H$5="Non"</xm:f>
            <x14:dxf>
              <fill>
                <patternFill>
                  <bgColor theme="0" tint="-0.34998626667073579"/>
                </patternFill>
              </fill>
            </x14:dxf>
          </x14:cfRule>
          <xm:sqref>J1:J5 J7:J9 J11:J13 J15:J16 J18:J19 J22:J1048576</xm:sqref>
        </x14:conditionalFormatting>
        <x14:conditionalFormatting xmlns:xm="http://schemas.microsoft.com/office/excel/2006/main">
          <x14:cfRule type="expression" priority="95" id="{89BC695F-A9D5-434A-9B27-C541EAE2F317}">
            <xm:f>'Choix Solutions 3'!$G$5="Non"</xm:f>
            <x14:dxf>
              <fill>
                <patternFill>
                  <bgColor theme="0" tint="-0.34998626667073579"/>
                </patternFill>
              </fill>
            </x14:dxf>
          </x14:cfRule>
          <xm:sqref>I1:I5 I7:I9 I11:I13 I15:I16 I18:I19 I22:I1048576</xm:sqref>
        </x14:conditionalFormatting>
        <x14:conditionalFormatting xmlns:xm="http://schemas.microsoft.com/office/excel/2006/main">
          <x14:cfRule type="expression" priority="94" id="{4659D3D8-F853-4F9D-903D-DC5569E7925A}">
            <xm:f>'Choix Solutions 3'!$F$5="Non"</xm:f>
            <x14:dxf>
              <fill>
                <patternFill>
                  <bgColor theme="0" tint="-0.34998626667073579"/>
                </patternFill>
              </fill>
            </x14:dxf>
          </x14:cfRule>
          <xm:sqref>H1:H5 H7:H9 H11:H13 H15:H16 H18:H19 H22:H1048576</xm:sqref>
        </x14:conditionalFormatting>
        <x14:conditionalFormatting xmlns:xm="http://schemas.microsoft.com/office/excel/2006/main">
          <x14:cfRule type="expression" priority="91" id="{6E0688B7-82CC-41C5-93CD-582B37F6947E}">
            <xm:f>'Choix Solutions 3'!$E$5="Non"</xm:f>
            <x14:dxf>
              <fill>
                <patternFill>
                  <bgColor theme="0" tint="-0.34998626667073579"/>
                </patternFill>
              </fill>
            </x14:dxf>
          </x14:cfRule>
          <x14:cfRule type="expression" priority="92" id="{AB1FA93A-4149-42A5-859F-B5A9228831B3}">
            <xm:f>'Choix Solutions 3'!$E$5="Non"</xm:f>
            <x14:dxf>
              <fill>
                <patternFill>
                  <bgColor theme="0" tint="-0.499984740745262"/>
                </patternFill>
              </fill>
            </x14:dxf>
          </x14:cfRule>
          <xm:sqref>G6</xm:sqref>
        </x14:conditionalFormatting>
        <x14:conditionalFormatting xmlns:xm="http://schemas.microsoft.com/office/excel/2006/main">
          <x14:cfRule type="expression" priority="89" id="{E5FA9462-9593-4220-8EC1-085E19CC899A}">
            <xm:f>'Choix Solutions 3'!$E$5="Non"</xm:f>
            <x14:dxf>
              <fill>
                <patternFill>
                  <bgColor theme="0" tint="-0.34998626667073579"/>
                </patternFill>
              </fill>
            </x14:dxf>
          </x14:cfRule>
          <x14:cfRule type="expression" priority="90" id="{61010B5E-035C-48AA-8B09-5D4E4FA52C98}">
            <xm:f>'Choix Solutions 3'!$E$5="Non"</xm:f>
            <x14:dxf>
              <fill>
                <patternFill>
                  <bgColor theme="0" tint="-0.499984740745262"/>
                </patternFill>
              </fill>
            </x14:dxf>
          </x14:cfRule>
          <xm:sqref>G10</xm:sqref>
        </x14:conditionalFormatting>
        <x14:conditionalFormatting xmlns:xm="http://schemas.microsoft.com/office/excel/2006/main">
          <x14:cfRule type="expression" priority="87" id="{2B20F4AD-32A0-464F-B53E-B8DA7284B0F2}">
            <xm:f>'Choix Solutions 3'!$E$5="Non"</xm:f>
            <x14:dxf>
              <fill>
                <patternFill>
                  <bgColor theme="0" tint="-0.34998626667073579"/>
                </patternFill>
              </fill>
            </x14:dxf>
          </x14:cfRule>
          <x14:cfRule type="expression" priority="88" id="{D878133C-64A3-4952-B5E9-C9D767CF0689}">
            <xm:f>'Choix Solutions 3'!$E$5="Non"</xm:f>
            <x14:dxf>
              <fill>
                <patternFill>
                  <bgColor theme="0" tint="-0.499984740745262"/>
                </patternFill>
              </fill>
            </x14:dxf>
          </x14:cfRule>
          <xm:sqref>G14</xm:sqref>
        </x14:conditionalFormatting>
        <x14:conditionalFormatting xmlns:xm="http://schemas.microsoft.com/office/excel/2006/main">
          <x14:cfRule type="expression" priority="85" id="{7FA61AEC-5AE8-46A6-A18D-F6E9F88FCCC2}">
            <xm:f>'Choix Solutions 3'!$E$5="Non"</xm:f>
            <x14:dxf>
              <fill>
                <patternFill>
                  <bgColor theme="0" tint="-0.34998626667073579"/>
                </patternFill>
              </fill>
            </x14:dxf>
          </x14:cfRule>
          <x14:cfRule type="expression" priority="86" id="{EAE7B137-D158-4B69-BF47-990916E3C65A}">
            <xm:f>'Choix Solutions 3'!$E$5="Non"</xm:f>
            <x14:dxf>
              <fill>
                <patternFill>
                  <bgColor theme="0" tint="-0.499984740745262"/>
                </patternFill>
              </fill>
            </x14:dxf>
          </x14:cfRule>
          <xm:sqref>G17</xm:sqref>
        </x14:conditionalFormatting>
        <x14:conditionalFormatting xmlns:xm="http://schemas.microsoft.com/office/excel/2006/main">
          <x14:cfRule type="expression" priority="83" id="{CECA6FD0-5748-4104-BCAC-7B1FA277394F}">
            <xm:f>'Choix Solutions 3'!$E$5="Non"</xm:f>
            <x14:dxf>
              <fill>
                <patternFill>
                  <bgColor theme="0" tint="-0.34998626667073579"/>
                </patternFill>
              </fill>
            </x14:dxf>
          </x14:cfRule>
          <x14:cfRule type="expression" priority="84" id="{5532455F-9BAD-445A-8B30-58BE44749268}">
            <xm:f>'Choix Solutions 3'!$E$5="Non"</xm:f>
            <x14:dxf>
              <fill>
                <patternFill>
                  <bgColor theme="0" tint="-0.499984740745262"/>
                </patternFill>
              </fill>
            </x14:dxf>
          </x14:cfRule>
          <xm:sqref>H17</xm:sqref>
        </x14:conditionalFormatting>
        <x14:conditionalFormatting xmlns:xm="http://schemas.microsoft.com/office/excel/2006/main">
          <x14:cfRule type="expression" priority="81" id="{5678D1FF-7948-4643-B684-E7DB13463F81}">
            <xm:f>'Choix Solutions 3'!$E$5="Non"</xm:f>
            <x14:dxf>
              <fill>
                <patternFill>
                  <bgColor theme="0" tint="-0.34998626667073579"/>
                </patternFill>
              </fill>
            </x14:dxf>
          </x14:cfRule>
          <x14:cfRule type="expression" priority="82" id="{399C1D2B-C334-42CE-A3AA-45DFB2CF2162}">
            <xm:f>'Choix Solutions 3'!$E$5="Non"</xm:f>
            <x14:dxf>
              <fill>
                <patternFill>
                  <bgColor theme="0" tint="-0.499984740745262"/>
                </patternFill>
              </fill>
            </x14:dxf>
          </x14:cfRule>
          <xm:sqref>I17</xm:sqref>
        </x14:conditionalFormatting>
        <x14:conditionalFormatting xmlns:xm="http://schemas.microsoft.com/office/excel/2006/main">
          <x14:cfRule type="expression" priority="79" id="{FC69D720-467C-4256-AEC8-461B89A309C7}">
            <xm:f>'Choix Solutions 3'!$E$5="Non"</xm:f>
            <x14:dxf>
              <fill>
                <patternFill>
                  <bgColor theme="0" tint="-0.34998626667073579"/>
                </patternFill>
              </fill>
            </x14:dxf>
          </x14:cfRule>
          <x14:cfRule type="expression" priority="80" id="{46BD19B1-A5B4-4EB4-9F10-E48DB88F0BBB}">
            <xm:f>'Choix Solutions 3'!$E$5="Non"</xm:f>
            <x14:dxf>
              <fill>
                <patternFill>
                  <bgColor theme="0" tint="-0.499984740745262"/>
                </patternFill>
              </fill>
            </x14:dxf>
          </x14:cfRule>
          <xm:sqref>J17</xm:sqref>
        </x14:conditionalFormatting>
        <x14:conditionalFormatting xmlns:xm="http://schemas.microsoft.com/office/excel/2006/main">
          <x14:cfRule type="expression" priority="77" id="{FF606612-C203-4F0B-A42E-591C818F3AF6}">
            <xm:f>'Choix Solutions 3'!$E$5="Non"</xm:f>
            <x14:dxf>
              <fill>
                <patternFill>
                  <bgColor theme="0" tint="-0.34998626667073579"/>
                </patternFill>
              </fill>
            </x14:dxf>
          </x14:cfRule>
          <x14:cfRule type="expression" priority="78" id="{57412196-90DB-41DD-A701-C2E970051403}">
            <xm:f>'Choix Solutions 3'!$E$5="Non"</xm:f>
            <x14:dxf>
              <fill>
                <patternFill>
                  <bgColor theme="0" tint="-0.499984740745262"/>
                </patternFill>
              </fill>
            </x14:dxf>
          </x14:cfRule>
          <xm:sqref>K17</xm:sqref>
        </x14:conditionalFormatting>
        <x14:conditionalFormatting xmlns:xm="http://schemas.microsoft.com/office/excel/2006/main">
          <x14:cfRule type="expression" priority="75" id="{3EDA8CD2-A5E5-41B7-B5CF-74E0E890AEA8}">
            <xm:f>'Choix Solutions 3'!$E$5="Non"</xm:f>
            <x14:dxf>
              <fill>
                <patternFill>
                  <bgColor theme="0" tint="-0.34998626667073579"/>
                </patternFill>
              </fill>
            </x14:dxf>
          </x14:cfRule>
          <x14:cfRule type="expression" priority="76" id="{EE28B4BF-98AA-47D7-8E05-CDC2814138FD}">
            <xm:f>'Choix Solutions 3'!$E$5="Non"</xm:f>
            <x14:dxf>
              <fill>
                <patternFill>
                  <bgColor theme="0" tint="-0.499984740745262"/>
                </patternFill>
              </fill>
            </x14:dxf>
          </x14:cfRule>
          <xm:sqref>L17</xm:sqref>
        </x14:conditionalFormatting>
        <x14:conditionalFormatting xmlns:xm="http://schemas.microsoft.com/office/excel/2006/main">
          <x14:cfRule type="expression" priority="73" id="{E1236323-CE9E-46D2-9131-1FB4B54B05B7}">
            <xm:f>'Choix Solutions 3'!$E$5="Non"</xm:f>
            <x14:dxf>
              <fill>
                <patternFill>
                  <bgColor theme="0" tint="-0.34998626667073579"/>
                </patternFill>
              </fill>
            </x14:dxf>
          </x14:cfRule>
          <x14:cfRule type="expression" priority="74" id="{645980C9-B7CA-455A-8DA7-6B3CA09CD38E}">
            <xm:f>'Choix Solutions 3'!$E$5="Non"</xm:f>
            <x14:dxf>
              <fill>
                <patternFill>
                  <bgColor theme="0" tint="-0.499984740745262"/>
                </patternFill>
              </fill>
            </x14:dxf>
          </x14:cfRule>
          <xm:sqref>M17</xm:sqref>
        </x14:conditionalFormatting>
        <x14:conditionalFormatting xmlns:xm="http://schemas.microsoft.com/office/excel/2006/main">
          <x14:cfRule type="expression" priority="71" id="{6EAD6D67-941A-4C67-8E9F-4EBFB50D8CBC}">
            <xm:f>'Choix Solutions 3'!$E$5="Non"</xm:f>
            <x14:dxf>
              <fill>
                <patternFill>
                  <bgColor theme="0" tint="-0.34998626667073579"/>
                </patternFill>
              </fill>
            </x14:dxf>
          </x14:cfRule>
          <x14:cfRule type="expression" priority="72" id="{9E06DA1F-E540-4D22-A36F-5236A2707646}">
            <xm:f>'Choix Solutions 3'!$E$5="Non"</xm:f>
            <x14:dxf>
              <fill>
                <patternFill>
                  <bgColor theme="0" tint="-0.499984740745262"/>
                </patternFill>
              </fill>
            </x14:dxf>
          </x14:cfRule>
          <xm:sqref>N17</xm:sqref>
        </x14:conditionalFormatting>
        <x14:conditionalFormatting xmlns:xm="http://schemas.microsoft.com/office/excel/2006/main">
          <x14:cfRule type="expression" priority="69" id="{51A02967-770B-4BFB-86B5-22E311DFE809}">
            <xm:f>'Choix Solutions 3'!$E$5="Non"</xm:f>
            <x14:dxf>
              <fill>
                <patternFill>
                  <bgColor theme="0" tint="-0.34998626667073579"/>
                </patternFill>
              </fill>
            </x14:dxf>
          </x14:cfRule>
          <x14:cfRule type="expression" priority="70" id="{8BF564EA-70EA-4BD4-B111-A2A10478A02D}">
            <xm:f>'Choix Solutions 3'!$E$5="Non"</xm:f>
            <x14:dxf>
              <fill>
                <patternFill>
                  <bgColor theme="0" tint="-0.499984740745262"/>
                </patternFill>
              </fill>
            </x14:dxf>
          </x14:cfRule>
          <xm:sqref>H6</xm:sqref>
        </x14:conditionalFormatting>
        <x14:conditionalFormatting xmlns:xm="http://schemas.microsoft.com/office/excel/2006/main">
          <x14:cfRule type="expression" priority="67" id="{9B806BC1-EF44-47A5-BD72-8842A430A3F4}">
            <xm:f>'Choix Solutions 3'!$E$5="Non"</xm:f>
            <x14:dxf>
              <fill>
                <patternFill>
                  <bgColor theme="0" tint="-0.34998626667073579"/>
                </patternFill>
              </fill>
            </x14:dxf>
          </x14:cfRule>
          <x14:cfRule type="expression" priority="68" id="{5A8783BD-ED4C-4861-B1A1-BC6670794381}">
            <xm:f>'Choix Solutions 3'!$E$5="Non"</xm:f>
            <x14:dxf>
              <fill>
                <patternFill>
                  <bgColor theme="0" tint="-0.499984740745262"/>
                </patternFill>
              </fill>
            </x14:dxf>
          </x14:cfRule>
          <xm:sqref>I6</xm:sqref>
        </x14:conditionalFormatting>
        <x14:conditionalFormatting xmlns:xm="http://schemas.microsoft.com/office/excel/2006/main">
          <x14:cfRule type="expression" priority="65" id="{CFF1FC22-4B4D-48E3-AE6E-FA22FD7323B0}">
            <xm:f>'Choix Solutions 3'!$E$5="Non"</xm:f>
            <x14:dxf>
              <fill>
                <patternFill>
                  <bgColor theme="0" tint="-0.34998626667073579"/>
                </patternFill>
              </fill>
            </x14:dxf>
          </x14:cfRule>
          <x14:cfRule type="expression" priority="66" id="{BB3D9E23-31C5-470D-8041-3490FC82E78F}">
            <xm:f>'Choix Solutions 3'!$E$5="Non"</xm:f>
            <x14:dxf>
              <fill>
                <patternFill>
                  <bgColor theme="0" tint="-0.499984740745262"/>
                </patternFill>
              </fill>
            </x14:dxf>
          </x14:cfRule>
          <xm:sqref>J6</xm:sqref>
        </x14:conditionalFormatting>
        <x14:conditionalFormatting xmlns:xm="http://schemas.microsoft.com/office/excel/2006/main">
          <x14:cfRule type="expression" priority="63" id="{E0797B1D-715F-4C8E-A199-48C3BF6ED3A8}">
            <xm:f>'Choix Solutions 3'!$E$5="Non"</xm:f>
            <x14:dxf>
              <fill>
                <patternFill>
                  <bgColor theme="0" tint="-0.34998626667073579"/>
                </patternFill>
              </fill>
            </x14:dxf>
          </x14:cfRule>
          <x14:cfRule type="expression" priority="64" id="{2E861553-4FBF-49A7-BAFC-78CE9604E7F8}">
            <xm:f>'Choix Solutions 3'!$E$5="Non"</xm:f>
            <x14:dxf>
              <fill>
                <patternFill>
                  <bgColor theme="0" tint="-0.499984740745262"/>
                </patternFill>
              </fill>
            </x14:dxf>
          </x14:cfRule>
          <xm:sqref>K6</xm:sqref>
        </x14:conditionalFormatting>
        <x14:conditionalFormatting xmlns:xm="http://schemas.microsoft.com/office/excel/2006/main">
          <x14:cfRule type="expression" priority="61" id="{C4283761-B287-4770-AF59-C3FBF40374B0}">
            <xm:f>'Choix Solutions 3'!$E$5="Non"</xm:f>
            <x14:dxf>
              <fill>
                <patternFill>
                  <bgColor theme="0" tint="-0.34998626667073579"/>
                </patternFill>
              </fill>
            </x14:dxf>
          </x14:cfRule>
          <x14:cfRule type="expression" priority="62" id="{5E43A27E-0CAD-40E4-982E-ECC05E433040}">
            <xm:f>'Choix Solutions 3'!$E$5="Non"</xm:f>
            <x14:dxf>
              <fill>
                <patternFill>
                  <bgColor theme="0" tint="-0.499984740745262"/>
                </patternFill>
              </fill>
            </x14:dxf>
          </x14:cfRule>
          <xm:sqref>L6</xm:sqref>
        </x14:conditionalFormatting>
        <x14:conditionalFormatting xmlns:xm="http://schemas.microsoft.com/office/excel/2006/main">
          <x14:cfRule type="expression" priority="59" id="{397180DB-2C24-4684-B986-5AC242814AB8}">
            <xm:f>'Choix Solutions 3'!$E$5="Non"</xm:f>
            <x14:dxf>
              <fill>
                <patternFill>
                  <bgColor theme="0" tint="-0.34998626667073579"/>
                </patternFill>
              </fill>
            </x14:dxf>
          </x14:cfRule>
          <x14:cfRule type="expression" priority="60" id="{9FE46FE0-52B2-4DB5-AACE-1BBCC3EF996F}">
            <xm:f>'Choix Solutions 3'!$E$5="Non"</xm:f>
            <x14:dxf>
              <fill>
                <patternFill>
                  <bgColor theme="0" tint="-0.499984740745262"/>
                </patternFill>
              </fill>
            </x14:dxf>
          </x14:cfRule>
          <xm:sqref>M6</xm:sqref>
        </x14:conditionalFormatting>
        <x14:conditionalFormatting xmlns:xm="http://schemas.microsoft.com/office/excel/2006/main">
          <x14:cfRule type="expression" priority="57" id="{794A7328-54B6-4999-87D5-C82A56E9C213}">
            <xm:f>'Choix Solutions 3'!$E$5="Non"</xm:f>
            <x14:dxf>
              <fill>
                <patternFill>
                  <bgColor theme="0" tint="-0.34998626667073579"/>
                </patternFill>
              </fill>
            </x14:dxf>
          </x14:cfRule>
          <x14:cfRule type="expression" priority="58" id="{5FEAAE92-91E3-41CF-8C8B-6A69073473D7}">
            <xm:f>'Choix Solutions 3'!$E$5="Non"</xm:f>
            <x14:dxf>
              <fill>
                <patternFill>
                  <bgColor theme="0" tint="-0.499984740745262"/>
                </patternFill>
              </fill>
            </x14:dxf>
          </x14:cfRule>
          <xm:sqref>N6</xm:sqref>
        </x14:conditionalFormatting>
        <x14:conditionalFormatting xmlns:xm="http://schemas.microsoft.com/office/excel/2006/main">
          <x14:cfRule type="expression" priority="55" id="{13331953-B019-42AB-A681-896A65EB4A5F}">
            <xm:f>'Choix Solutions 3'!$E$5="Non"</xm:f>
            <x14:dxf>
              <fill>
                <patternFill>
                  <bgColor theme="0" tint="-0.34998626667073579"/>
                </patternFill>
              </fill>
            </x14:dxf>
          </x14:cfRule>
          <x14:cfRule type="expression" priority="56" id="{7A9F4FB4-9B11-4D78-8991-A69A7E905F5A}">
            <xm:f>'Choix Solutions 3'!$E$5="Non"</xm:f>
            <x14:dxf>
              <fill>
                <patternFill>
                  <bgColor theme="0" tint="-0.499984740745262"/>
                </patternFill>
              </fill>
            </x14:dxf>
          </x14:cfRule>
          <xm:sqref>H10</xm:sqref>
        </x14:conditionalFormatting>
        <x14:conditionalFormatting xmlns:xm="http://schemas.microsoft.com/office/excel/2006/main">
          <x14:cfRule type="expression" priority="53" id="{74C42448-28BB-41B1-8B43-CC51541409F2}">
            <xm:f>'Choix Solutions 3'!$E$5="Non"</xm:f>
            <x14:dxf>
              <fill>
                <patternFill>
                  <bgColor theme="0" tint="-0.34998626667073579"/>
                </patternFill>
              </fill>
            </x14:dxf>
          </x14:cfRule>
          <x14:cfRule type="expression" priority="54" id="{01ABAF42-8E0B-4AA6-919B-3645124D7482}">
            <xm:f>'Choix Solutions 3'!$E$5="Non"</xm:f>
            <x14:dxf>
              <fill>
                <patternFill>
                  <bgColor theme="0" tint="-0.499984740745262"/>
                </patternFill>
              </fill>
            </x14:dxf>
          </x14:cfRule>
          <xm:sqref>I10</xm:sqref>
        </x14:conditionalFormatting>
        <x14:conditionalFormatting xmlns:xm="http://schemas.microsoft.com/office/excel/2006/main">
          <x14:cfRule type="expression" priority="51" id="{5B0E0D7A-DC1E-48D9-AC23-299ABD00116D}">
            <xm:f>'Choix Solutions 3'!$E$5="Non"</xm:f>
            <x14:dxf>
              <fill>
                <patternFill>
                  <bgColor theme="0" tint="-0.34998626667073579"/>
                </patternFill>
              </fill>
            </x14:dxf>
          </x14:cfRule>
          <x14:cfRule type="expression" priority="52" id="{E849264C-D793-4718-BBFD-A64289EF604F}">
            <xm:f>'Choix Solutions 3'!$E$5="Non"</xm:f>
            <x14:dxf>
              <fill>
                <patternFill>
                  <bgColor theme="0" tint="-0.499984740745262"/>
                </patternFill>
              </fill>
            </x14:dxf>
          </x14:cfRule>
          <xm:sqref>J10</xm:sqref>
        </x14:conditionalFormatting>
        <x14:conditionalFormatting xmlns:xm="http://schemas.microsoft.com/office/excel/2006/main">
          <x14:cfRule type="expression" priority="49" id="{F2B2D364-8B80-41DC-A546-915871CD043E}">
            <xm:f>'Choix Solutions 3'!$E$5="Non"</xm:f>
            <x14:dxf>
              <fill>
                <patternFill>
                  <bgColor theme="0" tint="-0.34998626667073579"/>
                </patternFill>
              </fill>
            </x14:dxf>
          </x14:cfRule>
          <x14:cfRule type="expression" priority="50" id="{D52982B7-95BE-4017-AF61-50DEBD457340}">
            <xm:f>'Choix Solutions 3'!$E$5="Non"</xm:f>
            <x14:dxf>
              <fill>
                <patternFill>
                  <bgColor theme="0" tint="-0.499984740745262"/>
                </patternFill>
              </fill>
            </x14:dxf>
          </x14:cfRule>
          <xm:sqref>K10</xm:sqref>
        </x14:conditionalFormatting>
        <x14:conditionalFormatting xmlns:xm="http://schemas.microsoft.com/office/excel/2006/main">
          <x14:cfRule type="expression" priority="47" id="{196858FF-6520-4238-87DA-B042A70F836B}">
            <xm:f>'Choix Solutions 3'!$E$5="Non"</xm:f>
            <x14:dxf>
              <fill>
                <patternFill>
                  <bgColor theme="0" tint="-0.34998626667073579"/>
                </patternFill>
              </fill>
            </x14:dxf>
          </x14:cfRule>
          <x14:cfRule type="expression" priority="48" id="{96FFD4F4-D943-4390-A544-F96AFD084140}">
            <xm:f>'Choix Solutions 3'!$E$5="Non"</xm:f>
            <x14:dxf>
              <fill>
                <patternFill>
                  <bgColor theme="0" tint="-0.499984740745262"/>
                </patternFill>
              </fill>
            </x14:dxf>
          </x14:cfRule>
          <xm:sqref>L10</xm:sqref>
        </x14:conditionalFormatting>
        <x14:conditionalFormatting xmlns:xm="http://schemas.microsoft.com/office/excel/2006/main">
          <x14:cfRule type="expression" priority="45" id="{4F378376-E9F3-41F0-9830-299DA58D1B36}">
            <xm:f>'Choix Solutions 3'!$E$5="Non"</xm:f>
            <x14:dxf>
              <fill>
                <patternFill>
                  <bgColor theme="0" tint="-0.34998626667073579"/>
                </patternFill>
              </fill>
            </x14:dxf>
          </x14:cfRule>
          <x14:cfRule type="expression" priority="46" id="{A26E7CA3-8184-4971-8C76-D300D4CC3940}">
            <xm:f>'Choix Solutions 3'!$E$5="Non"</xm:f>
            <x14:dxf>
              <fill>
                <patternFill>
                  <bgColor theme="0" tint="-0.499984740745262"/>
                </patternFill>
              </fill>
            </x14:dxf>
          </x14:cfRule>
          <xm:sqref>M10</xm:sqref>
        </x14:conditionalFormatting>
        <x14:conditionalFormatting xmlns:xm="http://schemas.microsoft.com/office/excel/2006/main">
          <x14:cfRule type="expression" priority="43" id="{08969EBF-A889-4C91-95F6-7B7D54B37A11}">
            <xm:f>'Choix Solutions 3'!$E$5="Non"</xm:f>
            <x14:dxf>
              <fill>
                <patternFill>
                  <bgColor theme="0" tint="-0.34998626667073579"/>
                </patternFill>
              </fill>
            </x14:dxf>
          </x14:cfRule>
          <x14:cfRule type="expression" priority="44" id="{C4AF9B20-6B4F-42E9-8215-1555E2017C03}">
            <xm:f>'Choix Solutions 3'!$E$5="Non"</xm:f>
            <x14:dxf>
              <fill>
                <patternFill>
                  <bgColor theme="0" tint="-0.499984740745262"/>
                </patternFill>
              </fill>
            </x14:dxf>
          </x14:cfRule>
          <xm:sqref>N10</xm:sqref>
        </x14:conditionalFormatting>
        <x14:conditionalFormatting xmlns:xm="http://schemas.microsoft.com/office/excel/2006/main">
          <x14:cfRule type="expression" priority="41" id="{7CC3C303-FA2B-4D0E-AE75-FD807083DEE6}">
            <xm:f>'Choix Solutions 3'!$E$5="Non"</xm:f>
            <x14:dxf>
              <fill>
                <patternFill>
                  <bgColor theme="0" tint="-0.34998626667073579"/>
                </patternFill>
              </fill>
            </x14:dxf>
          </x14:cfRule>
          <x14:cfRule type="expression" priority="42" id="{93F2D6B0-388B-497D-8AFA-780C9DEA65D8}">
            <xm:f>'Choix Solutions 3'!$E$5="Non"</xm:f>
            <x14:dxf>
              <fill>
                <patternFill>
                  <bgColor theme="0" tint="-0.499984740745262"/>
                </patternFill>
              </fill>
            </x14:dxf>
          </x14:cfRule>
          <xm:sqref>H14</xm:sqref>
        </x14:conditionalFormatting>
        <x14:conditionalFormatting xmlns:xm="http://schemas.microsoft.com/office/excel/2006/main">
          <x14:cfRule type="expression" priority="39" id="{C0AF098B-CDE3-4EF2-9F0B-F05081F7C8EC}">
            <xm:f>'Choix Solutions 3'!$E$5="Non"</xm:f>
            <x14:dxf>
              <fill>
                <patternFill>
                  <bgColor theme="0" tint="-0.34998626667073579"/>
                </patternFill>
              </fill>
            </x14:dxf>
          </x14:cfRule>
          <x14:cfRule type="expression" priority="40" id="{B5A44A41-E81C-4842-AE84-78E6B55EF0DF}">
            <xm:f>'Choix Solutions 3'!$E$5="Non"</xm:f>
            <x14:dxf>
              <fill>
                <patternFill>
                  <bgColor theme="0" tint="-0.499984740745262"/>
                </patternFill>
              </fill>
            </x14:dxf>
          </x14:cfRule>
          <xm:sqref>I14</xm:sqref>
        </x14:conditionalFormatting>
        <x14:conditionalFormatting xmlns:xm="http://schemas.microsoft.com/office/excel/2006/main">
          <x14:cfRule type="expression" priority="37" id="{F31F7DB5-DD44-48CA-9450-5870E1C705CD}">
            <xm:f>'Choix Solutions 3'!$E$5="Non"</xm:f>
            <x14:dxf>
              <fill>
                <patternFill>
                  <bgColor theme="0" tint="-0.34998626667073579"/>
                </patternFill>
              </fill>
            </x14:dxf>
          </x14:cfRule>
          <x14:cfRule type="expression" priority="38" id="{D4483250-51E9-467A-B2E8-F948F442FB1A}">
            <xm:f>'Choix Solutions 3'!$E$5="Non"</xm:f>
            <x14:dxf>
              <fill>
                <patternFill>
                  <bgColor theme="0" tint="-0.499984740745262"/>
                </patternFill>
              </fill>
            </x14:dxf>
          </x14:cfRule>
          <xm:sqref>J14</xm:sqref>
        </x14:conditionalFormatting>
        <x14:conditionalFormatting xmlns:xm="http://schemas.microsoft.com/office/excel/2006/main">
          <x14:cfRule type="expression" priority="35" id="{50094711-C9DB-4E16-9BB9-1DFCCF96447C}">
            <xm:f>'Choix Solutions 3'!$E$5="Non"</xm:f>
            <x14:dxf>
              <fill>
                <patternFill>
                  <bgColor theme="0" tint="-0.34998626667073579"/>
                </patternFill>
              </fill>
            </x14:dxf>
          </x14:cfRule>
          <x14:cfRule type="expression" priority="36" id="{8BDA75EC-94A8-45F1-8B4C-A7E7ED975AEE}">
            <xm:f>'Choix Solutions 3'!$E$5="Non"</xm:f>
            <x14:dxf>
              <fill>
                <patternFill>
                  <bgColor theme="0" tint="-0.499984740745262"/>
                </patternFill>
              </fill>
            </x14:dxf>
          </x14:cfRule>
          <xm:sqref>K14</xm:sqref>
        </x14:conditionalFormatting>
        <x14:conditionalFormatting xmlns:xm="http://schemas.microsoft.com/office/excel/2006/main">
          <x14:cfRule type="expression" priority="33" id="{F22EFDB6-865A-47DC-82DD-A8AEEDADC504}">
            <xm:f>'Choix Solutions 3'!$E$5="Non"</xm:f>
            <x14:dxf>
              <fill>
                <patternFill>
                  <bgColor theme="0" tint="-0.34998626667073579"/>
                </patternFill>
              </fill>
            </x14:dxf>
          </x14:cfRule>
          <x14:cfRule type="expression" priority="34" id="{4CA90D61-C55D-4552-8F6A-BB9681647DEE}">
            <xm:f>'Choix Solutions 3'!$E$5="Non"</xm:f>
            <x14:dxf>
              <fill>
                <patternFill>
                  <bgColor theme="0" tint="-0.499984740745262"/>
                </patternFill>
              </fill>
            </x14:dxf>
          </x14:cfRule>
          <xm:sqref>L14</xm:sqref>
        </x14:conditionalFormatting>
        <x14:conditionalFormatting xmlns:xm="http://schemas.microsoft.com/office/excel/2006/main">
          <x14:cfRule type="expression" priority="31" id="{B5B8EA78-0363-4D59-97FD-F510C81D5B93}">
            <xm:f>'Choix Solutions 3'!$E$5="Non"</xm:f>
            <x14:dxf>
              <fill>
                <patternFill>
                  <bgColor theme="0" tint="-0.34998626667073579"/>
                </patternFill>
              </fill>
            </x14:dxf>
          </x14:cfRule>
          <x14:cfRule type="expression" priority="32" id="{76E0E3BB-5335-4B49-A9E9-21109DF4ADC3}">
            <xm:f>'Choix Solutions 3'!$E$5="Non"</xm:f>
            <x14:dxf>
              <fill>
                <patternFill>
                  <bgColor theme="0" tint="-0.499984740745262"/>
                </patternFill>
              </fill>
            </x14:dxf>
          </x14:cfRule>
          <xm:sqref>M14</xm:sqref>
        </x14:conditionalFormatting>
        <x14:conditionalFormatting xmlns:xm="http://schemas.microsoft.com/office/excel/2006/main">
          <x14:cfRule type="expression" priority="29" id="{EE517FBA-8B75-4E6B-B3D4-EE8933CA2B4C}">
            <xm:f>'Choix Solutions 3'!$E$5="Non"</xm:f>
            <x14:dxf>
              <fill>
                <patternFill>
                  <bgColor theme="0" tint="-0.34998626667073579"/>
                </patternFill>
              </fill>
            </x14:dxf>
          </x14:cfRule>
          <x14:cfRule type="expression" priority="30" id="{7DDEA56F-C993-4DF0-9413-415CF6E12279}">
            <xm:f>'Choix Solutions 3'!$E$5="Non"</xm:f>
            <x14:dxf>
              <fill>
                <patternFill>
                  <bgColor theme="0" tint="-0.499984740745262"/>
                </patternFill>
              </fill>
            </x14:dxf>
          </x14:cfRule>
          <xm:sqref>N14</xm:sqref>
        </x14:conditionalFormatting>
        <x14:conditionalFormatting xmlns:xm="http://schemas.microsoft.com/office/excel/2006/main">
          <x14:cfRule type="expression" priority="27" id="{9A4B9AFD-3EAF-4528-AAD2-2E4F14D1896F}">
            <xm:f>'Choix Solutions 3'!$E$5="Non"</xm:f>
            <x14:dxf>
              <fill>
                <patternFill>
                  <bgColor theme="0" tint="-0.34998626667073579"/>
                </patternFill>
              </fill>
            </x14:dxf>
          </x14:cfRule>
          <x14:cfRule type="expression" priority="28" id="{7230223C-BD09-4AD1-BFCF-4D47F940AFF4}">
            <xm:f>'Choix Solutions 3'!$E$5="Non"</xm:f>
            <x14:dxf>
              <fill>
                <patternFill>
                  <bgColor theme="0" tint="-0.499984740745262"/>
                </patternFill>
              </fill>
            </x14:dxf>
          </x14:cfRule>
          <xm:sqref>H20</xm:sqref>
        </x14:conditionalFormatting>
        <x14:conditionalFormatting xmlns:xm="http://schemas.microsoft.com/office/excel/2006/main">
          <x14:cfRule type="expression" priority="25" id="{E7675B19-47D1-4C6E-B2A5-7021709F5D28}">
            <xm:f>'Choix Solutions 3'!$E$5="Non"</xm:f>
            <x14:dxf>
              <fill>
                <patternFill>
                  <bgColor theme="0" tint="-0.34998626667073579"/>
                </patternFill>
              </fill>
            </x14:dxf>
          </x14:cfRule>
          <x14:cfRule type="expression" priority="26" id="{74502C0D-6ECA-4664-98B3-7B947BE1415C}">
            <xm:f>'Choix Solutions 3'!$E$5="Non"</xm:f>
            <x14:dxf>
              <fill>
                <patternFill>
                  <bgColor theme="0" tint="-0.499984740745262"/>
                </patternFill>
              </fill>
            </x14:dxf>
          </x14:cfRule>
          <xm:sqref>I20</xm:sqref>
        </x14:conditionalFormatting>
        <x14:conditionalFormatting xmlns:xm="http://schemas.microsoft.com/office/excel/2006/main">
          <x14:cfRule type="expression" priority="23" id="{04A5C7A8-43F2-42D6-B431-2C75034D4E06}">
            <xm:f>'Choix Solutions 3'!$E$5="Non"</xm:f>
            <x14:dxf>
              <fill>
                <patternFill>
                  <bgColor theme="0" tint="-0.34998626667073579"/>
                </patternFill>
              </fill>
            </x14:dxf>
          </x14:cfRule>
          <x14:cfRule type="expression" priority="24" id="{3DFE3C15-55BF-4BD8-B361-59D502F97427}">
            <xm:f>'Choix Solutions 3'!$E$5="Non"</xm:f>
            <x14:dxf>
              <fill>
                <patternFill>
                  <bgColor theme="0" tint="-0.499984740745262"/>
                </patternFill>
              </fill>
            </x14:dxf>
          </x14:cfRule>
          <xm:sqref>J20</xm:sqref>
        </x14:conditionalFormatting>
        <x14:conditionalFormatting xmlns:xm="http://schemas.microsoft.com/office/excel/2006/main">
          <x14:cfRule type="expression" priority="21" id="{F3407F23-5D10-47A5-9B25-11C1A2ADB291}">
            <xm:f>'Choix Solutions 3'!$E$5="Non"</xm:f>
            <x14:dxf>
              <fill>
                <patternFill>
                  <bgColor theme="0" tint="-0.34998626667073579"/>
                </patternFill>
              </fill>
            </x14:dxf>
          </x14:cfRule>
          <x14:cfRule type="expression" priority="22" id="{5E877844-A3EC-447C-A143-262C788BD5C6}">
            <xm:f>'Choix Solutions 3'!$E$5="Non"</xm:f>
            <x14:dxf>
              <fill>
                <patternFill>
                  <bgColor theme="0" tint="-0.499984740745262"/>
                </patternFill>
              </fill>
            </x14:dxf>
          </x14:cfRule>
          <xm:sqref>K20</xm:sqref>
        </x14:conditionalFormatting>
        <x14:conditionalFormatting xmlns:xm="http://schemas.microsoft.com/office/excel/2006/main">
          <x14:cfRule type="expression" priority="19" id="{4D6864EB-1EB9-4B6A-9E90-F6AC7AC1C272}">
            <xm:f>'Choix Solutions 3'!$E$5="Non"</xm:f>
            <x14:dxf>
              <fill>
                <patternFill>
                  <bgColor theme="0" tint="-0.34998626667073579"/>
                </patternFill>
              </fill>
            </x14:dxf>
          </x14:cfRule>
          <x14:cfRule type="expression" priority="20" id="{0500E8D2-39F5-4523-8E1D-112CCD79FCD2}">
            <xm:f>'Choix Solutions 3'!$E$5="Non"</xm:f>
            <x14:dxf>
              <fill>
                <patternFill>
                  <bgColor theme="0" tint="-0.499984740745262"/>
                </patternFill>
              </fill>
            </x14:dxf>
          </x14:cfRule>
          <xm:sqref>L20</xm:sqref>
        </x14:conditionalFormatting>
        <x14:conditionalFormatting xmlns:xm="http://schemas.microsoft.com/office/excel/2006/main">
          <x14:cfRule type="expression" priority="17" id="{391A681D-21A0-45B5-A723-68F48B0FD0C6}">
            <xm:f>'Choix Solutions 3'!$E$5="Non"</xm:f>
            <x14:dxf>
              <fill>
                <patternFill>
                  <bgColor theme="0" tint="-0.34998626667073579"/>
                </patternFill>
              </fill>
            </x14:dxf>
          </x14:cfRule>
          <x14:cfRule type="expression" priority="18" id="{D2EE943C-E2EA-4AB1-8723-473991B87CA5}">
            <xm:f>'Choix Solutions 3'!$E$5="Non"</xm:f>
            <x14:dxf>
              <fill>
                <patternFill>
                  <bgColor theme="0" tint="-0.499984740745262"/>
                </patternFill>
              </fill>
            </x14:dxf>
          </x14:cfRule>
          <xm:sqref>M20</xm:sqref>
        </x14:conditionalFormatting>
        <x14:conditionalFormatting xmlns:xm="http://schemas.microsoft.com/office/excel/2006/main">
          <x14:cfRule type="expression" priority="15" id="{19279645-F23A-4DE4-8DB8-47820B96133B}">
            <xm:f>'Choix Solutions 3'!$E$5="Non"</xm:f>
            <x14:dxf>
              <fill>
                <patternFill>
                  <bgColor theme="0" tint="-0.34998626667073579"/>
                </patternFill>
              </fill>
            </x14:dxf>
          </x14:cfRule>
          <x14:cfRule type="expression" priority="16" id="{12A7D1DC-DC16-4EBA-8953-2F7B258F32FD}">
            <xm:f>'Choix Solutions 3'!$E$5="Non"</xm:f>
            <x14:dxf>
              <fill>
                <patternFill>
                  <bgColor theme="0" tint="-0.499984740745262"/>
                </patternFill>
              </fill>
            </x14:dxf>
          </x14:cfRule>
          <xm:sqref>N20</xm:sqref>
        </x14:conditionalFormatting>
        <x14:conditionalFormatting xmlns:xm="http://schemas.microsoft.com/office/excel/2006/main">
          <x14:cfRule type="expression" priority="13" id="{4859A52B-DAF9-4B4A-A109-149380C6DD40}">
            <xm:f>'Choix Solutions 3'!$E$5="Non"</xm:f>
            <x14:dxf>
              <fill>
                <patternFill>
                  <bgColor theme="0" tint="-0.34998626667073579"/>
                </patternFill>
              </fill>
            </x14:dxf>
          </x14:cfRule>
          <x14:cfRule type="expression" priority="14" id="{4DC4C259-8602-4E93-8688-B650537A873F}">
            <xm:f>'Choix Solutions 3'!$E$5="Non"</xm:f>
            <x14:dxf>
              <fill>
                <patternFill>
                  <bgColor theme="0" tint="-0.499984740745262"/>
                </patternFill>
              </fill>
            </x14:dxf>
          </x14:cfRule>
          <xm:sqref>H21</xm:sqref>
        </x14:conditionalFormatting>
        <x14:conditionalFormatting xmlns:xm="http://schemas.microsoft.com/office/excel/2006/main">
          <x14:cfRule type="expression" priority="11" id="{AB74A732-B4BE-48BB-B940-F2EBD750F6E3}">
            <xm:f>'Choix Solutions 3'!$E$5="Non"</xm:f>
            <x14:dxf>
              <fill>
                <patternFill>
                  <bgColor theme="0" tint="-0.34998626667073579"/>
                </patternFill>
              </fill>
            </x14:dxf>
          </x14:cfRule>
          <x14:cfRule type="expression" priority="12" id="{18DE2721-29B2-4DF9-A140-6DD57EDC0F33}">
            <xm:f>'Choix Solutions 3'!$E$5="Non"</xm:f>
            <x14:dxf>
              <fill>
                <patternFill>
                  <bgColor theme="0" tint="-0.499984740745262"/>
                </patternFill>
              </fill>
            </x14:dxf>
          </x14:cfRule>
          <xm:sqref>I21</xm:sqref>
        </x14:conditionalFormatting>
        <x14:conditionalFormatting xmlns:xm="http://schemas.microsoft.com/office/excel/2006/main">
          <x14:cfRule type="expression" priority="9" id="{612918FD-E09D-4A66-8156-C022ABFF627A}">
            <xm:f>'Choix Solutions 3'!$E$5="Non"</xm:f>
            <x14:dxf>
              <fill>
                <patternFill>
                  <bgColor theme="0" tint="-0.34998626667073579"/>
                </patternFill>
              </fill>
            </x14:dxf>
          </x14:cfRule>
          <x14:cfRule type="expression" priority="10" id="{F8C8096D-2C52-4F18-8707-E2C721F2DB3D}">
            <xm:f>'Choix Solutions 3'!$E$5="Non"</xm:f>
            <x14:dxf>
              <fill>
                <patternFill>
                  <bgColor theme="0" tint="-0.499984740745262"/>
                </patternFill>
              </fill>
            </x14:dxf>
          </x14:cfRule>
          <xm:sqref>J21</xm:sqref>
        </x14:conditionalFormatting>
        <x14:conditionalFormatting xmlns:xm="http://schemas.microsoft.com/office/excel/2006/main">
          <x14:cfRule type="expression" priority="7" id="{23043B92-DBB8-4ACD-B5AF-9B178CDB2998}">
            <xm:f>'Choix Solutions 3'!$E$5="Non"</xm:f>
            <x14:dxf>
              <fill>
                <patternFill>
                  <bgColor theme="0" tint="-0.34998626667073579"/>
                </patternFill>
              </fill>
            </x14:dxf>
          </x14:cfRule>
          <x14:cfRule type="expression" priority="8" id="{092B5B77-C643-4229-A807-064CEDC5FDD9}">
            <xm:f>'Choix Solutions 3'!$E$5="Non"</xm:f>
            <x14:dxf>
              <fill>
                <patternFill>
                  <bgColor theme="0" tint="-0.499984740745262"/>
                </patternFill>
              </fill>
            </x14:dxf>
          </x14:cfRule>
          <xm:sqref>K21</xm:sqref>
        </x14:conditionalFormatting>
        <x14:conditionalFormatting xmlns:xm="http://schemas.microsoft.com/office/excel/2006/main">
          <x14:cfRule type="expression" priority="5" id="{C547EDAC-C9E5-435A-B1BF-66EA4248ED69}">
            <xm:f>'Choix Solutions 3'!$E$5="Non"</xm:f>
            <x14:dxf>
              <fill>
                <patternFill>
                  <bgColor theme="0" tint="-0.34998626667073579"/>
                </patternFill>
              </fill>
            </x14:dxf>
          </x14:cfRule>
          <x14:cfRule type="expression" priority="6" id="{1F0318B3-127C-4045-B79D-80696D59B888}">
            <xm:f>'Choix Solutions 3'!$E$5="Non"</xm:f>
            <x14:dxf>
              <fill>
                <patternFill>
                  <bgColor theme="0" tint="-0.499984740745262"/>
                </patternFill>
              </fill>
            </x14:dxf>
          </x14:cfRule>
          <xm:sqref>L21</xm:sqref>
        </x14:conditionalFormatting>
        <x14:conditionalFormatting xmlns:xm="http://schemas.microsoft.com/office/excel/2006/main">
          <x14:cfRule type="expression" priority="3" id="{F26419F8-005F-4B6E-8EFA-03B87F0CB85A}">
            <xm:f>'Choix Solutions 3'!$E$5="Non"</xm:f>
            <x14:dxf>
              <fill>
                <patternFill>
                  <bgColor theme="0" tint="-0.34998626667073579"/>
                </patternFill>
              </fill>
            </x14:dxf>
          </x14:cfRule>
          <x14:cfRule type="expression" priority="4" id="{8BA68DD8-E0B6-42A8-A53F-D341F9260244}">
            <xm:f>'Choix Solutions 3'!$E$5="Non"</xm:f>
            <x14:dxf>
              <fill>
                <patternFill>
                  <bgColor theme="0" tint="-0.499984740745262"/>
                </patternFill>
              </fill>
            </x14:dxf>
          </x14:cfRule>
          <xm:sqref>M21</xm:sqref>
        </x14:conditionalFormatting>
        <x14:conditionalFormatting xmlns:xm="http://schemas.microsoft.com/office/excel/2006/main">
          <x14:cfRule type="expression" priority="1" id="{080A6D43-5C06-4968-A2FA-F87A445B1E40}">
            <xm:f>'Choix Solutions 3'!$E$5="Non"</xm:f>
            <x14:dxf>
              <fill>
                <patternFill>
                  <bgColor theme="0" tint="-0.34998626667073579"/>
                </patternFill>
              </fill>
            </x14:dxf>
          </x14:cfRule>
          <x14:cfRule type="expression" priority="2" id="{0E7B9A06-BC09-40A8-A902-45B1CEAAFDAC}">
            <xm:f>'Choix Solutions 3'!$E$5="Non"</xm:f>
            <x14:dxf>
              <fill>
                <patternFill>
                  <bgColor theme="0" tint="-0.499984740745262"/>
                </patternFill>
              </fill>
            </x14:dxf>
          </x14:cfRule>
          <xm:sqref>N21</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dimension ref="A1:P81"/>
  <sheetViews>
    <sheetView showGridLines="0" zoomScale="85" zoomScaleNormal="85" workbookViewId="0">
      <pane ySplit="5" topLeftCell="A6" activePane="bottomLeft" state="frozen"/>
      <selection activeCell="M50" sqref="M50"/>
      <selection pane="bottomLeft" activeCell="M2" sqref="M2:M4"/>
    </sheetView>
  </sheetViews>
  <sheetFormatPr baseColWidth="10" defaultRowHeight="15" outlineLevelRow="2" outlineLevelCol="1" x14ac:dyDescent="0.25"/>
  <cols>
    <col min="1" max="1" width="5.140625" style="18" customWidth="1"/>
    <col min="2" max="2" width="4.7109375" style="18" customWidth="1"/>
    <col min="3" max="3" width="16.85546875" style="18" customWidth="1"/>
    <col min="4" max="4" width="21" style="18" customWidth="1"/>
    <col min="5" max="7" width="6.140625" style="18" customWidth="1" outlineLevel="1"/>
    <col min="8" max="8" width="6" style="18" customWidth="1" outlineLevel="1"/>
    <col min="9" max="9" width="6.28515625" style="18" customWidth="1" outlineLevel="1"/>
    <col min="10" max="10" width="6.140625" style="18" customWidth="1" outlineLevel="1"/>
    <col min="11" max="12" width="6.28515625" style="18" customWidth="1" outlineLevel="1"/>
    <col min="13" max="13" width="13.85546875" style="18" customWidth="1"/>
    <col min="14" max="14" width="13.7109375" style="18" customWidth="1"/>
    <col min="15" max="15" width="13.85546875" style="18" customWidth="1"/>
    <col min="16" max="16" width="13.7109375" style="18" customWidth="1"/>
    <col min="17" max="16384" width="11.42578125" style="18"/>
  </cols>
  <sheetData>
    <row r="1" spans="1:16" ht="15.75" thickBot="1" x14ac:dyDescent="0.3">
      <c r="A1" s="141"/>
      <c r="M1" s="221" t="s">
        <v>791</v>
      </c>
      <c r="N1" s="222"/>
      <c r="O1" s="222"/>
      <c r="P1" s="223"/>
    </row>
    <row r="2" spans="1:16" ht="18.75" customHeight="1" x14ac:dyDescent="0.25">
      <c r="A2" s="245" t="s">
        <v>785</v>
      </c>
      <c r="B2" s="245"/>
      <c r="C2" s="245"/>
      <c r="D2" s="245"/>
      <c r="M2" s="228" t="s">
        <v>751</v>
      </c>
      <c r="N2" s="231" t="s">
        <v>753</v>
      </c>
      <c r="O2" s="231" t="s">
        <v>752</v>
      </c>
      <c r="P2" s="231" t="s">
        <v>754</v>
      </c>
    </row>
    <row r="3" spans="1:16" ht="15.75" customHeight="1" thickBot="1" x14ac:dyDescent="0.3">
      <c r="A3" s="227"/>
      <c r="B3" s="227"/>
      <c r="C3" s="227"/>
      <c r="D3" s="227"/>
      <c r="M3" s="229"/>
      <c r="N3" s="232"/>
      <c r="O3" s="232"/>
      <c r="P3" s="232"/>
    </row>
    <row r="4" spans="1:16" ht="16.5" thickBot="1" x14ac:dyDescent="0.3">
      <c r="A4" s="234" t="s">
        <v>210</v>
      </c>
      <c r="B4" s="235"/>
      <c r="C4" s="235"/>
      <c r="D4" s="236"/>
      <c r="E4" s="142" t="s">
        <v>644</v>
      </c>
      <c r="F4" s="142" t="s">
        <v>81</v>
      </c>
      <c r="G4" s="142" t="s">
        <v>82</v>
      </c>
      <c r="H4" s="142" t="s">
        <v>83</v>
      </c>
      <c r="I4" s="142" t="s">
        <v>84</v>
      </c>
      <c r="J4" s="142" t="s">
        <v>85</v>
      </c>
      <c r="K4" s="142" t="s">
        <v>86</v>
      </c>
      <c r="L4" s="166" t="s">
        <v>87</v>
      </c>
      <c r="M4" s="230"/>
      <c r="N4" s="233"/>
      <c r="O4" s="233"/>
      <c r="P4" s="233"/>
    </row>
    <row r="5" spans="1:16" ht="15.75" thickBot="1" x14ac:dyDescent="0.3">
      <c r="A5" s="144"/>
      <c r="B5" s="145"/>
      <c r="C5" s="145"/>
      <c r="D5" s="146" t="s">
        <v>778</v>
      </c>
      <c r="E5" s="103" t="s">
        <v>6</v>
      </c>
      <c r="F5" s="103" t="s">
        <v>6</v>
      </c>
      <c r="G5" s="103" t="s">
        <v>6</v>
      </c>
      <c r="H5" s="103" t="s">
        <v>6</v>
      </c>
      <c r="I5" s="103" t="s">
        <v>6</v>
      </c>
      <c r="J5" s="103" t="s">
        <v>6</v>
      </c>
      <c r="K5" s="103" t="s">
        <v>6</v>
      </c>
      <c r="L5" s="103" t="s">
        <v>6</v>
      </c>
      <c r="M5" s="147"/>
      <c r="N5" s="147"/>
      <c r="O5" s="147"/>
      <c r="P5" s="148"/>
    </row>
    <row r="6" spans="1:16" ht="15" customHeight="1" x14ac:dyDescent="0.25">
      <c r="A6" s="215" t="s">
        <v>198</v>
      </c>
      <c r="B6" s="216"/>
      <c r="C6" s="216"/>
      <c r="D6" s="216"/>
      <c r="E6" s="216"/>
      <c r="F6" s="216"/>
      <c r="G6" s="216"/>
      <c r="H6" s="216"/>
      <c r="I6" s="216"/>
      <c r="J6" s="216"/>
      <c r="K6" s="216"/>
      <c r="L6" s="216"/>
      <c r="M6" s="216"/>
      <c r="N6" s="216"/>
      <c r="O6" s="216"/>
      <c r="P6" s="217"/>
    </row>
    <row r="7" spans="1:16" ht="15.75" customHeight="1" thickBot="1" x14ac:dyDescent="0.3">
      <c r="A7" s="218"/>
      <c r="B7" s="219"/>
      <c r="C7" s="219"/>
      <c r="D7" s="219"/>
      <c r="E7" s="219"/>
      <c r="F7" s="219"/>
      <c r="G7" s="219"/>
      <c r="H7" s="219"/>
      <c r="I7" s="219"/>
      <c r="J7" s="219"/>
      <c r="K7" s="219"/>
      <c r="L7" s="219"/>
      <c r="M7" s="219"/>
      <c r="N7" s="219"/>
      <c r="O7" s="219"/>
      <c r="P7" s="220"/>
    </row>
    <row r="8" spans="1:16" ht="15.75" customHeight="1" x14ac:dyDescent="0.25">
      <c r="A8" s="93"/>
      <c r="B8" s="149"/>
      <c r="C8" s="149"/>
      <c r="D8" s="149"/>
      <c r="E8" s="102"/>
      <c r="F8" s="150"/>
      <c r="G8" s="150"/>
      <c r="H8" s="150"/>
      <c r="I8" s="150"/>
      <c r="J8" s="150"/>
      <c r="K8" s="150"/>
      <c r="L8" s="150"/>
      <c r="M8" s="151"/>
      <c r="N8" s="151"/>
      <c r="O8" s="151"/>
      <c r="P8" s="152"/>
    </row>
    <row r="9" spans="1:16" outlineLevel="1" x14ac:dyDescent="0.25">
      <c r="A9" s="93"/>
      <c r="B9" s="162" t="s">
        <v>202</v>
      </c>
      <c r="C9" s="163"/>
      <c r="D9" s="163"/>
      <c r="E9" s="102"/>
      <c r="F9" s="150"/>
      <c r="G9" s="150"/>
      <c r="H9" s="150"/>
      <c r="I9" s="150"/>
      <c r="J9" s="150"/>
      <c r="K9" s="150"/>
      <c r="L9" s="150"/>
      <c r="M9" s="151"/>
      <c r="N9" s="151"/>
      <c r="O9" s="151"/>
      <c r="P9" s="152"/>
    </row>
    <row r="10" spans="1:16" outlineLevel="2" x14ac:dyDescent="0.25">
      <c r="A10" s="93"/>
      <c r="B10" s="149"/>
      <c r="C10" s="164" t="s">
        <v>744</v>
      </c>
      <c r="D10" s="164"/>
      <c r="E10" s="102"/>
      <c r="F10" s="150"/>
      <c r="G10" s="150"/>
      <c r="H10" s="150"/>
      <c r="I10" s="150"/>
      <c r="J10" s="150"/>
      <c r="K10" s="150"/>
      <c r="L10" s="150"/>
      <c r="M10" s="151"/>
      <c r="N10" s="151"/>
      <c r="O10" s="151"/>
      <c r="P10" s="152"/>
    </row>
    <row r="11" spans="1:16" outlineLevel="2" x14ac:dyDescent="0.25">
      <c r="A11" s="93"/>
      <c r="B11" s="149"/>
      <c r="C11" s="149"/>
      <c r="D11" s="165" t="s">
        <v>773</v>
      </c>
      <c r="E11" s="94"/>
      <c r="F11" s="19"/>
      <c r="G11" s="19"/>
      <c r="H11" s="19"/>
      <c r="I11" s="19"/>
      <c r="J11" s="19"/>
      <c r="K11" s="19"/>
      <c r="L11" s="19"/>
      <c r="M11" s="153">
        <v>31</v>
      </c>
      <c r="N11" s="153">
        <v>0.2</v>
      </c>
      <c r="O11" s="153"/>
      <c r="P11" s="154">
        <v>30</v>
      </c>
    </row>
    <row r="12" spans="1:16" outlineLevel="2" x14ac:dyDescent="0.25">
      <c r="A12" s="93"/>
      <c r="B12" s="149"/>
      <c r="C12" s="149"/>
      <c r="D12" s="165" t="s">
        <v>774</v>
      </c>
      <c r="E12" s="94"/>
      <c r="F12" s="19"/>
      <c r="G12" s="19"/>
      <c r="H12" s="19"/>
      <c r="I12" s="19"/>
      <c r="J12" s="19"/>
      <c r="K12" s="19"/>
      <c r="L12" s="19"/>
      <c r="M12" s="153">
        <v>51</v>
      </c>
      <c r="N12" s="153">
        <v>0.2</v>
      </c>
      <c r="O12" s="153"/>
      <c r="P12" s="154"/>
    </row>
    <row r="13" spans="1:16" outlineLevel="2" x14ac:dyDescent="0.25">
      <c r="A13" s="93"/>
      <c r="B13" s="149"/>
      <c r="C13" s="164" t="s">
        <v>94</v>
      </c>
      <c r="D13" s="164"/>
      <c r="E13" s="94"/>
      <c r="F13" s="19"/>
      <c r="G13" s="19"/>
      <c r="H13" s="19"/>
      <c r="I13" s="19"/>
      <c r="J13" s="19"/>
      <c r="K13" s="19"/>
      <c r="L13" s="19"/>
      <c r="M13" s="151"/>
      <c r="N13" s="151"/>
      <c r="O13" s="151"/>
      <c r="P13" s="152"/>
    </row>
    <row r="14" spans="1:16" x14ac:dyDescent="0.25">
      <c r="A14" s="93"/>
      <c r="B14" s="149"/>
      <c r="C14" s="149"/>
      <c r="D14" s="149"/>
      <c r="E14" s="102"/>
      <c r="F14" s="150"/>
      <c r="G14" s="150"/>
      <c r="H14" s="150"/>
      <c r="I14" s="150"/>
      <c r="J14" s="150"/>
      <c r="K14" s="150"/>
      <c r="L14" s="150"/>
      <c r="M14" s="151"/>
      <c r="N14" s="151"/>
      <c r="O14" s="151"/>
      <c r="P14" s="152"/>
    </row>
    <row r="15" spans="1:16" outlineLevel="1" x14ac:dyDescent="0.25">
      <c r="A15" s="93"/>
      <c r="B15" s="162" t="s">
        <v>201</v>
      </c>
      <c r="C15" s="163"/>
      <c r="D15" s="163"/>
      <c r="E15" s="94"/>
      <c r="F15" s="19"/>
      <c r="G15" s="19"/>
      <c r="H15" s="19"/>
      <c r="I15" s="19"/>
      <c r="J15" s="19"/>
      <c r="K15" s="19"/>
      <c r="L15" s="19"/>
      <c r="M15" s="153">
        <v>70</v>
      </c>
      <c r="N15" s="153"/>
      <c r="O15" s="153"/>
      <c r="P15" s="154">
        <v>30</v>
      </c>
    </row>
    <row r="16" spans="1:16" outlineLevel="2" x14ac:dyDescent="0.25">
      <c r="A16" s="93"/>
      <c r="B16" s="149"/>
      <c r="C16" s="149"/>
      <c r="D16" s="149"/>
      <c r="E16" s="102"/>
      <c r="F16" s="150"/>
      <c r="G16" s="150"/>
      <c r="H16" s="150"/>
      <c r="I16" s="150"/>
      <c r="J16" s="150"/>
      <c r="K16" s="150"/>
      <c r="L16" s="150"/>
      <c r="M16" s="151"/>
      <c r="N16" s="151"/>
      <c r="O16" s="151"/>
      <c r="P16" s="152"/>
    </row>
    <row r="17" spans="1:16" outlineLevel="1" x14ac:dyDescent="0.25">
      <c r="A17" s="93"/>
      <c r="B17" s="162" t="s">
        <v>211</v>
      </c>
      <c r="C17" s="163"/>
      <c r="D17" s="163"/>
      <c r="E17" s="94"/>
      <c r="F17" s="19"/>
      <c r="G17" s="19"/>
      <c r="H17" s="19"/>
      <c r="I17" s="19"/>
      <c r="J17" s="19"/>
      <c r="K17" s="19"/>
      <c r="L17" s="19"/>
      <c r="M17" s="151"/>
      <c r="N17" s="151"/>
      <c r="O17" s="151"/>
      <c r="P17" s="152"/>
    </row>
    <row r="18" spans="1:16" outlineLevel="2" x14ac:dyDescent="0.25">
      <c r="A18" s="93"/>
      <c r="B18" s="149"/>
      <c r="C18" s="149"/>
      <c r="D18" s="149"/>
      <c r="E18" s="102"/>
      <c r="F18" s="150"/>
      <c r="G18" s="150"/>
      <c r="H18" s="150"/>
      <c r="I18" s="150"/>
      <c r="J18" s="150"/>
      <c r="K18" s="150"/>
      <c r="L18" s="150"/>
      <c r="M18" s="151"/>
      <c r="N18" s="151"/>
      <c r="O18" s="151"/>
      <c r="P18" s="152"/>
    </row>
    <row r="19" spans="1:16" outlineLevel="1" x14ac:dyDescent="0.25">
      <c r="A19" s="93"/>
      <c r="B19" s="162" t="s">
        <v>203</v>
      </c>
      <c r="C19" s="163"/>
      <c r="D19" s="163"/>
      <c r="E19" s="94"/>
      <c r="F19" s="19"/>
      <c r="G19" s="19"/>
      <c r="H19" s="19"/>
      <c r="I19" s="19"/>
      <c r="J19" s="19"/>
      <c r="K19" s="19"/>
      <c r="L19" s="19"/>
      <c r="M19" s="151"/>
      <c r="N19" s="151"/>
      <c r="O19" s="151"/>
      <c r="P19" s="152"/>
    </row>
    <row r="20" spans="1:16" outlineLevel="2" x14ac:dyDescent="0.25">
      <c r="A20" s="93"/>
      <c r="B20" s="149"/>
      <c r="C20" s="149"/>
      <c r="D20" s="149"/>
      <c r="E20" s="102"/>
      <c r="F20" s="150"/>
      <c r="G20" s="150"/>
      <c r="H20" s="150"/>
      <c r="I20" s="150"/>
      <c r="J20" s="150"/>
      <c r="K20" s="150"/>
      <c r="L20" s="150"/>
      <c r="M20" s="151"/>
      <c r="N20" s="151"/>
      <c r="O20" s="151"/>
      <c r="P20" s="152"/>
    </row>
    <row r="21" spans="1:16" outlineLevel="1" x14ac:dyDescent="0.25">
      <c r="A21" s="93"/>
      <c r="B21" s="162" t="s">
        <v>91</v>
      </c>
      <c r="C21" s="163"/>
      <c r="D21" s="163"/>
      <c r="E21" s="102"/>
      <c r="F21" s="150"/>
      <c r="G21" s="150"/>
      <c r="H21" s="150"/>
      <c r="I21" s="150"/>
      <c r="J21" s="150"/>
      <c r="K21" s="150"/>
      <c r="L21" s="150"/>
      <c r="M21" s="151"/>
      <c r="N21" s="151"/>
      <c r="O21" s="151"/>
      <c r="P21" s="152"/>
    </row>
    <row r="22" spans="1:16" outlineLevel="1" x14ac:dyDescent="0.25">
      <c r="A22" s="93"/>
      <c r="B22" s="149"/>
      <c r="C22" s="164" t="s">
        <v>776</v>
      </c>
      <c r="D22" s="164"/>
      <c r="E22" s="94"/>
      <c r="F22" s="19"/>
      <c r="G22" s="19"/>
      <c r="H22" s="19"/>
      <c r="I22" s="19"/>
      <c r="J22" s="19"/>
      <c r="K22" s="19"/>
      <c r="L22" s="19"/>
      <c r="M22" s="151"/>
      <c r="N22" s="151"/>
      <c r="O22" s="151"/>
      <c r="P22" s="152"/>
    </row>
    <row r="23" spans="1:16" outlineLevel="1" x14ac:dyDescent="0.25">
      <c r="A23" s="93"/>
      <c r="B23" s="149"/>
      <c r="C23" s="164" t="s">
        <v>777</v>
      </c>
      <c r="D23" s="164"/>
      <c r="E23" s="94"/>
      <c r="F23" s="19"/>
      <c r="G23" s="19"/>
      <c r="H23" s="19"/>
      <c r="I23" s="19"/>
      <c r="J23" s="19"/>
      <c r="K23" s="19"/>
      <c r="L23" s="19"/>
      <c r="M23" s="151"/>
      <c r="N23" s="151"/>
      <c r="O23" s="151"/>
      <c r="P23" s="152"/>
    </row>
    <row r="24" spans="1:16" outlineLevel="2" x14ac:dyDescent="0.25">
      <c r="A24" s="93"/>
      <c r="B24" s="149"/>
      <c r="C24" s="149"/>
      <c r="D24" s="149"/>
      <c r="E24" s="102"/>
      <c r="F24" s="150"/>
      <c r="G24" s="150"/>
      <c r="H24" s="150"/>
      <c r="I24" s="150"/>
      <c r="J24" s="150"/>
      <c r="K24" s="150"/>
      <c r="L24" s="150"/>
      <c r="M24" s="151"/>
      <c r="N24" s="151"/>
      <c r="O24" s="151"/>
      <c r="P24" s="152"/>
    </row>
    <row r="25" spans="1:16" outlineLevel="1" x14ac:dyDescent="0.25">
      <c r="A25" s="93"/>
      <c r="B25" s="162" t="s">
        <v>204</v>
      </c>
      <c r="C25" s="163"/>
      <c r="D25" s="163"/>
      <c r="E25" s="94"/>
      <c r="F25" s="94"/>
      <c r="G25" s="94"/>
      <c r="H25" s="94"/>
      <c r="I25" s="94"/>
      <c r="J25" s="94"/>
      <c r="K25" s="94"/>
      <c r="L25" s="94"/>
      <c r="M25" s="151"/>
      <c r="N25" s="151"/>
      <c r="O25" s="151"/>
      <c r="P25" s="152"/>
    </row>
    <row r="26" spans="1:16" outlineLevel="1" x14ac:dyDescent="0.25">
      <c r="A26" s="93"/>
      <c r="B26" s="149"/>
      <c r="C26" s="149"/>
      <c r="D26" s="149"/>
      <c r="E26" s="102"/>
      <c r="F26" s="150"/>
      <c r="G26" s="150"/>
      <c r="H26" s="150"/>
      <c r="I26" s="150"/>
      <c r="J26" s="150"/>
      <c r="K26" s="150"/>
      <c r="L26" s="150"/>
      <c r="M26" s="151"/>
      <c r="N26" s="151"/>
      <c r="O26" s="151"/>
      <c r="P26" s="152"/>
    </row>
    <row r="27" spans="1:16" outlineLevel="1" x14ac:dyDescent="0.25">
      <c r="A27" s="93"/>
      <c r="B27" s="162" t="s">
        <v>775</v>
      </c>
      <c r="C27" s="163"/>
      <c r="D27" s="163"/>
      <c r="E27" s="94"/>
      <c r="F27" s="19"/>
      <c r="G27" s="19"/>
      <c r="H27" s="19"/>
      <c r="I27" s="19"/>
      <c r="J27" s="19"/>
      <c r="K27" s="19"/>
      <c r="L27" s="19"/>
      <c r="M27" s="151"/>
      <c r="N27" s="151"/>
      <c r="O27" s="151"/>
      <c r="P27" s="152"/>
    </row>
    <row r="28" spans="1:16" ht="15.75" thickBot="1" x14ac:dyDescent="0.3">
      <c r="A28" s="93"/>
      <c r="B28" s="149"/>
      <c r="C28" s="149"/>
      <c r="D28" s="149"/>
      <c r="E28" s="102"/>
      <c r="F28" s="150"/>
      <c r="G28" s="150"/>
      <c r="H28" s="150"/>
      <c r="I28" s="150"/>
      <c r="J28" s="150"/>
      <c r="K28" s="150"/>
      <c r="L28" s="150"/>
      <c r="M28" s="151"/>
      <c r="N28" s="151"/>
      <c r="O28" s="151"/>
      <c r="P28" s="152"/>
    </row>
    <row r="29" spans="1:16" ht="15" customHeight="1" x14ac:dyDescent="0.25">
      <c r="A29" s="215" t="s">
        <v>199</v>
      </c>
      <c r="B29" s="216"/>
      <c r="C29" s="216"/>
      <c r="D29" s="216"/>
      <c r="E29" s="216"/>
      <c r="F29" s="216"/>
      <c r="G29" s="216"/>
      <c r="H29" s="216"/>
      <c r="I29" s="216"/>
      <c r="J29" s="216"/>
      <c r="K29" s="216"/>
      <c r="L29" s="216"/>
      <c r="M29" s="216"/>
      <c r="N29" s="216"/>
      <c r="O29" s="216"/>
      <c r="P29" s="217"/>
    </row>
    <row r="30" spans="1:16" ht="15" customHeight="1" thickBot="1" x14ac:dyDescent="0.3">
      <c r="A30" s="218"/>
      <c r="B30" s="219"/>
      <c r="C30" s="219"/>
      <c r="D30" s="219"/>
      <c r="E30" s="219"/>
      <c r="F30" s="219"/>
      <c r="G30" s="219"/>
      <c r="H30" s="219"/>
      <c r="I30" s="219"/>
      <c r="J30" s="219"/>
      <c r="K30" s="219"/>
      <c r="L30" s="219"/>
      <c r="M30" s="219"/>
      <c r="N30" s="219"/>
      <c r="O30" s="219"/>
      <c r="P30" s="220"/>
    </row>
    <row r="31" spans="1:16" x14ac:dyDescent="0.25">
      <c r="A31" s="93"/>
      <c r="B31" s="149"/>
      <c r="C31" s="149"/>
      <c r="D31" s="149"/>
      <c r="E31" s="102"/>
      <c r="F31" s="150"/>
      <c r="G31" s="150"/>
      <c r="H31" s="150"/>
      <c r="I31" s="150"/>
      <c r="J31" s="150"/>
      <c r="K31" s="150"/>
      <c r="L31" s="150"/>
      <c r="M31" s="151"/>
      <c r="N31" s="151"/>
      <c r="O31" s="151"/>
      <c r="P31" s="152"/>
    </row>
    <row r="32" spans="1:16" outlineLevel="1" x14ac:dyDescent="0.25">
      <c r="A32" s="93"/>
      <c r="B32" s="162" t="s">
        <v>779</v>
      </c>
      <c r="C32" s="163"/>
      <c r="D32" s="163"/>
      <c r="E32" s="102"/>
      <c r="F32" s="150"/>
      <c r="G32" s="150"/>
      <c r="H32" s="150"/>
      <c r="I32" s="150"/>
      <c r="J32" s="150"/>
      <c r="K32" s="150"/>
      <c r="L32" s="150"/>
      <c r="M32" s="151"/>
      <c r="N32" s="151"/>
      <c r="O32" s="151"/>
      <c r="P32" s="152"/>
    </row>
    <row r="33" spans="1:16" outlineLevel="2" x14ac:dyDescent="0.25">
      <c r="A33" s="93"/>
      <c r="B33" s="149"/>
      <c r="C33" s="164" t="s">
        <v>95</v>
      </c>
      <c r="D33" s="164"/>
      <c r="E33" s="94"/>
      <c r="F33" s="94"/>
      <c r="G33" s="94"/>
      <c r="H33" s="94"/>
      <c r="I33" s="94"/>
      <c r="J33" s="94"/>
      <c r="K33" s="94"/>
      <c r="L33" s="94"/>
      <c r="M33" s="151"/>
      <c r="N33" s="151"/>
      <c r="O33" s="151"/>
      <c r="P33" s="152"/>
    </row>
    <row r="34" spans="1:16" outlineLevel="2" x14ac:dyDescent="0.25">
      <c r="A34" s="93"/>
      <c r="B34" s="149"/>
      <c r="C34" s="164" t="s">
        <v>96</v>
      </c>
      <c r="D34" s="164"/>
      <c r="E34" s="102"/>
      <c r="F34" s="150"/>
      <c r="G34" s="150"/>
      <c r="H34" s="150"/>
      <c r="I34" s="150"/>
      <c r="J34" s="150"/>
      <c r="K34" s="150"/>
      <c r="L34" s="150"/>
      <c r="M34" s="151"/>
      <c r="N34" s="151"/>
      <c r="O34" s="151"/>
      <c r="P34" s="152"/>
    </row>
    <row r="35" spans="1:16" outlineLevel="2" x14ac:dyDescent="0.25">
      <c r="A35" s="93"/>
      <c r="B35" s="149"/>
      <c r="C35" s="149"/>
      <c r="D35" s="165" t="s">
        <v>97</v>
      </c>
      <c r="E35" s="94"/>
      <c r="F35" s="94"/>
      <c r="G35" s="94"/>
      <c r="H35" s="94"/>
      <c r="I35" s="94"/>
      <c r="J35" s="94"/>
      <c r="K35" s="94"/>
      <c r="L35" s="94"/>
      <c r="M35" s="153">
        <v>10.5</v>
      </c>
      <c r="N35" s="153">
        <v>0.8</v>
      </c>
      <c r="O35" s="153">
        <f>+M35*0.5</f>
        <v>5.25</v>
      </c>
      <c r="P35" s="154">
        <v>15</v>
      </c>
    </row>
    <row r="36" spans="1:16" outlineLevel="2" x14ac:dyDescent="0.25">
      <c r="A36" s="93"/>
      <c r="B36" s="149"/>
      <c r="C36" s="149"/>
      <c r="D36" s="165" t="s">
        <v>98</v>
      </c>
      <c r="E36" s="94"/>
      <c r="F36" s="94"/>
      <c r="G36" s="94"/>
      <c r="H36" s="94"/>
      <c r="I36" s="94"/>
      <c r="J36" s="94"/>
      <c r="K36" s="94"/>
      <c r="L36" s="94"/>
      <c r="M36" s="151"/>
      <c r="N36" s="151"/>
      <c r="O36" s="151"/>
      <c r="P36" s="152"/>
    </row>
    <row r="37" spans="1:16" outlineLevel="2" x14ac:dyDescent="0.25">
      <c r="A37" s="93"/>
      <c r="B37" s="149"/>
      <c r="C37" s="149"/>
      <c r="D37" s="165" t="s">
        <v>99</v>
      </c>
      <c r="E37" s="94"/>
      <c r="F37" s="94"/>
      <c r="G37" s="94"/>
      <c r="H37" s="94"/>
      <c r="I37" s="94"/>
      <c r="J37" s="94"/>
      <c r="K37" s="94"/>
      <c r="L37" s="94"/>
      <c r="M37" s="151"/>
      <c r="N37" s="151"/>
      <c r="O37" s="151"/>
      <c r="P37" s="152"/>
    </row>
    <row r="38" spans="1:16" outlineLevel="2" x14ac:dyDescent="0.25">
      <c r="A38" s="93"/>
      <c r="B38" s="149"/>
      <c r="C38" s="149"/>
      <c r="D38" s="149"/>
      <c r="E38" s="102"/>
      <c r="F38" s="150"/>
      <c r="G38" s="150"/>
      <c r="H38" s="150"/>
      <c r="I38" s="150"/>
      <c r="J38" s="150"/>
      <c r="K38" s="150"/>
      <c r="L38" s="150"/>
      <c r="M38" s="151"/>
      <c r="N38" s="151"/>
      <c r="O38" s="151"/>
      <c r="P38" s="152"/>
    </row>
    <row r="39" spans="1:16" outlineLevel="1" x14ac:dyDescent="0.25">
      <c r="A39" s="93"/>
      <c r="B39" s="162" t="s">
        <v>205</v>
      </c>
      <c r="C39" s="163"/>
      <c r="D39" s="163"/>
      <c r="E39" s="102"/>
      <c r="F39" s="150"/>
      <c r="G39" s="150"/>
      <c r="H39" s="150"/>
      <c r="I39" s="150"/>
      <c r="J39" s="150"/>
      <c r="K39" s="150"/>
      <c r="L39" s="150"/>
      <c r="M39" s="151"/>
      <c r="N39" s="151"/>
      <c r="O39" s="151"/>
      <c r="P39" s="152"/>
    </row>
    <row r="40" spans="1:16" outlineLevel="2" x14ac:dyDescent="0.25">
      <c r="A40" s="93"/>
      <c r="B40" s="149"/>
      <c r="C40" s="164" t="s">
        <v>96</v>
      </c>
      <c r="D40" s="164"/>
      <c r="E40" s="94"/>
      <c r="F40" s="94"/>
      <c r="G40" s="94"/>
      <c r="H40" s="94"/>
      <c r="I40" s="94"/>
      <c r="J40" s="94"/>
      <c r="K40" s="94"/>
      <c r="L40" s="94"/>
      <c r="M40" s="153">
        <v>14</v>
      </c>
      <c r="N40" s="153">
        <v>1.5</v>
      </c>
      <c r="O40" s="153">
        <f>+M40*0.5</f>
        <v>7</v>
      </c>
      <c r="P40" s="154">
        <v>15</v>
      </c>
    </row>
    <row r="41" spans="1:16" outlineLevel="2" x14ac:dyDescent="0.25">
      <c r="A41" s="93"/>
      <c r="B41" s="149"/>
      <c r="C41" s="164" t="s">
        <v>748</v>
      </c>
      <c r="D41" s="164"/>
      <c r="E41" s="94"/>
      <c r="F41" s="94"/>
      <c r="G41" s="94"/>
      <c r="H41" s="94"/>
      <c r="I41" s="94"/>
      <c r="J41" s="94"/>
      <c r="K41" s="94"/>
      <c r="L41" s="94"/>
      <c r="M41" s="153">
        <v>15</v>
      </c>
      <c r="N41" s="153">
        <v>1</v>
      </c>
      <c r="O41" s="153">
        <f>+M41*0.5</f>
        <v>7.5</v>
      </c>
      <c r="P41" s="154">
        <v>10</v>
      </c>
    </row>
    <row r="42" spans="1:16" outlineLevel="2" x14ac:dyDescent="0.25">
      <c r="A42" s="93"/>
      <c r="B42" s="149"/>
      <c r="C42" s="164" t="s">
        <v>100</v>
      </c>
      <c r="D42" s="164"/>
      <c r="E42" s="94"/>
      <c r="F42" s="19"/>
      <c r="G42" s="19"/>
      <c r="H42" s="19"/>
      <c r="I42" s="19"/>
      <c r="J42" s="19"/>
      <c r="K42" s="19"/>
      <c r="L42" s="19"/>
      <c r="M42" s="153">
        <v>17</v>
      </c>
      <c r="N42" s="153">
        <v>1.5</v>
      </c>
      <c r="O42" s="153">
        <f>+M42*0.5</f>
        <v>8.5</v>
      </c>
      <c r="P42" s="154">
        <v>15</v>
      </c>
    </row>
    <row r="43" spans="1:16" outlineLevel="2" x14ac:dyDescent="0.25">
      <c r="A43" s="93"/>
      <c r="B43" s="149"/>
      <c r="C43" s="164" t="s">
        <v>101</v>
      </c>
      <c r="D43" s="164"/>
      <c r="E43" s="94"/>
      <c r="F43" s="94"/>
      <c r="G43" s="94"/>
      <c r="H43" s="94"/>
      <c r="I43" s="94"/>
      <c r="J43" s="94"/>
      <c r="K43" s="94"/>
      <c r="L43" s="94"/>
      <c r="M43" s="151"/>
      <c r="N43" s="151"/>
      <c r="O43" s="151"/>
      <c r="P43" s="152"/>
    </row>
    <row r="44" spans="1:16" outlineLevel="2" x14ac:dyDescent="0.25">
      <c r="A44" s="93"/>
      <c r="B44" s="149"/>
      <c r="C44" s="149"/>
      <c r="D44" s="149"/>
      <c r="E44" s="102"/>
      <c r="F44" s="150"/>
      <c r="G44" s="150"/>
      <c r="H44" s="150"/>
      <c r="I44" s="150"/>
      <c r="J44" s="150"/>
      <c r="K44" s="150"/>
      <c r="L44" s="150"/>
      <c r="M44" s="151"/>
      <c r="N44" s="151"/>
      <c r="O44" s="151"/>
      <c r="P44" s="152"/>
    </row>
    <row r="45" spans="1:16" outlineLevel="1" x14ac:dyDescent="0.25">
      <c r="A45" s="93"/>
      <c r="B45" s="162" t="s">
        <v>206</v>
      </c>
      <c r="C45" s="163"/>
      <c r="D45" s="163"/>
      <c r="E45" s="94"/>
      <c r="F45" s="94"/>
      <c r="G45" s="94"/>
      <c r="H45" s="94"/>
      <c r="I45" s="94"/>
      <c r="J45" s="94"/>
      <c r="K45" s="94"/>
      <c r="L45" s="94"/>
      <c r="M45" s="153">
        <v>55</v>
      </c>
      <c r="N45" s="153">
        <v>1.8</v>
      </c>
      <c r="O45" s="153">
        <f>+M45*0.5</f>
        <v>27.5</v>
      </c>
      <c r="P45" s="154">
        <v>10</v>
      </c>
    </row>
    <row r="46" spans="1:16" outlineLevel="1" x14ac:dyDescent="0.25">
      <c r="A46" s="93"/>
      <c r="B46" s="149"/>
      <c r="C46" s="149"/>
      <c r="D46" s="149"/>
      <c r="E46" s="102"/>
      <c r="F46" s="150"/>
      <c r="G46" s="150"/>
      <c r="H46" s="150"/>
      <c r="I46" s="150"/>
      <c r="J46" s="150"/>
      <c r="K46" s="150"/>
      <c r="L46" s="150"/>
      <c r="M46" s="151"/>
      <c r="N46" s="151"/>
      <c r="O46" s="151"/>
      <c r="P46" s="152"/>
    </row>
    <row r="47" spans="1:16" outlineLevel="1" x14ac:dyDescent="0.25">
      <c r="A47" s="93"/>
      <c r="B47" s="162" t="s">
        <v>366</v>
      </c>
      <c r="C47" s="163"/>
      <c r="D47" s="163"/>
      <c r="E47" s="102"/>
      <c r="F47" s="150"/>
      <c r="G47" s="150"/>
      <c r="H47" s="150"/>
      <c r="I47" s="150"/>
      <c r="J47" s="150"/>
      <c r="K47" s="150"/>
      <c r="L47" s="150"/>
      <c r="M47" s="151"/>
      <c r="N47" s="151"/>
      <c r="O47" s="151"/>
      <c r="P47" s="152"/>
    </row>
    <row r="48" spans="1:16" outlineLevel="1" x14ac:dyDescent="0.25">
      <c r="A48" s="93"/>
      <c r="B48" s="149"/>
      <c r="C48" s="164" t="s">
        <v>767</v>
      </c>
      <c r="D48" s="164"/>
      <c r="E48" s="94"/>
      <c r="F48" s="94"/>
      <c r="G48" s="94"/>
      <c r="H48" s="94"/>
      <c r="I48" s="94"/>
      <c r="J48" s="94"/>
      <c r="K48" s="94"/>
      <c r="L48" s="94"/>
      <c r="M48" s="153">
        <v>45</v>
      </c>
      <c r="N48" s="153">
        <v>1.5</v>
      </c>
      <c r="O48" s="153">
        <f>+M48*0.5</f>
        <v>22.5</v>
      </c>
      <c r="P48" s="154">
        <v>15</v>
      </c>
    </row>
    <row r="49" spans="1:16" outlineLevel="1" x14ac:dyDescent="0.25">
      <c r="A49" s="93"/>
      <c r="B49" s="149"/>
      <c r="C49" s="164" t="s">
        <v>768</v>
      </c>
      <c r="D49" s="164"/>
      <c r="E49" s="94"/>
      <c r="F49" s="94"/>
      <c r="G49" s="94"/>
      <c r="H49" s="94"/>
      <c r="I49" s="94"/>
      <c r="J49" s="94"/>
      <c r="K49" s="94"/>
      <c r="L49" s="94"/>
      <c r="M49" s="153">
        <v>53</v>
      </c>
      <c r="N49" s="153">
        <v>1.5</v>
      </c>
      <c r="O49" s="153">
        <f>+M49*0.5</f>
        <v>26.5</v>
      </c>
      <c r="P49" s="154">
        <v>15</v>
      </c>
    </row>
    <row r="50" spans="1:16" outlineLevel="1" x14ac:dyDescent="0.25">
      <c r="A50" s="93"/>
      <c r="B50" s="149"/>
      <c r="C50" s="149"/>
      <c r="D50" s="149"/>
      <c r="E50" s="102"/>
      <c r="F50" s="150"/>
      <c r="G50" s="150"/>
      <c r="H50" s="150"/>
      <c r="I50" s="150"/>
      <c r="J50" s="150"/>
      <c r="K50" s="150"/>
      <c r="L50" s="150"/>
      <c r="M50" s="151"/>
      <c r="N50" s="151"/>
      <c r="O50" s="151"/>
      <c r="P50" s="152"/>
    </row>
    <row r="51" spans="1:16" x14ac:dyDescent="0.25">
      <c r="A51" s="93"/>
      <c r="B51" s="162" t="s">
        <v>415</v>
      </c>
      <c r="C51" s="163"/>
      <c r="D51" s="163"/>
      <c r="E51" s="94"/>
      <c r="F51" s="94"/>
      <c r="G51" s="94"/>
      <c r="H51" s="94"/>
      <c r="I51" s="94"/>
      <c r="J51" s="94"/>
      <c r="K51" s="94"/>
      <c r="L51" s="94"/>
      <c r="M51" s="151"/>
      <c r="N51" s="151"/>
      <c r="O51" s="151"/>
      <c r="P51" s="152"/>
    </row>
    <row r="52" spans="1:16" x14ac:dyDescent="0.25">
      <c r="A52" s="93"/>
      <c r="B52" s="149"/>
      <c r="C52" s="149"/>
      <c r="D52" s="149"/>
      <c r="E52" s="102"/>
      <c r="F52" s="150"/>
      <c r="G52" s="150"/>
      <c r="H52" s="150"/>
      <c r="I52" s="150"/>
      <c r="J52" s="150"/>
      <c r="K52" s="150"/>
      <c r="L52" s="150"/>
      <c r="M52" s="151"/>
      <c r="N52" s="151"/>
      <c r="O52" s="151"/>
      <c r="P52" s="152"/>
    </row>
    <row r="53" spans="1:16" x14ac:dyDescent="0.25">
      <c r="A53" s="93"/>
      <c r="B53" s="162" t="s">
        <v>772</v>
      </c>
      <c r="C53" s="163"/>
      <c r="D53" s="163"/>
      <c r="E53" s="94"/>
      <c r="F53" s="94"/>
      <c r="G53" s="94"/>
      <c r="H53" s="94"/>
      <c r="I53" s="94"/>
      <c r="J53" s="94"/>
      <c r="K53" s="94"/>
      <c r="L53" s="94"/>
      <c r="M53" s="153"/>
      <c r="N53" s="153"/>
      <c r="O53" s="153">
        <f>+M53*0.5</f>
        <v>0</v>
      </c>
      <c r="P53" s="154"/>
    </row>
    <row r="54" spans="1:16" ht="15.75" thickBot="1" x14ac:dyDescent="0.3">
      <c r="A54" s="93"/>
      <c r="B54" s="149"/>
      <c r="C54" s="149"/>
      <c r="D54" s="149"/>
      <c r="E54" s="102"/>
      <c r="F54" s="150"/>
      <c r="G54" s="150"/>
      <c r="H54" s="150"/>
      <c r="I54" s="150"/>
      <c r="J54" s="150"/>
      <c r="K54" s="150"/>
      <c r="L54" s="150"/>
      <c r="M54" s="151"/>
      <c r="N54" s="151"/>
      <c r="O54" s="151"/>
      <c r="P54" s="152"/>
    </row>
    <row r="55" spans="1:16" ht="15.75" customHeight="1" x14ac:dyDescent="0.25">
      <c r="A55" s="215" t="s">
        <v>200</v>
      </c>
      <c r="B55" s="216"/>
      <c r="C55" s="216"/>
      <c r="D55" s="216"/>
      <c r="E55" s="216"/>
      <c r="F55" s="216"/>
      <c r="G55" s="216"/>
      <c r="H55" s="216"/>
      <c r="I55" s="216"/>
      <c r="J55" s="216"/>
      <c r="K55" s="216"/>
      <c r="L55" s="216"/>
      <c r="M55" s="216"/>
      <c r="N55" s="216"/>
      <c r="O55" s="216"/>
      <c r="P55" s="217"/>
    </row>
    <row r="56" spans="1:16" ht="15" customHeight="1" thickBot="1" x14ac:dyDescent="0.3">
      <c r="A56" s="218"/>
      <c r="B56" s="219"/>
      <c r="C56" s="219"/>
      <c r="D56" s="219"/>
      <c r="E56" s="219"/>
      <c r="F56" s="219"/>
      <c r="G56" s="219"/>
      <c r="H56" s="219"/>
      <c r="I56" s="219"/>
      <c r="J56" s="219"/>
      <c r="K56" s="219"/>
      <c r="L56" s="219"/>
      <c r="M56" s="219"/>
      <c r="N56" s="219"/>
      <c r="O56" s="219"/>
      <c r="P56" s="220"/>
    </row>
    <row r="57" spans="1:16" outlineLevel="1" x14ac:dyDescent="0.25">
      <c r="A57" s="93"/>
      <c r="B57" s="149"/>
      <c r="C57" s="149"/>
      <c r="D57" s="149"/>
      <c r="E57" s="102"/>
      <c r="F57" s="150"/>
      <c r="G57" s="150"/>
      <c r="H57" s="150"/>
      <c r="I57" s="150"/>
      <c r="J57" s="150"/>
      <c r="K57" s="150"/>
      <c r="L57" s="150"/>
      <c r="M57" s="151"/>
      <c r="N57" s="151"/>
      <c r="O57" s="151"/>
      <c r="P57" s="152"/>
    </row>
    <row r="58" spans="1:16" outlineLevel="1" x14ac:dyDescent="0.25">
      <c r="A58" s="93"/>
      <c r="B58" s="162" t="s">
        <v>207</v>
      </c>
      <c r="C58" s="163"/>
      <c r="D58" s="163"/>
      <c r="E58" s="102"/>
      <c r="F58" s="150"/>
      <c r="G58" s="150"/>
      <c r="H58" s="150"/>
      <c r="I58" s="155"/>
      <c r="J58" s="155"/>
      <c r="K58" s="155"/>
      <c r="L58" s="155"/>
      <c r="M58" s="151"/>
      <c r="N58" s="151"/>
      <c r="O58" s="151"/>
      <c r="P58" s="152"/>
    </row>
    <row r="59" spans="1:16" outlineLevel="1" x14ac:dyDescent="0.25">
      <c r="A59" s="93"/>
      <c r="B59" s="149"/>
      <c r="C59" s="164" t="s">
        <v>96</v>
      </c>
      <c r="D59" s="164"/>
      <c r="E59" s="94"/>
      <c r="F59" s="94"/>
      <c r="G59" s="94"/>
      <c r="H59" s="94"/>
      <c r="I59" s="94"/>
      <c r="J59" s="94"/>
      <c r="K59" s="94"/>
      <c r="L59" s="94"/>
      <c r="M59" s="153">
        <v>8</v>
      </c>
      <c r="N59" s="153">
        <v>5.5</v>
      </c>
      <c r="O59" s="153">
        <f>M59*0.05</f>
        <v>0.4</v>
      </c>
      <c r="P59" s="154">
        <v>15</v>
      </c>
    </row>
    <row r="60" spans="1:16" outlineLevel="1" x14ac:dyDescent="0.25">
      <c r="A60" s="93"/>
      <c r="B60" s="149"/>
      <c r="C60" s="164" t="s">
        <v>749</v>
      </c>
      <c r="D60" s="164"/>
      <c r="E60" s="94"/>
      <c r="F60" s="94"/>
      <c r="G60" s="94"/>
      <c r="H60" s="94"/>
      <c r="I60" s="94"/>
      <c r="J60" s="94"/>
      <c r="K60" s="94"/>
      <c r="L60" s="94"/>
      <c r="M60" s="153">
        <v>12</v>
      </c>
      <c r="N60" s="153">
        <v>5</v>
      </c>
      <c r="O60" s="153">
        <f>M60*0.05</f>
        <v>0.60000000000000009</v>
      </c>
      <c r="P60" s="154">
        <v>15</v>
      </c>
    </row>
    <row r="61" spans="1:16" outlineLevel="1" x14ac:dyDescent="0.25">
      <c r="A61" s="93"/>
      <c r="B61" s="149"/>
      <c r="C61" s="164" t="s">
        <v>750</v>
      </c>
      <c r="D61" s="164"/>
      <c r="E61" s="94"/>
      <c r="F61" s="94"/>
      <c r="G61" s="94"/>
      <c r="H61" s="94"/>
      <c r="I61" s="94"/>
      <c r="J61" s="94"/>
      <c r="K61" s="94"/>
      <c r="L61" s="94"/>
      <c r="M61" s="153">
        <v>6</v>
      </c>
      <c r="N61" s="153">
        <v>5</v>
      </c>
      <c r="O61" s="153">
        <f>M61*0.05</f>
        <v>0.30000000000000004</v>
      </c>
      <c r="P61" s="154">
        <v>15</v>
      </c>
    </row>
    <row r="62" spans="1:16" outlineLevel="1" x14ac:dyDescent="0.25">
      <c r="A62" s="93"/>
      <c r="B62" s="149"/>
      <c r="C62" s="149"/>
      <c r="D62" s="149"/>
      <c r="E62" s="102"/>
      <c r="F62" s="150"/>
      <c r="G62" s="150"/>
      <c r="H62" s="150"/>
      <c r="I62" s="150"/>
      <c r="J62" s="150"/>
      <c r="K62" s="150"/>
      <c r="L62" s="150"/>
      <c r="M62" s="151"/>
      <c r="N62" s="151"/>
      <c r="O62" s="151"/>
      <c r="P62" s="152"/>
    </row>
    <row r="63" spans="1:16" outlineLevel="1" x14ac:dyDescent="0.25">
      <c r="A63" s="93"/>
      <c r="B63" s="162" t="s">
        <v>208</v>
      </c>
      <c r="C63" s="163"/>
      <c r="D63" s="163"/>
      <c r="E63" s="102"/>
      <c r="F63" s="150"/>
      <c r="G63" s="150"/>
      <c r="H63" s="150"/>
      <c r="I63" s="155"/>
      <c r="J63" s="155"/>
      <c r="K63" s="155"/>
      <c r="L63" s="155"/>
      <c r="M63" s="151"/>
      <c r="N63" s="151"/>
      <c r="O63" s="151"/>
      <c r="P63" s="152"/>
    </row>
    <row r="64" spans="1:16" outlineLevel="1" x14ac:dyDescent="0.25">
      <c r="A64" s="93"/>
      <c r="B64" s="149"/>
      <c r="C64" s="164" t="s">
        <v>96</v>
      </c>
      <c r="D64" s="164"/>
      <c r="E64" s="94"/>
      <c r="F64" s="94"/>
      <c r="G64" s="94"/>
      <c r="H64" s="94"/>
      <c r="I64" s="94"/>
      <c r="J64" s="94"/>
      <c r="K64" s="94"/>
      <c r="L64" s="94"/>
      <c r="M64" s="153">
        <v>6.5</v>
      </c>
      <c r="N64" s="153">
        <v>1</v>
      </c>
      <c r="O64" s="153">
        <f>M64*0.05</f>
        <v>0.32500000000000001</v>
      </c>
      <c r="P64" s="154">
        <v>15</v>
      </c>
    </row>
    <row r="65" spans="1:16" outlineLevel="1" x14ac:dyDescent="0.25">
      <c r="A65" s="93"/>
      <c r="B65" s="149"/>
      <c r="C65" s="164" t="s">
        <v>95</v>
      </c>
      <c r="D65" s="164"/>
      <c r="E65" s="94"/>
      <c r="F65" s="94"/>
      <c r="G65" s="94"/>
      <c r="H65" s="94"/>
      <c r="I65" s="94"/>
      <c r="J65" s="94"/>
      <c r="K65" s="94"/>
      <c r="L65" s="94"/>
      <c r="M65" s="153">
        <v>12</v>
      </c>
      <c r="N65" s="153">
        <v>1</v>
      </c>
      <c r="O65" s="153">
        <f>M65*0.05</f>
        <v>0.60000000000000009</v>
      </c>
      <c r="P65" s="154">
        <v>15</v>
      </c>
    </row>
    <row r="66" spans="1:16" outlineLevel="1" x14ac:dyDescent="0.25">
      <c r="A66" s="93"/>
      <c r="B66" s="149"/>
      <c r="C66" s="149"/>
      <c r="D66" s="149"/>
      <c r="E66" s="102"/>
      <c r="F66" s="150"/>
      <c r="G66" s="150"/>
      <c r="H66" s="150"/>
      <c r="I66" s="150"/>
      <c r="J66" s="150"/>
      <c r="K66" s="150"/>
      <c r="L66" s="150"/>
      <c r="M66" s="151"/>
      <c r="N66" s="151"/>
      <c r="O66" s="151"/>
      <c r="P66" s="152"/>
    </row>
    <row r="67" spans="1:16" outlineLevel="1" x14ac:dyDescent="0.25">
      <c r="A67" s="93"/>
      <c r="B67" s="162" t="s">
        <v>209</v>
      </c>
      <c r="C67" s="163"/>
      <c r="D67" s="163"/>
      <c r="E67" s="94"/>
      <c r="F67" s="94"/>
      <c r="G67" s="94"/>
      <c r="H67" s="94"/>
      <c r="I67" s="94"/>
      <c r="J67" s="94"/>
      <c r="K67" s="94"/>
      <c r="L67" s="94"/>
      <c r="M67" s="153">
        <v>21</v>
      </c>
      <c r="N67" s="153">
        <v>5.5</v>
      </c>
      <c r="O67" s="153">
        <f>M67*0.05</f>
        <v>1.05</v>
      </c>
      <c r="P67" s="154">
        <v>15</v>
      </c>
    </row>
    <row r="68" spans="1:16" outlineLevel="1" x14ac:dyDescent="0.25">
      <c r="A68" s="93"/>
      <c r="B68" s="149"/>
      <c r="C68" s="149"/>
      <c r="D68" s="149"/>
      <c r="E68" s="102"/>
      <c r="F68" s="150"/>
      <c r="G68" s="150"/>
      <c r="H68" s="150"/>
      <c r="I68" s="150"/>
      <c r="J68" s="150"/>
      <c r="K68" s="150"/>
      <c r="L68" s="150"/>
      <c r="M68" s="151"/>
      <c r="N68" s="151"/>
      <c r="O68" s="151"/>
      <c r="P68" s="152"/>
    </row>
    <row r="69" spans="1:16" x14ac:dyDescent="0.25">
      <c r="A69" s="93"/>
      <c r="B69" s="162" t="s">
        <v>745</v>
      </c>
      <c r="C69" s="163"/>
      <c r="D69" s="163"/>
      <c r="E69" s="94"/>
      <c r="F69" s="94"/>
      <c r="G69" s="94"/>
      <c r="H69" s="94"/>
      <c r="I69" s="94"/>
      <c r="J69" s="94"/>
      <c r="K69" s="94"/>
      <c r="L69" s="94"/>
      <c r="M69" s="153">
        <v>46</v>
      </c>
      <c r="N69" s="153">
        <v>7.8</v>
      </c>
      <c r="O69" s="153">
        <f>M69*0.05</f>
        <v>2.3000000000000003</v>
      </c>
      <c r="P69" s="154">
        <v>15</v>
      </c>
    </row>
    <row r="70" spans="1:16" x14ac:dyDescent="0.25">
      <c r="A70" s="93"/>
      <c r="B70" s="149"/>
      <c r="C70" s="149"/>
      <c r="D70" s="149"/>
      <c r="E70" s="102"/>
      <c r="F70" s="150"/>
      <c r="G70" s="150"/>
      <c r="H70" s="150"/>
      <c r="I70" s="150"/>
      <c r="J70" s="150"/>
      <c r="K70" s="150"/>
      <c r="L70" s="150"/>
      <c r="M70" s="151"/>
      <c r="N70" s="151"/>
      <c r="O70" s="151"/>
      <c r="P70" s="152"/>
    </row>
    <row r="71" spans="1:16" x14ac:dyDescent="0.25">
      <c r="A71" s="93"/>
      <c r="B71" s="162" t="s">
        <v>769</v>
      </c>
      <c r="C71" s="163"/>
      <c r="D71" s="163"/>
      <c r="E71" s="94"/>
      <c r="F71" s="19"/>
      <c r="G71" s="19"/>
      <c r="H71" s="19"/>
      <c r="I71" s="19"/>
      <c r="J71" s="19"/>
      <c r="K71" s="19"/>
      <c r="L71" s="19"/>
      <c r="M71" s="153">
        <v>7</v>
      </c>
      <c r="N71" s="153">
        <v>10</v>
      </c>
      <c r="O71" s="153">
        <f>M71*0.05</f>
        <v>0.35000000000000003</v>
      </c>
      <c r="P71" s="154">
        <v>15</v>
      </c>
    </row>
    <row r="72" spans="1:16" x14ac:dyDescent="0.25">
      <c r="A72" s="93"/>
      <c r="B72" s="149"/>
      <c r="C72" s="149"/>
      <c r="D72" s="149"/>
      <c r="E72" s="102"/>
      <c r="F72" s="150"/>
      <c r="G72" s="150"/>
      <c r="H72" s="150"/>
      <c r="I72" s="150"/>
      <c r="J72" s="150"/>
      <c r="K72" s="150"/>
      <c r="L72" s="150"/>
      <c r="M72" s="151"/>
      <c r="N72" s="151"/>
      <c r="O72" s="151"/>
      <c r="P72" s="152"/>
    </row>
    <row r="73" spans="1:16" x14ac:dyDescent="0.25">
      <c r="A73" s="93"/>
      <c r="B73" s="162" t="s">
        <v>770</v>
      </c>
      <c r="C73" s="163"/>
      <c r="D73" s="163"/>
      <c r="E73" s="94"/>
      <c r="F73" s="19"/>
      <c r="G73" s="19"/>
      <c r="H73" s="19"/>
      <c r="I73" s="19"/>
      <c r="J73" s="19"/>
      <c r="K73" s="19"/>
      <c r="L73" s="19"/>
      <c r="M73" s="153">
        <v>15</v>
      </c>
      <c r="N73" s="153">
        <v>10</v>
      </c>
      <c r="O73" s="153">
        <f>M73*0.05</f>
        <v>0.75</v>
      </c>
      <c r="P73" s="154">
        <v>15</v>
      </c>
    </row>
    <row r="74" spans="1:16" ht="15.75" thickBot="1" x14ac:dyDescent="0.3">
      <c r="A74" s="93"/>
      <c r="B74" s="149"/>
      <c r="C74" s="149"/>
      <c r="D74" s="149"/>
      <c r="E74" s="102"/>
      <c r="F74" s="150"/>
      <c r="G74" s="150"/>
      <c r="H74" s="150"/>
      <c r="I74" s="150"/>
      <c r="J74" s="150"/>
      <c r="K74" s="150"/>
      <c r="L74" s="150"/>
      <c r="M74" s="151"/>
      <c r="N74" s="151"/>
      <c r="O74" s="151"/>
      <c r="P74" s="152"/>
    </row>
    <row r="75" spans="1:16" ht="15" customHeight="1" x14ac:dyDescent="0.25">
      <c r="A75" s="215" t="s">
        <v>641</v>
      </c>
      <c r="B75" s="216"/>
      <c r="C75" s="216"/>
      <c r="D75" s="216"/>
      <c r="E75" s="216"/>
      <c r="F75" s="216"/>
      <c r="G75" s="216"/>
      <c r="H75" s="216"/>
      <c r="I75" s="216"/>
      <c r="J75" s="216"/>
      <c r="K75" s="216"/>
      <c r="L75" s="216"/>
      <c r="M75" s="216"/>
      <c r="N75" s="216"/>
      <c r="O75" s="216"/>
      <c r="P75" s="217"/>
    </row>
    <row r="76" spans="1:16" ht="15.75" customHeight="1" thickBot="1" x14ac:dyDescent="0.3">
      <c r="A76" s="218"/>
      <c r="B76" s="219"/>
      <c r="C76" s="219"/>
      <c r="D76" s="219"/>
      <c r="E76" s="219"/>
      <c r="F76" s="219"/>
      <c r="G76" s="219"/>
      <c r="H76" s="219"/>
      <c r="I76" s="219"/>
      <c r="J76" s="219"/>
      <c r="K76" s="219"/>
      <c r="L76" s="219"/>
      <c r="M76" s="219"/>
      <c r="N76" s="219"/>
      <c r="O76" s="219"/>
      <c r="P76" s="220"/>
    </row>
    <row r="77" spans="1:16" x14ac:dyDescent="0.25">
      <c r="A77" s="93"/>
      <c r="B77" s="149"/>
      <c r="C77" s="149"/>
      <c r="D77" s="149"/>
      <c r="E77" s="102"/>
      <c r="F77" s="150"/>
      <c r="G77" s="150"/>
      <c r="H77" s="150"/>
      <c r="I77" s="150"/>
      <c r="J77" s="150"/>
      <c r="K77" s="150"/>
      <c r="L77" s="150"/>
      <c r="M77" s="151"/>
      <c r="N77" s="151"/>
      <c r="O77" s="151"/>
      <c r="P77" s="152"/>
    </row>
    <row r="78" spans="1:16" x14ac:dyDescent="0.25">
      <c r="A78" s="93"/>
      <c r="B78" s="162" t="s">
        <v>642</v>
      </c>
      <c r="C78" s="163"/>
      <c r="D78" s="163"/>
      <c r="E78" s="94"/>
      <c r="F78" s="94"/>
      <c r="G78" s="94"/>
      <c r="H78" s="94"/>
      <c r="I78" s="94"/>
      <c r="J78" s="94"/>
      <c r="K78" s="94"/>
      <c r="L78" s="94"/>
      <c r="M78" s="153">
        <v>10</v>
      </c>
      <c r="N78" s="153"/>
      <c r="O78" s="153"/>
      <c r="P78" s="154"/>
    </row>
    <row r="79" spans="1:16" x14ac:dyDescent="0.25">
      <c r="A79" s="93"/>
      <c r="B79" s="149"/>
      <c r="C79" s="149"/>
      <c r="D79" s="149"/>
      <c r="E79" s="102"/>
      <c r="F79" s="150"/>
      <c r="G79" s="150"/>
      <c r="H79" s="150"/>
      <c r="I79" s="150"/>
      <c r="J79" s="150"/>
      <c r="K79" s="150"/>
      <c r="L79" s="150"/>
      <c r="M79" s="151"/>
      <c r="N79" s="151"/>
      <c r="O79" s="151"/>
      <c r="P79" s="152"/>
    </row>
    <row r="80" spans="1:16" x14ac:dyDescent="0.25">
      <c r="A80" s="93"/>
      <c r="B80" s="162" t="s">
        <v>771</v>
      </c>
      <c r="C80" s="163"/>
      <c r="D80" s="163"/>
      <c r="E80" s="94"/>
      <c r="F80" s="19"/>
      <c r="G80" s="19"/>
      <c r="H80" s="19"/>
      <c r="I80" s="19"/>
      <c r="J80" s="19"/>
      <c r="K80" s="19"/>
      <c r="L80" s="19"/>
      <c r="M80" s="153">
        <v>10</v>
      </c>
      <c r="N80" s="153"/>
      <c r="O80" s="153"/>
      <c r="P80" s="154"/>
    </row>
    <row r="81" spans="1:16" ht="15.75" thickBot="1" x14ac:dyDescent="0.3">
      <c r="A81" s="156"/>
      <c r="B81" s="157"/>
      <c r="C81" s="157"/>
      <c r="D81" s="157"/>
      <c r="E81" s="158"/>
      <c r="F81" s="159"/>
      <c r="G81" s="159"/>
      <c r="H81" s="159"/>
      <c r="I81" s="159"/>
      <c r="J81" s="159"/>
      <c r="K81" s="159"/>
      <c r="L81" s="159"/>
      <c r="M81" s="160"/>
      <c r="N81" s="160"/>
      <c r="O81" s="160"/>
      <c r="P81" s="161"/>
    </row>
  </sheetData>
  <mergeCells count="11">
    <mergeCell ref="A6:P7"/>
    <mergeCell ref="A29:P30"/>
    <mergeCell ref="A55:P56"/>
    <mergeCell ref="A75:P76"/>
    <mergeCell ref="M1:P1"/>
    <mergeCell ref="A2:D3"/>
    <mergeCell ref="M2:M4"/>
    <mergeCell ref="N2:N4"/>
    <mergeCell ref="O2:O4"/>
    <mergeCell ref="P2:P4"/>
    <mergeCell ref="A4:D4"/>
  </mergeCells>
  <conditionalFormatting sqref="L8:L11 L77:L81 L14 L16 L18 L20:L21 L24:L26 L28 L72 L74 L31:L41 L43:L49 L57:L70 L51 L53:L54">
    <cfRule type="expression" dxfId="1355" priority="192">
      <formula>$L$5="Non"</formula>
    </cfRule>
  </conditionalFormatting>
  <conditionalFormatting sqref="K77:K81 K8:K11 K14 K16 K18 K20:K21 K24:K26 K28 K72 K74 K31:K41 K43:K49 K57:K70 K51 K53:K54">
    <cfRule type="expression" dxfId="1354" priority="191">
      <formula>$K$5="Non"</formula>
    </cfRule>
  </conditionalFormatting>
  <conditionalFormatting sqref="J8:J11 J77:J81 J14 J16 J18 J20:J21 J24:J26 J28 J72 J74 J31:J41 J43:J49 J57:J70 J51 J53:J54">
    <cfRule type="expression" dxfId="1353" priority="190">
      <formula>$J$5="Non"</formula>
    </cfRule>
  </conditionalFormatting>
  <conditionalFormatting sqref="I77:I81 I8:I11 I14 I16 I18 I20:I21 I24:I26 I28 I72 I74 I31:I41 I43:I49 I57:I70 I51 I53:I54">
    <cfRule type="expression" dxfId="1352" priority="189">
      <formula>$I$5="Non"</formula>
    </cfRule>
  </conditionalFormatting>
  <conditionalFormatting sqref="H8:H11 H77:H81 H14 H16 H18 H20:H21 H24:H26 H28 H72 H74 H31:H41 H43:H49 H57:H70 H51 H53:H54">
    <cfRule type="expression" dxfId="1351" priority="188">
      <formula>$H$5="Non"</formula>
    </cfRule>
  </conditionalFormatting>
  <conditionalFormatting sqref="G77:G81 G8:G11 G14 G16 G18 G20:G21 G24:G26 G28 G72 G74 G31:G41 G43:G49 G57:G70 G51 G53:G54">
    <cfRule type="expression" dxfId="1350" priority="187">
      <formula>$G$5="Non"</formula>
    </cfRule>
  </conditionalFormatting>
  <conditionalFormatting sqref="F8:F11 F77:F81 F14 F16 F18 F20:F21 F24:F26 F28 F72 F74 F31:F41 F43:F49 F57:F70 F51 F53:F54">
    <cfRule type="expression" dxfId="1349" priority="186">
      <formula>$F$5="Non"</formula>
    </cfRule>
  </conditionalFormatting>
  <conditionalFormatting sqref="E77:E81 E57:E70 E31:E41 E8:E11 E43:L43 E45:L45 E49:L49 F78:L78 E14 E16 E18 E20:E21 E24:E26 E28 E72 E74 F35:L37 F40:L40 F64:L65 F69:L69 E44 E46:E48 F59:L61 F67:L67 E51 E53:E54">
    <cfRule type="expression" dxfId="1348" priority="185">
      <formula>$E$5="Non"</formula>
    </cfRule>
  </conditionalFormatting>
  <conditionalFormatting sqref="F25">
    <cfRule type="expression" dxfId="1347" priority="184">
      <formula>$E$5="Non"</formula>
    </cfRule>
  </conditionalFormatting>
  <conditionalFormatting sqref="G25">
    <cfRule type="expression" dxfId="1346" priority="183">
      <formula>$E$5="Non"</formula>
    </cfRule>
  </conditionalFormatting>
  <conditionalFormatting sqref="H25">
    <cfRule type="expression" dxfId="1345" priority="182">
      <formula>$E$5="Non"</formula>
    </cfRule>
  </conditionalFormatting>
  <conditionalFormatting sqref="I25">
    <cfRule type="expression" dxfId="1344" priority="181">
      <formula>$E$5="Non"</formula>
    </cfRule>
  </conditionalFormatting>
  <conditionalFormatting sqref="J25">
    <cfRule type="expression" dxfId="1343" priority="180">
      <formula>$E$5="Non"</formula>
    </cfRule>
  </conditionalFormatting>
  <conditionalFormatting sqref="K25">
    <cfRule type="expression" dxfId="1342" priority="179">
      <formula>$E$5="Non"</formula>
    </cfRule>
  </conditionalFormatting>
  <conditionalFormatting sqref="L25">
    <cfRule type="expression" dxfId="1341" priority="178">
      <formula>$E$5="Non"</formula>
    </cfRule>
  </conditionalFormatting>
  <conditionalFormatting sqref="F33:L33">
    <cfRule type="expression" dxfId="1340" priority="177">
      <formula>$E$5="Non"</formula>
    </cfRule>
  </conditionalFormatting>
  <conditionalFormatting sqref="F48:L48">
    <cfRule type="expression" dxfId="1339" priority="176">
      <formula>$E$5="Non"</formula>
    </cfRule>
  </conditionalFormatting>
  <conditionalFormatting sqref="F51:L51">
    <cfRule type="expression" dxfId="1338" priority="175">
      <formula>$E$5="Non"</formula>
    </cfRule>
  </conditionalFormatting>
  <conditionalFormatting sqref="F41:L41">
    <cfRule type="expression" dxfId="1337" priority="174">
      <formula>$E$5="Non"</formula>
    </cfRule>
  </conditionalFormatting>
  <conditionalFormatting sqref="F67">
    <cfRule type="expression" dxfId="1336" priority="173">
      <formula>$E$5="Non"</formula>
    </cfRule>
  </conditionalFormatting>
  <conditionalFormatting sqref="G67">
    <cfRule type="expression" dxfId="1335" priority="172">
      <formula>$E$5="Non"</formula>
    </cfRule>
  </conditionalFormatting>
  <conditionalFormatting sqref="H67">
    <cfRule type="expression" dxfId="1334" priority="171">
      <formula>$E$5="Non"</formula>
    </cfRule>
  </conditionalFormatting>
  <conditionalFormatting sqref="I67">
    <cfRule type="expression" dxfId="1333" priority="170">
      <formula>$E$5="Non"</formula>
    </cfRule>
  </conditionalFormatting>
  <conditionalFormatting sqref="J67">
    <cfRule type="expression" dxfId="1332" priority="169">
      <formula>$E$5="Non"</formula>
    </cfRule>
  </conditionalFormatting>
  <conditionalFormatting sqref="K67">
    <cfRule type="expression" dxfId="1331" priority="168">
      <formula>$E$5="Non"</formula>
    </cfRule>
  </conditionalFormatting>
  <conditionalFormatting sqref="L67">
    <cfRule type="expression" dxfId="1330" priority="167">
      <formula>$E$5="Non"</formula>
    </cfRule>
  </conditionalFormatting>
  <conditionalFormatting sqref="F53:L53">
    <cfRule type="expression" dxfId="1329" priority="166">
      <formula>$E$5="Non"</formula>
    </cfRule>
  </conditionalFormatting>
  <conditionalFormatting sqref="L12">
    <cfRule type="expression" dxfId="1328" priority="165">
      <formula>$L$5="Non"</formula>
    </cfRule>
  </conditionalFormatting>
  <conditionalFormatting sqref="K12">
    <cfRule type="expression" dxfId="1327" priority="164">
      <formula>$K$5="Non"</formula>
    </cfRule>
  </conditionalFormatting>
  <conditionalFormatting sqref="J12">
    <cfRule type="expression" dxfId="1326" priority="163">
      <formula>$J$5="Non"</formula>
    </cfRule>
  </conditionalFormatting>
  <conditionalFormatting sqref="I12">
    <cfRule type="expression" dxfId="1325" priority="162">
      <formula>$I$5="Non"</formula>
    </cfRule>
  </conditionalFormatting>
  <conditionalFormatting sqref="H12">
    <cfRule type="expression" dxfId="1324" priority="161">
      <formula>$H$5="Non"</formula>
    </cfRule>
  </conditionalFormatting>
  <conditionalFormatting sqref="G12">
    <cfRule type="expression" dxfId="1323" priority="160">
      <formula>$G$5="Non"</formula>
    </cfRule>
  </conditionalFormatting>
  <conditionalFormatting sqref="F12">
    <cfRule type="expression" dxfId="1322" priority="159">
      <formula>$F$5="Non"</formula>
    </cfRule>
  </conditionalFormatting>
  <conditionalFormatting sqref="E12">
    <cfRule type="expression" dxfId="1321" priority="158">
      <formula>$E$5="Non"</formula>
    </cfRule>
  </conditionalFormatting>
  <conditionalFormatting sqref="L15">
    <cfRule type="expression" dxfId="1320" priority="157">
      <formula>$L$5="Non"</formula>
    </cfRule>
  </conditionalFormatting>
  <conditionalFormatting sqref="K15">
    <cfRule type="expression" dxfId="1319" priority="156">
      <formula>$K$5="Non"</formula>
    </cfRule>
  </conditionalFormatting>
  <conditionalFormatting sqref="J15">
    <cfRule type="expression" dxfId="1318" priority="155">
      <formula>$J$5="Non"</formula>
    </cfRule>
  </conditionalFormatting>
  <conditionalFormatting sqref="I15">
    <cfRule type="expression" dxfId="1317" priority="154">
      <formula>$I$5="Non"</formula>
    </cfRule>
  </conditionalFormatting>
  <conditionalFormatting sqref="H15">
    <cfRule type="expression" dxfId="1316" priority="153">
      <formula>$H$5="Non"</formula>
    </cfRule>
  </conditionalFormatting>
  <conditionalFormatting sqref="G15">
    <cfRule type="expression" dxfId="1315" priority="152">
      <formula>$G$5="Non"</formula>
    </cfRule>
  </conditionalFormatting>
  <conditionalFormatting sqref="F15">
    <cfRule type="expression" dxfId="1314" priority="151">
      <formula>$F$5="Non"</formula>
    </cfRule>
  </conditionalFormatting>
  <conditionalFormatting sqref="E15">
    <cfRule type="expression" dxfId="1313" priority="150">
      <formula>$E$5="Non"</formula>
    </cfRule>
  </conditionalFormatting>
  <conditionalFormatting sqref="L17">
    <cfRule type="expression" dxfId="1312" priority="149">
      <formula>$L$5="Non"</formula>
    </cfRule>
  </conditionalFormatting>
  <conditionalFormatting sqref="K17">
    <cfRule type="expression" dxfId="1311" priority="148">
      <formula>$K$5="Non"</formula>
    </cfRule>
  </conditionalFormatting>
  <conditionalFormatting sqref="J17">
    <cfRule type="expression" dxfId="1310" priority="147">
      <formula>$J$5="Non"</formula>
    </cfRule>
  </conditionalFormatting>
  <conditionalFormatting sqref="I17">
    <cfRule type="expression" dxfId="1309" priority="146">
      <formula>$I$5="Non"</formula>
    </cfRule>
  </conditionalFormatting>
  <conditionalFormatting sqref="H17">
    <cfRule type="expression" dxfId="1308" priority="145">
      <formula>$H$5="Non"</formula>
    </cfRule>
  </conditionalFormatting>
  <conditionalFormatting sqref="G17">
    <cfRule type="expression" dxfId="1307" priority="144">
      <formula>$G$5="Non"</formula>
    </cfRule>
  </conditionalFormatting>
  <conditionalFormatting sqref="F17">
    <cfRule type="expression" dxfId="1306" priority="143">
      <formula>$F$5="Non"</formula>
    </cfRule>
  </conditionalFormatting>
  <conditionalFormatting sqref="E17">
    <cfRule type="expression" dxfId="1305" priority="142">
      <formula>$E$5="Non"</formula>
    </cfRule>
  </conditionalFormatting>
  <conditionalFormatting sqref="L19">
    <cfRule type="expression" dxfId="1304" priority="141">
      <formula>$L$5="Non"</formula>
    </cfRule>
  </conditionalFormatting>
  <conditionalFormatting sqref="K19">
    <cfRule type="expression" dxfId="1303" priority="140">
      <formula>$K$5="Non"</formula>
    </cfRule>
  </conditionalFormatting>
  <conditionalFormatting sqref="J19">
    <cfRule type="expression" dxfId="1302" priority="139">
      <formula>$J$5="Non"</formula>
    </cfRule>
  </conditionalFormatting>
  <conditionalFormatting sqref="I19">
    <cfRule type="expression" dxfId="1301" priority="138">
      <formula>$I$5="Non"</formula>
    </cfRule>
  </conditionalFormatting>
  <conditionalFormatting sqref="H19">
    <cfRule type="expression" dxfId="1300" priority="137">
      <formula>$H$5="Non"</formula>
    </cfRule>
  </conditionalFormatting>
  <conditionalFormatting sqref="G19">
    <cfRule type="expression" dxfId="1299" priority="136">
      <formula>$G$5="Non"</formula>
    </cfRule>
  </conditionalFormatting>
  <conditionalFormatting sqref="F19">
    <cfRule type="expression" dxfId="1298" priority="135">
      <formula>$F$5="Non"</formula>
    </cfRule>
  </conditionalFormatting>
  <conditionalFormatting sqref="E19">
    <cfRule type="expression" dxfId="1297" priority="134">
      <formula>$E$5="Non"</formula>
    </cfRule>
  </conditionalFormatting>
  <conditionalFormatting sqref="L22">
    <cfRule type="expression" dxfId="1296" priority="133">
      <formula>$L$5="Non"</formula>
    </cfRule>
  </conditionalFormatting>
  <conditionalFormatting sqref="K22">
    <cfRule type="expression" dxfId="1295" priority="132">
      <formula>$K$5="Non"</formula>
    </cfRule>
  </conditionalFormatting>
  <conditionalFormatting sqref="J22">
    <cfRule type="expression" dxfId="1294" priority="131">
      <formula>$J$5="Non"</formula>
    </cfRule>
  </conditionalFormatting>
  <conditionalFormatting sqref="I22">
    <cfRule type="expression" dxfId="1293" priority="130">
      <formula>$I$5="Non"</formula>
    </cfRule>
  </conditionalFormatting>
  <conditionalFormatting sqref="H22">
    <cfRule type="expression" dxfId="1292" priority="129">
      <formula>$H$5="Non"</formula>
    </cfRule>
  </conditionalFormatting>
  <conditionalFormatting sqref="G22">
    <cfRule type="expression" dxfId="1291" priority="128">
      <formula>$G$5="Non"</formula>
    </cfRule>
  </conditionalFormatting>
  <conditionalFormatting sqref="F22">
    <cfRule type="expression" dxfId="1290" priority="127">
      <formula>$F$5="Non"</formula>
    </cfRule>
  </conditionalFormatting>
  <conditionalFormatting sqref="E22">
    <cfRule type="expression" dxfId="1289" priority="126">
      <formula>$E$5="Non"</formula>
    </cfRule>
  </conditionalFormatting>
  <conditionalFormatting sqref="L23">
    <cfRule type="expression" dxfId="1288" priority="125">
      <formula>$L$5="Non"</formula>
    </cfRule>
  </conditionalFormatting>
  <conditionalFormatting sqref="K23">
    <cfRule type="expression" dxfId="1287" priority="124">
      <formula>$K$5="Non"</formula>
    </cfRule>
  </conditionalFormatting>
  <conditionalFormatting sqref="J23">
    <cfRule type="expression" dxfId="1286" priority="123">
      <formula>$J$5="Non"</formula>
    </cfRule>
  </conditionalFormatting>
  <conditionalFormatting sqref="I23">
    <cfRule type="expression" dxfId="1285" priority="122">
      <formula>$I$5="Non"</formula>
    </cfRule>
  </conditionalFormatting>
  <conditionalFormatting sqref="H23">
    <cfRule type="expression" dxfId="1284" priority="121">
      <formula>$H$5="Non"</formula>
    </cfRule>
  </conditionalFormatting>
  <conditionalFormatting sqref="G23">
    <cfRule type="expression" dxfId="1283" priority="120">
      <formula>$G$5="Non"</formula>
    </cfRule>
  </conditionalFormatting>
  <conditionalFormatting sqref="F23">
    <cfRule type="expression" dxfId="1282" priority="119">
      <formula>$F$5="Non"</formula>
    </cfRule>
  </conditionalFormatting>
  <conditionalFormatting sqref="E23">
    <cfRule type="expression" dxfId="1281" priority="118">
      <formula>$E$5="Non"</formula>
    </cfRule>
  </conditionalFormatting>
  <conditionalFormatting sqref="L27">
    <cfRule type="expression" dxfId="1280" priority="117">
      <formula>$L$5="Non"</formula>
    </cfRule>
  </conditionalFormatting>
  <conditionalFormatting sqref="K27">
    <cfRule type="expression" dxfId="1279" priority="116">
      <formula>$K$5="Non"</formula>
    </cfRule>
  </conditionalFormatting>
  <conditionalFormatting sqref="J27">
    <cfRule type="expression" dxfId="1278" priority="115">
      <formula>$J$5="Non"</formula>
    </cfRule>
  </conditionalFormatting>
  <conditionalFormatting sqref="I27">
    <cfRule type="expression" dxfId="1277" priority="114">
      <formula>$I$5="Non"</formula>
    </cfRule>
  </conditionalFormatting>
  <conditionalFormatting sqref="H27">
    <cfRule type="expression" dxfId="1276" priority="113">
      <formula>$H$5="Non"</formula>
    </cfRule>
  </conditionalFormatting>
  <conditionalFormatting sqref="G27">
    <cfRule type="expression" dxfId="1275" priority="112">
      <formula>$G$5="Non"</formula>
    </cfRule>
  </conditionalFormatting>
  <conditionalFormatting sqref="F27">
    <cfRule type="expression" dxfId="1274" priority="111">
      <formula>$F$5="Non"</formula>
    </cfRule>
  </conditionalFormatting>
  <conditionalFormatting sqref="E27">
    <cfRule type="expression" dxfId="1273" priority="110">
      <formula>$E$5="Non"</formula>
    </cfRule>
  </conditionalFormatting>
  <conditionalFormatting sqref="L42">
    <cfRule type="expression" dxfId="1272" priority="109">
      <formula>$L$5="Non"</formula>
    </cfRule>
  </conditionalFormatting>
  <conditionalFormatting sqref="K42">
    <cfRule type="expression" dxfId="1271" priority="108">
      <formula>$K$5="Non"</formula>
    </cfRule>
  </conditionalFormatting>
  <conditionalFormatting sqref="J42">
    <cfRule type="expression" dxfId="1270" priority="107">
      <formula>$J$5="Non"</formula>
    </cfRule>
  </conditionalFormatting>
  <conditionalFormatting sqref="I42">
    <cfRule type="expression" dxfId="1269" priority="106">
      <formula>$I$5="Non"</formula>
    </cfRule>
  </conditionalFormatting>
  <conditionalFormatting sqref="H42">
    <cfRule type="expression" dxfId="1268" priority="105">
      <formula>$H$5="Non"</formula>
    </cfRule>
  </conditionalFormatting>
  <conditionalFormatting sqref="G42">
    <cfRule type="expression" dxfId="1267" priority="104">
      <formula>$G$5="Non"</formula>
    </cfRule>
  </conditionalFormatting>
  <conditionalFormatting sqref="F42">
    <cfRule type="expression" dxfId="1266" priority="103">
      <formula>$F$5="Non"</formula>
    </cfRule>
  </conditionalFormatting>
  <conditionalFormatting sqref="E42">
    <cfRule type="expression" dxfId="1265" priority="102">
      <formula>$E$5="Non"</formula>
    </cfRule>
  </conditionalFormatting>
  <conditionalFormatting sqref="L71">
    <cfRule type="expression" dxfId="1264" priority="101">
      <formula>$L$5="Non"</formula>
    </cfRule>
  </conditionalFormatting>
  <conditionalFormatting sqref="K71">
    <cfRule type="expression" dxfId="1263" priority="100">
      <formula>$K$5="Non"</formula>
    </cfRule>
  </conditionalFormatting>
  <conditionalFormatting sqref="J71">
    <cfRule type="expression" dxfId="1262" priority="99">
      <formula>$J$5="Non"</formula>
    </cfRule>
  </conditionalFormatting>
  <conditionalFormatting sqref="I71">
    <cfRule type="expression" dxfId="1261" priority="98">
      <formula>$I$5="Non"</formula>
    </cfRule>
  </conditionalFormatting>
  <conditionalFormatting sqref="H71">
    <cfRule type="expression" dxfId="1260" priority="97">
      <formula>$H$5="Non"</formula>
    </cfRule>
  </conditionalFormatting>
  <conditionalFormatting sqref="G71">
    <cfRule type="expression" dxfId="1259" priority="96">
      <formula>$G$5="Non"</formula>
    </cfRule>
  </conditionalFormatting>
  <conditionalFormatting sqref="F71">
    <cfRule type="expression" dxfId="1258" priority="95">
      <formula>$F$5="Non"</formula>
    </cfRule>
  </conditionalFormatting>
  <conditionalFormatting sqref="E71">
    <cfRule type="expression" dxfId="1257" priority="94">
      <formula>$E$5="Non"</formula>
    </cfRule>
  </conditionalFormatting>
  <conditionalFormatting sqref="L73">
    <cfRule type="expression" dxfId="1256" priority="93">
      <formula>$L$5="Non"</formula>
    </cfRule>
  </conditionalFormatting>
  <conditionalFormatting sqref="K73">
    <cfRule type="expression" dxfId="1255" priority="92">
      <formula>$K$5="Non"</formula>
    </cfRule>
  </conditionalFormatting>
  <conditionalFormatting sqref="J73">
    <cfRule type="expression" dxfId="1254" priority="91">
      <formula>$J$5="Non"</formula>
    </cfRule>
  </conditionalFormatting>
  <conditionalFormatting sqref="I73">
    <cfRule type="expression" dxfId="1253" priority="90">
      <formula>$I$5="Non"</formula>
    </cfRule>
  </conditionalFormatting>
  <conditionalFormatting sqref="H73">
    <cfRule type="expression" dxfId="1252" priority="89">
      <formula>$H$5="Non"</formula>
    </cfRule>
  </conditionalFormatting>
  <conditionalFormatting sqref="G73">
    <cfRule type="expression" dxfId="1251" priority="88">
      <formula>$G$5="Non"</formula>
    </cfRule>
  </conditionalFormatting>
  <conditionalFormatting sqref="F73">
    <cfRule type="expression" dxfId="1250" priority="87">
      <formula>$F$5="Non"</formula>
    </cfRule>
  </conditionalFormatting>
  <conditionalFormatting sqref="E73">
    <cfRule type="expression" dxfId="1249" priority="86">
      <formula>$E$5="Non"</formula>
    </cfRule>
  </conditionalFormatting>
  <conditionalFormatting sqref="F35">
    <cfRule type="expression" dxfId="1248" priority="85">
      <formula>$E$5="Non"</formula>
    </cfRule>
  </conditionalFormatting>
  <conditionalFormatting sqref="G35">
    <cfRule type="expression" dxfId="1247" priority="84">
      <formula>$E$5="Non"</formula>
    </cfRule>
  </conditionalFormatting>
  <conditionalFormatting sqref="H35">
    <cfRule type="expression" dxfId="1246" priority="83">
      <formula>$E$5="Non"</formula>
    </cfRule>
  </conditionalFormatting>
  <conditionalFormatting sqref="I35">
    <cfRule type="expression" dxfId="1245" priority="82">
      <formula>$E$5="Non"</formula>
    </cfRule>
  </conditionalFormatting>
  <conditionalFormatting sqref="J35">
    <cfRule type="expression" dxfId="1244" priority="81">
      <formula>$E$5="Non"</formula>
    </cfRule>
  </conditionalFormatting>
  <conditionalFormatting sqref="K35">
    <cfRule type="expression" dxfId="1243" priority="80">
      <formula>$E$5="Non"</formula>
    </cfRule>
  </conditionalFormatting>
  <conditionalFormatting sqref="L35">
    <cfRule type="expression" dxfId="1242" priority="79">
      <formula>$E$5="Non"</formula>
    </cfRule>
  </conditionalFormatting>
  <conditionalFormatting sqref="F36">
    <cfRule type="expression" dxfId="1241" priority="78">
      <formula>$E$5="Non"</formula>
    </cfRule>
  </conditionalFormatting>
  <conditionalFormatting sqref="G36">
    <cfRule type="expression" dxfId="1240" priority="77">
      <formula>$E$5="Non"</formula>
    </cfRule>
  </conditionalFormatting>
  <conditionalFormatting sqref="H36">
    <cfRule type="expression" dxfId="1239" priority="76">
      <formula>$E$5="Non"</formula>
    </cfRule>
  </conditionalFormatting>
  <conditionalFormatting sqref="I36">
    <cfRule type="expression" dxfId="1238" priority="75">
      <formula>$E$5="Non"</formula>
    </cfRule>
  </conditionalFormatting>
  <conditionalFormatting sqref="J36">
    <cfRule type="expression" dxfId="1237" priority="74">
      <formula>$E$5="Non"</formula>
    </cfRule>
  </conditionalFormatting>
  <conditionalFormatting sqref="K36">
    <cfRule type="expression" dxfId="1236" priority="73">
      <formula>$E$5="Non"</formula>
    </cfRule>
  </conditionalFormatting>
  <conditionalFormatting sqref="L36">
    <cfRule type="expression" dxfId="1235" priority="72">
      <formula>$E$5="Non"</formula>
    </cfRule>
  </conditionalFormatting>
  <conditionalFormatting sqref="F37">
    <cfRule type="expression" dxfId="1234" priority="71">
      <formula>$E$5="Non"</formula>
    </cfRule>
  </conditionalFormatting>
  <conditionalFormatting sqref="G37">
    <cfRule type="expression" dxfId="1233" priority="70">
      <formula>$E$5="Non"</formula>
    </cfRule>
  </conditionalFormatting>
  <conditionalFormatting sqref="H37">
    <cfRule type="expression" dxfId="1232" priority="69">
      <formula>$E$5="Non"</formula>
    </cfRule>
  </conditionalFormatting>
  <conditionalFormatting sqref="I37">
    <cfRule type="expression" dxfId="1231" priority="68">
      <formula>$E$5="Non"</formula>
    </cfRule>
  </conditionalFormatting>
  <conditionalFormatting sqref="J37">
    <cfRule type="expression" dxfId="1230" priority="67">
      <formula>$E$5="Non"</formula>
    </cfRule>
  </conditionalFormatting>
  <conditionalFormatting sqref="K37">
    <cfRule type="expression" dxfId="1229" priority="66">
      <formula>$E$5="Non"</formula>
    </cfRule>
  </conditionalFormatting>
  <conditionalFormatting sqref="L37">
    <cfRule type="expression" dxfId="1228" priority="65">
      <formula>$E$5="Non"</formula>
    </cfRule>
  </conditionalFormatting>
  <conditionalFormatting sqref="F40">
    <cfRule type="expression" dxfId="1227" priority="64">
      <formula>$E$5="Non"</formula>
    </cfRule>
  </conditionalFormatting>
  <conditionalFormatting sqref="G40">
    <cfRule type="expression" dxfId="1226" priority="63">
      <formula>$E$5="Non"</formula>
    </cfRule>
  </conditionalFormatting>
  <conditionalFormatting sqref="H40">
    <cfRule type="expression" dxfId="1225" priority="62">
      <formula>$E$5="Non"</formula>
    </cfRule>
  </conditionalFormatting>
  <conditionalFormatting sqref="I40">
    <cfRule type="expression" dxfId="1224" priority="61">
      <formula>$E$5="Non"</formula>
    </cfRule>
  </conditionalFormatting>
  <conditionalFormatting sqref="J40">
    <cfRule type="expression" dxfId="1223" priority="60">
      <formula>$E$5="Non"</formula>
    </cfRule>
  </conditionalFormatting>
  <conditionalFormatting sqref="K40">
    <cfRule type="expression" dxfId="1222" priority="59">
      <formula>$E$5="Non"</formula>
    </cfRule>
  </conditionalFormatting>
  <conditionalFormatting sqref="L40">
    <cfRule type="expression" dxfId="1221" priority="58">
      <formula>$E$5="Non"</formula>
    </cfRule>
  </conditionalFormatting>
  <conditionalFormatting sqref="F43">
    <cfRule type="expression" dxfId="1220" priority="57">
      <formula>$E$5="Non"</formula>
    </cfRule>
  </conditionalFormatting>
  <conditionalFormatting sqref="G43">
    <cfRule type="expression" dxfId="1219" priority="56">
      <formula>$E$5="Non"</formula>
    </cfRule>
  </conditionalFormatting>
  <conditionalFormatting sqref="H43">
    <cfRule type="expression" dxfId="1218" priority="55">
      <formula>$E$5="Non"</formula>
    </cfRule>
  </conditionalFormatting>
  <conditionalFormatting sqref="I43">
    <cfRule type="expression" dxfId="1217" priority="54">
      <formula>$E$5="Non"</formula>
    </cfRule>
  </conditionalFormatting>
  <conditionalFormatting sqref="J43">
    <cfRule type="expression" dxfId="1216" priority="53">
      <formula>$E$5="Non"</formula>
    </cfRule>
  </conditionalFormatting>
  <conditionalFormatting sqref="K43">
    <cfRule type="expression" dxfId="1215" priority="52">
      <formula>$E$5="Non"</formula>
    </cfRule>
  </conditionalFormatting>
  <conditionalFormatting sqref="L43">
    <cfRule type="expression" dxfId="1214" priority="51">
      <formula>$E$5="Non"</formula>
    </cfRule>
  </conditionalFormatting>
  <conditionalFormatting sqref="F45">
    <cfRule type="expression" dxfId="1213" priority="50">
      <formula>$E$5="Non"</formula>
    </cfRule>
  </conditionalFormatting>
  <conditionalFormatting sqref="G45">
    <cfRule type="expression" dxfId="1212" priority="49">
      <formula>$E$5="Non"</formula>
    </cfRule>
  </conditionalFormatting>
  <conditionalFormatting sqref="H45">
    <cfRule type="expression" dxfId="1211" priority="48">
      <formula>$E$5="Non"</formula>
    </cfRule>
  </conditionalFormatting>
  <conditionalFormatting sqref="I45">
    <cfRule type="expression" dxfId="1210" priority="47">
      <formula>$E$5="Non"</formula>
    </cfRule>
  </conditionalFormatting>
  <conditionalFormatting sqref="J45">
    <cfRule type="expression" dxfId="1209" priority="46">
      <formula>$E$5="Non"</formula>
    </cfRule>
  </conditionalFormatting>
  <conditionalFormatting sqref="K45">
    <cfRule type="expression" dxfId="1208" priority="45">
      <formula>$E$5="Non"</formula>
    </cfRule>
  </conditionalFormatting>
  <conditionalFormatting sqref="L45">
    <cfRule type="expression" dxfId="1207" priority="44">
      <formula>$E$5="Non"</formula>
    </cfRule>
  </conditionalFormatting>
  <conditionalFormatting sqref="F59">
    <cfRule type="expression" dxfId="1206" priority="43">
      <formula>$E$5="Non"</formula>
    </cfRule>
  </conditionalFormatting>
  <conditionalFormatting sqref="G59">
    <cfRule type="expression" dxfId="1205" priority="42">
      <formula>$E$5="Non"</formula>
    </cfRule>
  </conditionalFormatting>
  <conditionalFormatting sqref="H59">
    <cfRule type="expression" dxfId="1204" priority="41">
      <formula>$E$5="Non"</formula>
    </cfRule>
  </conditionalFormatting>
  <conditionalFormatting sqref="I59">
    <cfRule type="expression" dxfId="1203" priority="40">
      <formula>$E$5="Non"</formula>
    </cfRule>
  </conditionalFormatting>
  <conditionalFormatting sqref="J59">
    <cfRule type="expression" dxfId="1202" priority="39">
      <formula>$E$5="Non"</formula>
    </cfRule>
  </conditionalFormatting>
  <conditionalFormatting sqref="K59">
    <cfRule type="expression" dxfId="1201" priority="38">
      <formula>$E$5="Non"</formula>
    </cfRule>
  </conditionalFormatting>
  <conditionalFormatting sqref="L59">
    <cfRule type="expression" dxfId="1200" priority="37">
      <formula>$E$5="Non"</formula>
    </cfRule>
  </conditionalFormatting>
  <conditionalFormatting sqref="F64">
    <cfRule type="expression" dxfId="1199" priority="36">
      <formula>$E$5="Non"</formula>
    </cfRule>
  </conditionalFormatting>
  <conditionalFormatting sqref="G64">
    <cfRule type="expression" dxfId="1198" priority="35">
      <formula>$E$5="Non"</formula>
    </cfRule>
  </conditionalFormatting>
  <conditionalFormatting sqref="H64">
    <cfRule type="expression" dxfId="1197" priority="34">
      <formula>$E$5="Non"</formula>
    </cfRule>
  </conditionalFormatting>
  <conditionalFormatting sqref="I64">
    <cfRule type="expression" dxfId="1196" priority="33">
      <formula>$E$5="Non"</formula>
    </cfRule>
  </conditionalFormatting>
  <conditionalFormatting sqref="J64">
    <cfRule type="expression" dxfId="1195" priority="32">
      <formula>$E$5="Non"</formula>
    </cfRule>
  </conditionalFormatting>
  <conditionalFormatting sqref="K64">
    <cfRule type="expression" dxfId="1194" priority="31">
      <formula>$E$5="Non"</formula>
    </cfRule>
  </conditionalFormatting>
  <conditionalFormatting sqref="L64">
    <cfRule type="expression" dxfId="1193" priority="30">
      <formula>$E$5="Non"</formula>
    </cfRule>
  </conditionalFormatting>
  <conditionalFormatting sqref="F65:L65">
    <cfRule type="expression" dxfId="1192" priority="29">
      <formula>$E$5="Non"</formula>
    </cfRule>
  </conditionalFormatting>
  <conditionalFormatting sqref="F69:L69">
    <cfRule type="expression" dxfId="1191" priority="28">
      <formula>$E$5="Non"</formula>
    </cfRule>
  </conditionalFormatting>
  <conditionalFormatting sqref="F49:L49">
    <cfRule type="expression" dxfId="1190" priority="27">
      <formula>$E$5="Non"</formula>
    </cfRule>
  </conditionalFormatting>
  <conditionalFormatting sqref="F60:L60">
    <cfRule type="expression" dxfId="1189" priority="26">
      <formula>$E$5="Non"</formula>
    </cfRule>
  </conditionalFormatting>
  <conditionalFormatting sqref="F61:L61">
    <cfRule type="expression" dxfId="1188" priority="25">
      <formula>$E$5="Non"</formula>
    </cfRule>
  </conditionalFormatting>
  <conditionalFormatting sqref="L50">
    <cfRule type="expression" dxfId="1187" priority="24">
      <formula>$L$5="Non"</formula>
    </cfRule>
  </conditionalFormatting>
  <conditionalFormatting sqref="K50">
    <cfRule type="expression" dxfId="1186" priority="23">
      <formula>$K$5="Non"</formula>
    </cfRule>
  </conditionalFormatting>
  <conditionalFormatting sqref="J50">
    <cfRule type="expression" dxfId="1185" priority="22">
      <formula>$J$5="Non"</formula>
    </cfRule>
  </conditionalFormatting>
  <conditionalFormatting sqref="I50">
    <cfRule type="expression" dxfId="1184" priority="21">
      <formula>$I$5="Non"</formula>
    </cfRule>
  </conditionalFormatting>
  <conditionalFormatting sqref="H50">
    <cfRule type="expression" dxfId="1183" priority="20">
      <formula>$H$5="Non"</formula>
    </cfRule>
  </conditionalFormatting>
  <conditionalFormatting sqref="G50">
    <cfRule type="expression" dxfId="1182" priority="19">
      <formula>$G$5="Non"</formula>
    </cfRule>
  </conditionalFormatting>
  <conditionalFormatting sqref="F50">
    <cfRule type="expression" dxfId="1181" priority="18">
      <formula>$F$5="Non"</formula>
    </cfRule>
  </conditionalFormatting>
  <conditionalFormatting sqref="E50">
    <cfRule type="expression" dxfId="1180" priority="17">
      <formula>$E$5="Non"</formula>
    </cfRule>
  </conditionalFormatting>
  <conditionalFormatting sqref="L52">
    <cfRule type="expression" dxfId="1179" priority="16">
      <formula>$L$5="Non"</formula>
    </cfRule>
  </conditionalFormatting>
  <conditionalFormatting sqref="K52">
    <cfRule type="expression" dxfId="1178" priority="15">
      <formula>$K$5="Non"</formula>
    </cfRule>
  </conditionalFormatting>
  <conditionalFormatting sqref="J52">
    <cfRule type="expression" dxfId="1177" priority="14">
      <formula>$J$5="Non"</formula>
    </cfRule>
  </conditionalFormatting>
  <conditionalFormatting sqref="I52">
    <cfRule type="expression" dxfId="1176" priority="13">
      <formula>$I$5="Non"</formula>
    </cfRule>
  </conditionalFormatting>
  <conditionalFormatting sqref="H52">
    <cfRule type="expression" dxfId="1175" priority="12">
      <formula>$H$5="Non"</formula>
    </cfRule>
  </conditionalFormatting>
  <conditionalFormatting sqref="G52">
    <cfRule type="expression" dxfId="1174" priority="11">
      <formula>$G$5="Non"</formula>
    </cfRule>
  </conditionalFormatting>
  <conditionalFormatting sqref="F52">
    <cfRule type="expression" dxfId="1173" priority="10">
      <formula>$F$5="Non"</formula>
    </cfRule>
  </conditionalFormatting>
  <conditionalFormatting sqref="E52">
    <cfRule type="expression" dxfId="1172" priority="9">
      <formula>$E$5="Non"</formula>
    </cfRule>
  </conditionalFormatting>
  <conditionalFormatting sqref="L13">
    <cfRule type="expression" dxfId="1171" priority="8">
      <formula>$L$5="Non"</formula>
    </cfRule>
  </conditionalFormatting>
  <conditionalFormatting sqref="K13">
    <cfRule type="expression" dxfId="1170" priority="7">
      <formula>$K$5="Non"</formula>
    </cfRule>
  </conditionalFormatting>
  <conditionalFormatting sqref="J13">
    <cfRule type="expression" dxfId="1169" priority="6">
      <formula>$J$5="Non"</formula>
    </cfRule>
  </conditionalFormatting>
  <conditionalFormatting sqref="I13">
    <cfRule type="expression" dxfId="1168" priority="5">
      <formula>$I$5="Non"</formula>
    </cfRule>
  </conditionalFormatting>
  <conditionalFormatting sqref="H13">
    <cfRule type="expression" dxfId="1167" priority="4">
      <formula>$H$5="Non"</formula>
    </cfRule>
  </conditionalFormatting>
  <conditionalFormatting sqref="G13">
    <cfRule type="expression" dxfId="1166" priority="3">
      <formula>$G$5="Non"</formula>
    </cfRule>
  </conditionalFormatting>
  <conditionalFormatting sqref="F13">
    <cfRule type="expression" dxfId="1165" priority="2">
      <formula>$F$5="Non"</formula>
    </cfRule>
  </conditionalFormatting>
  <conditionalFormatting sqref="E13">
    <cfRule type="expression" dxfId="1164" priority="1">
      <formula>$E$5="Non"</formula>
    </cfRule>
  </conditionalFormatting>
  <dataValidations count="74">
    <dataValidation type="list" allowBlank="1" showInputMessage="1" showErrorMessage="1" sqref="F53">
      <formula1>IF(AND(CelluleSource8="Oui",Variante1="Oui"),Liste1)</formula1>
    </dataValidation>
    <dataValidation type="list" allowBlank="1" showInputMessage="1" showErrorMessage="1" sqref="G53">
      <formula1>IF(AND(CelluleSource8="Oui",Variante2="Oui"),Liste1)</formula1>
    </dataValidation>
    <dataValidation type="list" allowBlank="1" showInputMessage="1" showErrorMessage="1" sqref="H53">
      <formula1>IF(AND(CelluleSource8="Oui",Variante3="Oui"),Liste1)</formula1>
    </dataValidation>
    <dataValidation type="list" allowBlank="1" showInputMessage="1" showErrorMessage="1" sqref="I53">
      <formula1>IF(AND(CelluleSource8="Oui",Variante4="Oui"),Liste1)</formula1>
    </dataValidation>
    <dataValidation type="list" allowBlank="1" showInputMessage="1" showErrorMessage="1" sqref="J53">
      <formula1>IF(AND(CelluleSource8="Oui",Variante5="Oui"),Liste1)</formula1>
    </dataValidation>
    <dataValidation type="list" allowBlank="1" showInputMessage="1" showErrorMessage="1" sqref="K53">
      <formula1>IF(AND(CelluleSource8="Oui",Variante6="Oui"),Liste1)</formula1>
    </dataValidation>
    <dataValidation type="list" allowBlank="1" showInputMessage="1" showErrorMessage="1" sqref="L53">
      <formula1>IF(AND(CelluleSource8="Oui",Variante7="Oui"),Liste1)</formula1>
    </dataValidation>
    <dataValidation type="list" allowBlank="1" showInputMessage="1" showErrorMessage="1" sqref="E78 E67">
      <formula1>IF(AND(CelluleSource7="Oui",Base="Oui"),Liste1)</formula1>
    </dataValidation>
    <dataValidation type="list" allowBlank="1" showInputMessage="1" showErrorMessage="1" sqref="F78 F67">
      <formula1>IF(AND(CelluleSource7="Oui",Variante1="Oui"),Liste1)</formula1>
    </dataValidation>
    <dataValidation type="list" allowBlank="1" showInputMessage="1" showErrorMessage="1" sqref="G78 G67">
      <formula1>IF(AND(CelluleSource7="Oui",Variante2="Oui"),Liste1)</formula1>
    </dataValidation>
    <dataValidation type="list" allowBlank="1" showInputMessage="1" showErrorMessage="1" sqref="H78 H67">
      <formula1>IF(AND(CelluleSource7="Oui",Variante3="Oui"),Liste1)</formula1>
    </dataValidation>
    <dataValidation type="list" allowBlank="1" showInputMessage="1" showErrorMessage="1" sqref="I78 I67">
      <formula1>IF(AND(CelluleSource7="Oui",Variante4="Oui"),Liste1)</formula1>
    </dataValidation>
    <dataValidation type="list" allowBlank="1" showInputMessage="1" showErrorMessage="1" sqref="J78 J67">
      <formula1>IF(AND(CelluleSource7="Oui",Variante5="Oui"),Liste1)</formula1>
    </dataValidation>
    <dataValidation type="list" allowBlank="1" showInputMessage="1" showErrorMessage="1" sqref="K78 K67">
      <formula1>IF(AND(CelluleSource7="Oui",Variante6="Oui"),Liste1)</formula1>
    </dataValidation>
    <dataValidation type="list" allowBlank="1" showInputMessage="1" showErrorMessage="1" sqref="L78 L67">
      <formula1>IF(AND(CelluleSource7="Oui",Variante7="Oui"),Liste1)</formula1>
    </dataValidation>
    <dataValidation type="list" allowBlank="1" showInputMessage="1" showErrorMessage="1" sqref="G80">
      <formula1>IF(AND(CelluleSource6="Oui",Variante2="Oui"),Liste1)</formula1>
    </dataValidation>
    <dataValidation type="list" allowBlank="1" showInputMessage="1" showErrorMessage="1" sqref="H80">
      <formula1>IF(AND(CelluleSource6="Oui",Variante3="Oui"),Liste1)</formula1>
    </dataValidation>
    <dataValidation type="list" allowBlank="1" showInputMessage="1" showErrorMessage="1" sqref="I80">
      <formula1>IF(AND(CelluleSource6="Oui",Variante4="Oui"),Liste1)</formula1>
    </dataValidation>
    <dataValidation type="list" allowBlank="1" showInputMessage="1" showErrorMessage="1" sqref="J80">
      <formula1>IF(AND(CelluleSource6="Oui",Variante5="Oui"),Liste1)</formula1>
    </dataValidation>
    <dataValidation type="list" allowBlank="1" showInputMessage="1" showErrorMessage="1" sqref="K80">
      <formula1>IF(AND(CelluleSource6="Oui",Variante6="Oui"),Liste1)</formula1>
    </dataValidation>
    <dataValidation type="list" allowBlank="1" showInputMessage="1" showErrorMessage="1" sqref="L80">
      <formula1>IF(AND(CelluleSource6="Oui",Variante7="Oui"),Liste1)</formula1>
    </dataValidation>
    <dataValidation type="list" allowBlank="1" showInputMessage="1" showErrorMessage="1" sqref="F80">
      <formula1>IF(AND(CelluleSource6="Oui",Variante1="Oui"),Liste1)</formula1>
    </dataValidation>
    <dataValidation type="list" allowBlank="1" showInputMessage="1" showErrorMessage="1" sqref="F41">
      <formula1>IF(AND(CelluleSource5="Oui",Variante1="Oui"),Liste1)</formula1>
    </dataValidation>
    <dataValidation type="list" allowBlank="1" showInputMessage="1" showErrorMessage="1" sqref="G41">
      <formula1>IF(AND(CelluleSource5="Oui",Variante2="Oui"),Liste1)</formula1>
    </dataValidation>
    <dataValidation type="list" allowBlank="1" showInputMessage="1" showErrorMessage="1" sqref="H41">
      <formula1>IF(AND(CelluleSource5="Oui",Variante3="Oui"),Liste1)</formula1>
    </dataValidation>
    <dataValidation type="list" allowBlank="1" showInputMessage="1" showErrorMessage="1" sqref="I41">
      <formula1>IF(AND(CelluleSource5="Oui",Variante4="Oui"),Liste1)</formula1>
    </dataValidation>
    <dataValidation type="list" allowBlank="1" showInputMessage="1" showErrorMessage="1" sqref="J41">
      <formula1>IF(AND(CelluleSource5="Oui",Variante5="Oui"),Liste1)</formula1>
    </dataValidation>
    <dataValidation type="list" allowBlank="1" showInputMessage="1" showErrorMessage="1" sqref="K41">
      <formula1>IF(AND(CelluleSource5="Oui",Variante6="Oui"),Liste1)</formula1>
    </dataValidation>
    <dataValidation type="list" allowBlank="1" showInputMessage="1" showErrorMessage="1" sqref="L41">
      <formula1>IF(AND(CelluleSource5="Oui",Variante7="Oui"),Liste1)</formula1>
    </dataValidation>
    <dataValidation type="list" allowBlank="1" showInputMessage="1" showErrorMessage="1" sqref="F51">
      <formula1>IF(AND(CelluleSource4="Oui",Variante1="Oui"),Liste1)</formula1>
    </dataValidation>
    <dataValidation type="list" allowBlank="1" showInputMessage="1" showErrorMessage="1" sqref="G51">
      <formula1>IF(AND(CelluleSource4="Oui",Variante2="Oui"),Liste1)</formula1>
    </dataValidation>
    <dataValidation type="list" allowBlank="1" showInputMessage="1" showErrorMessage="1" sqref="H51">
      <formula1>IF(AND(CelluleSource4="Oui",Variante3="Oui"),Liste1)</formula1>
    </dataValidation>
    <dataValidation type="list" allowBlank="1" showInputMessage="1" showErrorMessage="1" sqref="I51">
      <formula1>IF(AND(CelluleSource4="Oui",Variante4="Oui"),Liste1)</formula1>
    </dataValidation>
    <dataValidation type="list" allowBlank="1" showInputMessage="1" showErrorMessage="1" sqref="J51">
      <formula1>IF(AND(CelluleSource4="Oui",Variante5="Oui"),Liste1)</formula1>
    </dataValidation>
    <dataValidation type="list" allowBlank="1" showInputMessage="1" showErrorMessage="1" sqref="K51">
      <formula1>IF(AND(CelluleSource4="Oui",Variante6="Oui"),Liste1)</formula1>
    </dataValidation>
    <dataValidation type="list" allowBlank="1" showInputMessage="1" showErrorMessage="1" sqref="L51">
      <formula1>IF(AND(CelluleSource4="Oui",Variante7="Oui"),Liste1)</formula1>
    </dataValidation>
    <dataValidation type="list" allowBlank="1" showInputMessage="1" showErrorMessage="1" sqref="E48:E49 E60:E61">
      <formula1>IF(AND(CelluleSource3="Oui",Base="Oui"),Liste1)</formula1>
    </dataValidation>
    <dataValidation type="list" allowBlank="1" showInputMessage="1" showErrorMessage="1" sqref="F48:F49 F60:F61">
      <formula1>IF(AND(CelluleSource3="Oui",Variante1="Oui"),Liste1)</formula1>
    </dataValidation>
    <dataValidation type="list" allowBlank="1" showInputMessage="1" showErrorMessage="1" sqref="G48:G49 G60:G61">
      <formula1>IF(AND(CelluleSource3="Oui",Variante2="Oui"),Liste1)</formula1>
    </dataValidation>
    <dataValidation type="list" allowBlank="1" showInputMessage="1" showErrorMessage="1" sqref="H48:H49 H60:H61">
      <formula1>IF(AND(CelluleSource3="Oui",Variante3="Oui"),Liste1)</formula1>
    </dataValidation>
    <dataValidation type="list" allowBlank="1" showInputMessage="1" showErrorMessage="1" sqref="I48:I49 I60:I61">
      <formula1>IF(AND(CelluleSource3="Oui",Variante4="Oui"),Liste1)</formula1>
    </dataValidation>
    <dataValidation type="list" allowBlank="1" showInputMessage="1" showErrorMessage="1" sqref="J48:J49 J60:J61">
      <formula1>IF(AND(CelluleSource3="Oui",Variante5="Oui"),Liste1)</formula1>
    </dataValidation>
    <dataValidation type="list" allowBlank="1" showInputMessage="1" showErrorMessage="1" sqref="K48:K49 K60:K61">
      <formula1>IF(AND(CelluleSource3="Oui",Variante6="Oui"),Liste1)</formula1>
    </dataValidation>
    <dataValidation type="list" allowBlank="1" showInputMessage="1" showErrorMessage="1" sqref="L48:L49 L60:L61">
      <formula1>IF(AND(CelluleSource3="Oui",Variante7="Oui"),Liste1)</formula1>
    </dataValidation>
    <dataValidation type="list" allowBlank="1" showInputMessage="1" showErrorMessage="1" sqref="E33 E65 E69">
      <formula1>IF(AND(CelluleSource2="Oui",Base="Oui"),Liste1)</formula1>
    </dataValidation>
    <dataValidation type="list" allowBlank="1" showInputMessage="1" showErrorMessage="1" sqref="F33 F65 F69">
      <formula1>IF(AND(CelluleSource2="Oui",Variante1="Oui"),Liste1)</formula1>
    </dataValidation>
    <dataValidation type="list" allowBlank="1" showInputMessage="1" showErrorMessage="1" sqref="G33 G65 G69">
      <formula1>IF(AND(CelluleSource2="Oui",Variante2="Oui"),Liste1)</formula1>
    </dataValidation>
    <dataValidation type="list" allowBlank="1" showInputMessage="1" showErrorMessage="1" sqref="H33 H65 H69">
      <formula1>IF(AND(CelluleSource2="Oui",Variante3="Oui"),Liste1)</formula1>
    </dataValidation>
    <dataValidation type="list" allowBlank="1" showInputMessage="1" showErrorMessage="1" sqref="I33 I65 I69">
      <formula1>IF(AND(CelluleSource2="Oui",Variante4="Oui"),Liste1)</formula1>
    </dataValidation>
    <dataValidation type="list" allowBlank="1" showInputMessage="1" showErrorMessage="1" sqref="J33 J65 J69">
      <formula1>IF(AND(CelluleSource2="Oui",Variante5="Oui"),Liste1)</formula1>
    </dataValidation>
    <dataValidation type="list" allowBlank="1" showInputMessage="1" showErrorMessage="1" sqref="K33 K65 K69">
      <formula1>IF(AND(CelluleSource2="Oui",Variante6="Oui"),Liste1)</formula1>
    </dataValidation>
    <dataValidation type="list" allowBlank="1" showInputMessage="1" showErrorMessage="1" sqref="L33 L65 L69">
      <formula1>IF(AND(CelluleSource2="Oui",Variante7="Oui"),Liste1)</formula1>
    </dataValidation>
    <dataValidation type="list" allowBlank="1" showInputMessage="1" showErrorMessage="1" sqref="E25 E35:E37 E40 E43 E45 E59 E64">
      <formula1>IF(AND(CelluleSource1="Oui",Base="Oui"),Liste1)</formula1>
    </dataValidation>
    <dataValidation type="list" allowBlank="1" showInputMessage="1" showErrorMessage="1" sqref="F25 F35:F37 F40 F43 F45 F59 F64">
      <formula1>IF(AND(CelluleSource1="Oui",Variante1="Oui"),Liste1)</formula1>
    </dataValidation>
    <dataValidation type="list" allowBlank="1" showInputMessage="1" showErrorMessage="1" sqref="G25 G35:G37 G40 G43 G45 G59 G64">
      <formula1>IF(AND(CelluleSource1="Oui",Variante2="Oui"),Liste1)</formula1>
    </dataValidation>
    <dataValidation type="list" allowBlank="1" showInputMessage="1" showErrorMessage="1" sqref="H25 H35:H37 H40 H43 H45 H59 H64">
      <formula1>IF(AND(CelluleSource1="Oui",Variante3="Oui"),Liste1)</formula1>
    </dataValidation>
    <dataValidation type="list" allowBlank="1" showInputMessage="1" showErrorMessage="1" sqref="I25 I35:I37 I40 I43 I45 I59 I64">
      <formula1>IF(AND(CelluleSource1="Oui",Variante4="Oui"),Liste1)</formula1>
    </dataValidation>
    <dataValidation type="list" allowBlank="1" showInputMessage="1" showErrorMessage="1" sqref="J25 J35:J37 J40 J43 J45 J59 J64">
      <formula1>IF(AND(CelluleSource1="Oui",Variante5="Oui"),Liste1)</formula1>
    </dataValidation>
    <dataValidation type="list" allowBlank="1" showInputMessage="1" showErrorMessage="1" sqref="K25 K35:K37 K40 K43 K45 K59 K64">
      <formula1>IF(AND(CelluleSource1="Oui",Variante6="Oui"),Liste1)</formula1>
    </dataValidation>
    <dataValidation type="list" allowBlank="1" showInputMessage="1" showErrorMessage="1" sqref="L25 L35:L37 L40 L43 L45 L59 L64">
      <formula1>IF(AND(CelluleSource1="Oui",Variante7="Oui"),Liste1)</formula1>
    </dataValidation>
    <dataValidation type="list" allowBlank="1" showInputMessage="1" showErrorMessage="1" sqref="E11:E13 E15 E17 E19 E22:E23 E27 E42 E71 E73">
      <formula1>IF(Base="Oui",Liste1)</formula1>
    </dataValidation>
    <dataValidation type="list" allowBlank="1" showInputMessage="1" showErrorMessage="1" sqref="F11:F13 F15 F17 F19 F22:F23 F27 F42 F71 F73">
      <formula1>IF(Variante1="Oui",Liste1)</formula1>
    </dataValidation>
    <dataValidation type="list" allowBlank="1" showInputMessage="1" showErrorMessage="1" sqref="G11:G13 G15 G17 G19 G22:G23 G27 G42 G71 G73">
      <formula1>IF(Variante2="Oui",Liste1)</formula1>
    </dataValidation>
    <dataValidation type="list" allowBlank="1" showInputMessage="1" showErrorMessage="1" sqref="H11:H13 H15 H17 H19 H22:H23 H27 H42 H71 H73">
      <formula1>IF(Variante3="Oui",Liste1)</formula1>
    </dataValidation>
    <dataValidation type="list" allowBlank="1" showInputMessage="1" showErrorMessage="1" sqref="I11:I13 I15 I17 I19 I22:I23 I27 I42 I71 I73">
      <formula1>IF(Variante4="Oui",Liste1)</formula1>
    </dataValidation>
    <dataValidation type="list" allowBlank="1" showInputMessage="1" showErrorMessage="1" sqref="J11:J13 J15 J17 J19 J22:J23 J27 J42 J71 J73">
      <formula1>IF(Variante5="Oui",Liste1)</formula1>
    </dataValidation>
    <dataValidation type="list" allowBlank="1" showInputMessage="1" showErrorMessage="1" sqref="K11:K13 K15 K17 K19 K22:K23 K27 K42 K71 K73">
      <formula1>IF(Variante6="Oui",Liste1)</formula1>
    </dataValidation>
    <dataValidation type="list" allowBlank="1" showInputMessage="1" showErrorMessage="1" sqref="L11:L13 L15 L17 L19 L22:L23 L27 L42 L71 L73">
      <formula1>IF(Variante7="Oui",Liste1)</formula1>
    </dataValidation>
    <dataValidation type="list" allowBlank="1" showInputMessage="1" showErrorMessage="1" sqref="E53">
      <formula1>IF(AND(CelluleSource8="Oui",Base="Oui"),Liste1)</formula1>
    </dataValidation>
    <dataValidation type="list" allowBlank="1" showInputMessage="1" showErrorMessage="1" sqref="E80">
      <formula1>IF(AND(CelluleSource6="Oui",Base="Oui"),Liste1)</formula1>
    </dataValidation>
    <dataValidation type="list" allowBlank="1" showInputMessage="1" showErrorMessage="1" sqref="E41">
      <formula1>IF(AND(CelluleSource5="Oui",Base="Oui"),Liste1)</formula1>
    </dataValidation>
    <dataValidation type="list" allowBlank="1" showInputMessage="1" showErrorMessage="1" sqref="E51">
      <formula1>IF(AND(CelluleSource4="Oui",Base="Oui"),Liste1)</formula1>
    </dataValidation>
    <dataValidation type="custom" allowBlank="1" showInputMessage="1" showErrorMessage="1" sqref="A67:D67 Q67:XFD67">
      <formula1>Liste1</formula1>
    </dataValidation>
    <dataValidation type="list" allowBlank="1" showInputMessage="1" showErrorMessage="1" sqref="E5:L5">
      <formula1>Liste1</formula1>
    </dataValidation>
  </dataValidations>
  <printOptions horizontalCentered="1"/>
  <pageMargins left="0" right="0" top="0" bottom="0" header="0" footer="0"/>
  <pageSetup paperSize="9" scale="80" orientation="portrait" r:id="rId1"/>
  <extLst>
    <ext xmlns:x14="http://schemas.microsoft.com/office/spreadsheetml/2009/9/main" uri="{78C0D931-6437-407d-A8EE-F0AAD7539E65}">
      <x14:conditionalFormattings>
        <x14:conditionalFormatting xmlns:xm="http://schemas.microsoft.com/office/excel/2006/main">
          <x14:cfRule type="expression" priority="203" id="{37172322-536C-4247-A5D5-D33223D0A949}">
            <xm:f>'Disponibilité Energie'!$G$8="Non"</xm:f>
            <x14:dxf>
              <font>
                <strike/>
              </font>
              <fill>
                <patternFill>
                  <bgColor theme="0" tint="-0.34998626667073579"/>
                </patternFill>
              </fill>
            </x14:dxf>
          </x14:cfRule>
          <xm:sqref>C34:L34 B25:L25 D35:L37 C40:L40 C43:L43 B45:L45 C59:L59 C64:L64</xm:sqref>
        </x14:conditionalFormatting>
        <x14:conditionalFormatting xmlns:xm="http://schemas.microsoft.com/office/excel/2006/main">
          <x14:cfRule type="expression" priority="202" id="{233BDD91-9A93-43C6-A105-C40BA7DF4B63}">
            <xm:f>'Disponibilité Energie'!$G$15="Non"</xm:f>
            <x14:dxf>
              <font>
                <strike/>
              </font>
              <fill>
                <patternFill>
                  <bgColor theme="0" tint="-0.34998626667073579"/>
                </patternFill>
              </fill>
            </x14:dxf>
          </x14:cfRule>
          <xm:sqref>C33:L33 C65:L65 B69:L69</xm:sqref>
        </x14:conditionalFormatting>
        <x14:conditionalFormatting xmlns:xm="http://schemas.microsoft.com/office/excel/2006/main">
          <x14:cfRule type="expression" priority="201" id="{0283D68B-F9DA-4694-9D55-7C68F8C16D57}">
            <xm:f>'Disponibilité Energie'!$G$23="Non"</xm:f>
            <x14:dxf>
              <font>
                <strike/>
              </font>
              <fill>
                <patternFill>
                  <bgColor theme="0" tint="-0.34998626667073579"/>
                </patternFill>
              </fill>
            </x14:dxf>
          </x14:cfRule>
          <xm:sqref>B47:L47 C48:L49 C60:L61</xm:sqref>
        </x14:conditionalFormatting>
        <x14:conditionalFormatting xmlns:xm="http://schemas.microsoft.com/office/excel/2006/main">
          <x14:cfRule type="expression" priority="200" id="{38966252-46D4-4CDD-9B01-A006EF1055A4}">
            <xm:f>'Disponibilité Energie'!$G$30="Non"</xm:f>
            <x14:dxf>
              <font>
                <strike/>
              </font>
              <fill>
                <patternFill>
                  <bgColor theme="0" tint="-0.34998626667073579"/>
                </patternFill>
              </fill>
            </x14:dxf>
          </x14:cfRule>
          <xm:sqref>B51:L51</xm:sqref>
        </x14:conditionalFormatting>
        <x14:conditionalFormatting xmlns:xm="http://schemas.microsoft.com/office/excel/2006/main">
          <x14:cfRule type="expression" priority="199" id="{8BF34574-6D2F-4134-9ABD-FADAC2F15311}">
            <xm:f>'Disponibilité Energie'!$G$40="Non"</xm:f>
            <x14:dxf>
              <font>
                <strike/>
              </font>
              <fill>
                <patternFill>
                  <bgColor theme="0" tint="-0.34998626667073579"/>
                </patternFill>
              </fill>
            </x14:dxf>
          </x14:cfRule>
          <xm:sqref>C41:L41</xm:sqref>
        </x14:conditionalFormatting>
        <x14:conditionalFormatting xmlns:xm="http://schemas.microsoft.com/office/excel/2006/main">
          <x14:cfRule type="expression" priority="198" id="{B97540E7-EFF4-4771-A17F-CE0501737B50}">
            <xm:f>'Disponibilité Energie'!$G$49="Non"</xm:f>
            <x14:dxf>
              <font>
                <strike/>
              </font>
              <fill>
                <patternFill>
                  <bgColor theme="0" tint="-0.34998626667073579"/>
                </patternFill>
              </fill>
            </x14:dxf>
          </x14:cfRule>
          <xm:sqref>B80:L80</xm:sqref>
        </x14:conditionalFormatting>
        <x14:conditionalFormatting xmlns:xm="http://schemas.microsoft.com/office/excel/2006/main">
          <x14:cfRule type="expression" priority="197" id="{459B9A47-5F6B-41F8-9A47-B66617BC0CF4}">
            <xm:f>'Disponibilité Energie'!$G$61="Non"</xm:f>
            <x14:dxf>
              <font>
                <strike/>
              </font>
              <fill>
                <patternFill>
                  <bgColor theme="0" tint="-0.34998626667073579"/>
                </patternFill>
              </fill>
            </x14:dxf>
          </x14:cfRule>
          <xm:sqref>B78:L78 B67:L67</xm:sqref>
        </x14:conditionalFormatting>
        <x14:conditionalFormatting xmlns:xm="http://schemas.microsoft.com/office/excel/2006/main">
          <x14:cfRule type="expression" priority="196" id="{B18EBA83-4FC3-4B6A-BC60-1575B15F47F1}">
            <xm:f>'Disponibilité Energie'!$G$73="Non"</xm:f>
            <x14:dxf>
              <font>
                <strike/>
              </font>
              <fill>
                <patternFill>
                  <bgColor theme="0" tint="-0.34998626667073579"/>
                </patternFill>
              </fill>
            </x14:dxf>
          </x14:cfRule>
          <xm:sqref>B53:L53</xm:sqref>
        </x14:conditionalFormatting>
        <x14:conditionalFormatting xmlns:xm="http://schemas.microsoft.com/office/excel/2006/main">
          <x14:cfRule type="expression" priority="195" id="{8F90F177-D78C-464D-B7A3-39BF855779A2}">
            <xm:f>AND('Disponibilité Energie'!$G$8="Non",'Disponibilité Energie'!$G$15="Non")</xm:f>
            <x14:dxf>
              <font>
                <strike/>
              </font>
              <fill>
                <patternFill>
                  <bgColor theme="0" tint="-0.34998626667073579"/>
                </patternFill>
              </fill>
            </x14:dxf>
          </x14:cfRule>
          <xm:sqref>B63:L63</xm:sqref>
        </x14:conditionalFormatting>
        <x14:conditionalFormatting xmlns:xm="http://schemas.microsoft.com/office/excel/2006/main">
          <x14:cfRule type="expression" priority="194" id="{E407BC83-E09E-4652-A34F-0B1230157DEB}">
            <xm:f>AND('Disponibilité Energie'!$G$8="Non",'Disponibilité Energie'!$G$23="Non")</xm:f>
            <x14:dxf>
              <font>
                <strike/>
              </font>
              <fill>
                <patternFill>
                  <bgColor theme="0" tint="-0.34998626667073579"/>
                </patternFill>
              </fill>
            </x14:dxf>
          </x14:cfRule>
          <xm:sqref>B58:L58</xm:sqref>
        </x14:conditionalFormatting>
        <x14:conditionalFormatting xmlns:xm="http://schemas.microsoft.com/office/excel/2006/main">
          <x14:cfRule type="expression" priority="193" id="{5EAEA785-C3A7-465D-BB29-D187F0B63979}">
            <xm:f>AND('Disponibilité Energie'!$G$8="Non",'Disponibilité Energie'!$G$15="Non")</xm:f>
            <x14:dxf>
              <font>
                <strike/>
              </font>
              <fill>
                <patternFill>
                  <bgColor theme="0" tint="-0.34998626667073579"/>
                </patternFill>
              </fill>
            </x14:dxf>
          </x14:cfRule>
          <xm:sqref>B32:L32</xm:sqref>
        </x14:conditionalFormatting>
      </x14:conditionalFormattings>
    </ext>
    <ext xmlns:x14="http://schemas.microsoft.com/office/spreadsheetml/2009/9/main" uri="{CCE6A557-97BC-4b89-ADB6-D9C93CAAB3DF}">
      <x14:dataValidations xmlns:xm="http://schemas.microsoft.com/office/excel/2006/main" count="2">
        <x14:dataValidation type="custom" showInputMessage="1" showErrorMessage="1">
          <x14:formula1>
            <xm:f>'Disponibilité Energie'!B11="Oui"</xm:f>
          </x14:formula1>
          <xm:sqref>Q45:XFD45</xm:sqref>
        </x14:dataValidation>
        <x14:dataValidation type="custom" allowBlank="1" showInputMessage="1" showErrorMessage="1">
          <x14:formula1>
            <xm:f>'Disponibilité Energie'!$G$8="Oui"</xm:f>
          </x14:formula1>
          <xm:sqref>A45:D45</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8"/>
  <dimension ref="A2:N42"/>
  <sheetViews>
    <sheetView topLeftCell="A16" zoomScale="85" zoomScaleNormal="85" workbookViewId="0">
      <selection activeCell="M50" sqref="M50"/>
    </sheetView>
  </sheetViews>
  <sheetFormatPr baseColWidth="10" defaultRowHeight="15" x14ac:dyDescent="0.25"/>
  <cols>
    <col min="5" max="5" width="13.140625" customWidth="1"/>
    <col min="6" max="6" width="19" style="170" customWidth="1"/>
    <col min="7" max="14" width="20.7109375" customWidth="1"/>
  </cols>
  <sheetData>
    <row r="2" spans="1:14" ht="18.75" x14ac:dyDescent="0.3">
      <c r="A2" s="169" t="s">
        <v>28</v>
      </c>
      <c r="B2" s="244" t="s">
        <v>643</v>
      </c>
      <c r="C2" s="244"/>
      <c r="D2" s="244"/>
      <c r="E2" s="244"/>
      <c r="F2" s="167"/>
      <c r="G2" s="167" t="s">
        <v>10</v>
      </c>
      <c r="H2" s="167" t="s">
        <v>81</v>
      </c>
      <c r="I2" s="167" t="s">
        <v>82</v>
      </c>
      <c r="J2" s="167" t="s">
        <v>83</v>
      </c>
      <c r="K2" s="167" t="s">
        <v>84</v>
      </c>
      <c r="L2" s="167" t="s">
        <v>85</v>
      </c>
      <c r="M2" s="167" t="s">
        <v>86</v>
      </c>
      <c r="N2" s="167" t="s">
        <v>87</v>
      </c>
    </row>
    <row r="3" spans="1:14" ht="15" customHeight="1" x14ac:dyDescent="0.25">
      <c r="A3" s="172"/>
      <c r="B3" s="241" t="s">
        <v>198</v>
      </c>
      <c r="C3" s="241"/>
      <c r="D3" s="241"/>
      <c r="E3" s="241"/>
      <c r="F3" s="243"/>
      <c r="G3" s="241" t="str">
        <f>CONCATENATE(IF('Choix Solutions 4'!E11="Oui",CONCATENATE('Choix Solutions 4'!$B$9," ",'Choix Solutions 4'!$C$10),"")," ",IF('Choix Solutions 4'!E12="Oui",CONCATENATE('Choix Solutions 4'!$B$9," ",'Choix Solutions 4'!$C$10),"")," ",IF('Choix Solutions 4'!E13="Oui",CONCATENATE('Choix Solutions 4'!$B$9," ",'Choix Solutions 4'!$C$13),"")," ",IF('Choix Solutions 4'!E15="Oui",'Choix Solutions 4'!$B$15,"")," ",IF('Choix Solutions 4'!E17="Oui",'Choix Solutions 4'!$B$17,"")," ",IF('Choix Solutions 4'!E19="Oui",'Choix Solutions 4'!$B$19,"")," ",IF('Choix Solutions 4'!E22="Oui",CONCATENATE('Choix Solutions 4'!$B$21," ",'Choix Solutions 4'!$C$22),"")," ",IF('Choix Solutions 4'!E23="Oui",CONCATENATE('Choix Solutions 4'!$B$21," ",'Choix Solutions 4'!$C$23),"")," ",IF('Choix Solutions 4'!E25="Oui",'Choix Solutions 4'!$B$25,"")," ",IF('Choix Solutions 4'!E27="Oui",'Choix Solutions 4'!$B$27,""))</f>
        <v xml:space="preserve">         </v>
      </c>
      <c r="H3" s="241" t="str">
        <f>CONCATENATE(IF('Choix Solutions 4'!F11="Oui",CONCATENATE('Choix Solutions 4'!$B$9," ",'Choix Solutions 4'!$C$10),"")," ",IF('Choix Solutions 4'!F12="Oui",CONCATENATE('Choix Solutions 4'!$B$9," ",'Choix Solutions 4'!$C$10),"")," ",IF('Choix Solutions 4'!F13="Oui",CONCATENATE('Choix Solutions 4'!$B$9," ",'Choix Solutions 4'!$C$13),"")," ",IF('Choix Solutions 4'!F15="Oui",'Choix Solutions 4'!$B$15,"")," ",IF('Choix Solutions 4'!F17="Oui",'Choix Solutions 4'!$B$17,"")," ",IF('Choix Solutions 4'!F19="Oui",'Choix Solutions 4'!$B$19,"")," ",IF('Choix Solutions 4'!F22="Oui",CONCATENATE('Choix Solutions 4'!$B$21," ",'Choix Solutions 4'!$C$22),"")," ",IF('Choix Solutions 4'!F23="Oui",CONCATENATE('Choix Solutions 4'!$B$21," ",'Choix Solutions 4'!$C$23),"")," ",IF('Choix Solutions 4'!F25="Oui",'Choix Solutions 4'!$B$25,"")," ",IF('Choix Solutions 4'!F27="Oui",'Choix Solutions 4'!$B$27,""))</f>
        <v xml:space="preserve">         </v>
      </c>
      <c r="I3" s="241" t="str">
        <f>CONCATENATE(IF('Choix Solutions 4'!G11="Oui",CONCATENATE('Choix Solutions 4'!$B$9," ",'Choix Solutions 4'!$C$10),"")," ",IF('Choix Solutions 4'!G12="Oui",CONCATENATE('Choix Solutions 4'!$B$9," ",'Choix Solutions 4'!$C$10),"")," ",IF('Choix Solutions 4'!G13="Oui",CONCATENATE('Choix Solutions 4'!$B$9," ",'Choix Solutions 4'!$C$13),"")," ",IF('Choix Solutions 4'!G15="Oui",'Choix Solutions 4'!$B$15,"")," ",IF('Choix Solutions 4'!G17="Oui",'Choix Solutions 4'!$B$17,"")," ",IF('Choix Solutions 4'!G19="Oui",'Choix Solutions 4'!$B$19,"")," ",IF('Choix Solutions 4'!G22="Oui",CONCATENATE('Choix Solutions 4'!$B$21," ",'Choix Solutions 4'!$C$22),"")," ",IF('Choix Solutions 4'!G23="Oui",CONCATENATE('Choix Solutions 4'!$B$21," ",'Choix Solutions 4'!$C$23),"")," ",IF('Choix Solutions 4'!G25="Oui",'Choix Solutions 4'!$B$25,"")," ",IF('Choix Solutions 4'!G27="Oui",'Choix Solutions 4'!$B$27,""))</f>
        <v xml:space="preserve">         </v>
      </c>
      <c r="J3" s="241" t="str">
        <f>CONCATENATE(IF('Choix Solutions 4'!H11="Oui",CONCATENATE('Choix Solutions 4'!$B$9," ",'Choix Solutions 4'!$C$10),"")," ",IF('Choix Solutions 4'!H12="Oui",CONCATENATE('Choix Solutions 4'!$B$9," ",'Choix Solutions 4'!$C$10),"")," ",IF('Choix Solutions 4'!H13="Oui",CONCATENATE('Choix Solutions 4'!$B$9," ",'Choix Solutions 4'!$C$13),"")," ",IF('Choix Solutions 4'!H15="Oui",'Choix Solutions 4'!$B$15,"")," ",IF('Choix Solutions 4'!H17="Oui",'Choix Solutions 4'!$B$17,"")," ",IF('Choix Solutions 4'!H19="Oui",'Choix Solutions 4'!$B$19,"")," ",IF('Choix Solutions 4'!H22="Oui",CONCATENATE('Choix Solutions 4'!$B$21," ",'Choix Solutions 4'!$C$22),"")," ",IF('Choix Solutions 4'!H23="Oui",CONCATENATE('Choix Solutions 4'!$B$21," ",'Choix Solutions 4'!$C$23),"")," ",IF('Choix Solutions 4'!H25="Oui",'Choix Solutions 4'!$B$25,"")," ",IF('Choix Solutions 4'!H27="Oui",'Choix Solutions 4'!$B$27,""))</f>
        <v xml:space="preserve">         </v>
      </c>
      <c r="K3" s="241" t="str">
        <f>CONCATENATE(IF('Choix Solutions 4'!I11="Oui",CONCATENATE('Choix Solutions 4'!$B$9," ",'Choix Solutions 4'!$C$10),"")," ",IF('Choix Solutions 4'!I12="Oui",CONCATENATE('Choix Solutions 4'!$B$9," ",'Choix Solutions 4'!$C$10),"")," ",IF('Choix Solutions 4'!I13="Oui",CONCATENATE('Choix Solutions 4'!$B$9," ",'Choix Solutions 4'!$C$13),"")," ",IF('Choix Solutions 4'!I15="Oui",'Choix Solutions 4'!$B$15,"")," ",IF('Choix Solutions 4'!I17="Oui",'Choix Solutions 4'!$B$17,"")," ",IF('Choix Solutions 4'!I19="Oui",'Choix Solutions 4'!$B$19,"")," ",IF('Choix Solutions 4'!I22="Oui",CONCATENATE('Choix Solutions 4'!$B$21," ",'Choix Solutions 4'!$C$22),"")," ",IF('Choix Solutions 4'!I23="Oui",CONCATENATE('Choix Solutions 4'!$B$21," ",'Choix Solutions 4'!$C$23),"")," ",IF('Choix Solutions 4'!I25="Oui",'Choix Solutions 4'!$B$25,"")," ",IF('Choix Solutions 4'!I27="Oui",'Choix Solutions 4'!$B$27,""))</f>
        <v xml:space="preserve">         </v>
      </c>
      <c r="L3" s="241" t="str">
        <f>CONCATENATE(IF('Choix Solutions 4'!J11="Oui",CONCATENATE('Choix Solutions 4'!$B$9," ",'Choix Solutions 4'!$C$10),"")," ",IF('Choix Solutions 4'!J12="Oui",CONCATENATE('Choix Solutions 4'!$B$9," ",'Choix Solutions 4'!$C$10),"")," ",IF('Choix Solutions 4'!J13="Oui",CONCATENATE('Choix Solutions 4'!$B$9," ",'Choix Solutions 4'!$C$13),"")," ",IF('Choix Solutions 4'!J15="Oui",'Choix Solutions 4'!$B$15,"")," ",IF('Choix Solutions 4'!J17="Oui",'Choix Solutions 4'!$B$17,"")," ",IF('Choix Solutions 4'!J19="Oui",'Choix Solutions 4'!$B$19,"")," ",IF('Choix Solutions 4'!J22="Oui",CONCATENATE('Choix Solutions 4'!$B$21," ",'Choix Solutions 4'!$C$22),"")," ",IF('Choix Solutions 4'!J23="Oui",CONCATENATE('Choix Solutions 4'!$B$21," ",'Choix Solutions 4'!$C$23),"")," ",IF('Choix Solutions 4'!J25="Oui",'Choix Solutions 4'!$B$25,"")," ",IF('Choix Solutions 4'!J27="Oui",'Choix Solutions 4'!$B$27,""))</f>
        <v xml:space="preserve">         </v>
      </c>
      <c r="M3" s="241" t="str">
        <f>CONCATENATE(IF('Choix Solutions 4'!K11="Oui",CONCATENATE('Choix Solutions 4'!$B$9," ",'Choix Solutions 4'!$C$10),"")," ",IF('Choix Solutions 4'!K12="Oui",CONCATENATE('Choix Solutions 4'!$B$9," ",'Choix Solutions 4'!$C$10),"")," ",IF('Choix Solutions 4'!K13="Oui",CONCATENATE('Choix Solutions 4'!$B$9," ",'Choix Solutions 4'!$C$13),"")," ",IF('Choix Solutions 4'!K15="Oui",'Choix Solutions 4'!$B$15,"")," ",IF('Choix Solutions 4'!K17="Oui",'Choix Solutions 4'!$B$17,"")," ",IF('Choix Solutions 4'!K19="Oui",'Choix Solutions 4'!$B$19,"")," ",IF('Choix Solutions 4'!K22="Oui",CONCATENATE('Choix Solutions 4'!$B$21," ",'Choix Solutions 4'!$C$22),"")," ",IF('Choix Solutions 4'!K23="Oui",CONCATENATE('Choix Solutions 4'!$B$21," ",'Choix Solutions 4'!$C$23),"")," ",IF('Choix Solutions 4'!K25="Oui",'Choix Solutions 4'!$B$25,"")," ",IF('Choix Solutions 4'!K27="Oui",'Choix Solutions 4'!$B$27,""))</f>
        <v xml:space="preserve">         </v>
      </c>
      <c r="N3" s="241" t="str">
        <f>CONCATENATE(IF('Choix Solutions 4'!L11="Oui",CONCATENATE('Choix Solutions 4'!$B$9," ",'Choix Solutions 4'!$C$10),"")," ",IF('Choix Solutions 4'!L12="Oui",CONCATENATE('Choix Solutions 4'!$B$9," ",'Choix Solutions 4'!$C$10),"")," ",IF('Choix Solutions 4'!L13="Oui",CONCATENATE('Choix Solutions 4'!$B$9," ",'Choix Solutions 4'!$C$13),"")," ",IF('Choix Solutions 4'!L15="Oui",'Choix Solutions 4'!$B$15,"")," ",IF('Choix Solutions 4'!L17="Oui",'Choix Solutions 4'!$B$17,"")," ",IF('Choix Solutions 4'!L19="Oui",'Choix Solutions 4'!$B$19,"")," ",IF('Choix Solutions 4'!L22="Oui",CONCATENATE('Choix Solutions 4'!$B$21," ",'Choix Solutions 4'!$C$22),"")," ",IF('Choix Solutions 4'!L23="Oui",CONCATENATE('Choix Solutions 4'!$B$21," ",'Choix Solutions 4'!$C$23),"")," ",IF('Choix Solutions 4'!L25="Oui",'Choix Solutions 4'!$B$25,"")," ",IF('Choix Solutions 4'!L27="Oui",'Choix Solutions 4'!$B$27,""))</f>
        <v xml:space="preserve">         </v>
      </c>
    </row>
    <row r="4" spans="1:14" x14ac:dyDescent="0.25">
      <c r="A4" s="172"/>
      <c r="B4" s="241"/>
      <c r="C4" s="241"/>
      <c r="D4" s="241"/>
      <c r="E4" s="241"/>
      <c r="F4" s="243"/>
      <c r="G4" s="241"/>
      <c r="H4" s="241"/>
      <c r="I4" s="241"/>
      <c r="J4" s="241"/>
      <c r="K4" s="241"/>
      <c r="L4" s="241"/>
      <c r="M4" s="241"/>
      <c r="N4" s="241"/>
    </row>
    <row r="5" spans="1:14" ht="76.5" customHeight="1" x14ac:dyDescent="0.25">
      <c r="A5" s="172"/>
      <c r="B5" s="241"/>
      <c r="C5" s="241"/>
      <c r="D5" s="241"/>
      <c r="E5" s="241"/>
      <c r="F5" s="243"/>
      <c r="G5" s="241"/>
      <c r="H5" s="241"/>
      <c r="I5" s="241"/>
      <c r="J5" s="241"/>
      <c r="K5" s="241"/>
      <c r="L5" s="241"/>
      <c r="M5" s="241"/>
      <c r="N5" s="241"/>
    </row>
    <row r="6" spans="1:14" ht="33" customHeight="1" x14ac:dyDescent="0.25">
      <c r="A6" s="169" t="s">
        <v>677</v>
      </c>
      <c r="B6" s="242" t="s">
        <v>678</v>
      </c>
      <c r="C6" s="242"/>
      <c r="D6" s="242"/>
      <c r="E6" s="242"/>
      <c r="F6" s="168" t="s">
        <v>44</v>
      </c>
      <c r="G6" s="170">
        <f>+Projet!$C$17*SUMIF('Choix Solutions 4'!E8:E28,"Oui",'Choix Solutions 4'!$M$8:$M$28)</f>
        <v>0</v>
      </c>
      <c r="H6" s="170">
        <f>+Projet!$C$17*SUMIF('Choix Solutions 4'!F8:F28,"Oui",'Choix Solutions 4'!$M$8:$M$28)</f>
        <v>0</v>
      </c>
      <c r="I6" s="170">
        <f>+Projet!$C$17*SUMIF('Choix Solutions 4'!G8:G28,"Oui",'Choix Solutions 4'!$M$8:$M$28)</f>
        <v>0</v>
      </c>
      <c r="J6" s="170">
        <f>+Projet!$C$17*SUMIF('Choix Solutions 4'!H8:H28,"Oui",'Choix Solutions 4'!$M$8:$M$28)</f>
        <v>0</v>
      </c>
      <c r="K6" s="170">
        <f>+Projet!$C$17*SUMIF('Choix Solutions 4'!I8:I28,"Oui",'Choix Solutions 4'!$M$8:$M$28)</f>
        <v>0</v>
      </c>
      <c r="L6" s="170">
        <f>+Projet!$C$17*SUMIF('Choix Solutions 4'!J8:J28,"Oui",'Choix Solutions 4'!$M$8:$M$28)</f>
        <v>0</v>
      </c>
      <c r="M6" s="170">
        <f>+Projet!$C$17*SUMIF('Choix Solutions 4'!K8:K28,"Oui",'Choix Solutions 4'!$M$8:$M$28)</f>
        <v>0</v>
      </c>
      <c r="N6" s="170">
        <f>+Projet!$C$17*SUMIF('Choix Solutions 4'!L8:L28,"Oui",'Choix Solutions 4'!$M$8:$M$28)</f>
        <v>0</v>
      </c>
    </row>
    <row r="7" spans="1:14" ht="15" customHeight="1" x14ac:dyDescent="0.25">
      <c r="B7" s="241" t="s">
        <v>199</v>
      </c>
      <c r="C7" s="241"/>
      <c r="D7" s="241"/>
      <c r="E7" s="241"/>
      <c r="F7" s="243"/>
      <c r="G7" s="241" t="str">
        <f>CONCATENATE(IF('Choix Solutions 4'!E33="Oui",CONCATENATE('Choix Solutions 4'!$B$32," ",'Choix Solutions 4'!$C$33),"")," ",IF('Choix Solutions 4'!E35="Oui",CONCATENATE('Choix Solutions 4'!$B$32," ",'Choix Solutions 4'!$C$34," ",'Choix Solutions 4'!$D$35),"")," ",IF('Choix Solutions 4'!E36="Oui",CONCATENATE('Choix Solutions 4'!$B$32," ",'Choix Solutions 4'!$C$34," ",'Choix Solutions 4'!$D$36),"")," ",IF('Choix Solutions 4'!E37="Oui",CONCATENATE('Choix Solutions 4'!$B$32," ",'Choix Solutions 4'!$C$34," ",'Choix Solutions 4'!$D$37),"")," ",IF('Choix Solutions 4'!E40="Oui",CONCATENATE('Choix Solutions 4'!$B$39," ",'Choix Solutions 4'!$C$40),"")," ",IF('Choix Solutions 4'!E41="Oui",CONCATENATE('Choix Solutions 4'!$B$39," ",'Choix Solutions 4'!$C$41),"")," ",IF('Choix Solutions 4'!E42="Oui",CONCATENATE('Choix Solutions 4'!$B$39," ",'Choix Solutions 4'!$C$42),"")," ",IF('Choix Solutions 4'!E43="Oui",CONCATENET('Choix Solutions 4'!$B$39," ",'Choix Solutions 4'!$C$43),"")," ",IF('Choix Solutions 4'!E45="Oui",'Choix Solutions 4'!$B$45,"")," ",IF('Choix Solutions 4'!E48="Oui",CONCATENATE('Choix Solutions 4'!$B$47," ",'Choix Solutions 4'!$C$48),"")," ",IF('Choix Solutions 4'!E49="Oui",CONCATENATE('Choix Solutions 4'!$B$47," ",'Choix Solutions 4'!$C$49),"")," ",IF('Choix Solutions 4'!E51="Oui",'Choix Solutions 4'!$B$51,"")," ",IF('Choix Solutions 4'!E53="Oui",'Choix Solutions 4'!$B$53,""))</f>
        <v xml:space="preserve">            </v>
      </c>
      <c r="H7" s="241" t="str">
        <f>CONCATENATE(IF('Choix Solutions 4'!F33="Oui",CONCATENATE('Choix Solutions 4'!$B$32," ",'Choix Solutions 4'!$C$33),"")," ",IF('Choix Solutions 4'!F35="Oui",CONCATENATE('Choix Solutions 4'!$B$32," ",'Choix Solutions 4'!$C$34," ",'Choix Solutions 4'!$D$35),"")," ",IF('Choix Solutions 4'!F36="Oui",CONCATENATE('Choix Solutions 4'!$B$32," ",'Choix Solutions 4'!$C$34," ",'Choix Solutions 4'!$D$36),"")," ",IF('Choix Solutions 4'!F37="Oui",CONCATENATE('Choix Solutions 4'!$B$32," ",'Choix Solutions 4'!$C$34," ",'Choix Solutions 4'!$D$37),"")," ",IF('Choix Solutions 4'!F40="Oui",CONCATENATE('Choix Solutions 4'!$B$39," ",'Choix Solutions 4'!$C$40),"")," ",IF('Choix Solutions 4'!F41="Oui",CONCATENATE('Choix Solutions 4'!$B$39," ",'Choix Solutions 4'!$C$41),"")," ",IF('Choix Solutions 4'!F42="Oui",CONCATENATE('Choix Solutions 4'!$B$39," ",'Choix Solutions 4'!$C$42),"")," ",IF('Choix Solutions 4'!F43="Oui",CONCATENET('Choix Solutions 4'!$B$39," ",'Choix Solutions 4'!$C$43),"")," ",IF('Choix Solutions 4'!F45="Oui",'Choix Solutions 4'!$B$45,"")," ",IF('Choix Solutions 4'!F48="Oui",CONCATENATE('Choix Solutions 4'!$B$47," ",'Choix Solutions 4'!$C$48),"")," ",IF('Choix Solutions 4'!F49="Oui",CONCATENATE('Choix Solutions 4'!$B$47," ",'Choix Solutions 4'!$C$49),"")," ",IF('Choix Solutions 4'!F51="Oui",'Choix Solutions 4'!$B$51,"")," ",IF('Choix Solutions 4'!F53="Oui",'Choix Solutions 4'!$B$53,""))</f>
        <v xml:space="preserve">            </v>
      </c>
      <c r="I7" s="241" t="str">
        <f>CONCATENATE(IF('Choix Solutions 4'!G33="Oui",CONCATENATE('Choix Solutions 4'!$B$32," ",'Choix Solutions 4'!$C$33),"")," ",IF('Choix Solutions 4'!G35="Oui",CONCATENATE('Choix Solutions 4'!$B$32," ",'Choix Solutions 4'!$C$34," ",'Choix Solutions 4'!$D$35),"")," ",IF('Choix Solutions 4'!G36="Oui",CONCATENATE('Choix Solutions 4'!$B$32," ",'Choix Solutions 4'!$C$34," ",'Choix Solutions 4'!$D$36),"")," ",IF('Choix Solutions 4'!G37="Oui",CONCATENATE('Choix Solutions 4'!$B$32," ",'Choix Solutions 4'!$C$34," ",'Choix Solutions 4'!$D$37),"")," ",IF('Choix Solutions 4'!G40="Oui",CONCATENATE('Choix Solutions 4'!$B$39," ",'Choix Solutions 4'!$C$40),"")," ",IF('Choix Solutions 4'!G41="Oui",CONCATENATE('Choix Solutions 4'!$B$39," ",'Choix Solutions 4'!$C$41),"")," ",IF('Choix Solutions 4'!G42="Oui",CONCATENATE('Choix Solutions 4'!$B$39," ",'Choix Solutions 4'!$C$42),"")," ",IF('Choix Solutions 4'!G43="Oui",CONCATENET('Choix Solutions 4'!$B$39," ",'Choix Solutions 4'!$C$43),"")," ",IF('Choix Solutions 4'!G45="Oui",'Choix Solutions 4'!$B$45,"")," ",IF('Choix Solutions 4'!G48="Oui",CONCATENATE('Choix Solutions 4'!$B$47," ",'Choix Solutions 4'!$C$48),"")," ",IF('Choix Solutions 4'!G49="Oui",CONCATENATE('Choix Solutions 4'!$B$47," ",'Choix Solutions 4'!$C$49),"")," ",IF('Choix Solutions 4'!G51="Oui",'Choix Solutions 4'!$B$51,"")," ",IF('Choix Solutions 4'!G53="Oui",'Choix Solutions 4'!$B$53,""))</f>
        <v xml:space="preserve">            </v>
      </c>
      <c r="J7" s="241" t="str">
        <f>CONCATENATE(IF('Choix Solutions 4'!H33="Oui",CONCATENATE('Choix Solutions 4'!$B$32," ",'Choix Solutions 4'!$C$33),"")," ",IF('Choix Solutions 4'!H35="Oui",CONCATENATE('Choix Solutions 4'!$B$32," ",'Choix Solutions 4'!$C$34," ",'Choix Solutions 4'!$D$35),"")," ",IF('Choix Solutions 4'!H36="Oui",CONCATENATE('Choix Solutions 4'!$B$32," ",'Choix Solutions 4'!$C$34," ",'Choix Solutions 4'!$D$36),"")," ",IF('Choix Solutions 4'!H37="Oui",CONCATENATE('Choix Solutions 4'!$B$32," ",'Choix Solutions 4'!$C$34," ",'Choix Solutions 4'!$D$37),"")," ",IF('Choix Solutions 4'!H40="Oui",CONCATENATE('Choix Solutions 4'!$B$39," ",'Choix Solutions 4'!$C$40),"")," ",IF('Choix Solutions 4'!H41="Oui",CONCATENATE('Choix Solutions 4'!$B$39," ",'Choix Solutions 4'!$C$41),"")," ",IF('Choix Solutions 4'!H42="Oui",CONCATENATE('Choix Solutions 4'!$B$39," ",'Choix Solutions 4'!$C$42),"")," ",IF('Choix Solutions 4'!H43="Oui",CONCATENET('Choix Solutions 4'!$B$39," ",'Choix Solutions 4'!$C$43),"")," ",IF('Choix Solutions 4'!H45="Oui",'Choix Solutions 4'!$B$45,"")," ",IF('Choix Solutions 4'!H48="Oui",CONCATENATE('Choix Solutions 4'!$B$47," ",'Choix Solutions 4'!$C$48),"")," ",IF('Choix Solutions 4'!H49="Oui",CONCATENATE('Choix Solutions 4'!$B$47," ",'Choix Solutions 4'!$C$49),"")," ",IF('Choix Solutions 4'!H51="Oui",'Choix Solutions 4'!$B$51,"")," ",IF('Choix Solutions 4'!H53="Oui",'Choix Solutions 4'!$B$53,""))</f>
        <v xml:space="preserve">            </v>
      </c>
      <c r="K7" s="241" t="str">
        <f>CONCATENATE(IF('Choix Solutions 4'!I33="Oui",CONCATENATE('Choix Solutions 4'!$B$32," ",'Choix Solutions 4'!$C$33),"")," ",IF('Choix Solutions 4'!I35="Oui",CONCATENATE('Choix Solutions 4'!$B$32," ",'Choix Solutions 4'!$C$34," ",'Choix Solutions 4'!$D$35),"")," ",IF('Choix Solutions 4'!I36="Oui",CONCATENATE('Choix Solutions 4'!$B$32," ",'Choix Solutions 4'!$C$34," ",'Choix Solutions 4'!$D$36),"")," ",IF('Choix Solutions 4'!I37="Oui",CONCATENATE('Choix Solutions 4'!$B$32," ",'Choix Solutions 4'!$C$34," ",'Choix Solutions 4'!$D$37),"")," ",IF('Choix Solutions 4'!I40="Oui",CONCATENATE('Choix Solutions 4'!$B$39," ",'Choix Solutions 4'!$C$40),"")," ",IF('Choix Solutions 4'!I41="Oui",CONCATENATE('Choix Solutions 4'!$B$39," ",'Choix Solutions 4'!$C$41),"")," ",IF('Choix Solutions 4'!I42="Oui",CONCATENATE('Choix Solutions 4'!$B$39," ",'Choix Solutions 4'!$C$42),"")," ",IF('Choix Solutions 4'!I43="Oui",CONCATENET('Choix Solutions 4'!$B$39," ",'Choix Solutions 4'!$C$43),"")," ",IF('Choix Solutions 4'!I45="Oui",'Choix Solutions 4'!$B$45,"")," ",IF('Choix Solutions 4'!I48="Oui",CONCATENATE('Choix Solutions 4'!$B$47," ",'Choix Solutions 4'!$C$48),"")," ",IF('Choix Solutions 4'!I49="Oui",CONCATENATE('Choix Solutions 4'!$B$47," ",'Choix Solutions 4'!$C$49),"")," ",IF('Choix Solutions 4'!I51="Oui",'Choix Solutions 4'!$B$51,"")," ",IF('Choix Solutions 4'!I53="Oui",'Choix Solutions 4'!$B$53,""))</f>
        <v xml:space="preserve">            </v>
      </c>
      <c r="L7" s="241" t="str">
        <f>CONCATENATE(IF('Choix Solutions 4'!J33="Oui",CONCATENATE('Choix Solutions 4'!$B$32," ",'Choix Solutions 4'!$C$33),"")," ",IF('Choix Solutions 4'!J35="Oui",CONCATENATE('Choix Solutions 4'!$B$32," ",'Choix Solutions 4'!$C$34," ",'Choix Solutions 4'!$D$35),"")," ",IF('Choix Solutions 4'!J36="Oui",CONCATENATE('Choix Solutions 4'!$B$32," ",'Choix Solutions 4'!$C$34," ",'Choix Solutions 4'!$D$36),"")," ",IF('Choix Solutions 4'!J37="Oui",CONCATENATE('Choix Solutions 4'!$B$32," ",'Choix Solutions 4'!$C$34," ",'Choix Solutions 4'!$D$37),"")," ",IF('Choix Solutions 4'!J40="Oui",CONCATENATE('Choix Solutions 4'!$B$39," ",'Choix Solutions 4'!$C$40),"")," ",IF('Choix Solutions 4'!J41="Oui",CONCATENATE('Choix Solutions 4'!$B$39," ",'Choix Solutions 4'!$C$41),"")," ",IF('Choix Solutions 4'!J42="Oui",CONCATENATE('Choix Solutions 4'!$B$39," ",'Choix Solutions 4'!$C$42),"")," ",IF('Choix Solutions 4'!J43="Oui",CONCATENET('Choix Solutions 4'!$B$39," ",'Choix Solutions 4'!$C$43),"")," ",IF('Choix Solutions 4'!J45="Oui",'Choix Solutions 4'!$B$45,"")," ",IF('Choix Solutions 4'!J48="Oui",CONCATENATE('Choix Solutions 4'!$B$47," ",'Choix Solutions 4'!$C$48),"")," ",IF('Choix Solutions 4'!J49="Oui",CONCATENATE('Choix Solutions 4'!$B$47," ",'Choix Solutions 4'!$C$49),"")," ",IF('Choix Solutions 4'!J51="Oui",'Choix Solutions 4'!$B$51,"")," ",IF('Choix Solutions 4'!J53="Oui",'Choix Solutions 4'!$B$53,""))</f>
        <v xml:space="preserve">            </v>
      </c>
      <c r="M7" s="241" t="str">
        <f>CONCATENATE(IF('Choix Solutions 4'!K33="Oui",CONCATENATE('Choix Solutions 4'!$B$32," ",'Choix Solutions 4'!$C$33),"")," ",IF('Choix Solutions 4'!K35="Oui",CONCATENATE('Choix Solutions 4'!$B$32," ",'Choix Solutions 4'!$C$34," ",'Choix Solutions 4'!$D$35),"")," ",IF('Choix Solutions 4'!K36="Oui",CONCATENATE('Choix Solutions 4'!$B$32," ",'Choix Solutions 4'!$C$34," ",'Choix Solutions 4'!$D$36),"")," ",IF('Choix Solutions 4'!K37="Oui",CONCATENATE('Choix Solutions 4'!$B$32," ",'Choix Solutions 4'!$C$34," ",'Choix Solutions 4'!$D$37),"")," ",IF('Choix Solutions 4'!K40="Oui",CONCATENATE('Choix Solutions 4'!$B$39," ",'Choix Solutions 4'!$C$40),"")," ",IF('Choix Solutions 4'!K41="Oui",CONCATENATE('Choix Solutions 4'!$B$39," ",'Choix Solutions 4'!$C$41),"")," ",IF('Choix Solutions 4'!K42="Oui",CONCATENATE('Choix Solutions 4'!$B$39," ",'Choix Solutions 4'!$C$42),"")," ",IF('Choix Solutions 4'!K43="Oui",CONCATENET('Choix Solutions 4'!$B$39," ",'Choix Solutions 4'!$C$43),"")," ",IF('Choix Solutions 4'!K45="Oui",'Choix Solutions 4'!$B$45,"")," ",IF('Choix Solutions 4'!K48="Oui",CONCATENATE('Choix Solutions 4'!$B$47," ",'Choix Solutions 4'!$C$48),"")," ",IF('Choix Solutions 4'!K49="Oui",CONCATENATE('Choix Solutions 4'!$B$47," ",'Choix Solutions 4'!$C$49),"")," ",IF('Choix Solutions 4'!K51="Oui",'Choix Solutions 4'!$B$51,"")," ",IF('Choix Solutions 4'!K53="Oui",'Choix Solutions 4'!$B$53,""))</f>
        <v xml:space="preserve">            </v>
      </c>
      <c r="N7" s="241" t="str">
        <f>CONCATENATE(IF('Choix Solutions 4'!L33="Oui",CONCATENATE('Choix Solutions 4'!$B$32," ",'Choix Solutions 4'!$C$33),"")," ",IF('Choix Solutions 4'!L35="Oui",CONCATENATE('Choix Solutions 4'!$B$32," ",'Choix Solutions 4'!$C$34," ",'Choix Solutions 4'!$D$35),"")," ",IF('Choix Solutions 4'!L36="Oui",CONCATENATE('Choix Solutions 4'!$B$32," ",'Choix Solutions 4'!$C$34," ",'Choix Solutions 4'!$D$36),"")," ",IF('Choix Solutions 4'!L37="Oui",CONCATENATE('Choix Solutions 4'!$B$32," ",'Choix Solutions 4'!$C$34," ",'Choix Solutions 4'!$D$37),"")," ",IF('Choix Solutions 4'!L40="Oui",CONCATENATE('Choix Solutions 4'!$B$39," ",'Choix Solutions 4'!$C$40),"")," ",IF('Choix Solutions 4'!L41="Oui",CONCATENATE('Choix Solutions 4'!$B$39," ",'Choix Solutions 4'!$C$41),"")," ",IF('Choix Solutions 4'!L42="Oui",CONCATENATE('Choix Solutions 4'!$B$39," ",'Choix Solutions 4'!$C$42),"")," ",IF('Choix Solutions 4'!L43="Oui",CONCATENET('Choix Solutions 4'!$B$39," ",'Choix Solutions 4'!$C$43),"")," ",IF('Choix Solutions 4'!L45="Oui",'Choix Solutions 4'!$B$45,"")," ",IF('Choix Solutions 4'!L48="Oui",CONCATENATE('Choix Solutions 4'!$B$47," ",'Choix Solutions 4'!$C$48),"")," ",IF('Choix Solutions 4'!L49="Oui",CONCATENATE('Choix Solutions 4'!$B$47," ",'Choix Solutions 4'!$C$49),"")," ",IF('Choix Solutions 4'!L51="Oui",'Choix Solutions 4'!$B$51,"")," ",IF('Choix Solutions 4'!L53="Oui",'Choix Solutions 4'!$B$53,""))</f>
        <v xml:space="preserve">            </v>
      </c>
    </row>
    <row r="8" spans="1:14" x14ac:dyDescent="0.25">
      <c r="B8" s="241"/>
      <c r="C8" s="241"/>
      <c r="D8" s="241"/>
      <c r="E8" s="241"/>
      <c r="F8" s="243"/>
      <c r="G8" s="241"/>
      <c r="H8" s="241"/>
      <c r="I8" s="241"/>
      <c r="J8" s="241"/>
      <c r="K8" s="241"/>
      <c r="L8" s="241"/>
      <c r="M8" s="241"/>
      <c r="N8" s="241"/>
    </row>
    <row r="9" spans="1:14" x14ac:dyDescent="0.25">
      <c r="B9" s="241"/>
      <c r="C9" s="241"/>
      <c r="D9" s="241"/>
      <c r="E9" s="241"/>
      <c r="F9" s="243"/>
      <c r="G9" s="241"/>
      <c r="H9" s="241"/>
      <c r="I9" s="241"/>
      <c r="J9" s="241"/>
      <c r="K9" s="241"/>
      <c r="L9" s="241"/>
      <c r="M9" s="241"/>
      <c r="N9" s="241"/>
    </row>
    <row r="10" spans="1:14" ht="33" customHeight="1" x14ac:dyDescent="0.25">
      <c r="A10" s="169" t="s">
        <v>677</v>
      </c>
      <c r="B10" s="242" t="s">
        <v>678</v>
      </c>
      <c r="C10" s="242"/>
      <c r="D10" s="242"/>
      <c r="E10" s="242"/>
      <c r="F10" s="168" t="s">
        <v>44</v>
      </c>
      <c r="G10" s="170">
        <f>+Projet!$C$17*SUMIF('Choix Solutions 4'!E31:E54,"Oui",'Choix Solutions 4'!$M$31:$M$54)</f>
        <v>0</v>
      </c>
      <c r="H10" s="170">
        <f>+Projet!$C$17*SUMIF('Choix Solutions 4'!F31:F54,"Oui",'Choix Solutions 4'!$M$31:$M$54)</f>
        <v>0</v>
      </c>
      <c r="I10" s="170">
        <f>+Projet!$C$17*SUMIF('Choix Solutions 4'!G31:G54,"Oui",'Choix Solutions 4'!$M$31:$M$54)</f>
        <v>0</v>
      </c>
      <c r="J10" s="170">
        <f>+Projet!$C$17*SUMIF('Choix Solutions 4'!H31:H54,"Oui",'Choix Solutions 4'!$M$31:$M$54)</f>
        <v>0</v>
      </c>
      <c r="K10" s="170">
        <f>+Projet!$C$17*SUMIF('Choix Solutions 4'!I31:I54,"Oui",'Choix Solutions 4'!$M$31:$M$54)</f>
        <v>0</v>
      </c>
      <c r="L10" s="170">
        <f>+Projet!$C$17*SUMIF('Choix Solutions 4'!J31:J54,"Oui",'Choix Solutions 4'!$M$31:$M$54)</f>
        <v>0</v>
      </c>
      <c r="M10" s="170">
        <f>+Projet!$C$17*SUMIF('Choix Solutions 4'!K31:K54,"Oui",'Choix Solutions 4'!$M$31:$M$54)</f>
        <v>0</v>
      </c>
      <c r="N10" s="170">
        <f>+Projet!$C$17*SUMIF('Choix Solutions 4'!L31:L54,"Oui",'Choix Solutions 4'!$M$31:$M$54)</f>
        <v>0</v>
      </c>
    </row>
    <row r="11" spans="1:14" ht="15" customHeight="1" x14ac:dyDescent="0.25">
      <c r="B11" s="241" t="s">
        <v>200</v>
      </c>
      <c r="C11" s="241"/>
      <c r="D11" s="241"/>
      <c r="E11" s="241"/>
      <c r="F11" s="241"/>
      <c r="G11" s="241" t="str">
        <f>CONCATENATE(IF('Choix Solutions 4'!E59="Oui",CONCATENATE('Choix Solutions 4'!$B$58," ",'Choix Solutions 4'!$C$59),"")," ",IF('Choix Solutions 4'!E60="Oui",CONCATENATE('Choix Solutions 4'!$B$58," ",'Choix Solutions 4'!$C$60),"")," ",IF('Choix Solutions 4'!E61="Oui",CONCATENATE('Choix Solutions 4'!$B$58," ",'Choix Solutions 4'!$C$61),"")," ",IF('Choix Solutions 4'!E64="Oui",CONCATENATE('Choix Solutions 4'!$B$63," ",'Choix Solutions 4'!$C$64),"")," ",IF('Choix Solutions 4'!E65="Oui",CONCATENATE('Choix Solutions 4'!$B$63," ",'Choix Solutions 4'!$C$65),"")," ",IF('Choix Solutions 4'!E67="Oui",'Choix Solutions 4'!$B$67,"")," ",IF('Choix Solutions 4'!E69="Oui",'Choix Solutions 4'!$B$69,"")," ",IF('Choix Solutions 4'!E71="Oui",'Choix Solutions 4'!$B$71,"")," ",IF('Choix Solutions 4'!E73="Oui",'Choix Solutions 4'!$B$73,""))</f>
        <v xml:space="preserve">        </v>
      </c>
      <c r="H11" s="241" t="str">
        <f>CONCATENATE(IF('Choix Solutions 4'!F59="Oui",CONCATENATE('Choix Solutions 4'!$B$58," ",'Choix Solutions 4'!$C$59),"")," ",IF('Choix Solutions 4'!F60="Oui",CONCATENATE('Choix Solutions 4'!$B$58," ",'Choix Solutions 4'!$C$60),"")," ",IF('Choix Solutions 4'!F61="Oui",CONCATENATE('Choix Solutions 4'!$B$58," ",'Choix Solutions 4'!$C$61),"")," ",IF('Choix Solutions 4'!F64="Oui",CONCATENATE('Choix Solutions 4'!$B$63," ",'Choix Solutions 4'!$C$64),"")," ",IF('Choix Solutions 4'!F65="Oui",CONCATENATE('Choix Solutions 4'!$B$63," ",'Choix Solutions 4'!$C$65),"")," ",IF('Choix Solutions 4'!F67="Oui",'Choix Solutions 4'!$B$67,"")," ",IF('Choix Solutions 4'!F69="Oui",'Choix Solutions 4'!$B$69,"")," ",IF('Choix Solutions 4'!F71="Oui",'Choix Solutions 4'!$B$71,"")," ",IF('Choix Solutions 4'!F73="Oui",'Choix Solutions 4'!$B$73,""))</f>
        <v xml:space="preserve">        </v>
      </c>
      <c r="I11" s="241" t="str">
        <f>CONCATENATE(IF('Choix Solutions 4'!G59="Oui",CONCATENATE('Choix Solutions 4'!$B$58," ",'Choix Solutions 4'!$C$59),"")," ",IF('Choix Solutions 4'!G60="Oui",CONCATENATE('Choix Solutions 4'!$B$58," ",'Choix Solutions 4'!$C$60),"")," ",IF('Choix Solutions 4'!G61="Oui",CONCATENATE('Choix Solutions 4'!$B$58," ",'Choix Solutions 4'!$C$61),"")," ",IF('Choix Solutions 4'!G64="Oui",CONCATENATE('Choix Solutions 4'!$B$63," ",'Choix Solutions 4'!$C$64),"")," ",IF('Choix Solutions 4'!G65="Oui",CONCATENATE('Choix Solutions 4'!$B$63," ",'Choix Solutions 4'!$C$65),"")," ",IF('Choix Solutions 4'!G67="Oui",'Choix Solutions 4'!$B$67,"")," ",IF('Choix Solutions 4'!G69="Oui",'Choix Solutions 4'!$B$69,"")," ",IF('Choix Solutions 4'!G71="Oui",'Choix Solutions 4'!$B$71,"")," ",IF('Choix Solutions 4'!G73="Oui",'Choix Solutions 4'!$B$73,""))</f>
        <v xml:space="preserve">        </v>
      </c>
      <c r="J11" s="241" t="str">
        <f>CONCATENATE(IF('Choix Solutions 4'!H59="Oui",CONCATENATE('Choix Solutions 4'!$B$58," ",'Choix Solutions 4'!$C$59),"")," ",IF('Choix Solutions 4'!H60="Oui",CONCATENATE('Choix Solutions 4'!$B$58," ",'Choix Solutions 4'!$C$60),"")," ",IF('Choix Solutions 4'!H61="Oui",CONCATENATE('Choix Solutions 4'!$B$58," ",'Choix Solutions 4'!$C$61),"")," ",IF('Choix Solutions 4'!H64="Oui",CONCATENATE('Choix Solutions 4'!$B$63," ",'Choix Solutions 4'!$C$64),"")," ",IF('Choix Solutions 4'!H65="Oui",CONCATENATE('Choix Solutions 4'!$B$63," ",'Choix Solutions 4'!$C$65),"")," ",IF('Choix Solutions 4'!H67="Oui",'Choix Solutions 4'!$B$67,"")," ",IF('Choix Solutions 4'!H69="Oui",'Choix Solutions 4'!$B$69,"")," ",IF('Choix Solutions 4'!H71="Oui",'Choix Solutions 4'!$B$71,"")," ",IF('Choix Solutions 4'!H73="Oui",'Choix Solutions 4'!$B$73,""))</f>
        <v xml:space="preserve">        </v>
      </c>
      <c r="K11" s="241" t="str">
        <f>CONCATENATE(IF('Choix Solutions 4'!I59="Oui",CONCATENATE('Choix Solutions 4'!$B$58," ",'Choix Solutions 4'!$C$59),"")," ",IF('Choix Solutions 4'!I60="Oui",CONCATENATE('Choix Solutions 4'!$B$58," ",'Choix Solutions 4'!$C$60),"")," ",IF('Choix Solutions 4'!I61="Oui",CONCATENATE('Choix Solutions 4'!$B$58," ",'Choix Solutions 4'!$C$61),"")," ",IF('Choix Solutions 4'!I64="Oui",CONCATENATE('Choix Solutions 4'!$B$63," ",'Choix Solutions 4'!$C$64),"")," ",IF('Choix Solutions 4'!I65="Oui",CONCATENATE('Choix Solutions 4'!$B$63," ",'Choix Solutions 4'!$C$65),"")," ",IF('Choix Solutions 4'!I67="Oui",'Choix Solutions 4'!$B$67,"")," ",IF('Choix Solutions 4'!I69="Oui",'Choix Solutions 4'!$B$69,"")," ",IF('Choix Solutions 4'!I71="Oui",'Choix Solutions 4'!$B$71,"")," ",IF('Choix Solutions 4'!I73="Oui",'Choix Solutions 4'!$B$73,""))</f>
        <v xml:space="preserve">        </v>
      </c>
      <c r="L11" s="241" t="str">
        <f>CONCATENATE(IF('Choix Solutions 4'!J59="Oui",CONCATENATE('Choix Solutions 4'!$B$58," ",'Choix Solutions 4'!$C$59),"")," ",IF('Choix Solutions 4'!J60="Oui",CONCATENATE('Choix Solutions 4'!$B$58," ",'Choix Solutions 4'!$C$60),"")," ",IF('Choix Solutions 4'!J61="Oui",CONCATENATE('Choix Solutions 4'!$B$58," ",'Choix Solutions 4'!$C$61),"")," ",IF('Choix Solutions 4'!J64="Oui",CONCATENATE('Choix Solutions 4'!$B$63," ",'Choix Solutions 4'!$C$64),"")," ",IF('Choix Solutions 4'!J65="Oui",CONCATENATE('Choix Solutions 4'!$B$63," ",'Choix Solutions 4'!$C$65),"")," ",IF('Choix Solutions 4'!J67="Oui",'Choix Solutions 4'!$B$67,"")," ",IF('Choix Solutions 4'!J69="Oui",'Choix Solutions 4'!$B$69,"")," ",IF('Choix Solutions 4'!J71="Oui",'Choix Solutions 4'!$B$71,"")," ",IF('Choix Solutions 4'!J73="Oui",'Choix Solutions 4'!$B$73,""))</f>
        <v xml:space="preserve">        </v>
      </c>
      <c r="M11" s="241" t="str">
        <f>CONCATENATE(IF('Choix Solutions 4'!K59="Oui",CONCATENATE('Choix Solutions 4'!$B$58," ",'Choix Solutions 4'!$C$59),"")," ",IF('Choix Solutions 4'!K60="Oui",CONCATENATE('Choix Solutions 4'!$B$58," ",'Choix Solutions 4'!$C$60),"")," ",IF('Choix Solutions 4'!K61="Oui",CONCATENATE('Choix Solutions 4'!$B$58," ",'Choix Solutions 4'!$C$61),"")," ",IF('Choix Solutions 4'!K64="Oui",CONCATENATE('Choix Solutions 4'!$B$63," ",'Choix Solutions 4'!$C$64),"")," ",IF('Choix Solutions 4'!K65="Oui",CONCATENATE('Choix Solutions 4'!$B$63," ",'Choix Solutions 4'!$C$65),"")," ",IF('Choix Solutions 4'!K67="Oui",'Choix Solutions 4'!$B$67,"")," ",IF('Choix Solutions 4'!K69="Oui",'Choix Solutions 4'!$B$69,"")," ",IF('Choix Solutions 4'!K71="Oui",'Choix Solutions 4'!$B$71,"")," ",IF('Choix Solutions 4'!K73="Oui",'Choix Solutions 4'!$B$73,""))</f>
        <v xml:space="preserve">        </v>
      </c>
      <c r="N11" s="241" t="str">
        <f>CONCATENATE(IF('Choix Solutions 4'!L59="Oui",CONCATENATE('Choix Solutions 4'!$B$58," ",'Choix Solutions 4'!$C$59),"")," ",IF('Choix Solutions 4'!L60="Oui",CONCATENATE('Choix Solutions 4'!$B$58," ",'Choix Solutions 4'!$C$60),"")," ",IF('Choix Solutions 4'!L61="Oui",CONCATENATE('Choix Solutions 4'!$B$58," ",'Choix Solutions 4'!$C$61),"")," ",IF('Choix Solutions 4'!L64="Oui",CONCATENATE('Choix Solutions 4'!$B$63," ",'Choix Solutions 4'!$C$64),"")," ",IF('Choix Solutions 4'!L65="Oui",CONCATENATE('Choix Solutions 4'!$B$63," ",'Choix Solutions 4'!$C$65),"")," ",IF('Choix Solutions 4'!L67="Oui",'Choix Solutions 4'!$B$67,"")," ",IF('Choix Solutions 4'!L69="Oui",'Choix Solutions 4'!$B$69,"")," ",IF('Choix Solutions 4'!L71="Oui",'Choix Solutions 4'!$B$71,"")," ",IF('Choix Solutions 4'!L73="Oui",'Choix Solutions 4'!$B$73,""))</f>
        <v xml:space="preserve">        </v>
      </c>
    </row>
    <row r="12" spans="1:14" x14ac:dyDescent="0.25">
      <c r="B12" s="241"/>
      <c r="C12" s="241"/>
      <c r="D12" s="241"/>
      <c r="E12" s="241"/>
      <c r="F12" s="241"/>
      <c r="G12" s="241"/>
      <c r="H12" s="241"/>
      <c r="I12" s="241"/>
      <c r="J12" s="241"/>
      <c r="K12" s="241"/>
      <c r="L12" s="241"/>
      <c r="M12" s="241"/>
      <c r="N12" s="241"/>
    </row>
    <row r="13" spans="1:14" x14ac:dyDescent="0.25">
      <c r="B13" s="241"/>
      <c r="C13" s="241"/>
      <c r="D13" s="241"/>
      <c r="E13" s="241"/>
      <c r="F13" s="241"/>
      <c r="G13" s="241"/>
      <c r="H13" s="241"/>
      <c r="I13" s="241"/>
      <c r="J13" s="241"/>
      <c r="K13" s="241"/>
      <c r="L13" s="241"/>
      <c r="M13" s="241"/>
      <c r="N13" s="241"/>
    </row>
    <row r="14" spans="1:14" ht="33" customHeight="1" x14ac:dyDescent="0.25">
      <c r="A14" s="169" t="s">
        <v>677</v>
      </c>
      <c r="B14" s="242" t="s">
        <v>678</v>
      </c>
      <c r="C14" s="242"/>
      <c r="D14" s="242"/>
      <c r="E14" s="242"/>
      <c r="F14" s="168" t="s">
        <v>44</v>
      </c>
      <c r="G14" s="170">
        <f>Projet!$C$17*SUMIF('Choix Solutions 4'!E57:E74,"Oui",'Choix Solutions 4'!$M$57:$M$74)</f>
        <v>0</v>
      </c>
      <c r="H14" s="170">
        <f>Projet!$C$17*SUMIF('Choix Solutions 4'!F57:F74,"Oui",'Choix Solutions 4'!$M$57:$M$74)</f>
        <v>0</v>
      </c>
      <c r="I14" s="170">
        <f>Projet!$C$17*SUMIF('Choix Solutions 4'!G57:G74,"Oui",'Choix Solutions 4'!$M$57:$M$74)</f>
        <v>0</v>
      </c>
      <c r="J14" s="170">
        <f>Projet!$C$17*SUMIF('Choix Solutions 4'!H57:H74,"Oui",'Choix Solutions 4'!$M$57:$M$74)</f>
        <v>0</v>
      </c>
      <c r="K14" s="170">
        <f>Projet!$C$17*SUMIF('Choix Solutions 4'!I57:I74,"Oui",'Choix Solutions 4'!$M$57:$M$74)</f>
        <v>0</v>
      </c>
      <c r="L14" s="170">
        <f>Projet!$C$17*SUMIF('Choix Solutions 4'!J57:J74,"Oui",'Choix Solutions 4'!$M$57:$M$74)</f>
        <v>0</v>
      </c>
      <c r="M14" s="170">
        <f>Projet!$C$17*SUMIF('Choix Solutions 4'!K57:K74,"Oui",'Choix Solutions 4'!$M$57:$M$74)</f>
        <v>0</v>
      </c>
      <c r="N14" s="170">
        <f>Projet!$C$17*SUMIF('Choix Solutions 4'!L57:L74,"Oui",'Choix Solutions 4'!$M$57:$M$74)</f>
        <v>0</v>
      </c>
    </row>
    <row r="15" spans="1:14" x14ac:dyDescent="0.25">
      <c r="B15" s="243" t="s">
        <v>641</v>
      </c>
      <c r="C15" s="243"/>
      <c r="D15" s="243"/>
      <c r="E15" s="243"/>
      <c r="F15" s="241"/>
      <c r="G15" s="241" t="str">
        <f>CONCATENATE(IF('Choix Solutions 4'!E78="Oui",'Choix Solutions 4'!$B$78,"")," ",IF('Choix Solutions 4'!E80="Oui",'Choix Solutions 4'!$B$80,""))</f>
        <v xml:space="preserve"> </v>
      </c>
      <c r="H15" s="241" t="str">
        <f>CONCATENATE(IF('Choix Solutions 4'!F78="Oui",'Choix Solutions 4'!$B$78,"")," ",IF('Choix Solutions 4'!F80="Oui",'Choix Solutions 4'!$B$80,""))</f>
        <v xml:space="preserve"> </v>
      </c>
      <c r="I15" s="241" t="str">
        <f>CONCATENATE(IF('Choix Solutions 4'!G78="Oui",'Choix Solutions 4'!$B$78,"")," ",IF('Choix Solutions 4'!G80="Oui",'Choix Solutions 4'!$B$80,""))</f>
        <v xml:space="preserve"> </v>
      </c>
      <c r="J15" s="241" t="str">
        <f>CONCATENATE(IF('Choix Solutions 4'!H78="Oui",'Choix Solutions 4'!$B$78,"")," ",IF('Choix Solutions 4'!H80="Oui",'Choix Solutions 4'!$B$80,""))</f>
        <v xml:space="preserve"> </v>
      </c>
      <c r="K15" s="241" t="str">
        <f>CONCATENATE(IF('Choix Solutions 4'!I78="Oui",'Choix Solutions 4'!$B$78,"")," ",IF('Choix Solutions 4'!I80="Oui",'Choix Solutions 4'!$B$80,""))</f>
        <v xml:space="preserve"> </v>
      </c>
      <c r="L15" s="241" t="str">
        <f>CONCATENATE(IF('Choix Solutions 4'!J78="Oui",'Choix Solutions 4'!$B$78,"")," ",IF('Choix Solutions 4'!J80="Oui",'Choix Solutions 4'!$B$80,""))</f>
        <v xml:space="preserve"> </v>
      </c>
      <c r="M15" s="241" t="str">
        <f>CONCATENATE(IF('Choix Solutions 4'!K78="Oui",'Choix Solutions 4'!$B$78,"")," ",IF('Choix Solutions 4'!K80="Oui",'Choix Solutions 4'!$B$80,""))</f>
        <v xml:space="preserve"> </v>
      </c>
      <c r="N15" s="241" t="str">
        <f>CONCATENATE(IF('Choix Solutions 4'!L78="Oui",'Choix Solutions 4'!$B$78,"")," ",IF('Choix Solutions 4'!L80="Oui",'Choix Solutions 4'!$B$80,""))</f>
        <v xml:space="preserve"> </v>
      </c>
    </row>
    <row r="16" spans="1:14" x14ac:dyDescent="0.25">
      <c r="B16" s="243"/>
      <c r="C16" s="243"/>
      <c r="D16" s="243"/>
      <c r="E16" s="243"/>
      <c r="F16" s="241"/>
      <c r="G16" s="241"/>
      <c r="H16" s="241"/>
      <c r="I16" s="241"/>
      <c r="J16" s="241"/>
      <c r="K16" s="241"/>
      <c r="L16" s="241"/>
      <c r="M16" s="241"/>
      <c r="N16" s="241"/>
    </row>
    <row r="17" spans="1:14" ht="33" customHeight="1" x14ac:dyDescent="0.25">
      <c r="A17" s="169" t="s">
        <v>677</v>
      </c>
      <c r="B17" s="242" t="s">
        <v>678</v>
      </c>
      <c r="C17" s="242"/>
      <c r="D17" s="242"/>
      <c r="E17" s="242"/>
      <c r="F17" s="168" t="s">
        <v>44</v>
      </c>
      <c r="G17" s="170">
        <f>Projet!$C$17*SUMIF('Choix Solutions 4'!E88:E92,"Oui",'Choix Solutions 4'!$M$77:$M$81)</f>
        <v>0</v>
      </c>
      <c r="H17" s="170">
        <f>Projet!$C$17*SUMIF('Choix Solutions 4'!F88:F92,"Oui",'Choix Solutions 4'!$M$77:$M$81)</f>
        <v>0</v>
      </c>
      <c r="I17" s="170">
        <f>Projet!$C$17*SUMIF('Choix Solutions 4'!G88:G92,"Oui",'Choix Solutions 4'!$M$77:$M$81)</f>
        <v>0</v>
      </c>
      <c r="J17" s="170">
        <f>Projet!$C$17*SUMIF('Choix Solutions 4'!H88:H92,"Oui",'Choix Solutions 4'!$M$77:$M$81)</f>
        <v>0</v>
      </c>
      <c r="K17" s="170">
        <f>Projet!$C$17*SUMIF('Choix Solutions 4'!I88:I92,"Oui",'Choix Solutions 4'!$M$77:$M$81)</f>
        <v>0</v>
      </c>
      <c r="L17" s="170">
        <f>Projet!$C$17*SUMIF('Choix Solutions 4'!J88:J92,"Oui",'Choix Solutions 4'!$M$77:$M$81)</f>
        <v>0</v>
      </c>
      <c r="M17" s="170">
        <f>Projet!$C$17*SUMIF('Choix Solutions 4'!K88:K92,"Oui",'Choix Solutions 4'!$M$77:$M$81)</f>
        <v>0</v>
      </c>
      <c r="N17" s="170">
        <f>Projet!$C$17*SUMIF('Choix Solutions 4'!L88:L92,"Oui",'Choix Solutions 4'!$M$77:$M$81)</f>
        <v>0</v>
      </c>
    </row>
    <row r="18" spans="1:14" x14ac:dyDescent="0.25">
      <c r="A18" s="101"/>
      <c r="B18" s="101"/>
      <c r="C18" s="101"/>
      <c r="D18" s="101"/>
      <c r="E18" s="101"/>
      <c r="F18" s="171"/>
      <c r="G18" s="171"/>
      <c r="H18" s="171"/>
      <c r="I18" s="171"/>
      <c r="J18" s="171"/>
      <c r="K18" s="171"/>
      <c r="L18" s="171"/>
      <c r="M18" s="171"/>
      <c r="N18" s="171"/>
    </row>
    <row r="19" spans="1:14" x14ac:dyDescent="0.25">
      <c r="A19" s="101"/>
      <c r="B19" s="101"/>
      <c r="C19" s="101"/>
      <c r="D19" s="101"/>
      <c r="E19" s="101"/>
      <c r="F19" s="171"/>
      <c r="G19" s="171"/>
      <c r="H19" s="171"/>
      <c r="I19" s="171"/>
      <c r="J19" s="171"/>
      <c r="K19" s="171"/>
      <c r="L19" s="171"/>
      <c r="M19" s="171"/>
      <c r="N19" s="171"/>
    </row>
    <row r="20" spans="1:14" ht="33" customHeight="1" x14ac:dyDescent="0.25">
      <c r="A20" s="169" t="s">
        <v>677</v>
      </c>
      <c r="B20" s="242" t="s">
        <v>783</v>
      </c>
      <c r="C20" s="242"/>
      <c r="D20" s="242"/>
      <c r="E20" s="242"/>
      <c r="F20" s="168" t="s">
        <v>44</v>
      </c>
      <c r="G20" s="170">
        <f t="shared" ref="G20:N20" si="0">+G6+G10+G14+G17</f>
        <v>0</v>
      </c>
      <c r="H20" s="170">
        <f t="shared" si="0"/>
        <v>0</v>
      </c>
      <c r="I20" s="170">
        <f t="shared" si="0"/>
        <v>0</v>
      </c>
      <c r="J20" s="170">
        <f t="shared" si="0"/>
        <v>0</v>
      </c>
      <c r="K20" s="170">
        <f t="shared" si="0"/>
        <v>0</v>
      </c>
      <c r="L20" s="170">
        <f t="shared" si="0"/>
        <v>0</v>
      </c>
      <c r="M20" s="170">
        <f t="shared" si="0"/>
        <v>0</v>
      </c>
      <c r="N20" s="170">
        <f t="shared" si="0"/>
        <v>0</v>
      </c>
    </row>
    <row r="21" spans="1:14" x14ac:dyDescent="0.25">
      <c r="A21" s="238" t="s">
        <v>29</v>
      </c>
      <c r="B21" s="239" t="s">
        <v>16</v>
      </c>
      <c r="C21" s="239"/>
      <c r="D21" s="239"/>
      <c r="E21" s="239"/>
      <c r="F21" s="170" t="s">
        <v>17</v>
      </c>
      <c r="G21" s="170">
        <f>+Projet!$E$41</f>
        <v>0</v>
      </c>
      <c r="H21" s="170">
        <f>+Projet!$E$41</f>
        <v>0</v>
      </c>
      <c r="I21" s="170">
        <f>+Projet!$E$41</f>
        <v>0</v>
      </c>
      <c r="J21" s="170">
        <f>+Projet!$E$41</f>
        <v>0</v>
      </c>
      <c r="K21" s="170">
        <f>+Projet!$E$41</f>
        <v>0</v>
      </c>
      <c r="L21" s="170">
        <f>+Projet!$E$41</f>
        <v>0</v>
      </c>
      <c r="M21" s="170">
        <f>+Projet!$E$41</f>
        <v>0</v>
      </c>
      <c r="N21" s="170">
        <f>+Projet!$E$41</f>
        <v>0</v>
      </c>
    </row>
    <row r="22" spans="1:14" x14ac:dyDescent="0.25">
      <c r="A22" s="238"/>
      <c r="B22" s="239"/>
      <c r="C22" s="239"/>
      <c r="D22" s="239"/>
      <c r="E22" s="239"/>
      <c r="F22" s="170" t="s">
        <v>18</v>
      </c>
      <c r="G22" s="170">
        <f>+Projet!C17*'EFAE 4'!G21*10^-3</f>
        <v>0</v>
      </c>
      <c r="H22" s="170"/>
      <c r="I22" s="170"/>
      <c r="J22" s="170"/>
      <c r="K22" s="170"/>
      <c r="L22" s="170"/>
      <c r="M22" s="170"/>
      <c r="N22" s="170"/>
    </row>
    <row r="23" spans="1:14" ht="18" customHeight="1" x14ac:dyDescent="0.25">
      <c r="A23" s="238" t="s">
        <v>30</v>
      </c>
      <c r="B23" s="240" t="s">
        <v>19</v>
      </c>
      <c r="C23" s="240"/>
      <c r="D23" s="240"/>
      <c r="E23" s="240"/>
      <c r="F23" s="170" t="s">
        <v>25</v>
      </c>
      <c r="G23" s="170"/>
      <c r="H23" s="170"/>
      <c r="I23" s="170"/>
      <c r="J23" s="170"/>
      <c r="K23" s="170"/>
      <c r="L23" s="170"/>
      <c r="M23" s="170"/>
      <c r="N23" s="170"/>
    </row>
    <row r="24" spans="1:14" x14ac:dyDescent="0.25">
      <c r="A24" s="238"/>
      <c r="B24" s="240"/>
      <c r="C24" s="240"/>
      <c r="D24" s="240"/>
      <c r="E24" s="240"/>
      <c r="F24" s="170" t="s">
        <v>20</v>
      </c>
      <c r="G24" s="170"/>
      <c r="H24" s="170"/>
      <c r="I24" s="170"/>
      <c r="J24" s="170"/>
      <c r="K24" s="170"/>
      <c r="L24" s="170"/>
      <c r="M24" s="170"/>
      <c r="N24" s="170"/>
    </row>
    <row r="25" spans="1:14" ht="18.75" x14ac:dyDescent="0.25">
      <c r="A25" s="169" t="s">
        <v>31</v>
      </c>
      <c r="B25" s="239" t="s">
        <v>23</v>
      </c>
      <c r="C25" s="239"/>
      <c r="D25" s="239"/>
      <c r="E25" s="239"/>
      <c r="F25" s="170" t="s">
        <v>22</v>
      </c>
      <c r="G25" s="170"/>
      <c r="H25" s="170"/>
      <c r="I25" s="170"/>
      <c r="J25" s="170"/>
      <c r="K25" s="170"/>
      <c r="L25" s="170"/>
      <c r="M25" s="170"/>
      <c r="N25" s="170"/>
    </row>
    <row r="26" spans="1:14" ht="18.75" x14ac:dyDescent="0.25">
      <c r="A26" s="169" t="s">
        <v>32</v>
      </c>
      <c r="B26" s="239" t="s">
        <v>21</v>
      </c>
      <c r="C26" s="239"/>
      <c r="D26" s="239"/>
      <c r="E26" s="239"/>
      <c r="F26" s="170" t="s">
        <v>22</v>
      </c>
      <c r="G26" s="170"/>
      <c r="H26" s="170"/>
      <c r="I26" s="170"/>
      <c r="J26" s="170"/>
      <c r="K26" s="170"/>
      <c r="L26" s="170"/>
      <c r="M26" s="170"/>
      <c r="N26" s="170"/>
    </row>
    <row r="27" spans="1:14" ht="18.75" x14ac:dyDescent="0.25">
      <c r="A27" s="169" t="s">
        <v>33</v>
      </c>
      <c r="B27" s="239" t="s">
        <v>24</v>
      </c>
      <c r="C27" s="239"/>
      <c r="D27" s="239"/>
      <c r="E27" s="239"/>
      <c r="F27" s="170" t="s">
        <v>45</v>
      </c>
      <c r="G27" s="170"/>
      <c r="H27" s="170"/>
      <c r="I27" s="170"/>
      <c r="J27" s="170"/>
      <c r="K27" s="170"/>
      <c r="L27" s="170"/>
      <c r="M27" s="170"/>
      <c r="N27" s="170"/>
    </row>
    <row r="28" spans="1:14" ht="18.75" x14ac:dyDescent="0.3">
      <c r="A28" s="97"/>
      <c r="B28" s="97"/>
      <c r="C28" s="97"/>
      <c r="D28" s="97"/>
      <c r="E28" s="97"/>
      <c r="G28" s="170"/>
      <c r="H28" s="170"/>
      <c r="I28" s="170"/>
      <c r="J28" s="170"/>
      <c r="K28" s="170"/>
      <c r="L28" s="170"/>
      <c r="M28" s="170"/>
      <c r="N28" s="170"/>
    </row>
    <row r="29" spans="1:14" ht="18.75" x14ac:dyDescent="0.25">
      <c r="A29" s="169" t="s">
        <v>26</v>
      </c>
      <c r="B29" s="239" t="s">
        <v>27</v>
      </c>
      <c r="C29" s="239"/>
      <c r="D29" s="239"/>
      <c r="E29" s="239"/>
      <c r="G29" s="170"/>
      <c r="H29" s="170"/>
      <c r="I29" s="170"/>
      <c r="J29" s="170"/>
      <c r="K29" s="170"/>
      <c r="L29" s="170"/>
      <c r="M29" s="170"/>
      <c r="N29" s="170"/>
    </row>
    <row r="30" spans="1:14" ht="18.75" x14ac:dyDescent="0.3">
      <c r="A30" s="97"/>
      <c r="B30" s="97"/>
      <c r="C30" s="97"/>
      <c r="D30" s="97"/>
      <c r="E30" s="97"/>
      <c r="G30" s="170"/>
      <c r="H30" s="170"/>
      <c r="I30" s="170"/>
      <c r="J30" s="170"/>
      <c r="K30" s="170"/>
      <c r="L30" s="170"/>
      <c r="M30" s="170"/>
      <c r="N30" s="170"/>
    </row>
    <row r="31" spans="1:14" ht="18.75" x14ac:dyDescent="0.25">
      <c r="A31" s="169" t="s">
        <v>13</v>
      </c>
      <c r="B31" s="239" t="s">
        <v>34</v>
      </c>
      <c r="C31" s="239"/>
      <c r="D31" s="239"/>
      <c r="E31" s="239"/>
      <c r="F31" s="170" t="s">
        <v>35</v>
      </c>
      <c r="G31" s="171"/>
      <c r="H31" s="170"/>
      <c r="I31" s="170"/>
      <c r="J31" s="170"/>
      <c r="K31" s="170"/>
      <c r="L31" s="170"/>
      <c r="M31" s="170"/>
      <c r="N31" s="170"/>
    </row>
    <row r="32" spans="1:14" ht="18.75" x14ac:dyDescent="0.25">
      <c r="A32" s="169" t="s">
        <v>36</v>
      </c>
      <c r="B32" s="239"/>
      <c r="C32" s="239"/>
      <c r="D32" s="239"/>
      <c r="E32" s="239"/>
      <c r="G32" s="171"/>
      <c r="H32" s="170"/>
      <c r="I32" s="170"/>
      <c r="J32" s="170"/>
      <c r="K32" s="170"/>
      <c r="L32" s="170"/>
      <c r="M32" s="170"/>
      <c r="N32" s="170"/>
    </row>
    <row r="33" spans="1:14" ht="18.75" x14ac:dyDescent="0.3">
      <c r="A33" s="97"/>
      <c r="B33" s="97"/>
      <c r="C33" s="97"/>
      <c r="D33" s="97"/>
      <c r="E33" s="97"/>
      <c r="G33" s="170"/>
      <c r="H33" s="170"/>
      <c r="I33" s="170"/>
      <c r="J33" s="170"/>
      <c r="K33" s="170"/>
      <c r="L33" s="170"/>
      <c r="M33" s="170"/>
      <c r="N33" s="170"/>
    </row>
    <row r="34" spans="1:14" ht="18" customHeight="1" x14ac:dyDescent="0.25">
      <c r="A34" s="238" t="s">
        <v>11</v>
      </c>
      <c r="B34" s="240" t="s">
        <v>37</v>
      </c>
      <c r="C34" s="240"/>
      <c r="D34" s="240"/>
      <c r="E34" s="240"/>
      <c r="F34" s="170" t="s">
        <v>38</v>
      </c>
      <c r="G34" s="171"/>
      <c r="H34" s="170"/>
      <c r="I34" s="170"/>
      <c r="J34" s="170"/>
      <c r="K34" s="170"/>
      <c r="L34" s="170"/>
      <c r="M34" s="170"/>
      <c r="N34" s="170"/>
    </row>
    <row r="35" spans="1:14" ht="18" customHeight="1" x14ac:dyDescent="0.25">
      <c r="A35" s="238"/>
      <c r="B35" s="240"/>
      <c r="C35" s="240"/>
      <c r="D35" s="240"/>
      <c r="E35" s="240"/>
      <c r="F35" s="170" t="s">
        <v>40</v>
      </c>
      <c r="G35" s="171"/>
      <c r="H35" s="170"/>
      <c r="I35" s="170"/>
      <c r="J35" s="170"/>
      <c r="K35" s="170"/>
      <c r="L35" s="170"/>
      <c r="M35" s="170"/>
      <c r="N35" s="170"/>
    </row>
    <row r="36" spans="1:14" x14ac:dyDescent="0.25">
      <c r="A36" s="238" t="s">
        <v>12</v>
      </c>
      <c r="B36" s="239" t="s">
        <v>39</v>
      </c>
      <c r="C36" s="239"/>
      <c r="D36" s="239"/>
      <c r="E36" s="239"/>
      <c r="F36" s="170" t="s">
        <v>41</v>
      </c>
      <c r="G36" s="171"/>
      <c r="H36" s="170"/>
      <c r="I36" s="170"/>
      <c r="J36" s="170"/>
      <c r="K36" s="170"/>
      <c r="L36" s="170"/>
      <c r="M36" s="170"/>
      <c r="N36" s="170"/>
    </row>
    <row r="37" spans="1:14" x14ac:dyDescent="0.25">
      <c r="A37" s="238"/>
      <c r="B37" s="239"/>
      <c r="C37" s="239"/>
      <c r="D37" s="239"/>
      <c r="E37" s="239"/>
      <c r="F37" s="170" t="s">
        <v>42</v>
      </c>
      <c r="G37" s="171"/>
      <c r="H37" s="170"/>
      <c r="I37" s="170"/>
      <c r="J37" s="170"/>
      <c r="K37" s="170"/>
      <c r="L37" s="170"/>
      <c r="M37" s="170"/>
      <c r="N37" s="170"/>
    </row>
    <row r="38" spans="1:14" x14ac:dyDescent="0.25">
      <c r="A38" s="238" t="s">
        <v>14</v>
      </c>
      <c r="B38" s="239" t="s">
        <v>43</v>
      </c>
      <c r="C38" s="239"/>
      <c r="D38" s="239"/>
      <c r="E38" s="239"/>
      <c r="F38" s="170" t="s">
        <v>44</v>
      </c>
      <c r="G38" s="171"/>
      <c r="H38" s="170"/>
      <c r="I38" s="170"/>
      <c r="J38" s="170"/>
      <c r="K38" s="170"/>
      <c r="L38" s="170"/>
      <c r="M38" s="170"/>
      <c r="N38" s="170"/>
    </row>
    <row r="39" spans="1:14" x14ac:dyDescent="0.25">
      <c r="A39" s="238"/>
      <c r="B39" s="239"/>
      <c r="C39" s="239"/>
      <c r="D39" s="239"/>
      <c r="E39" s="239"/>
      <c r="F39" s="170" t="s">
        <v>46</v>
      </c>
      <c r="G39" s="171"/>
      <c r="H39" s="170"/>
      <c r="I39" s="170"/>
      <c r="J39" s="170"/>
      <c r="K39" s="170"/>
      <c r="L39" s="170"/>
      <c r="M39" s="170"/>
      <c r="N39" s="170"/>
    </row>
    <row r="40" spans="1:14" x14ac:dyDescent="0.25">
      <c r="A40" s="238" t="s">
        <v>15</v>
      </c>
      <c r="B40" s="239" t="s">
        <v>51</v>
      </c>
      <c r="C40" s="239"/>
      <c r="D40" s="239"/>
      <c r="E40" s="239"/>
      <c r="F40" s="170" t="s">
        <v>45</v>
      </c>
      <c r="G40" s="171"/>
      <c r="H40" s="170"/>
      <c r="I40" s="170"/>
      <c r="J40" s="170"/>
      <c r="K40" s="170"/>
      <c r="L40" s="170"/>
      <c r="M40" s="170"/>
      <c r="N40" s="170"/>
    </row>
    <row r="41" spans="1:14" x14ac:dyDescent="0.25">
      <c r="A41" s="238"/>
      <c r="B41" s="239"/>
      <c r="C41" s="239"/>
      <c r="D41" s="239"/>
      <c r="E41" s="239"/>
      <c r="F41" s="170" t="s">
        <v>47</v>
      </c>
      <c r="G41" s="171"/>
      <c r="H41" s="170"/>
      <c r="I41" s="170"/>
      <c r="J41" s="170"/>
      <c r="K41" s="170"/>
      <c r="L41" s="170"/>
      <c r="M41" s="170"/>
      <c r="N41" s="170"/>
    </row>
    <row r="42" spans="1:14" ht="18.75" x14ac:dyDescent="0.3">
      <c r="A42" s="169" t="s">
        <v>48</v>
      </c>
      <c r="B42" s="237" t="s">
        <v>49</v>
      </c>
      <c r="C42" s="237"/>
      <c r="D42" s="237"/>
      <c r="E42" s="237"/>
      <c r="F42" s="170" t="s">
        <v>50</v>
      </c>
      <c r="G42" s="171"/>
      <c r="H42" s="170"/>
      <c r="I42" s="170"/>
      <c r="J42" s="170"/>
      <c r="K42" s="170"/>
      <c r="L42" s="170"/>
      <c r="M42" s="170"/>
      <c r="N42" s="170"/>
    </row>
  </sheetData>
  <mergeCells count="65">
    <mergeCell ref="N3:N5"/>
    <mergeCell ref="B6:E6"/>
    <mergeCell ref="B2:E2"/>
    <mergeCell ref="B3:E5"/>
    <mergeCell ref="F3:F5"/>
    <mergeCell ref="G3:G5"/>
    <mergeCell ref="H3:H5"/>
    <mergeCell ref="I3:I5"/>
    <mergeCell ref="J7:J9"/>
    <mergeCell ref="J3:J5"/>
    <mergeCell ref="K3:K5"/>
    <mergeCell ref="L3:L5"/>
    <mergeCell ref="M3:M5"/>
    <mergeCell ref="B14:E14"/>
    <mergeCell ref="K7:K9"/>
    <mergeCell ref="L7:L9"/>
    <mergeCell ref="M7:M9"/>
    <mergeCell ref="N7:N9"/>
    <mergeCell ref="B10:E10"/>
    <mergeCell ref="B11:E13"/>
    <mergeCell ref="F11:F13"/>
    <mergeCell ref="G11:G13"/>
    <mergeCell ref="H11:H13"/>
    <mergeCell ref="I11:I13"/>
    <mergeCell ref="B7:E9"/>
    <mergeCell ref="F7:F9"/>
    <mergeCell ref="G7:G9"/>
    <mergeCell ref="H7:H9"/>
    <mergeCell ref="I7:I9"/>
    <mergeCell ref="J11:J13"/>
    <mergeCell ref="K11:K13"/>
    <mergeCell ref="L11:L13"/>
    <mergeCell ref="M11:M13"/>
    <mergeCell ref="N11:N13"/>
    <mergeCell ref="B26:E26"/>
    <mergeCell ref="K15:K16"/>
    <mergeCell ref="L15:L16"/>
    <mergeCell ref="M15:M16"/>
    <mergeCell ref="N15:N16"/>
    <mergeCell ref="B17:E17"/>
    <mergeCell ref="B20:E20"/>
    <mergeCell ref="B15:E16"/>
    <mergeCell ref="F15:F16"/>
    <mergeCell ref="G15:G16"/>
    <mergeCell ref="H15:H16"/>
    <mergeCell ref="I15:I16"/>
    <mergeCell ref="J15:J16"/>
    <mergeCell ref="A21:A22"/>
    <mergeCell ref="B21:E22"/>
    <mergeCell ref="A23:A24"/>
    <mergeCell ref="B23:E24"/>
    <mergeCell ref="B25:E25"/>
    <mergeCell ref="B27:E27"/>
    <mergeCell ref="B29:E29"/>
    <mergeCell ref="B31:E31"/>
    <mergeCell ref="B32:E32"/>
    <mergeCell ref="A34:A35"/>
    <mergeCell ref="B34:E35"/>
    <mergeCell ref="B42:E42"/>
    <mergeCell ref="A36:A37"/>
    <mergeCell ref="B36:E37"/>
    <mergeCell ref="A38:A39"/>
    <mergeCell ref="B38:E39"/>
    <mergeCell ref="A40:A41"/>
    <mergeCell ref="B40:E41"/>
  </mergeCells>
  <pageMargins left="0.7" right="0.7" top="0.75" bottom="0.75" header="0.3" footer="0.3"/>
  <pageSetup paperSize="9" orientation="landscape" r:id="rId1"/>
  <legacyDrawing r:id="rId2"/>
  <extLst>
    <ext xmlns:x14="http://schemas.microsoft.com/office/spreadsheetml/2009/9/main" uri="{78C0D931-6437-407d-A8EE-F0AAD7539E65}">
      <x14:conditionalFormattings>
        <x14:conditionalFormatting xmlns:xm="http://schemas.microsoft.com/office/excel/2006/main">
          <x14:cfRule type="expression" priority="93" id="{515D5958-3A8E-47CA-AB72-C3BA53086DFC}">
            <xm:f>'Choix Solutions 4'!$E$5="Non"</xm:f>
            <x14:dxf>
              <fill>
                <patternFill>
                  <bgColor theme="0" tint="-0.34998626667073579"/>
                </patternFill>
              </fill>
            </x14:dxf>
          </x14:cfRule>
          <x14:cfRule type="expression" priority="136" id="{8542A494-684E-4D3A-A6C8-EE7230889EC4}">
            <xm:f>'Choix Solutions 4'!$E$5="Non"</xm:f>
            <x14:dxf>
              <fill>
                <patternFill>
                  <bgColor theme="0" tint="-0.499984740745262"/>
                </patternFill>
              </fill>
            </x14:dxf>
          </x14:cfRule>
          <xm:sqref>G1:G5 G7:G9 G11:G13 G15:G16 G18:G1048576</xm:sqref>
        </x14:conditionalFormatting>
        <x14:conditionalFormatting xmlns:xm="http://schemas.microsoft.com/office/excel/2006/main">
          <x14:cfRule type="expression" priority="135" id="{9EFA2928-EEF5-495C-9B82-F01A147F7CB2}">
            <xm:f>'Choix Solutions 4'!$F$5="Non"</xm:f>
            <x14:dxf>
              <fill>
                <patternFill>
                  <bgColor theme="0" tint="-0.499984740745262"/>
                </patternFill>
              </fill>
            </x14:dxf>
          </x14:cfRule>
          <xm:sqref>H1:H2 H18:H19 H22:H1048576</xm:sqref>
        </x14:conditionalFormatting>
        <x14:conditionalFormatting xmlns:xm="http://schemas.microsoft.com/office/excel/2006/main">
          <x14:cfRule type="expression" priority="134" id="{45A9D4E9-3A8E-4C67-8E5B-43E19F14DF49}">
            <xm:f>'Choix Solutions 4'!$G$5="Non"</xm:f>
            <x14:dxf>
              <fill>
                <patternFill>
                  <bgColor theme="0" tint="-0.499984740745262"/>
                </patternFill>
              </fill>
            </x14:dxf>
          </x14:cfRule>
          <xm:sqref>I1:I2 I18:I19 I22:I1048576</xm:sqref>
        </x14:conditionalFormatting>
        <x14:conditionalFormatting xmlns:xm="http://schemas.microsoft.com/office/excel/2006/main">
          <x14:cfRule type="expression" priority="133" id="{D1001C90-373D-4AA5-A4A6-40E2C74ACBAA}">
            <xm:f>'Choix Solutions 4'!$H$5="Non"</xm:f>
            <x14:dxf>
              <fill>
                <patternFill>
                  <bgColor theme="0" tint="-0.499984740745262"/>
                </patternFill>
              </fill>
            </x14:dxf>
          </x14:cfRule>
          <xm:sqref>J1:J2 J18:J19 J22:J1048576</xm:sqref>
        </x14:conditionalFormatting>
        <x14:conditionalFormatting xmlns:xm="http://schemas.microsoft.com/office/excel/2006/main">
          <x14:cfRule type="expression" priority="132" id="{357F31CD-9F4F-472F-9403-43C4D11DE4FB}">
            <xm:f>'Choix Solutions 4'!$I$5="Non"</xm:f>
            <x14:dxf>
              <fill>
                <patternFill>
                  <bgColor theme="0" tint="-0.499984740745262"/>
                </patternFill>
              </fill>
            </x14:dxf>
          </x14:cfRule>
          <xm:sqref>K1:K2 K18:K19 K22:K1048576</xm:sqref>
        </x14:conditionalFormatting>
        <x14:conditionalFormatting xmlns:xm="http://schemas.microsoft.com/office/excel/2006/main">
          <x14:cfRule type="expression" priority="131" id="{F7D9C8FC-2165-471C-A3EB-55FDC7D168C6}">
            <xm:f>'Choix Solutions 4'!$J$5="Non"</xm:f>
            <x14:dxf>
              <fill>
                <patternFill>
                  <bgColor theme="0" tint="-0.499984740745262"/>
                </patternFill>
              </fill>
            </x14:dxf>
          </x14:cfRule>
          <xm:sqref>L1:L2 L18:L19 L22:L1048576</xm:sqref>
        </x14:conditionalFormatting>
        <x14:conditionalFormatting xmlns:xm="http://schemas.microsoft.com/office/excel/2006/main">
          <x14:cfRule type="expression" priority="130" id="{00ED03C6-27AD-4BB4-AC2F-68D721596A24}">
            <xm:f>'Choix Solutions 4'!$K$5="Non"</xm:f>
            <x14:dxf>
              <fill>
                <patternFill>
                  <bgColor theme="0" tint="-0.499984740745262"/>
                </patternFill>
              </fill>
            </x14:dxf>
          </x14:cfRule>
          <xm:sqref>M1:M2 M18:M19 M22:M1048576</xm:sqref>
        </x14:conditionalFormatting>
        <x14:conditionalFormatting xmlns:xm="http://schemas.microsoft.com/office/excel/2006/main">
          <x14:cfRule type="expression" priority="129" id="{21AF42E6-38E9-47A5-A058-9176EB8D0D93}">
            <xm:f>'Choix Solutions 4'!$L$5="Non"</xm:f>
            <x14:dxf>
              <fill>
                <patternFill>
                  <bgColor theme="0" tint="-0.499984740745262"/>
                </patternFill>
              </fill>
            </x14:dxf>
          </x14:cfRule>
          <xm:sqref>N1:N2 N18:N19 N22:N1048576</xm:sqref>
        </x14:conditionalFormatting>
        <x14:conditionalFormatting xmlns:xm="http://schemas.microsoft.com/office/excel/2006/main">
          <x14:cfRule type="expression" priority="128" id="{CBBCFF4F-AF5C-47E8-9EC5-2C2F77F5A78F}">
            <xm:f>'Choix Solutions 4'!$E$5="Non"</xm:f>
            <x14:dxf>
              <fill>
                <patternFill>
                  <bgColor theme="0" tint="-0.499984740745262"/>
                </patternFill>
              </fill>
            </x14:dxf>
          </x14:cfRule>
          <xm:sqref>H3:H5</xm:sqref>
        </x14:conditionalFormatting>
        <x14:conditionalFormatting xmlns:xm="http://schemas.microsoft.com/office/excel/2006/main">
          <x14:cfRule type="expression" priority="127" id="{0EF056D0-0D93-41C4-ADC5-46FD9E0AFB6D}">
            <xm:f>'Choix Solutions 4'!$E$5="Non"</xm:f>
            <x14:dxf>
              <fill>
                <patternFill>
                  <bgColor theme="0" tint="-0.499984740745262"/>
                </patternFill>
              </fill>
            </x14:dxf>
          </x14:cfRule>
          <xm:sqref>I3:I5</xm:sqref>
        </x14:conditionalFormatting>
        <x14:conditionalFormatting xmlns:xm="http://schemas.microsoft.com/office/excel/2006/main">
          <x14:cfRule type="expression" priority="126" id="{39A9F271-467F-478E-AE67-23F4BFA3937D}">
            <xm:f>'Choix Solutions 4'!$E$5="Non"</xm:f>
            <x14:dxf>
              <fill>
                <patternFill>
                  <bgColor theme="0" tint="-0.499984740745262"/>
                </patternFill>
              </fill>
            </x14:dxf>
          </x14:cfRule>
          <xm:sqref>J3:J5</xm:sqref>
        </x14:conditionalFormatting>
        <x14:conditionalFormatting xmlns:xm="http://schemas.microsoft.com/office/excel/2006/main">
          <x14:cfRule type="expression" priority="125" id="{AD3D4A64-982B-4902-A92B-041C15C91793}">
            <xm:f>'Choix Solutions 4'!$E$5="Non"</xm:f>
            <x14:dxf>
              <fill>
                <patternFill>
                  <bgColor theme="0" tint="-0.499984740745262"/>
                </patternFill>
              </fill>
            </x14:dxf>
          </x14:cfRule>
          <xm:sqref>K3:K5</xm:sqref>
        </x14:conditionalFormatting>
        <x14:conditionalFormatting xmlns:xm="http://schemas.microsoft.com/office/excel/2006/main">
          <x14:cfRule type="expression" priority="124" id="{761FD0F1-80E4-4CD6-88B7-9F13CE68F2B8}">
            <xm:f>'Choix Solutions 4'!$E$5="Non"</xm:f>
            <x14:dxf>
              <fill>
                <patternFill>
                  <bgColor theme="0" tint="-0.499984740745262"/>
                </patternFill>
              </fill>
            </x14:dxf>
          </x14:cfRule>
          <xm:sqref>L3:L5</xm:sqref>
        </x14:conditionalFormatting>
        <x14:conditionalFormatting xmlns:xm="http://schemas.microsoft.com/office/excel/2006/main">
          <x14:cfRule type="expression" priority="123" id="{BA976B6D-752B-442F-AB3D-095CFC7D8A06}">
            <xm:f>'Choix Solutions 4'!$E$5="Non"</xm:f>
            <x14:dxf>
              <fill>
                <patternFill>
                  <bgColor theme="0" tint="-0.499984740745262"/>
                </patternFill>
              </fill>
            </x14:dxf>
          </x14:cfRule>
          <xm:sqref>M3:M5</xm:sqref>
        </x14:conditionalFormatting>
        <x14:conditionalFormatting xmlns:xm="http://schemas.microsoft.com/office/excel/2006/main">
          <x14:cfRule type="expression" priority="122" id="{007AB7D0-C394-4120-ACAD-E5BF4CCFAA36}">
            <xm:f>'Choix Solutions 4'!$E$5="Non"</xm:f>
            <x14:dxf>
              <fill>
                <patternFill>
                  <bgColor theme="0" tint="-0.499984740745262"/>
                </patternFill>
              </fill>
            </x14:dxf>
          </x14:cfRule>
          <xm:sqref>N3:N5</xm:sqref>
        </x14:conditionalFormatting>
        <x14:conditionalFormatting xmlns:xm="http://schemas.microsoft.com/office/excel/2006/main">
          <x14:cfRule type="expression" priority="121" id="{D045079D-9CEC-42AC-8872-DEDA39D65448}">
            <xm:f>'Choix Solutions 4'!$E$5="Non"</xm:f>
            <x14:dxf>
              <fill>
                <patternFill>
                  <bgColor theme="0" tint="-0.499984740745262"/>
                </patternFill>
              </fill>
            </x14:dxf>
          </x14:cfRule>
          <xm:sqref>H7:H9</xm:sqref>
        </x14:conditionalFormatting>
        <x14:conditionalFormatting xmlns:xm="http://schemas.microsoft.com/office/excel/2006/main">
          <x14:cfRule type="expression" priority="120" id="{7501F419-0B20-4A2E-8520-6A01B5480432}">
            <xm:f>'Choix Solutions 4'!$E$5="Non"</xm:f>
            <x14:dxf>
              <fill>
                <patternFill>
                  <bgColor theme="0" tint="-0.499984740745262"/>
                </patternFill>
              </fill>
            </x14:dxf>
          </x14:cfRule>
          <xm:sqref>I7:I9</xm:sqref>
        </x14:conditionalFormatting>
        <x14:conditionalFormatting xmlns:xm="http://schemas.microsoft.com/office/excel/2006/main">
          <x14:cfRule type="expression" priority="119" id="{7F006B48-4615-4557-91EC-957F1671FF0B}">
            <xm:f>'Choix Solutions 4'!$E$5="Non"</xm:f>
            <x14:dxf>
              <fill>
                <patternFill>
                  <bgColor theme="0" tint="-0.499984740745262"/>
                </patternFill>
              </fill>
            </x14:dxf>
          </x14:cfRule>
          <xm:sqref>J7:J9</xm:sqref>
        </x14:conditionalFormatting>
        <x14:conditionalFormatting xmlns:xm="http://schemas.microsoft.com/office/excel/2006/main">
          <x14:cfRule type="expression" priority="118" id="{D3A3ED1B-0BB3-4C17-B453-9A9CCE5C1CC5}">
            <xm:f>'Choix Solutions 4'!$E$5="Non"</xm:f>
            <x14:dxf>
              <fill>
                <patternFill>
                  <bgColor theme="0" tint="-0.499984740745262"/>
                </patternFill>
              </fill>
            </x14:dxf>
          </x14:cfRule>
          <xm:sqref>K7:K9</xm:sqref>
        </x14:conditionalFormatting>
        <x14:conditionalFormatting xmlns:xm="http://schemas.microsoft.com/office/excel/2006/main">
          <x14:cfRule type="expression" priority="117" id="{62B584C6-3498-4A4A-8C1F-F329E2B72BE4}">
            <xm:f>'Choix Solutions 4'!$E$5="Non"</xm:f>
            <x14:dxf>
              <fill>
                <patternFill>
                  <bgColor theme="0" tint="-0.499984740745262"/>
                </patternFill>
              </fill>
            </x14:dxf>
          </x14:cfRule>
          <xm:sqref>L7:L9</xm:sqref>
        </x14:conditionalFormatting>
        <x14:conditionalFormatting xmlns:xm="http://schemas.microsoft.com/office/excel/2006/main">
          <x14:cfRule type="expression" priority="116" id="{E10080BD-0133-4E1F-9B42-1FF489926A6C}">
            <xm:f>'Choix Solutions 4'!$E$5="Non"</xm:f>
            <x14:dxf>
              <fill>
                <patternFill>
                  <bgColor theme="0" tint="-0.499984740745262"/>
                </patternFill>
              </fill>
            </x14:dxf>
          </x14:cfRule>
          <xm:sqref>M7:M9</xm:sqref>
        </x14:conditionalFormatting>
        <x14:conditionalFormatting xmlns:xm="http://schemas.microsoft.com/office/excel/2006/main">
          <x14:cfRule type="expression" priority="115" id="{52CBCF08-BBB0-4B6C-B3ED-8E6562F8E31F}">
            <xm:f>'Choix Solutions 4'!$E$5="Non"</xm:f>
            <x14:dxf>
              <fill>
                <patternFill>
                  <bgColor theme="0" tint="-0.499984740745262"/>
                </patternFill>
              </fill>
            </x14:dxf>
          </x14:cfRule>
          <xm:sqref>N7:N9</xm:sqref>
        </x14:conditionalFormatting>
        <x14:conditionalFormatting xmlns:xm="http://schemas.microsoft.com/office/excel/2006/main">
          <x14:cfRule type="expression" priority="114" id="{6C22086F-B27C-4A33-8176-92E8AF9565E3}">
            <xm:f>'Choix Solutions 4'!$E$5="Non"</xm:f>
            <x14:dxf>
              <fill>
                <patternFill>
                  <bgColor theme="0" tint="-0.499984740745262"/>
                </patternFill>
              </fill>
            </x14:dxf>
          </x14:cfRule>
          <xm:sqref>H11:H13</xm:sqref>
        </x14:conditionalFormatting>
        <x14:conditionalFormatting xmlns:xm="http://schemas.microsoft.com/office/excel/2006/main">
          <x14:cfRule type="expression" priority="113" id="{102B547E-9293-4C08-8B9B-2AE2782A647B}">
            <xm:f>'Choix Solutions 4'!$E$5="Non"</xm:f>
            <x14:dxf>
              <fill>
                <patternFill>
                  <bgColor theme="0" tint="-0.499984740745262"/>
                </patternFill>
              </fill>
            </x14:dxf>
          </x14:cfRule>
          <xm:sqref>I11:I13</xm:sqref>
        </x14:conditionalFormatting>
        <x14:conditionalFormatting xmlns:xm="http://schemas.microsoft.com/office/excel/2006/main">
          <x14:cfRule type="expression" priority="112" id="{6DF6546A-9171-44C4-B41A-E7EEC323761B}">
            <xm:f>'Choix Solutions 4'!$E$5="Non"</xm:f>
            <x14:dxf>
              <fill>
                <patternFill>
                  <bgColor theme="0" tint="-0.499984740745262"/>
                </patternFill>
              </fill>
            </x14:dxf>
          </x14:cfRule>
          <xm:sqref>J11:J13</xm:sqref>
        </x14:conditionalFormatting>
        <x14:conditionalFormatting xmlns:xm="http://schemas.microsoft.com/office/excel/2006/main">
          <x14:cfRule type="expression" priority="111" id="{C41B6143-712B-4D4E-9098-2547BF812427}">
            <xm:f>'Choix Solutions 4'!$E$5="Non"</xm:f>
            <x14:dxf>
              <fill>
                <patternFill>
                  <bgColor theme="0" tint="-0.499984740745262"/>
                </patternFill>
              </fill>
            </x14:dxf>
          </x14:cfRule>
          <xm:sqref>K11:K13</xm:sqref>
        </x14:conditionalFormatting>
        <x14:conditionalFormatting xmlns:xm="http://schemas.microsoft.com/office/excel/2006/main">
          <x14:cfRule type="expression" priority="110" id="{BDA40D94-D25E-4F6E-BF6B-33E6DD7A1D2B}">
            <xm:f>'Choix Solutions 4'!$E$5="Non"</xm:f>
            <x14:dxf>
              <fill>
                <patternFill>
                  <bgColor theme="0" tint="-0.499984740745262"/>
                </patternFill>
              </fill>
            </x14:dxf>
          </x14:cfRule>
          <xm:sqref>L11:L13</xm:sqref>
        </x14:conditionalFormatting>
        <x14:conditionalFormatting xmlns:xm="http://schemas.microsoft.com/office/excel/2006/main">
          <x14:cfRule type="expression" priority="109" id="{E822B512-F0D6-4F3C-B0CE-7A6C9E6BBA50}">
            <xm:f>'Choix Solutions 4'!$E$5="Non"</xm:f>
            <x14:dxf>
              <fill>
                <patternFill>
                  <bgColor theme="0" tint="-0.499984740745262"/>
                </patternFill>
              </fill>
            </x14:dxf>
          </x14:cfRule>
          <xm:sqref>M11:M13</xm:sqref>
        </x14:conditionalFormatting>
        <x14:conditionalFormatting xmlns:xm="http://schemas.microsoft.com/office/excel/2006/main">
          <x14:cfRule type="expression" priority="108" id="{17DEA516-4DD2-42E1-96DD-D5E1FA23EC8F}">
            <xm:f>'Choix Solutions 4'!$E$5="Non"</xm:f>
            <x14:dxf>
              <fill>
                <patternFill>
                  <bgColor theme="0" tint="-0.499984740745262"/>
                </patternFill>
              </fill>
            </x14:dxf>
          </x14:cfRule>
          <xm:sqref>N11:N13</xm:sqref>
        </x14:conditionalFormatting>
        <x14:conditionalFormatting xmlns:xm="http://schemas.microsoft.com/office/excel/2006/main">
          <x14:cfRule type="expression" priority="107" id="{4551D6E0-F49A-40AC-A916-2FF228E54308}">
            <xm:f>'Choix Solutions 4'!$E$5="Non"</xm:f>
            <x14:dxf>
              <fill>
                <patternFill>
                  <bgColor theme="0" tint="-0.499984740745262"/>
                </patternFill>
              </fill>
            </x14:dxf>
          </x14:cfRule>
          <xm:sqref>H15:H16</xm:sqref>
        </x14:conditionalFormatting>
        <x14:conditionalFormatting xmlns:xm="http://schemas.microsoft.com/office/excel/2006/main">
          <x14:cfRule type="expression" priority="106" id="{1DDD6691-AA21-418C-BEC5-0E1459809798}">
            <xm:f>'Choix Solutions 4'!$E$5="Non"</xm:f>
            <x14:dxf>
              <fill>
                <patternFill>
                  <bgColor theme="0" tint="-0.499984740745262"/>
                </patternFill>
              </fill>
            </x14:dxf>
          </x14:cfRule>
          <xm:sqref>I15:I16</xm:sqref>
        </x14:conditionalFormatting>
        <x14:conditionalFormatting xmlns:xm="http://schemas.microsoft.com/office/excel/2006/main">
          <x14:cfRule type="expression" priority="105" id="{C5B4812C-F3A8-4979-A892-B44BD0E6F939}">
            <xm:f>'Choix Solutions 4'!$E$5="Non"</xm:f>
            <x14:dxf>
              <fill>
                <patternFill>
                  <bgColor theme="0" tint="-0.499984740745262"/>
                </patternFill>
              </fill>
            </x14:dxf>
          </x14:cfRule>
          <xm:sqref>J15:J16</xm:sqref>
        </x14:conditionalFormatting>
        <x14:conditionalFormatting xmlns:xm="http://schemas.microsoft.com/office/excel/2006/main">
          <x14:cfRule type="expression" priority="104" id="{AB2A022C-3ECD-4260-8BE6-63DFAC8C8561}">
            <xm:f>'Choix Solutions 4'!$E$5="Non"</xm:f>
            <x14:dxf>
              <fill>
                <patternFill>
                  <bgColor theme="0" tint="-0.499984740745262"/>
                </patternFill>
              </fill>
            </x14:dxf>
          </x14:cfRule>
          <xm:sqref>K15:K16</xm:sqref>
        </x14:conditionalFormatting>
        <x14:conditionalFormatting xmlns:xm="http://schemas.microsoft.com/office/excel/2006/main">
          <x14:cfRule type="expression" priority="103" id="{723FCEBA-061B-4D71-8587-AE684C99359F}">
            <xm:f>'Choix Solutions 4'!$E$5="Non"</xm:f>
            <x14:dxf>
              <fill>
                <patternFill>
                  <bgColor theme="0" tint="-0.499984740745262"/>
                </patternFill>
              </fill>
            </x14:dxf>
          </x14:cfRule>
          <xm:sqref>L15:L16</xm:sqref>
        </x14:conditionalFormatting>
        <x14:conditionalFormatting xmlns:xm="http://schemas.microsoft.com/office/excel/2006/main">
          <x14:cfRule type="expression" priority="102" id="{8D861561-BCD9-434E-8773-7037FAC43C41}">
            <xm:f>'Choix Solutions 4'!$E$5="Non"</xm:f>
            <x14:dxf>
              <fill>
                <patternFill>
                  <bgColor theme="0" tint="-0.499984740745262"/>
                </patternFill>
              </fill>
            </x14:dxf>
          </x14:cfRule>
          <xm:sqref>M15:M16</xm:sqref>
        </x14:conditionalFormatting>
        <x14:conditionalFormatting xmlns:xm="http://schemas.microsoft.com/office/excel/2006/main">
          <x14:cfRule type="expression" priority="101" id="{7ADC0BE3-514B-42C8-B327-411F0E6CFC75}">
            <xm:f>'Choix Solutions 4'!$E$5="Non"</xm:f>
            <x14:dxf>
              <fill>
                <patternFill>
                  <bgColor theme="0" tint="-0.499984740745262"/>
                </patternFill>
              </fill>
            </x14:dxf>
          </x14:cfRule>
          <xm:sqref>N15:N16</xm:sqref>
        </x14:conditionalFormatting>
        <x14:conditionalFormatting xmlns:xm="http://schemas.microsoft.com/office/excel/2006/main">
          <x14:cfRule type="expression" priority="100" id="{BE942012-78FB-4BF4-A536-1EAAB6E2EC7D}">
            <xm:f>'Choix Solutions 4'!$L$5="Non"</xm:f>
            <x14:dxf>
              <font>
                <strike val="0"/>
              </font>
              <fill>
                <patternFill>
                  <bgColor theme="0" tint="-0.34998626667073579"/>
                </patternFill>
              </fill>
            </x14:dxf>
          </x14:cfRule>
          <xm:sqref>N1:N5 N7:N9 N11:N13 N15:N16 N18:N19 N22:N1048576</xm:sqref>
        </x14:conditionalFormatting>
        <x14:conditionalFormatting xmlns:xm="http://schemas.microsoft.com/office/excel/2006/main">
          <x14:cfRule type="expression" priority="99" id="{E8F34E20-6874-4283-BDF0-B74CDA19A838}">
            <xm:f>'Choix Solutions 4'!$K$5="Non"</xm:f>
            <x14:dxf>
              <fill>
                <patternFill>
                  <bgColor theme="0" tint="-0.34998626667073579"/>
                </patternFill>
              </fill>
            </x14:dxf>
          </x14:cfRule>
          <xm:sqref>M1:M5 M7:M9 M11:M13 M15:M16 M18:M19 M22:M1048576</xm:sqref>
        </x14:conditionalFormatting>
        <x14:conditionalFormatting xmlns:xm="http://schemas.microsoft.com/office/excel/2006/main">
          <x14:cfRule type="expression" priority="98" id="{D3120B2B-0333-4A29-918C-0566FC3AD478}">
            <xm:f>'Choix Solutions 4'!$J$5="Non"</xm:f>
            <x14:dxf>
              <fill>
                <patternFill>
                  <bgColor theme="0" tint="-0.34998626667073579"/>
                </patternFill>
              </fill>
            </x14:dxf>
          </x14:cfRule>
          <xm:sqref>L1:L5 L7:L9 L11:L13 L15:L16 L18:L19 L22:L1048576</xm:sqref>
        </x14:conditionalFormatting>
        <x14:conditionalFormatting xmlns:xm="http://schemas.microsoft.com/office/excel/2006/main">
          <x14:cfRule type="expression" priority="97" id="{A41B6351-232E-46DF-BF13-C4451F4E04D7}">
            <xm:f>'Choix Solutions 4'!$I$5="Non"</xm:f>
            <x14:dxf>
              <fill>
                <patternFill>
                  <bgColor theme="0" tint="-0.34998626667073579"/>
                </patternFill>
              </fill>
            </x14:dxf>
          </x14:cfRule>
          <xm:sqref>K1:K5 K7:K9 K11:K13 K15:K16 K18:K19 K22:K1048576</xm:sqref>
        </x14:conditionalFormatting>
        <x14:conditionalFormatting xmlns:xm="http://schemas.microsoft.com/office/excel/2006/main">
          <x14:cfRule type="expression" priority="96" id="{990D1C13-8E8E-4F56-AFE7-91989E13EA73}">
            <xm:f>'Choix Solutions 4'!$H$5="Non"</xm:f>
            <x14:dxf>
              <fill>
                <patternFill>
                  <bgColor theme="0" tint="-0.34998626667073579"/>
                </patternFill>
              </fill>
            </x14:dxf>
          </x14:cfRule>
          <xm:sqref>J1:J5 J7:J9 J11:J13 J15:J16 J18:J19 J22:J1048576</xm:sqref>
        </x14:conditionalFormatting>
        <x14:conditionalFormatting xmlns:xm="http://schemas.microsoft.com/office/excel/2006/main">
          <x14:cfRule type="expression" priority="95" id="{A9300788-C9F8-486C-96E7-F1FADD1F1709}">
            <xm:f>'Choix Solutions 4'!$G$5="Non"</xm:f>
            <x14:dxf>
              <fill>
                <patternFill>
                  <bgColor theme="0" tint="-0.34998626667073579"/>
                </patternFill>
              </fill>
            </x14:dxf>
          </x14:cfRule>
          <xm:sqref>I1:I5 I7:I9 I11:I13 I15:I16 I18:I19 I22:I1048576</xm:sqref>
        </x14:conditionalFormatting>
        <x14:conditionalFormatting xmlns:xm="http://schemas.microsoft.com/office/excel/2006/main">
          <x14:cfRule type="expression" priority="94" id="{4FC44CF2-D5F9-4952-840A-D89BD101004A}">
            <xm:f>'Choix Solutions 4'!$F$5="Non"</xm:f>
            <x14:dxf>
              <fill>
                <patternFill>
                  <bgColor theme="0" tint="-0.34998626667073579"/>
                </patternFill>
              </fill>
            </x14:dxf>
          </x14:cfRule>
          <xm:sqref>H1:H5 H7:H9 H11:H13 H15:H16 H18:H19 H22:H1048576</xm:sqref>
        </x14:conditionalFormatting>
        <x14:conditionalFormatting xmlns:xm="http://schemas.microsoft.com/office/excel/2006/main">
          <x14:cfRule type="expression" priority="91" id="{F93FEB7C-EAD6-462D-9F1C-7A1E4126EC5B}">
            <xm:f>'Choix Solutions 4'!$E$5="Non"</xm:f>
            <x14:dxf>
              <fill>
                <patternFill>
                  <bgColor theme="0" tint="-0.34998626667073579"/>
                </patternFill>
              </fill>
            </x14:dxf>
          </x14:cfRule>
          <x14:cfRule type="expression" priority="92" id="{8940CE59-1577-4A81-8ACA-5447B365A0CA}">
            <xm:f>'Choix Solutions 4'!$E$5="Non"</xm:f>
            <x14:dxf>
              <fill>
                <patternFill>
                  <bgColor theme="0" tint="-0.499984740745262"/>
                </patternFill>
              </fill>
            </x14:dxf>
          </x14:cfRule>
          <xm:sqref>G6</xm:sqref>
        </x14:conditionalFormatting>
        <x14:conditionalFormatting xmlns:xm="http://schemas.microsoft.com/office/excel/2006/main">
          <x14:cfRule type="expression" priority="89" id="{A25DC688-24F1-4E22-AA0C-742A62E7FE2B}">
            <xm:f>'Choix Solutions 4'!$E$5="Non"</xm:f>
            <x14:dxf>
              <fill>
                <patternFill>
                  <bgColor theme="0" tint="-0.34998626667073579"/>
                </patternFill>
              </fill>
            </x14:dxf>
          </x14:cfRule>
          <x14:cfRule type="expression" priority="90" id="{2862539F-A763-45B5-8F13-73C6CD169EE7}">
            <xm:f>'Choix Solutions 4'!$E$5="Non"</xm:f>
            <x14:dxf>
              <fill>
                <patternFill>
                  <bgColor theme="0" tint="-0.499984740745262"/>
                </patternFill>
              </fill>
            </x14:dxf>
          </x14:cfRule>
          <xm:sqref>G10</xm:sqref>
        </x14:conditionalFormatting>
        <x14:conditionalFormatting xmlns:xm="http://schemas.microsoft.com/office/excel/2006/main">
          <x14:cfRule type="expression" priority="87" id="{5D863A8A-C4B7-486F-A053-45B9497FA27E}">
            <xm:f>'Choix Solutions 4'!$E$5="Non"</xm:f>
            <x14:dxf>
              <fill>
                <patternFill>
                  <bgColor theme="0" tint="-0.34998626667073579"/>
                </patternFill>
              </fill>
            </x14:dxf>
          </x14:cfRule>
          <x14:cfRule type="expression" priority="88" id="{C09A57DC-C639-4D9C-BDF5-BDEB1DB5FD72}">
            <xm:f>'Choix Solutions 4'!$E$5="Non"</xm:f>
            <x14:dxf>
              <fill>
                <patternFill>
                  <bgColor theme="0" tint="-0.499984740745262"/>
                </patternFill>
              </fill>
            </x14:dxf>
          </x14:cfRule>
          <xm:sqref>G14</xm:sqref>
        </x14:conditionalFormatting>
        <x14:conditionalFormatting xmlns:xm="http://schemas.microsoft.com/office/excel/2006/main">
          <x14:cfRule type="expression" priority="85" id="{562FC646-DC6C-4D28-A4AD-C024009A58F8}">
            <xm:f>'Choix Solutions 4'!$E$5="Non"</xm:f>
            <x14:dxf>
              <fill>
                <patternFill>
                  <bgColor theme="0" tint="-0.34998626667073579"/>
                </patternFill>
              </fill>
            </x14:dxf>
          </x14:cfRule>
          <x14:cfRule type="expression" priority="86" id="{0AFFEF98-2D68-4DF8-A776-79318D6697A6}">
            <xm:f>'Choix Solutions 4'!$E$5="Non"</xm:f>
            <x14:dxf>
              <fill>
                <patternFill>
                  <bgColor theme="0" tint="-0.499984740745262"/>
                </patternFill>
              </fill>
            </x14:dxf>
          </x14:cfRule>
          <xm:sqref>G17</xm:sqref>
        </x14:conditionalFormatting>
        <x14:conditionalFormatting xmlns:xm="http://schemas.microsoft.com/office/excel/2006/main">
          <x14:cfRule type="expression" priority="83" id="{AF3CAADF-0782-4EF6-AA4B-0D481513F357}">
            <xm:f>'Choix Solutions 4'!$E$5="Non"</xm:f>
            <x14:dxf>
              <fill>
                <patternFill>
                  <bgColor theme="0" tint="-0.34998626667073579"/>
                </patternFill>
              </fill>
            </x14:dxf>
          </x14:cfRule>
          <x14:cfRule type="expression" priority="84" id="{C5652F5F-0EE5-499A-A5EA-F365078AE4BC}">
            <xm:f>'Choix Solutions 4'!$E$5="Non"</xm:f>
            <x14:dxf>
              <fill>
                <patternFill>
                  <bgColor theme="0" tint="-0.499984740745262"/>
                </patternFill>
              </fill>
            </x14:dxf>
          </x14:cfRule>
          <xm:sqref>H17</xm:sqref>
        </x14:conditionalFormatting>
        <x14:conditionalFormatting xmlns:xm="http://schemas.microsoft.com/office/excel/2006/main">
          <x14:cfRule type="expression" priority="81" id="{C9C252C6-7902-40FF-B17C-2A306BEEB587}">
            <xm:f>'Choix Solutions 4'!$E$5="Non"</xm:f>
            <x14:dxf>
              <fill>
                <patternFill>
                  <bgColor theme="0" tint="-0.34998626667073579"/>
                </patternFill>
              </fill>
            </x14:dxf>
          </x14:cfRule>
          <x14:cfRule type="expression" priority="82" id="{E362EC03-8B69-435B-A42B-0BDBB9080FFA}">
            <xm:f>'Choix Solutions 4'!$E$5="Non"</xm:f>
            <x14:dxf>
              <fill>
                <patternFill>
                  <bgColor theme="0" tint="-0.499984740745262"/>
                </patternFill>
              </fill>
            </x14:dxf>
          </x14:cfRule>
          <xm:sqref>I17</xm:sqref>
        </x14:conditionalFormatting>
        <x14:conditionalFormatting xmlns:xm="http://schemas.microsoft.com/office/excel/2006/main">
          <x14:cfRule type="expression" priority="79" id="{68017BC8-DD70-465D-8FD3-C5CF105615AE}">
            <xm:f>'Choix Solutions 4'!$E$5="Non"</xm:f>
            <x14:dxf>
              <fill>
                <patternFill>
                  <bgColor theme="0" tint="-0.34998626667073579"/>
                </patternFill>
              </fill>
            </x14:dxf>
          </x14:cfRule>
          <x14:cfRule type="expression" priority="80" id="{93E860A9-9475-43A6-ADEB-06165F3CB496}">
            <xm:f>'Choix Solutions 4'!$E$5="Non"</xm:f>
            <x14:dxf>
              <fill>
                <patternFill>
                  <bgColor theme="0" tint="-0.499984740745262"/>
                </patternFill>
              </fill>
            </x14:dxf>
          </x14:cfRule>
          <xm:sqref>J17</xm:sqref>
        </x14:conditionalFormatting>
        <x14:conditionalFormatting xmlns:xm="http://schemas.microsoft.com/office/excel/2006/main">
          <x14:cfRule type="expression" priority="77" id="{B7F755D5-283A-493C-8922-1C64041C2F49}">
            <xm:f>'Choix Solutions 4'!$E$5="Non"</xm:f>
            <x14:dxf>
              <fill>
                <patternFill>
                  <bgColor theme="0" tint="-0.34998626667073579"/>
                </patternFill>
              </fill>
            </x14:dxf>
          </x14:cfRule>
          <x14:cfRule type="expression" priority="78" id="{2A4F92D9-28F6-4E29-BE82-94FEA0B6B15F}">
            <xm:f>'Choix Solutions 4'!$E$5="Non"</xm:f>
            <x14:dxf>
              <fill>
                <patternFill>
                  <bgColor theme="0" tint="-0.499984740745262"/>
                </patternFill>
              </fill>
            </x14:dxf>
          </x14:cfRule>
          <xm:sqref>K17</xm:sqref>
        </x14:conditionalFormatting>
        <x14:conditionalFormatting xmlns:xm="http://schemas.microsoft.com/office/excel/2006/main">
          <x14:cfRule type="expression" priority="75" id="{8A2913DE-E42D-4EF4-8E71-1BB981BAB78D}">
            <xm:f>'Choix Solutions 4'!$E$5="Non"</xm:f>
            <x14:dxf>
              <fill>
                <patternFill>
                  <bgColor theme="0" tint="-0.34998626667073579"/>
                </patternFill>
              </fill>
            </x14:dxf>
          </x14:cfRule>
          <x14:cfRule type="expression" priority="76" id="{6A82F903-6092-40A1-A29F-AD37E2442876}">
            <xm:f>'Choix Solutions 4'!$E$5="Non"</xm:f>
            <x14:dxf>
              <fill>
                <patternFill>
                  <bgColor theme="0" tint="-0.499984740745262"/>
                </patternFill>
              </fill>
            </x14:dxf>
          </x14:cfRule>
          <xm:sqref>L17</xm:sqref>
        </x14:conditionalFormatting>
        <x14:conditionalFormatting xmlns:xm="http://schemas.microsoft.com/office/excel/2006/main">
          <x14:cfRule type="expression" priority="73" id="{464637A7-40A0-4F69-9282-074425F5FA4E}">
            <xm:f>'Choix Solutions 4'!$E$5="Non"</xm:f>
            <x14:dxf>
              <fill>
                <patternFill>
                  <bgColor theme="0" tint="-0.34998626667073579"/>
                </patternFill>
              </fill>
            </x14:dxf>
          </x14:cfRule>
          <x14:cfRule type="expression" priority="74" id="{09D32677-D307-4330-BED2-0BEC8E5F227C}">
            <xm:f>'Choix Solutions 4'!$E$5="Non"</xm:f>
            <x14:dxf>
              <fill>
                <patternFill>
                  <bgColor theme="0" tint="-0.499984740745262"/>
                </patternFill>
              </fill>
            </x14:dxf>
          </x14:cfRule>
          <xm:sqref>M17</xm:sqref>
        </x14:conditionalFormatting>
        <x14:conditionalFormatting xmlns:xm="http://schemas.microsoft.com/office/excel/2006/main">
          <x14:cfRule type="expression" priority="71" id="{AC4FCBB5-93DB-4353-8DFF-76ADF0DA2A97}">
            <xm:f>'Choix Solutions 4'!$E$5="Non"</xm:f>
            <x14:dxf>
              <fill>
                <patternFill>
                  <bgColor theme="0" tint="-0.34998626667073579"/>
                </patternFill>
              </fill>
            </x14:dxf>
          </x14:cfRule>
          <x14:cfRule type="expression" priority="72" id="{CC2D58EA-9883-405E-B2D1-44E07462816B}">
            <xm:f>'Choix Solutions 4'!$E$5="Non"</xm:f>
            <x14:dxf>
              <fill>
                <patternFill>
                  <bgColor theme="0" tint="-0.499984740745262"/>
                </patternFill>
              </fill>
            </x14:dxf>
          </x14:cfRule>
          <xm:sqref>N17</xm:sqref>
        </x14:conditionalFormatting>
        <x14:conditionalFormatting xmlns:xm="http://schemas.microsoft.com/office/excel/2006/main">
          <x14:cfRule type="expression" priority="69" id="{AC47D983-DD3E-4998-B168-9AF351D4F1B9}">
            <xm:f>'Choix Solutions 4'!$E$5="Non"</xm:f>
            <x14:dxf>
              <fill>
                <patternFill>
                  <bgColor theme="0" tint="-0.34998626667073579"/>
                </patternFill>
              </fill>
            </x14:dxf>
          </x14:cfRule>
          <x14:cfRule type="expression" priority="70" id="{47A174FB-B7B4-4D22-A29E-C67E097DC80D}">
            <xm:f>'Choix Solutions 4'!$E$5="Non"</xm:f>
            <x14:dxf>
              <fill>
                <patternFill>
                  <bgColor theme="0" tint="-0.499984740745262"/>
                </patternFill>
              </fill>
            </x14:dxf>
          </x14:cfRule>
          <xm:sqref>H6</xm:sqref>
        </x14:conditionalFormatting>
        <x14:conditionalFormatting xmlns:xm="http://schemas.microsoft.com/office/excel/2006/main">
          <x14:cfRule type="expression" priority="67" id="{EAE22BF9-2928-4114-A80F-97124430961F}">
            <xm:f>'Choix Solutions 4'!$E$5="Non"</xm:f>
            <x14:dxf>
              <fill>
                <patternFill>
                  <bgColor theme="0" tint="-0.34998626667073579"/>
                </patternFill>
              </fill>
            </x14:dxf>
          </x14:cfRule>
          <x14:cfRule type="expression" priority="68" id="{F6B93745-6B5C-48E5-BBF7-9029BA592F1E}">
            <xm:f>'Choix Solutions 4'!$E$5="Non"</xm:f>
            <x14:dxf>
              <fill>
                <patternFill>
                  <bgColor theme="0" tint="-0.499984740745262"/>
                </patternFill>
              </fill>
            </x14:dxf>
          </x14:cfRule>
          <xm:sqref>I6</xm:sqref>
        </x14:conditionalFormatting>
        <x14:conditionalFormatting xmlns:xm="http://schemas.microsoft.com/office/excel/2006/main">
          <x14:cfRule type="expression" priority="65" id="{E11CE2B5-7F55-4842-A720-0D1A6B78139C}">
            <xm:f>'Choix Solutions 4'!$E$5="Non"</xm:f>
            <x14:dxf>
              <fill>
                <patternFill>
                  <bgColor theme="0" tint="-0.34998626667073579"/>
                </patternFill>
              </fill>
            </x14:dxf>
          </x14:cfRule>
          <x14:cfRule type="expression" priority="66" id="{79C20E0E-3F10-458D-9BBE-48DDED16BED4}">
            <xm:f>'Choix Solutions 4'!$E$5="Non"</xm:f>
            <x14:dxf>
              <fill>
                <patternFill>
                  <bgColor theme="0" tint="-0.499984740745262"/>
                </patternFill>
              </fill>
            </x14:dxf>
          </x14:cfRule>
          <xm:sqref>J6</xm:sqref>
        </x14:conditionalFormatting>
        <x14:conditionalFormatting xmlns:xm="http://schemas.microsoft.com/office/excel/2006/main">
          <x14:cfRule type="expression" priority="63" id="{18B19215-F6EA-4A53-BC55-DF07CB61E269}">
            <xm:f>'Choix Solutions 4'!$E$5="Non"</xm:f>
            <x14:dxf>
              <fill>
                <patternFill>
                  <bgColor theme="0" tint="-0.34998626667073579"/>
                </patternFill>
              </fill>
            </x14:dxf>
          </x14:cfRule>
          <x14:cfRule type="expression" priority="64" id="{FFBB5BC6-487A-4769-BBD8-F535625074C5}">
            <xm:f>'Choix Solutions 4'!$E$5="Non"</xm:f>
            <x14:dxf>
              <fill>
                <patternFill>
                  <bgColor theme="0" tint="-0.499984740745262"/>
                </patternFill>
              </fill>
            </x14:dxf>
          </x14:cfRule>
          <xm:sqref>K6</xm:sqref>
        </x14:conditionalFormatting>
        <x14:conditionalFormatting xmlns:xm="http://schemas.microsoft.com/office/excel/2006/main">
          <x14:cfRule type="expression" priority="61" id="{0C56F428-62C5-47A3-BAC7-8FCC10BE187D}">
            <xm:f>'Choix Solutions 4'!$E$5="Non"</xm:f>
            <x14:dxf>
              <fill>
                <patternFill>
                  <bgColor theme="0" tint="-0.34998626667073579"/>
                </patternFill>
              </fill>
            </x14:dxf>
          </x14:cfRule>
          <x14:cfRule type="expression" priority="62" id="{8C6C0892-E36F-4275-B610-1FFDF1DD7036}">
            <xm:f>'Choix Solutions 4'!$E$5="Non"</xm:f>
            <x14:dxf>
              <fill>
                <patternFill>
                  <bgColor theme="0" tint="-0.499984740745262"/>
                </patternFill>
              </fill>
            </x14:dxf>
          </x14:cfRule>
          <xm:sqref>L6</xm:sqref>
        </x14:conditionalFormatting>
        <x14:conditionalFormatting xmlns:xm="http://schemas.microsoft.com/office/excel/2006/main">
          <x14:cfRule type="expression" priority="59" id="{16226045-FFA7-4B67-AEC4-4ADED3DBF921}">
            <xm:f>'Choix Solutions 4'!$E$5="Non"</xm:f>
            <x14:dxf>
              <fill>
                <patternFill>
                  <bgColor theme="0" tint="-0.34998626667073579"/>
                </patternFill>
              </fill>
            </x14:dxf>
          </x14:cfRule>
          <x14:cfRule type="expression" priority="60" id="{5C7B30B6-4AB4-4565-8F69-B131B985043F}">
            <xm:f>'Choix Solutions 4'!$E$5="Non"</xm:f>
            <x14:dxf>
              <fill>
                <patternFill>
                  <bgColor theme="0" tint="-0.499984740745262"/>
                </patternFill>
              </fill>
            </x14:dxf>
          </x14:cfRule>
          <xm:sqref>M6</xm:sqref>
        </x14:conditionalFormatting>
        <x14:conditionalFormatting xmlns:xm="http://schemas.microsoft.com/office/excel/2006/main">
          <x14:cfRule type="expression" priority="57" id="{1BAF5C46-3CC8-4113-B6F6-E86C6B983EC5}">
            <xm:f>'Choix Solutions 4'!$E$5="Non"</xm:f>
            <x14:dxf>
              <fill>
                <patternFill>
                  <bgColor theme="0" tint="-0.34998626667073579"/>
                </patternFill>
              </fill>
            </x14:dxf>
          </x14:cfRule>
          <x14:cfRule type="expression" priority="58" id="{44A45500-AEAF-4784-A6FE-0BB5785E82CC}">
            <xm:f>'Choix Solutions 4'!$E$5="Non"</xm:f>
            <x14:dxf>
              <fill>
                <patternFill>
                  <bgColor theme="0" tint="-0.499984740745262"/>
                </patternFill>
              </fill>
            </x14:dxf>
          </x14:cfRule>
          <xm:sqref>N6</xm:sqref>
        </x14:conditionalFormatting>
        <x14:conditionalFormatting xmlns:xm="http://schemas.microsoft.com/office/excel/2006/main">
          <x14:cfRule type="expression" priority="55" id="{39237300-15C0-4B70-827C-2C28277280B1}">
            <xm:f>'Choix Solutions 4'!$E$5="Non"</xm:f>
            <x14:dxf>
              <fill>
                <patternFill>
                  <bgColor theme="0" tint="-0.34998626667073579"/>
                </patternFill>
              </fill>
            </x14:dxf>
          </x14:cfRule>
          <x14:cfRule type="expression" priority="56" id="{6501A92D-3AFD-404C-B65B-4D1247352307}">
            <xm:f>'Choix Solutions 4'!$E$5="Non"</xm:f>
            <x14:dxf>
              <fill>
                <patternFill>
                  <bgColor theme="0" tint="-0.499984740745262"/>
                </patternFill>
              </fill>
            </x14:dxf>
          </x14:cfRule>
          <xm:sqref>H10</xm:sqref>
        </x14:conditionalFormatting>
        <x14:conditionalFormatting xmlns:xm="http://schemas.microsoft.com/office/excel/2006/main">
          <x14:cfRule type="expression" priority="53" id="{14BEED0E-EFDB-4AD1-834D-4434E9DAFB57}">
            <xm:f>'Choix Solutions 4'!$E$5="Non"</xm:f>
            <x14:dxf>
              <fill>
                <patternFill>
                  <bgColor theme="0" tint="-0.34998626667073579"/>
                </patternFill>
              </fill>
            </x14:dxf>
          </x14:cfRule>
          <x14:cfRule type="expression" priority="54" id="{42C93467-6EDA-44B7-89E1-CD9F1AD1AF4E}">
            <xm:f>'Choix Solutions 4'!$E$5="Non"</xm:f>
            <x14:dxf>
              <fill>
                <patternFill>
                  <bgColor theme="0" tint="-0.499984740745262"/>
                </patternFill>
              </fill>
            </x14:dxf>
          </x14:cfRule>
          <xm:sqref>I10</xm:sqref>
        </x14:conditionalFormatting>
        <x14:conditionalFormatting xmlns:xm="http://schemas.microsoft.com/office/excel/2006/main">
          <x14:cfRule type="expression" priority="51" id="{BEBC002F-F76D-4D09-B637-4C6DD4627FE6}">
            <xm:f>'Choix Solutions 4'!$E$5="Non"</xm:f>
            <x14:dxf>
              <fill>
                <patternFill>
                  <bgColor theme="0" tint="-0.34998626667073579"/>
                </patternFill>
              </fill>
            </x14:dxf>
          </x14:cfRule>
          <x14:cfRule type="expression" priority="52" id="{542F597C-E8E0-43A2-8D6A-F1328AE3B978}">
            <xm:f>'Choix Solutions 4'!$E$5="Non"</xm:f>
            <x14:dxf>
              <fill>
                <patternFill>
                  <bgColor theme="0" tint="-0.499984740745262"/>
                </patternFill>
              </fill>
            </x14:dxf>
          </x14:cfRule>
          <xm:sqref>J10</xm:sqref>
        </x14:conditionalFormatting>
        <x14:conditionalFormatting xmlns:xm="http://schemas.microsoft.com/office/excel/2006/main">
          <x14:cfRule type="expression" priority="49" id="{325BC8BE-793D-4399-9CE5-D9DE1868786F}">
            <xm:f>'Choix Solutions 4'!$E$5="Non"</xm:f>
            <x14:dxf>
              <fill>
                <patternFill>
                  <bgColor theme="0" tint="-0.34998626667073579"/>
                </patternFill>
              </fill>
            </x14:dxf>
          </x14:cfRule>
          <x14:cfRule type="expression" priority="50" id="{3690B3EB-6F77-4821-B36B-8A02CC6D570A}">
            <xm:f>'Choix Solutions 4'!$E$5="Non"</xm:f>
            <x14:dxf>
              <fill>
                <patternFill>
                  <bgColor theme="0" tint="-0.499984740745262"/>
                </patternFill>
              </fill>
            </x14:dxf>
          </x14:cfRule>
          <xm:sqref>K10</xm:sqref>
        </x14:conditionalFormatting>
        <x14:conditionalFormatting xmlns:xm="http://schemas.microsoft.com/office/excel/2006/main">
          <x14:cfRule type="expression" priority="47" id="{52961E80-66FE-49E0-8C41-AD3E951C7E0E}">
            <xm:f>'Choix Solutions 4'!$E$5="Non"</xm:f>
            <x14:dxf>
              <fill>
                <patternFill>
                  <bgColor theme="0" tint="-0.34998626667073579"/>
                </patternFill>
              </fill>
            </x14:dxf>
          </x14:cfRule>
          <x14:cfRule type="expression" priority="48" id="{CD66BDB5-5ECF-423A-A946-D33E266638E4}">
            <xm:f>'Choix Solutions 4'!$E$5="Non"</xm:f>
            <x14:dxf>
              <fill>
                <patternFill>
                  <bgColor theme="0" tint="-0.499984740745262"/>
                </patternFill>
              </fill>
            </x14:dxf>
          </x14:cfRule>
          <xm:sqref>L10</xm:sqref>
        </x14:conditionalFormatting>
        <x14:conditionalFormatting xmlns:xm="http://schemas.microsoft.com/office/excel/2006/main">
          <x14:cfRule type="expression" priority="45" id="{8CCEAE82-4BAE-4674-8B8C-A00C3A014337}">
            <xm:f>'Choix Solutions 4'!$E$5="Non"</xm:f>
            <x14:dxf>
              <fill>
                <patternFill>
                  <bgColor theme="0" tint="-0.34998626667073579"/>
                </patternFill>
              </fill>
            </x14:dxf>
          </x14:cfRule>
          <x14:cfRule type="expression" priority="46" id="{3724CA3E-F82F-4041-89CF-DDAA5C84853A}">
            <xm:f>'Choix Solutions 4'!$E$5="Non"</xm:f>
            <x14:dxf>
              <fill>
                <patternFill>
                  <bgColor theme="0" tint="-0.499984740745262"/>
                </patternFill>
              </fill>
            </x14:dxf>
          </x14:cfRule>
          <xm:sqref>M10</xm:sqref>
        </x14:conditionalFormatting>
        <x14:conditionalFormatting xmlns:xm="http://schemas.microsoft.com/office/excel/2006/main">
          <x14:cfRule type="expression" priority="43" id="{8702D7A8-AC33-4801-B69B-088AB290FCAE}">
            <xm:f>'Choix Solutions 4'!$E$5="Non"</xm:f>
            <x14:dxf>
              <fill>
                <patternFill>
                  <bgColor theme="0" tint="-0.34998626667073579"/>
                </patternFill>
              </fill>
            </x14:dxf>
          </x14:cfRule>
          <x14:cfRule type="expression" priority="44" id="{6FE9D852-48AD-4FCC-94B5-5475CB85B96A}">
            <xm:f>'Choix Solutions 4'!$E$5="Non"</xm:f>
            <x14:dxf>
              <fill>
                <patternFill>
                  <bgColor theme="0" tint="-0.499984740745262"/>
                </patternFill>
              </fill>
            </x14:dxf>
          </x14:cfRule>
          <xm:sqref>N10</xm:sqref>
        </x14:conditionalFormatting>
        <x14:conditionalFormatting xmlns:xm="http://schemas.microsoft.com/office/excel/2006/main">
          <x14:cfRule type="expression" priority="41" id="{48852ACC-6AA4-4E69-A424-7782A96CFB7D}">
            <xm:f>'Choix Solutions 4'!$E$5="Non"</xm:f>
            <x14:dxf>
              <fill>
                <patternFill>
                  <bgColor theme="0" tint="-0.34998626667073579"/>
                </patternFill>
              </fill>
            </x14:dxf>
          </x14:cfRule>
          <x14:cfRule type="expression" priority="42" id="{B9A00BD2-DD0A-4DD2-93D5-1A680A0F28F4}">
            <xm:f>'Choix Solutions 4'!$E$5="Non"</xm:f>
            <x14:dxf>
              <fill>
                <patternFill>
                  <bgColor theme="0" tint="-0.499984740745262"/>
                </patternFill>
              </fill>
            </x14:dxf>
          </x14:cfRule>
          <xm:sqref>H14</xm:sqref>
        </x14:conditionalFormatting>
        <x14:conditionalFormatting xmlns:xm="http://schemas.microsoft.com/office/excel/2006/main">
          <x14:cfRule type="expression" priority="39" id="{E6B9EE83-0092-4D32-AA1C-38B5902738B2}">
            <xm:f>'Choix Solutions 4'!$E$5="Non"</xm:f>
            <x14:dxf>
              <fill>
                <patternFill>
                  <bgColor theme="0" tint="-0.34998626667073579"/>
                </patternFill>
              </fill>
            </x14:dxf>
          </x14:cfRule>
          <x14:cfRule type="expression" priority="40" id="{08CDE512-D5A1-467F-A729-76D6331C3ABA}">
            <xm:f>'Choix Solutions 4'!$E$5="Non"</xm:f>
            <x14:dxf>
              <fill>
                <patternFill>
                  <bgColor theme="0" tint="-0.499984740745262"/>
                </patternFill>
              </fill>
            </x14:dxf>
          </x14:cfRule>
          <xm:sqref>I14</xm:sqref>
        </x14:conditionalFormatting>
        <x14:conditionalFormatting xmlns:xm="http://schemas.microsoft.com/office/excel/2006/main">
          <x14:cfRule type="expression" priority="37" id="{628D7E96-6C06-4AC4-8D86-5DB37CB4C66D}">
            <xm:f>'Choix Solutions 4'!$E$5="Non"</xm:f>
            <x14:dxf>
              <fill>
                <patternFill>
                  <bgColor theme="0" tint="-0.34998626667073579"/>
                </patternFill>
              </fill>
            </x14:dxf>
          </x14:cfRule>
          <x14:cfRule type="expression" priority="38" id="{5F7CAADA-16BA-4B48-986A-70D4D5F5502C}">
            <xm:f>'Choix Solutions 4'!$E$5="Non"</xm:f>
            <x14:dxf>
              <fill>
                <patternFill>
                  <bgColor theme="0" tint="-0.499984740745262"/>
                </patternFill>
              </fill>
            </x14:dxf>
          </x14:cfRule>
          <xm:sqref>J14</xm:sqref>
        </x14:conditionalFormatting>
        <x14:conditionalFormatting xmlns:xm="http://schemas.microsoft.com/office/excel/2006/main">
          <x14:cfRule type="expression" priority="35" id="{6527C236-7BBD-4B77-8EEC-6CB4B63EAAD7}">
            <xm:f>'Choix Solutions 4'!$E$5="Non"</xm:f>
            <x14:dxf>
              <fill>
                <patternFill>
                  <bgColor theme="0" tint="-0.34998626667073579"/>
                </patternFill>
              </fill>
            </x14:dxf>
          </x14:cfRule>
          <x14:cfRule type="expression" priority="36" id="{16AB134A-7A5E-4436-A256-028BD5E3B01B}">
            <xm:f>'Choix Solutions 4'!$E$5="Non"</xm:f>
            <x14:dxf>
              <fill>
                <patternFill>
                  <bgColor theme="0" tint="-0.499984740745262"/>
                </patternFill>
              </fill>
            </x14:dxf>
          </x14:cfRule>
          <xm:sqref>K14</xm:sqref>
        </x14:conditionalFormatting>
        <x14:conditionalFormatting xmlns:xm="http://schemas.microsoft.com/office/excel/2006/main">
          <x14:cfRule type="expression" priority="33" id="{CF897896-50E7-406D-A861-63FCBCD9B06B}">
            <xm:f>'Choix Solutions 4'!$E$5="Non"</xm:f>
            <x14:dxf>
              <fill>
                <patternFill>
                  <bgColor theme="0" tint="-0.34998626667073579"/>
                </patternFill>
              </fill>
            </x14:dxf>
          </x14:cfRule>
          <x14:cfRule type="expression" priority="34" id="{B8C0CDEF-A75B-4680-95CB-F971D9A76562}">
            <xm:f>'Choix Solutions 4'!$E$5="Non"</xm:f>
            <x14:dxf>
              <fill>
                <patternFill>
                  <bgColor theme="0" tint="-0.499984740745262"/>
                </patternFill>
              </fill>
            </x14:dxf>
          </x14:cfRule>
          <xm:sqref>L14</xm:sqref>
        </x14:conditionalFormatting>
        <x14:conditionalFormatting xmlns:xm="http://schemas.microsoft.com/office/excel/2006/main">
          <x14:cfRule type="expression" priority="31" id="{834D16BA-40C0-4B1D-8490-60F31B84CEA9}">
            <xm:f>'Choix Solutions 4'!$E$5="Non"</xm:f>
            <x14:dxf>
              <fill>
                <patternFill>
                  <bgColor theme="0" tint="-0.34998626667073579"/>
                </patternFill>
              </fill>
            </x14:dxf>
          </x14:cfRule>
          <x14:cfRule type="expression" priority="32" id="{C769D204-74FA-42BC-A62D-337F420CB707}">
            <xm:f>'Choix Solutions 4'!$E$5="Non"</xm:f>
            <x14:dxf>
              <fill>
                <patternFill>
                  <bgColor theme="0" tint="-0.499984740745262"/>
                </patternFill>
              </fill>
            </x14:dxf>
          </x14:cfRule>
          <xm:sqref>M14</xm:sqref>
        </x14:conditionalFormatting>
        <x14:conditionalFormatting xmlns:xm="http://schemas.microsoft.com/office/excel/2006/main">
          <x14:cfRule type="expression" priority="29" id="{B883D7E5-F8F2-4009-A342-2C432862870F}">
            <xm:f>'Choix Solutions 4'!$E$5="Non"</xm:f>
            <x14:dxf>
              <fill>
                <patternFill>
                  <bgColor theme="0" tint="-0.34998626667073579"/>
                </patternFill>
              </fill>
            </x14:dxf>
          </x14:cfRule>
          <x14:cfRule type="expression" priority="30" id="{87799F28-9344-4D67-9475-E289F55E4DF5}">
            <xm:f>'Choix Solutions 4'!$E$5="Non"</xm:f>
            <x14:dxf>
              <fill>
                <patternFill>
                  <bgColor theme="0" tint="-0.499984740745262"/>
                </patternFill>
              </fill>
            </x14:dxf>
          </x14:cfRule>
          <xm:sqref>N14</xm:sqref>
        </x14:conditionalFormatting>
        <x14:conditionalFormatting xmlns:xm="http://schemas.microsoft.com/office/excel/2006/main">
          <x14:cfRule type="expression" priority="27" id="{7AA18103-1441-4265-99EA-7379B342B778}">
            <xm:f>'Choix Solutions 4'!$E$5="Non"</xm:f>
            <x14:dxf>
              <fill>
                <patternFill>
                  <bgColor theme="0" tint="-0.34998626667073579"/>
                </patternFill>
              </fill>
            </x14:dxf>
          </x14:cfRule>
          <x14:cfRule type="expression" priority="28" id="{4774A337-93EB-4316-B1A4-AF5C827782EB}">
            <xm:f>'Choix Solutions 4'!$E$5="Non"</xm:f>
            <x14:dxf>
              <fill>
                <patternFill>
                  <bgColor theme="0" tint="-0.499984740745262"/>
                </patternFill>
              </fill>
            </x14:dxf>
          </x14:cfRule>
          <xm:sqref>H20</xm:sqref>
        </x14:conditionalFormatting>
        <x14:conditionalFormatting xmlns:xm="http://schemas.microsoft.com/office/excel/2006/main">
          <x14:cfRule type="expression" priority="25" id="{900D7CBE-5315-4D1F-B9EC-E2A706657657}">
            <xm:f>'Choix Solutions 4'!$E$5="Non"</xm:f>
            <x14:dxf>
              <fill>
                <patternFill>
                  <bgColor theme="0" tint="-0.34998626667073579"/>
                </patternFill>
              </fill>
            </x14:dxf>
          </x14:cfRule>
          <x14:cfRule type="expression" priority="26" id="{8DBD4238-990D-4544-97CC-14AF099A3213}">
            <xm:f>'Choix Solutions 4'!$E$5="Non"</xm:f>
            <x14:dxf>
              <fill>
                <patternFill>
                  <bgColor theme="0" tint="-0.499984740745262"/>
                </patternFill>
              </fill>
            </x14:dxf>
          </x14:cfRule>
          <xm:sqref>I20</xm:sqref>
        </x14:conditionalFormatting>
        <x14:conditionalFormatting xmlns:xm="http://schemas.microsoft.com/office/excel/2006/main">
          <x14:cfRule type="expression" priority="23" id="{CF3BEE1D-0AD7-4E22-9304-442C4A0B03F5}">
            <xm:f>'Choix Solutions 4'!$E$5="Non"</xm:f>
            <x14:dxf>
              <fill>
                <patternFill>
                  <bgColor theme="0" tint="-0.34998626667073579"/>
                </patternFill>
              </fill>
            </x14:dxf>
          </x14:cfRule>
          <x14:cfRule type="expression" priority="24" id="{4C766882-CB06-42E6-929F-0B0C895302D6}">
            <xm:f>'Choix Solutions 4'!$E$5="Non"</xm:f>
            <x14:dxf>
              <fill>
                <patternFill>
                  <bgColor theme="0" tint="-0.499984740745262"/>
                </patternFill>
              </fill>
            </x14:dxf>
          </x14:cfRule>
          <xm:sqref>J20</xm:sqref>
        </x14:conditionalFormatting>
        <x14:conditionalFormatting xmlns:xm="http://schemas.microsoft.com/office/excel/2006/main">
          <x14:cfRule type="expression" priority="21" id="{316A9822-8699-4C2E-8A9E-1FF6665BF6BA}">
            <xm:f>'Choix Solutions 4'!$E$5="Non"</xm:f>
            <x14:dxf>
              <fill>
                <patternFill>
                  <bgColor theme="0" tint="-0.34998626667073579"/>
                </patternFill>
              </fill>
            </x14:dxf>
          </x14:cfRule>
          <x14:cfRule type="expression" priority="22" id="{44F6F9BA-4EC8-4060-B315-DA093CB3BFD7}">
            <xm:f>'Choix Solutions 4'!$E$5="Non"</xm:f>
            <x14:dxf>
              <fill>
                <patternFill>
                  <bgColor theme="0" tint="-0.499984740745262"/>
                </patternFill>
              </fill>
            </x14:dxf>
          </x14:cfRule>
          <xm:sqref>K20</xm:sqref>
        </x14:conditionalFormatting>
        <x14:conditionalFormatting xmlns:xm="http://schemas.microsoft.com/office/excel/2006/main">
          <x14:cfRule type="expression" priority="19" id="{015E1831-56CA-4F96-8B01-F3F5D9314079}">
            <xm:f>'Choix Solutions 4'!$E$5="Non"</xm:f>
            <x14:dxf>
              <fill>
                <patternFill>
                  <bgColor theme="0" tint="-0.34998626667073579"/>
                </patternFill>
              </fill>
            </x14:dxf>
          </x14:cfRule>
          <x14:cfRule type="expression" priority="20" id="{BE30DD25-8144-46FD-A167-E93C8A2AE095}">
            <xm:f>'Choix Solutions 4'!$E$5="Non"</xm:f>
            <x14:dxf>
              <fill>
                <patternFill>
                  <bgColor theme="0" tint="-0.499984740745262"/>
                </patternFill>
              </fill>
            </x14:dxf>
          </x14:cfRule>
          <xm:sqref>L20</xm:sqref>
        </x14:conditionalFormatting>
        <x14:conditionalFormatting xmlns:xm="http://schemas.microsoft.com/office/excel/2006/main">
          <x14:cfRule type="expression" priority="17" id="{D6335DE5-E8B6-470C-BDB2-B1BF7623674C}">
            <xm:f>'Choix Solutions 4'!$E$5="Non"</xm:f>
            <x14:dxf>
              <fill>
                <patternFill>
                  <bgColor theme="0" tint="-0.34998626667073579"/>
                </patternFill>
              </fill>
            </x14:dxf>
          </x14:cfRule>
          <x14:cfRule type="expression" priority="18" id="{62D2A217-99F4-4368-8EFC-89F05D3650F6}">
            <xm:f>'Choix Solutions 4'!$E$5="Non"</xm:f>
            <x14:dxf>
              <fill>
                <patternFill>
                  <bgColor theme="0" tint="-0.499984740745262"/>
                </patternFill>
              </fill>
            </x14:dxf>
          </x14:cfRule>
          <xm:sqref>M20</xm:sqref>
        </x14:conditionalFormatting>
        <x14:conditionalFormatting xmlns:xm="http://schemas.microsoft.com/office/excel/2006/main">
          <x14:cfRule type="expression" priority="15" id="{4CA6A154-145D-4716-98A2-55167CA52D6A}">
            <xm:f>'Choix Solutions 4'!$E$5="Non"</xm:f>
            <x14:dxf>
              <fill>
                <patternFill>
                  <bgColor theme="0" tint="-0.34998626667073579"/>
                </patternFill>
              </fill>
            </x14:dxf>
          </x14:cfRule>
          <x14:cfRule type="expression" priority="16" id="{228ED722-8B83-4967-8E09-3F899BAAA8C4}">
            <xm:f>'Choix Solutions 4'!$E$5="Non"</xm:f>
            <x14:dxf>
              <fill>
                <patternFill>
                  <bgColor theme="0" tint="-0.499984740745262"/>
                </patternFill>
              </fill>
            </x14:dxf>
          </x14:cfRule>
          <xm:sqref>N20</xm:sqref>
        </x14:conditionalFormatting>
        <x14:conditionalFormatting xmlns:xm="http://schemas.microsoft.com/office/excel/2006/main">
          <x14:cfRule type="expression" priority="13" id="{EE8E7904-BE72-4DA2-9F82-7DEC5F51C218}">
            <xm:f>'Choix Solutions 4'!$E$5="Non"</xm:f>
            <x14:dxf>
              <fill>
                <patternFill>
                  <bgColor theme="0" tint="-0.34998626667073579"/>
                </patternFill>
              </fill>
            </x14:dxf>
          </x14:cfRule>
          <x14:cfRule type="expression" priority="14" id="{8C68BB70-CDD3-4225-9273-BB15062B5B20}">
            <xm:f>'Choix Solutions 4'!$E$5="Non"</xm:f>
            <x14:dxf>
              <fill>
                <patternFill>
                  <bgColor theme="0" tint="-0.499984740745262"/>
                </patternFill>
              </fill>
            </x14:dxf>
          </x14:cfRule>
          <xm:sqref>H21</xm:sqref>
        </x14:conditionalFormatting>
        <x14:conditionalFormatting xmlns:xm="http://schemas.microsoft.com/office/excel/2006/main">
          <x14:cfRule type="expression" priority="11" id="{ED923DC9-8173-437D-9772-B535FC425EC6}">
            <xm:f>'Choix Solutions 4'!$E$5="Non"</xm:f>
            <x14:dxf>
              <fill>
                <patternFill>
                  <bgColor theme="0" tint="-0.34998626667073579"/>
                </patternFill>
              </fill>
            </x14:dxf>
          </x14:cfRule>
          <x14:cfRule type="expression" priority="12" id="{4483C118-B86A-4341-9EED-8CAF165CCC0A}">
            <xm:f>'Choix Solutions 4'!$E$5="Non"</xm:f>
            <x14:dxf>
              <fill>
                <patternFill>
                  <bgColor theme="0" tint="-0.499984740745262"/>
                </patternFill>
              </fill>
            </x14:dxf>
          </x14:cfRule>
          <xm:sqref>I21</xm:sqref>
        </x14:conditionalFormatting>
        <x14:conditionalFormatting xmlns:xm="http://schemas.microsoft.com/office/excel/2006/main">
          <x14:cfRule type="expression" priority="9" id="{5ECA8361-6C37-4E54-B4E1-9E977374E896}">
            <xm:f>'Choix Solutions 4'!$E$5="Non"</xm:f>
            <x14:dxf>
              <fill>
                <patternFill>
                  <bgColor theme="0" tint="-0.34998626667073579"/>
                </patternFill>
              </fill>
            </x14:dxf>
          </x14:cfRule>
          <x14:cfRule type="expression" priority="10" id="{DEE9DEF0-571B-4E50-8441-32FE76C35292}">
            <xm:f>'Choix Solutions 4'!$E$5="Non"</xm:f>
            <x14:dxf>
              <fill>
                <patternFill>
                  <bgColor theme="0" tint="-0.499984740745262"/>
                </patternFill>
              </fill>
            </x14:dxf>
          </x14:cfRule>
          <xm:sqref>J21</xm:sqref>
        </x14:conditionalFormatting>
        <x14:conditionalFormatting xmlns:xm="http://schemas.microsoft.com/office/excel/2006/main">
          <x14:cfRule type="expression" priority="7" id="{163BE1C9-8725-4D29-AA91-29514860AFA9}">
            <xm:f>'Choix Solutions 4'!$E$5="Non"</xm:f>
            <x14:dxf>
              <fill>
                <patternFill>
                  <bgColor theme="0" tint="-0.34998626667073579"/>
                </patternFill>
              </fill>
            </x14:dxf>
          </x14:cfRule>
          <x14:cfRule type="expression" priority="8" id="{8C2D677B-7D02-4708-81B4-0BEF08FDE930}">
            <xm:f>'Choix Solutions 4'!$E$5="Non"</xm:f>
            <x14:dxf>
              <fill>
                <patternFill>
                  <bgColor theme="0" tint="-0.499984740745262"/>
                </patternFill>
              </fill>
            </x14:dxf>
          </x14:cfRule>
          <xm:sqref>K21</xm:sqref>
        </x14:conditionalFormatting>
        <x14:conditionalFormatting xmlns:xm="http://schemas.microsoft.com/office/excel/2006/main">
          <x14:cfRule type="expression" priority="5" id="{F8932EBC-5205-4546-AF9E-8132EC44EFD6}">
            <xm:f>'Choix Solutions 4'!$E$5="Non"</xm:f>
            <x14:dxf>
              <fill>
                <patternFill>
                  <bgColor theme="0" tint="-0.34998626667073579"/>
                </patternFill>
              </fill>
            </x14:dxf>
          </x14:cfRule>
          <x14:cfRule type="expression" priority="6" id="{DC22C957-2161-4A96-AD14-10BB8AD89BA9}">
            <xm:f>'Choix Solutions 4'!$E$5="Non"</xm:f>
            <x14:dxf>
              <fill>
                <patternFill>
                  <bgColor theme="0" tint="-0.499984740745262"/>
                </patternFill>
              </fill>
            </x14:dxf>
          </x14:cfRule>
          <xm:sqref>L21</xm:sqref>
        </x14:conditionalFormatting>
        <x14:conditionalFormatting xmlns:xm="http://schemas.microsoft.com/office/excel/2006/main">
          <x14:cfRule type="expression" priority="3" id="{0438C3A8-1161-4B19-93BC-5B5EAC0AE54F}">
            <xm:f>'Choix Solutions 4'!$E$5="Non"</xm:f>
            <x14:dxf>
              <fill>
                <patternFill>
                  <bgColor theme="0" tint="-0.34998626667073579"/>
                </patternFill>
              </fill>
            </x14:dxf>
          </x14:cfRule>
          <x14:cfRule type="expression" priority="4" id="{C3998D2E-74F7-40D1-8F67-09AF09575B2D}">
            <xm:f>'Choix Solutions 4'!$E$5="Non"</xm:f>
            <x14:dxf>
              <fill>
                <patternFill>
                  <bgColor theme="0" tint="-0.499984740745262"/>
                </patternFill>
              </fill>
            </x14:dxf>
          </x14:cfRule>
          <xm:sqref>M21</xm:sqref>
        </x14:conditionalFormatting>
        <x14:conditionalFormatting xmlns:xm="http://schemas.microsoft.com/office/excel/2006/main">
          <x14:cfRule type="expression" priority="1" id="{6C6C5C91-9A9A-4C73-8366-29E7E8EF7833}">
            <xm:f>'Choix Solutions 4'!$E$5="Non"</xm:f>
            <x14:dxf>
              <fill>
                <patternFill>
                  <bgColor theme="0" tint="-0.34998626667073579"/>
                </patternFill>
              </fill>
            </x14:dxf>
          </x14:cfRule>
          <x14:cfRule type="expression" priority="2" id="{53352872-B96D-4374-BD87-D1B446BE96A0}">
            <xm:f>'Choix Solutions 4'!$E$5="Non"</xm:f>
            <x14:dxf>
              <fill>
                <patternFill>
                  <bgColor theme="0" tint="-0.499984740745262"/>
                </patternFill>
              </fill>
            </x14:dxf>
          </x14:cfRule>
          <xm:sqref>N21</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9"/>
  <dimension ref="A1:P81"/>
  <sheetViews>
    <sheetView showGridLines="0" zoomScale="85" zoomScaleNormal="85" workbookViewId="0">
      <pane ySplit="5" topLeftCell="A36" activePane="bottomLeft" state="frozen"/>
      <selection activeCell="M50" sqref="M50"/>
      <selection pane="bottomLeft" activeCell="M2" sqref="M2:M4"/>
    </sheetView>
  </sheetViews>
  <sheetFormatPr baseColWidth="10" defaultRowHeight="15" outlineLevelRow="2" outlineLevelCol="1" x14ac:dyDescent="0.25"/>
  <cols>
    <col min="1" max="1" width="5.140625" style="18" customWidth="1"/>
    <col min="2" max="2" width="4.7109375" style="18" customWidth="1"/>
    <col min="3" max="3" width="16.85546875" style="18" customWidth="1"/>
    <col min="4" max="4" width="21" style="18" customWidth="1"/>
    <col min="5" max="7" width="6.140625" style="18" customWidth="1" outlineLevel="1"/>
    <col min="8" max="8" width="6" style="18" customWidth="1" outlineLevel="1"/>
    <col min="9" max="9" width="6.28515625" style="18" customWidth="1" outlineLevel="1"/>
    <col min="10" max="10" width="6.140625" style="18" customWidth="1" outlineLevel="1"/>
    <col min="11" max="12" width="6.28515625" style="18" customWidth="1" outlineLevel="1"/>
    <col min="13" max="13" width="13.85546875" style="18" customWidth="1"/>
    <col min="14" max="14" width="13.7109375" style="18" customWidth="1"/>
    <col min="15" max="15" width="13.85546875" style="18" customWidth="1"/>
    <col min="16" max="16" width="13.7109375" style="18" customWidth="1"/>
    <col min="17" max="16384" width="11.42578125" style="18"/>
  </cols>
  <sheetData>
    <row r="1" spans="1:16" ht="15.75" thickBot="1" x14ac:dyDescent="0.3">
      <c r="A1" s="141"/>
      <c r="M1" s="221" t="s">
        <v>792</v>
      </c>
      <c r="N1" s="222"/>
      <c r="O1" s="222"/>
      <c r="P1" s="223"/>
    </row>
    <row r="2" spans="1:16" ht="18.75" customHeight="1" x14ac:dyDescent="0.25">
      <c r="A2" s="245" t="s">
        <v>782</v>
      </c>
      <c r="B2" s="245"/>
      <c r="C2" s="245"/>
      <c r="D2" s="245"/>
      <c r="M2" s="228" t="s">
        <v>751</v>
      </c>
      <c r="N2" s="231" t="s">
        <v>753</v>
      </c>
      <c r="O2" s="231" t="s">
        <v>752</v>
      </c>
      <c r="P2" s="231" t="s">
        <v>754</v>
      </c>
    </row>
    <row r="3" spans="1:16" ht="15.75" customHeight="1" thickBot="1" x14ac:dyDescent="0.3">
      <c r="A3" s="227"/>
      <c r="B3" s="227"/>
      <c r="C3" s="227"/>
      <c r="D3" s="227"/>
      <c r="M3" s="229"/>
      <c r="N3" s="232"/>
      <c r="O3" s="232"/>
      <c r="P3" s="232"/>
    </row>
    <row r="4" spans="1:16" ht="16.5" thickBot="1" x14ac:dyDescent="0.3">
      <c r="A4" s="234" t="s">
        <v>210</v>
      </c>
      <c r="B4" s="235"/>
      <c r="C4" s="235"/>
      <c r="D4" s="236"/>
      <c r="E4" s="142" t="s">
        <v>644</v>
      </c>
      <c r="F4" s="142" t="s">
        <v>81</v>
      </c>
      <c r="G4" s="142" t="s">
        <v>82</v>
      </c>
      <c r="H4" s="142" t="s">
        <v>83</v>
      </c>
      <c r="I4" s="142" t="s">
        <v>84</v>
      </c>
      <c r="J4" s="142" t="s">
        <v>85</v>
      </c>
      <c r="K4" s="142" t="s">
        <v>86</v>
      </c>
      <c r="L4" s="166" t="s">
        <v>87</v>
      </c>
      <c r="M4" s="230"/>
      <c r="N4" s="233"/>
      <c r="O4" s="233"/>
      <c r="P4" s="233"/>
    </row>
    <row r="5" spans="1:16" ht="15.75" thickBot="1" x14ac:dyDescent="0.3">
      <c r="A5" s="144"/>
      <c r="B5" s="145"/>
      <c r="C5" s="145"/>
      <c r="D5" s="146" t="s">
        <v>778</v>
      </c>
      <c r="E5" s="103" t="s">
        <v>6</v>
      </c>
      <c r="F5" s="103" t="s">
        <v>6</v>
      </c>
      <c r="G5" s="103" t="s">
        <v>6</v>
      </c>
      <c r="H5" s="103" t="s">
        <v>6</v>
      </c>
      <c r="I5" s="103" t="s">
        <v>6</v>
      </c>
      <c r="J5" s="103" t="s">
        <v>6</v>
      </c>
      <c r="K5" s="103" t="s">
        <v>6</v>
      </c>
      <c r="L5" s="103" t="s">
        <v>6</v>
      </c>
      <c r="M5" s="147"/>
      <c r="N5" s="147"/>
      <c r="O5" s="147"/>
      <c r="P5" s="148"/>
    </row>
    <row r="6" spans="1:16" ht="15" customHeight="1" x14ac:dyDescent="0.25">
      <c r="A6" s="215" t="s">
        <v>198</v>
      </c>
      <c r="B6" s="216"/>
      <c r="C6" s="216"/>
      <c r="D6" s="216"/>
      <c r="E6" s="216"/>
      <c r="F6" s="216"/>
      <c r="G6" s="216"/>
      <c r="H6" s="216"/>
      <c r="I6" s="216"/>
      <c r="J6" s="216"/>
      <c r="K6" s="216"/>
      <c r="L6" s="216"/>
      <c r="M6" s="216"/>
      <c r="N6" s="216"/>
      <c r="O6" s="216"/>
      <c r="P6" s="217"/>
    </row>
    <row r="7" spans="1:16" ht="15.75" customHeight="1" thickBot="1" x14ac:dyDescent="0.3">
      <c r="A7" s="218"/>
      <c r="B7" s="219"/>
      <c r="C7" s="219"/>
      <c r="D7" s="219"/>
      <c r="E7" s="219"/>
      <c r="F7" s="219"/>
      <c r="G7" s="219"/>
      <c r="H7" s="219"/>
      <c r="I7" s="219"/>
      <c r="J7" s="219"/>
      <c r="K7" s="219"/>
      <c r="L7" s="219"/>
      <c r="M7" s="219"/>
      <c r="N7" s="219"/>
      <c r="O7" s="219"/>
      <c r="P7" s="220"/>
    </row>
    <row r="8" spans="1:16" ht="15.75" customHeight="1" x14ac:dyDescent="0.25">
      <c r="A8" s="93"/>
      <c r="B8" s="149"/>
      <c r="C8" s="149"/>
      <c r="D8" s="149"/>
      <c r="E8" s="102"/>
      <c r="F8" s="150"/>
      <c r="G8" s="150"/>
      <c r="H8" s="150"/>
      <c r="I8" s="150"/>
      <c r="J8" s="150"/>
      <c r="K8" s="150"/>
      <c r="L8" s="150"/>
      <c r="M8" s="151"/>
      <c r="N8" s="151"/>
      <c r="O8" s="151"/>
      <c r="P8" s="152"/>
    </row>
    <row r="9" spans="1:16" outlineLevel="1" x14ac:dyDescent="0.25">
      <c r="A9" s="93"/>
      <c r="B9" s="162" t="s">
        <v>202</v>
      </c>
      <c r="C9" s="163"/>
      <c r="D9" s="163"/>
      <c r="E9" s="102"/>
      <c r="F9" s="150"/>
      <c r="G9" s="150"/>
      <c r="H9" s="150"/>
      <c r="I9" s="150"/>
      <c r="J9" s="150"/>
      <c r="K9" s="150"/>
      <c r="L9" s="150"/>
      <c r="M9" s="151"/>
      <c r="N9" s="151"/>
      <c r="O9" s="151"/>
      <c r="P9" s="152"/>
    </row>
    <row r="10" spans="1:16" outlineLevel="2" x14ac:dyDescent="0.25">
      <c r="A10" s="93"/>
      <c r="B10" s="149"/>
      <c r="C10" s="164" t="s">
        <v>744</v>
      </c>
      <c r="D10" s="164"/>
      <c r="E10" s="102"/>
      <c r="F10" s="150"/>
      <c r="G10" s="150"/>
      <c r="H10" s="150"/>
      <c r="I10" s="150"/>
      <c r="J10" s="150"/>
      <c r="K10" s="150"/>
      <c r="L10" s="150"/>
      <c r="M10" s="151"/>
      <c r="N10" s="151"/>
      <c r="O10" s="151"/>
      <c r="P10" s="152"/>
    </row>
    <row r="11" spans="1:16" outlineLevel="2" x14ac:dyDescent="0.25">
      <c r="A11" s="93"/>
      <c r="B11" s="149"/>
      <c r="C11" s="149"/>
      <c r="D11" s="165" t="s">
        <v>773</v>
      </c>
      <c r="E11" s="94"/>
      <c r="F11" s="19"/>
      <c r="G11" s="19"/>
      <c r="H11" s="19"/>
      <c r="I11" s="19"/>
      <c r="J11" s="19"/>
      <c r="K11" s="19"/>
      <c r="L11" s="19"/>
      <c r="M11" s="153">
        <v>31</v>
      </c>
      <c r="N11" s="153">
        <v>0.2</v>
      </c>
      <c r="O11" s="153"/>
      <c r="P11" s="154">
        <v>30</v>
      </c>
    </row>
    <row r="12" spans="1:16" outlineLevel="2" x14ac:dyDescent="0.25">
      <c r="A12" s="93"/>
      <c r="B12" s="149"/>
      <c r="C12" s="149"/>
      <c r="D12" s="165" t="s">
        <v>774</v>
      </c>
      <c r="E12" s="94"/>
      <c r="F12" s="19"/>
      <c r="G12" s="19"/>
      <c r="H12" s="19"/>
      <c r="I12" s="19"/>
      <c r="J12" s="19"/>
      <c r="K12" s="19"/>
      <c r="L12" s="19"/>
      <c r="M12" s="153">
        <v>51</v>
      </c>
      <c r="N12" s="153">
        <v>0.2</v>
      </c>
      <c r="O12" s="153"/>
      <c r="P12" s="154"/>
    </row>
    <row r="13" spans="1:16" outlineLevel="2" x14ac:dyDescent="0.25">
      <c r="A13" s="93"/>
      <c r="B13" s="149"/>
      <c r="C13" s="164" t="s">
        <v>94</v>
      </c>
      <c r="D13" s="164"/>
      <c r="E13" s="94"/>
      <c r="F13" s="19"/>
      <c r="G13" s="19"/>
      <c r="H13" s="19"/>
      <c r="I13" s="19"/>
      <c r="J13" s="19"/>
      <c r="K13" s="19"/>
      <c r="L13" s="19"/>
      <c r="M13" s="151"/>
      <c r="N13" s="151"/>
      <c r="O13" s="151"/>
      <c r="P13" s="152"/>
    </row>
    <row r="14" spans="1:16" x14ac:dyDescent="0.25">
      <c r="A14" s="93"/>
      <c r="B14" s="149"/>
      <c r="C14" s="149"/>
      <c r="D14" s="149"/>
      <c r="E14" s="102"/>
      <c r="F14" s="150"/>
      <c r="G14" s="150"/>
      <c r="H14" s="150"/>
      <c r="I14" s="150"/>
      <c r="J14" s="150"/>
      <c r="K14" s="150"/>
      <c r="L14" s="150"/>
      <c r="M14" s="151"/>
      <c r="N14" s="151"/>
      <c r="O14" s="151"/>
      <c r="P14" s="152"/>
    </row>
    <row r="15" spans="1:16" outlineLevel="1" x14ac:dyDescent="0.25">
      <c r="A15" s="93"/>
      <c r="B15" s="162" t="s">
        <v>201</v>
      </c>
      <c r="C15" s="163"/>
      <c r="D15" s="163"/>
      <c r="E15" s="94"/>
      <c r="F15" s="19"/>
      <c r="G15" s="19"/>
      <c r="H15" s="19"/>
      <c r="I15" s="19"/>
      <c r="J15" s="19"/>
      <c r="K15" s="19"/>
      <c r="L15" s="19"/>
      <c r="M15" s="153">
        <v>70</v>
      </c>
      <c r="N15" s="153"/>
      <c r="O15" s="153"/>
      <c r="P15" s="154">
        <v>30</v>
      </c>
    </row>
    <row r="16" spans="1:16" outlineLevel="2" x14ac:dyDescent="0.25">
      <c r="A16" s="93"/>
      <c r="B16" s="149"/>
      <c r="C16" s="149"/>
      <c r="D16" s="149"/>
      <c r="E16" s="102"/>
      <c r="F16" s="150"/>
      <c r="G16" s="150"/>
      <c r="H16" s="150"/>
      <c r="I16" s="150"/>
      <c r="J16" s="150"/>
      <c r="K16" s="150"/>
      <c r="L16" s="150"/>
      <c r="M16" s="151"/>
      <c r="N16" s="151"/>
      <c r="O16" s="151"/>
      <c r="P16" s="152"/>
    </row>
    <row r="17" spans="1:16" outlineLevel="1" x14ac:dyDescent="0.25">
      <c r="A17" s="93"/>
      <c r="B17" s="162" t="s">
        <v>211</v>
      </c>
      <c r="C17" s="163"/>
      <c r="D17" s="163"/>
      <c r="E17" s="94"/>
      <c r="F17" s="19"/>
      <c r="G17" s="19"/>
      <c r="H17" s="19"/>
      <c r="I17" s="19"/>
      <c r="J17" s="19"/>
      <c r="K17" s="19"/>
      <c r="L17" s="19"/>
      <c r="M17" s="151"/>
      <c r="N17" s="151"/>
      <c r="O17" s="151"/>
      <c r="P17" s="152"/>
    </row>
    <row r="18" spans="1:16" outlineLevel="2" x14ac:dyDescent="0.25">
      <c r="A18" s="93"/>
      <c r="B18" s="149"/>
      <c r="C18" s="149"/>
      <c r="D18" s="149"/>
      <c r="E18" s="102"/>
      <c r="F18" s="150"/>
      <c r="G18" s="150"/>
      <c r="H18" s="150"/>
      <c r="I18" s="150"/>
      <c r="J18" s="150"/>
      <c r="K18" s="150"/>
      <c r="L18" s="150"/>
      <c r="M18" s="151"/>
      <c r="N18" s="151"/>
      <c r="O18" s="151"/>
      <c r="P18" s="152"/>
    </row>
    <row r="19" spans="1:16" outlineLevel="1" x14ac:dyDescent="0.25">
      <c r="A19" s="93"/>
      <c r="B19" s="162" t="s">
        <v>203</v>
      </c>
      <c r="C19" s="163"/>
      <c r="D19" s="163"/>
      <c r="E19" s="94"/>
      <c r="F19" s="19"/>
      <c r="G19" s="19"/>
      <c r="H19" s="19"/>
      <c r="I19" s="19"/>
      <c r="J19" s="19"/>
      <c r="K19" s="19"/>
      <c r="L19" s="19"/>
      <c r="M19" s="151"/>
      <c r="N19" s="151"/>
      <c r="O19" s="151"/>
      <c r="P19" s="152"/>
    </row>
    <row r="20" spans="1:16" outlineLevel="2" x14ac:dyDescent="0.25">
      <c r="A20" s="93"/>
      <c r="B20" s="149"/>
      <c r="C20" s="149"/>
      <c r="D20" s="149"/>
      <c r="E20" s="102"/>
      <c r="F20" s="150"/>
      <c r="G20" s="150"/>
      <c r="H20" s="150"/>
      <c r="I20" s="150"/>
      <c r="J20" s="150"/>
      <c r="K20" s="150"/>
      <c r="L20" s="150"/>
      <c r="M20" s="151"/>
      <c r="N20" s="151"/>
      <c r="O20" s="151"/>
      <c r="P20" s="152"/>
    </row>
    <row r="21" spans="1:16" outlineLevel="1" x14ac:dyDescent="0.25">
      <c r="A21" s="93"/>
      <c r="B21" s="162" t="s">
        <v>91</v>
      </c>
      <c r="C21" s="163"/>
      <c r="D21" s="163"/>
      <c r="E21" s="102"/>
      <c r="F21" s="150"/>
      <c r="G21" s="150"/>
      <c r="H21" s="150"/>
      <c r="I21" s="150"/>
      <c r="J21" s="150"/>
      <c r="K21" s="150"/>
      <c r="L21" s="150"/>
      <c r="M21" s="151"/>
      <c r="N21" s="151"/>
      <c r="O21" s="151"/>
      <c r="P21" s="152"/>
    </row>
    <row r="22" spans="1:16" outlineLevel="1" x14ac:dyDescent="0.25">
      <c r="A22" s="93"/>
      <c r="B22" s="149"/>
      <c r="C22" s="164" t="s">
        <v>776</v>
      </c>
      <c r="D22" s="164"/>
      <c r="E22" s="94"/>
      <c r="F22" s="19"/>
      <c r="G22" s="19"/>
      <c r="H22" s="19"/>
      <c r="I22" s="19"/>
      <c r="J22" s="19"/>
      <c r="K22" s="19"/>
      <c r="L22" s="19"/>
      <c r="M22" s="151"/>
      <c r="N22" s="151"/>
      <c r="O22" s="151"/>
      <c r="P22" s="152"/>
    </row>
    <row r="23" spans="1:16" outlineLevel="1" x14ac:dyDescent="0.25">
      <c r="A23" s="93"/>
      <c r="B23" s="149"/>
      <c r="C23" s="164" t="s">
        <v>777</v>
      </c>
      <c r="D23" s="164"/>
      <c r="E23" s="94"/>
      <c r="F23" s="19"/>
      <c r="G23" s="19"/>
      <c r="H23" s="19"/>
      <c r="I23" s="19"/>
      <c r="J23" s="19"/>
      <c r="K23" s="19"/>
      <c r="L23" s="19"/>
      <c r="M23" s="151"/>
      <c r="N23" s="151"/>
      <c r="O23" s="151"/>
      <c r="P23" s="152"/>
    </row>
    <row r="24" spans="1:16" outlineLevel="2" x14ac:dyDescent="0.25">
      <c r="A24" s="93"/>
      <c r="B24" s="149"/>
      <c r="C24" s="149"/>
      <c r="D24" s="149"/>
      <c r="E24" s="102"/>
      <c r="F24" s="150"/>
      <c r="G24" s="150"/>
      <c r="H24" s="150"/>
      <c r="I24" s="150"/>
      <c r="J24" s="150"/>
      <c r="K24" s="150"/>
      <c r="L24" s="150"/>
      <c r="M24" s="151"/>
      <c r="N24" s="151"/>
      <c r="O24" s="151"/>
      <c r="P24" s="152"/>
    </row>
    <row r="25" spans="1:16" outlineLevel="1" x14ac:dyDescent="0.25">
      <c r="A25" s="93"/>
      <c r="B25" s="162" t="s">
        <v>204</v>
      </c>
      <c r="C25" s="163"/>
      <c r="D25" s="163"/>
      <c r="E25" s="94"/>
      <c r="F25" s="94"/>
      <c r="G25" s="94"/>
      <c r="H25" s="94"/>
      <c r="I25" s="94"/>
      <c r="J25" s="94"/>
      <c r="K25" s="94"/>
      <c r="L25" s="94"/>
      <c r="M25" s="151"/>
      <c r="N25" s="151"/>
      <c r="O25" s="151"/>
      <c r="P25" s="152"/>
    </row>
    <row r="26" spans="1:16" outlineLevel="1" x14ac:dyDescent="0.25">
      <c r="A26" s="93"/>
      <c r="B26" s="149"/>
      <c r="C26" s="149"/>
      <c r="D26" s="149"/>
      <c r="E26" s="102"/>
      <c r="F26" s="150"/>
      <c r="G26" s="150"/>
      <c r="H26" s="150"/>
      <c r="I26" s="150"/>
      <c r="J26" s="150"/>
      <c r="K26" s="150"/>
      <c r="L26" s="150"/>
      <c r="M26" s="151"/>
      <c r="N26" s="151"/>
      <c r="O26" s="151"/>
      <c r="P26" s="152"/>
    </row>
    <row r="27" spans="1:16" outlineLevel="1" x14ac:dyDescent="0.25">
      <c r="A27" s="93"/>
      <c r="B27" s="162" t="s">
        <v>775</v>
      </c>
      <c r="C27" s="163"/>
      <c r="D27" s="163"/>
      <c r="E27" s="94"/>
      <c r="F27" s="19"/>
      <c r="G27" s="19"/>
      <c r="H27" s="19"/>
      <c r="I27" s="19"/>
      <c r="J27" s="19"/>
      <c r="K27" s="19"/>
      <c r="L27" s="19"/>
      <c r="M27" s="151"/>
      <c r="N27" s="151"/>
      <c r="O27" s="151"/>
      <c r="P27" s="152"/>
    </row>
    <row r="28" spans="1:16" ht="15.75" thickBot="1" x14ac:dyDescent="0.3">
      <c r="A28" s="93"/>
      <c r="B28" s="149"/>
      <c r="C28" s="149"/>
      <c r="D28" s="149"/>
      <c r="E28" s="102"/>
      <c r="F28" s="150"/>
      <c r="G28" s="150"/>
      <c r="H28" s="150"/>
      <c r="I28" s="150"/>
      <c r="J28" s="150"/>
      <c r="K28" s="150"/>
      <c r="L28" s="150"/>
      <c r="M28" s="151"/>
      <c r="N28" s="151"/>
      <c r="O28" s="151"/>
      <c r="P28" s="152"/>
    </row>
    <row r="29" spans="1:16" ht="15" customHeight="1" x14ac:dyDescent="0.25">
      <c r="A29" s="215" t="s">
        <v>199</v>
      </c>
      <c r="B29" s="216"/>
      <c r="C29" s="216"/>
      <c r="D29" s="216"/>
      <c r="E29" s="216"/>
      <c r="F29" s="216"/>
      <c r="G29" s="216"/>
      <c r="H29" s="216"/>
      <c r="I29" s="216"/>
      <c r="J29" s="216"/>
      <c r="K29" s="216"/>
      <c r="L29" s="216"/>
      <c r="M29" s="216"/>
      <c r="N29" s="216"/>
      <c r="O29" s="216"/>
      <c r="P29" s="217"/>
    </row>
    <row r="30" spans="1:16" ht="15" customHeight="1" thickBot="1" x14ac:dyDescent="0.3">
      <c r="A30" s="218"/>
      <c r="B30" s="219"/>
      <c r="C30" s="219"/>
      <c r="D30" s="219"/>
      <c r="E30" s="219"/>
      <c r="F30" s="219"/>
      <c r="G30" s="219"/>
      <c r="H30" s="219"/>
      <c r="I30" s="219"/>
      <c r="J30" s="219"/>
      <c r="K30" s="219"/>
      <c r="L30" s="219"/>
      <c r="M30" s="219"/>
      <c r="N30" s="219"/>
      <c r="O30" s="219"/>
      <c r="P30" s="220"/>
    </row>
    <row r="31" spans="1:16" x14ac:dyDescent="0.25">
      <c r="A31" s="93"/>
      <c r="B31" s="149"/>
      <c r="C31" s="149"/>
      <c r="D31" s="149"/>
      <c r="E31" s="102"/>
      <c r="F31" s="150"/>
      <c r="G31" s="150"/>
      <c r="H31" s="150"/>
      <c r="I31" s="150"/>
      <c r="J31" s="150"/>
      <c r="K31" s="150"/>
      <c r="L31" s="150"/>
      <c r="M31" s="151"/>
      <c r="N31" s="151"/>
      <c r="O31" s="151"/>
      <c r="P31" s="152"/>
    </row>
    <row r="32" spans="1:16" outlineLevel="1" x14ac:dyDescent="0.25">
      <c r="A32" s="93"/>
      <c r="B32" s="162" t="s">
        <v>779</v>
      </c>
      <c r="C32" s="163"/>
      <c r="D32" s="163"/>
      <c r="E32" s="102"/>
      <c r="F32" s="150"/>
      <c r="G32" s="150"/>
      <c r="H32" s="150"/>
      <c r="I32" s="150"/>
      <c r="J32" s="150"/>
      <c r="K32" s="150"/>
      <c r="L32" s="150"/>
      <c r="M32" s="151"/>
      <c r="N32" s="151"/>
      <c r="O32" s="151"/>
      <c r="P32" s="152"/>
    </row>
    <row r="33" spans="1:16" outlineLevel="2" x14ac:dyDescent="0.25">
      <c r="A33" s="93"/>
      <c r="B33" s="149"/>
      <c r="C33" s="164" t="s">
        <v>95</v>
      </c>
      <c r="D33" s="164"/>
      <c r="E33" s="94"/>
      <c r="F33" s="94"/>
      <c r="G33" s="94"/>
      <c r="H33" s="94"/>
      <c r="I33" s="94"/>
      <c r="J33" s="94"/>
      <c r="K33" s="94"/>
      <c r="L33" s="94"/>
      <c r="M33" s="151"/>
      <c r="N33" s="151"/>
      <c r="O33" s="151"/>
      <c r="P33" s="152"/>
    </row>
    <row r="34" spans="1:16" outlineLevel="2" x14ac:dyDescent="0.25">
      <c r="A34" s="93"/>
      <c r="B34" s="149"/>
      <c r="C34" s="164" t="s">
        <v>96</v>
      </c>
      <c r="D34" s="164"/>
      <c r="E34" s="102"/>
      <c r="F34" s="150"/>
      <c r="G34" s="150"/>
      <c r="H34" s="150"/>
      <c r="I34" s="150"/>
      <c r="J34" s="150"/>
      <c r="K34" s="150"/>
      <c r="L34" s="150"/>
      <c r="M34" s="151"/>
      <c r="N34" s="151"/>
      <c r="O34" s="151"/>
      <c r="P34" s="152"/>
    </row>
    <row r="35" spans="1:16" outlineLevel="2" x14ac:dyDescent="0.25">
      <c r="A35" s="93"/>
      <c r="B35" s="149"/>
      <c r="C35" s="149"/>
      <c r="D35" s="165" t="s">
        <v>97</v>
      </c>
      <c r="E35" s="94"/>
      <c r="F35" s="94"/>
      <c r="G35" s="94"/>
      <c r="H35" s="94"/>
      <c r="I35" s="94"/>
      <c r="J35" s="94"/>
      <c r="K35" s="94"/>
      <c r="L35" s="94"/>
      <c r="M35" s="153">
        <v>10.5</v>
      </c>
      <c r="N35" s="153">
        <v>0.8</v>
      </c>
      <c r="O35" s="153">
        <f>+M35*0.5</f>
        <v>5.25</v>
      </c>
      <c r="P35" s="154">
        <v>15</v>
      </c>
    </row>
    <row r="36" spans="1:16" outlineLevel="2" x14ac:dyDescent="0.25">
      <c r="A36" s="93"/>
      <c r="B36" s="149"/>
      <c r="C36" s="149"/>
      <c r="D36" s="165" t="s">
        <v>98</v>
      </c>
      <c r="E36" s="94"/>
      <c r="F36" s="94"/>
      <c r="G36" s="94"/>
      <c r="H36" s="94"/>
      <c r="I36" s="94"/>
      <c r="J36" s="94"/>
      <c r="K36" s="94"/>
      <c r="L36" s="94"/>
      <c r="M36" s="151"/>
      <c r="N36" s="151"/>
      <c r="O36" s="151"/>
      <c r="P36" s="152"/>
    </row>
    <row r="37" spans="1:16" outlineLevel="2" x14ac:dyDescent="0.25">
      <c r="A37" s="93"/>
      <c r="B37" s="149"/>
      <c r="C37" s="149"/>
      <c r="D37" s="165" t="s">
        <v>99</v>
      </c>
      <c r="E37" s="94"/>
      <c r="F37" s="94"/>
      <c r="G37" s="94"/>
      <c r="H37" s="94"/>
      <c r="I37" s="94"/>
      <c r="J37" s="94"/>
      <c r="K37" s="94"/>
      <c r="L37" s="94"/>
      <c r="M37" s="151"/>
      <c r="N37" s="151"/>
      <c r="O37" s="151"/>
      <c r="P37" s="152"/>
    </row>
    <row r="38" spans="1:16" outlineLevel="2" x14ac:dyDescent="0.25">
      <c r="A38" s="93"/>
      <c r="B38" s="149"/>
      <c r="C38" s="149"/>
      <c r="D38" s="149"/>
      <c r="E38" s="102"/>
      <c r="F38" s="150"/>
      <c r="G38" s="150"/>
      <c r="H38" s="150"/>
      <c r="I38" s="150"/>
      <c r="J38" s="150"/>
      <c r="K38" s="150"/>
      <c r="L38" s="150"/>
      <c r="M38" s="151"/>
      <c r="N38" s="151"/>
      <c r="O38" s="151"/>
      <c r="P38" s="152"/>
    </row>
    <row r="39" spans="1:16" outlineLevel="1" x14ac:dyDescent="0.25">
      <c r="A39" s="93"/>
      <c r="B39" s="162" t="s">
        <v>205</v>
      </c>
      <c r="C39" s="163"/>
      <c r="D39" s="163"/>
      <c r="E39" s="102"/>
      <c r="F39" s="150"/>
      <c r="G39" s="150"/>
      <c r="H39" s="150"/>
      <c r="I39" s="150"/>
      <c r="J39" s="150"/>
      <c r="K39" s="150"/>
      <c r="L39" s="150"/>
      <c r="M39" s="151"/>
      <c r="N39" s="151"/>
      <c r="O39" s="151"/>
      <c r="P39" s="152"/>
    </row>
    <row r="40" spans="1:16" outlineLevel="2" x14ac:dyDescent="0.25">
      <c r="A40" s="93"/>
      <c r="B40" s="149"/>
      <c r="C40" s="164" t="s">
        <v>96</v>
      </c>
      <c r="D40" s="164"/>
      <c r="E40" s="94"/>
      <c r="F40" s="94"/>
      <c r="G40" s="94"/>
      <c r="H40" s="94"/>
      <c r="I40" s="94"/>
      <c r="J40" s="94"/>
      <c r="K40" s="94"/>
      <c r="L40" s="94"/>
      <c r="M40" s="153">
        <v>14</v>
      </c>
      <c r="N40" s="153">
        <v>1.5</v>
      </c>
      <c r="O40" s="153">
        <f>+M40*0.5</f>
        <v>7</v>
      </c>
      <c r="P40" s="154">
        <v>15</v>
      </c>
    </row>
    <row r="41" spans="1:16" outlineLevel="2" x14ac:dyDescent="0.25">
      <c r="A41" s="93"/>
      <c r="B41" s="149"/>
      <c r="C41" s="164" t="s">
        <v>748</v>
      </c>
      <c r="D41" s="164"/>
      <c r="E41" s="94"/>
      <c r="F41" s="94"/>
      <c r="G41" s="94"/>
      <c r="H41" s="94"/>
      <c r="I41" s="94"/>
      <c r="J41" s="94"/>
      <c r="K41" s="94"/>
      <c r="L41" s="94"/>
      <c r="M41" s="153">
        <v>15</v>
      </c>
      <c r="N41" s="153">
        <v>1</v>
      </c>
      <c r="O41" s="153">
        <f>+M41*0.5</f>
        <v>7.5</v>
      </c>
      <c r="P41" s="154">
        <v>10</v>
      </c>
    </row>
    <row r="42" spans="1:16" outlineLevel="2" x14ac:dyDescent="0.25">
      <c r="A42" s="93"/>
      <c r="B42" s="149"/>
      <c r="C42" s="164" t="s">
        <v>100</v>
      </c>
      <c r="D42" s="164"/>
      <c r="E42" s="94"/>
      <c r="F42" s="19"/>
      <c r="G42" s="19"/>
      <c r="H42" s="19"/>
      <c r="I42" s="19"/>
      <c r="J42" s="19"/>
      <c r="K42" s="19"/>
      <c r="L42" s="19"/>
      <c r="M42" s="153">
        <v>17</v>
      </c>
      <c r="N42" s="153">
        <v>1.5</v>
      </c>
      <c r="O42" s="153">
        <f>+M42*0.5</f>
        <v>8.5</v>
      </c>
      <c r="P42" s="154">
        <v>15</v>
      </c>
    </row>
    <row r="43" spans="1:16" outlineLevel="2" x14ac:dyDescent="0.25">
      <c r="A43" s="93"/>
      <c r="B43" s="149"/>
      <c r="C43" s="164" t="s">
        <v>101</v>
      </c>
      <c r="D43" s="164"/>
      <c r="E43" s="94"/>
      <c r="F43" s="94"/>
      <c r="G43" s="94"/>
      <c r="H43" s="94"/>
      <c r="I43" s="94"/>
      <c r="J43" s="94"/>
      <c r="K43" s="94"/>
      <c r="L43" s="94"/>
      <c r="M43" s="151"/>
      <c r="N43" s="151"/>
      <c r="O43" s="151"/>
      <c r="P43" s="152"/>
    </row>
    <row r="44" spans="1:16" outlineLevel="2" x14ac:dyDescent="0.25">
      <c r="A44" s="93"/>
      <c r="B44" s="149"/>
      <c r="C44" s="149"/>
      <c r="D44" s="149"/>
      <c r="E44" s="102"/>
      <c r="F44" s="150"/>
      <c r="G44" s="150"/>
      <c r="H44" s="150"/>
      <c r="I44" s="150"/>
      <c r="J44" s="150"/>
      <c r="K44" s="150"/>
      <c r="L44" s="150"/>
      <c r="M44" s="151"/>
      <c r="N44" s="151"/>
      <c r="O44" s="151"/>
      <c r="P44" s="152"/>
    </row>
    <row r="45" spans="1:16" outlineLevel="1" x14ac:dyDescent="0.25">
      <c r="A45" s="93"/>
      <c r="B45" s="162" t="s">
        <v>206</v>
      </c>
      <c r="C45" s="163"/>
      <c r="D45" s="163"/>
      <c r="E45" s="94"/>
      <c r="F45" s="94"/>
      <c r="G45" s="94"/>
      <c r="H45" s="94"/>
      <c r="I45" s="94"/>
      <c r="J45" s="94"/>
      <c r="K45" s="94"/>
      <c r="L45" s="94"/>
      <c r="M45" s="153">
        <v>55</v>
      </c>
      <c r="N45" s="153">
        <v>1.8</v>
      </c>
      <c r="O45" s="153">
        <f>+M45*0.5</f>
        <v>27.5</v>
      </c>
      <c r="P45" s="154">
        <v>10</v>
      </c>
    </row>
    <row r="46" spans="1:16" outlineLevel="1" x14ac:dyDescent="0.25">
      <c r="A46" s="93"/>
      <c r="B46" s="149"/>
      <c r="C46" s="149"/>
      <c r="D46" s="149"/>
      <c r="E46" s="102"/>
      <c r="F46" s="150"/>
      <c r="G46" s="150"/>
      <c r="H46" s="150"/>
      <c r="I46" s="150"/>
      <c r="J46" s="150"/>
      <c r="K46" s="150"/>
      <c r="L46" s="150"/>
      <c r="M46" s="151"/>
      <c r="N46" s="151"/>
      <c r="O46" s="151"/>
      <c r="P46" s="152"/>
    </row>
    <row r="47" spans="1:16" outlineLevel="1" x14ac:dyDescent="0.25">
      <c r="A47" s="93"/>
      <c r="B47" s="162" t="s">
        <v>366</v>
      </c>
      <c r="C47" s="163"/>
      <c r="D47" s="163"/>
      <c r="E47" s="102"/>
      <c r="F47" s="150"/>
      <c r="G47" s="150"/>
      <c r="H47" s="150"/>
      <c r="I47" s="150"/>
      <c r="J47" s="150"/>
      <c r="K47" s="150"/>
      <c r="L47" s="150"/>
      <c r="M47" s="151"/>
      <c r="N47" s="151"/>
      <c r="O47" s="151"/>
      <c r="P47" s="152"/>
    </row>
    <row r="48" spans="1:16" outlineLevel="1" x14ac:dyDescent="0.25">
      <c r="A48" s="93"/>
      <c r="B48" s="149"/>
      <c r="C48" s="164" t="s">
        <v>767</v>
      </c>
      <c r="D48" s="164"/>
      <c r="E48" s="94"/>
      <c r="F48" s="94"/>
      <c r="G48" s="94"/>
      <c r="H48" s="94"/>
      <c r="I48" s="94"/>
      <c r="J48" s="94"/>
      <c r="K48" s="94"/>
      <c r="L48" s="94"/>
      <c r="M48" s="153">
        <v>45</v>
      </c>
      <c r="N48" s="153">
        <v>1.5</v>
      </c>
      <c r="O48" s="153">
        <f>+M48*0.5</f>
        <v>22.5</v>
      </c>
      <c r="P48" s="154">
        <v>15</v>
      </c>
    </row>
    <row r="49" spans="1:16" outlineLevel="1" x14ac:dyDescent="0.25">
      <c r="A49" s="93"/>
      <c r="B49" s="149"/>
      <c r="C49" s="164" t="s">
        <v>768</v>
      </c>
      <c r="D49" s="164"/>
      <c r="E49" s="94"/>
      <c r="F49" s="94"/>
      <c r="G49" s="94"/>
      <c r="H49" s="94"/>
      <c r="I49" s="94"/>
      <c r="J49" s="94"/>
      <c r="K49" s="94"/>
      <c r="L49" s="94"/>
      <c r="M49" s="153">
        <v>53</v>
      </c>
      <c r="N49" s="153">
        <v>1.5</v>
      </c>
      <c r="O49" s="153">
        <f>+M49*0.5</f>
        <v>26.5</v>
      </c>
      <c r="P49" s="154">
        <v>15</v>
      </c>
    </row>
    <row r="50" spans="1:16" outlineLevel="1" x14ac:dyDescent="0.25">
      <c r="A50" s="93"/>
      <c r="B50" s="149"/>
      <c r="C50" s="149"/>
      <c r="D50" s="149"/>
      <c r="E50" s="102"/>
      <c r="F50" s="150"/>
      <c r="G50" s="150"/>
      <c r="H50" s="150"/>
      <c r="I50" s="150"/>
      <c r="J50" s="150"/>
      <c r="K50" s="150"/>
      <c r="L50" s="150"/>
      <c r="M50" s="151"/>
      <c r="N50" s="151"/>
      <c r="O50" s="151"/>
      <c r="P50" s="152"/>
    </row>
    <row r="51" spans="1:16" x14ac:dyDescent="0.25">
      <c r="A51" s="93"/>
      <c r="B51" s="162" t="s">
        <v>415</v>
      </c>
      <c r="C51" s="163"/>
      <c r="D51" s="163"/>
      <c r="E51" s="94"/>
      <c r="F51" s="94"/>
      <c r="G51" s="94"/>
      <c r="H51" s="94"/>
      <c r="I51" s="94"/>
      <c r="J51" s="94"/>
      <c r="K51" s="94"/>
      <c r="L51" s="94"/>
      <c r="M51" s="151"/>
      <c r="N51" s="151"/>
      <c r="O51" s="151"/>
      <c r="P51" s="152"/>
    </row>
    <row r="52" spans="1:16" x14ac:dyDescent="0.25">
      <c r="A52" s="93"/>
      <c r="B52" s="149"/>
      <c r="C52" s="149"/>
      <c r="D52" s="149"/>
      <c r="E52" s="102"/>
      <c r="F52" s="150"/>
      <c r="G52" s="150"/>
      <c r="H52" s="150"/>
      <c r="I52" s="150"/>
      <c r="J52" s="150"/>
      <c r="K52" s="150"/>
      <c r="L52" s="150"/>
      <c r="M52" s="151"/>
      <c r="N52" s="151"/>
      <c r="O52" s="151"/>
      <c r="P52" s="152"/>
    </row>
    <row r="53" spans="1:16" x14ac:dyDescent="0.25">
      <c r="A53" s="93"/>
      <c r="B53" s="162" t="s">
        <v>772</v>
      </c>
      <c r="C53" s="163"/>
      <c r="D53" s="163"/>
      <c r="E53" s="94"/>
      <c r="F53" s="94"/>
      <c r="G53" s="94"/>
      <c r="H53" s="94"/>
      <c r="I53" s="94"/>
      <c r="J53" s="94"/>
      <c r="K53" s="94"/>
      <c r="L53" s="94"/>
      <c r="M53" s="153"/>
      <c r="N53" s="153"/>
      <c r="O53" s="153">
        <f>+M53*0.5</f>
        <v>0</v>
      </c>
      <c r="P53" s="154"/>
    </row>
    <row r="54" spans="1:16" ht="15.75" thickBot="1" x14ac:dyDescent="0.3">
      <c r="A54" s="93"/>
      <c r="B54" s="149"/>
      <c r="C54" s="149"/>
      <c r="D54" s="149"/>
      <c r="E54" s="102"/>
      <c r="F54" s="150"/>
      <c r="G54" s="150"/>
      <c r="H54" s="150"/>
      <c r="I54" s="150"/>
      <c r="J54" s="150"/>
      <c r="K54" s="150"/>
      <c r="L54" s="150"/>
      <c r="M54" s="151"/>
      <c r="N54" s="151"/>
      <c r="O54" s="151"/>
      <c r="P54" s="152"/>
    </row>
    <row r="55" spans="1:16" ht="15.75" customHeight="1" x14ac:dyDescent="0.25">
      <c r="A55" s="215" t="s">
        <v>200</v>
      </c>
      <c r="B55" s="216"/>
      <c r="C55" s="216"/>
      <c r="D55" s="216"/>
      <c r="E55" s="216"/>
      <c r="F55" s="216"/>
      <c r="G55" s="216"/>
      <c r="H55" s="216"/>
      <c r="I55" s="216"/>
      <c r="J55" s="216"/>
      <c r="K55" s="216"/>
      <c r="L55" s="216"/>
      <c r="M55" s="216"/>
      <c r="N55" s="216"/>
      <c r="O55" s="216"/>
      <c r="P55" s="217"/>
    </row>
    <row r="56" spans="1:16" ht="15" customHeight="1" thickBot="1" x14ac:dyDescent="0.3">
      <c r="A56" s="218"/>
      <c r="B56" s="219"/>
      <c r="C56" s="219"/>
      <c r="D56" s="219"/>
      <c r="E56" s="219"/>
      <c r="F56" s="219"/>
      <c r="G56" s="219"/>
      <c r="H56" s="219"/>
      <c r="I56" s="219"/>
      <c r="J56" s="219"/>
      <c r="K56" s="219"/>
      <c r="L56" s="219"/>
      <c r="M56" s="219"/>
      <c r="N56" s="219"/>
      <c r="O56" s="219"/>
      <c r="P56" s="220"/>
    </row>
    <row r="57" spans="1:16" outlineLevel="1" x14ac:dyDescent="0.25">
      <c r="A57" s="93"/>
      <c r="B57" s="149"/>
      <c r="C57" s="149"/>
      <c r="D57" s="149"/>
      <c r="E57" s="102"/>
      <c r="F57" s="150"/>
      <c r="G57" s="150"/>
      <c r="H57" s="150"/>
      <c r="I57" s="150"/>
      <c r="J57" s="150"/>
      <c r="K57" s="150"/>
      <c r="L57" s="150"/>
      <c r="M57" s="151"/>
      <c r="N57" s="151"/>
      <c r="O57" s="151"/>
      <c r="P57" s="152"/>
    </row>
    <row r="58" spans="1:16" outlineLevel="1" x14ac:dyDescent="0.25">
      <c r="A58" s="93"/>
      <c r="B58" s="162" t="s">
        <v>207</v>
      </c>
      <c r="C58" s="163"/>
      <c r="D58" s="163"/>
      <c r="E58" s="102"/>
      <c r="F58" s="150"/>
      <c r="G58" s="150"/>
      <c r="H58" s="150"/>
      <c r="I58" s="155"/>
      <c r="J58" s="155"/>
      <c r="K58" s="155"/>
      <c r="L58" s="155"/>
      <c r="M58" s="151"/>
      <c r="N58" s="151"/>
      <c r="O58" s="151"/>
      <c r="P58" s="152"/>
    </row>
    <row r="59" spans="1:16" outlineLevel="1" x14ac:dyDescent="0.25">
      <c r="A59" s="93"/>
      <c r="B59" s="149"/>
      <c r="C59" s="164" t="s">
        <v>96</v>
      </c>
      <c r="D59" s="164"/>
      <c r="E59" s="94"/>
      <c r="F59" s="94"/>
      <c r="G59" s="94"/>
      <c r="H59" s="94"/>
      <c r="I59" s="94"/>
      <c r="J59" s="94"/>
      <c r="K59" s="94"/>
      <c r="L59" s="94"/>
      <c r="M59" s="153">
        <v>8</v>
      </c>
      <c r="N59" s="153">
        <v>5.5</v>
      </c>
      <c r="O59" s="153">
        <f>M59*0.05</f>
        <v>0.4</v>
      </c>
      <c r="P59" s="154">
        <v>15</v>
      </c>
    </row>
    <row r="60" spans="1:16" outlineLevel="1" x14ac:dyDescent="0.25">
      <c r="A60" s="93"/>
      <c r="B60" s="149"/>
      <c r="C60" s="164" t="s">
        <v>749</v>
      </c>
      <c r="D60" s="164"/>
      <c r="E60" s="94"/>
      <c r="F60" s="94"/>
      <c r="G60" s="94"/>
      <c r="H60" s="94"/>
      <c r="I60" s="94"/>
      <c r="J60" s="94"/>
      <c r="K60" s="94"/>
      <c r="L60" s="94"/>
      <c r="M60" s="153">
        <v>12</v>
      </c>
      <c r="N60" s="153">
        <v>5</v>
      </c>
      <c r="O60" s="153">
        <f>M60*0.05</f>
        <v>0.60000000000000009</v>
      </c>
      <c r="P60" s="154">
        <v>15</v>
      </c>
    </row>
    <row r="61" spans="1:16" outlineLevel="1" x14ac:dyDescent="0.25">
      <c r="A61" s="93"/>
      <c r="B61" s="149"/>
      <c r="C61" s="164" t="s">
        <v>750</v>
      </c>
      <c r="D61" s="164"/>
      <c r="E61" s="94"/>
      <c r="F61" s="94"/>
      <c r="G61" s="94"/>
      <c r="H61" s="94"/>
      <c r="I61" s="94"/>
      <c r="J61" s="94"/>
      <c r="K61" s="94"/>
      <c r="L61" s="94"/>
      <c r="M61" s="153">
        <v>6</v>
      </c>
      <c r="N61" s="153">
        <v>5</v>
      </c>
      <c r="O61" s="153">
        <f>M61*0.05</f>
        <v>0.30000000000000004</v>
      </c>
      <c r="P61" s="154">
        <v>15</v>
      </c>
    </row>
    <row r="62" spans="1:16" outlineLevel="1" x14ac:dyDescent="0.25">
      <c r="A62" s="93"/>
      <c r="B62" s="149"/>
      <c r="C62" s="149"/>
      <c r="D62" s="149"/>
      <c r="E62" s="102"/>
      <c r="F62" s="150"/>
      <c r="G62" s="150"/>
      <c r="H62" s="150"/>
      <c r="I62" s="150"/>
      <c r="J62" s="150"/>
      <c r="K62" s="150"/>
      <c r="L62" s="150"/>
      <c r="M62" s="151"/>
      <c r="N62" s="151"/>
      <c r="O62" s="151"/>
      <c r="P62" s="152"/>
    </row>
    <row r="63" spans="1:16" outlineLevel="1" x14ac:dyDescent="0.25">
      <c r="A63" s="93"/>
      <c r="B63" s="162" t="s">
        <v>208</v>
      </c>
      <c r="C63" s="163"/>
      <c r="D63" s="163"/>
      <c r="E63" s="102"/>
      <c r="F63" s="150"/>
      <c r="G63" s="150"/>
      <c r="H63" s="150"/>
      <c r="I63" s="155"/>
      <c r="J63" s="155"/>
      <c r="K63" s="155"/>
      <c r="L63" s="155"/>
      <c r="M63" s="151"/>
      <c r="N63" s="151"/>
      <c r="O63" s="151"/>
      <c r="P63" s="152"/>
    </row>
    <row r="64" spans="1:16" outlineLevel="1" x14ac:dyDescent="0.25">
      <c r="A64" s="93"/>
      <c r="B64" s="149"/>
      <c r="C64" s="164" t="s">
        <v>96</v>
      </c>
      <c r="D64" s="164"/>
      <c r="E64" s="94"/>
      <c r="F64" s="94"/>
      <c r="G64" s="94"/>
      <c r="H64" s="94"/>
      <c r="I64" s="94"/>
      <c r="J64" s="94"/>
      <c r="K64" s="94"/>
      <c r="L64" s="94"/>
      <c r="M64" s="153">
        <v>6.5</v>
      </c>
      <c r="N64" s="153">
        <v>1</v>
      </c>
      <c r="O64" s="153">
        <f>M64*0.05</f>
        <v>0.32500000000000001</v>
      </c>
      <c r="P64" s="154">
        <v>15</v>
      </c>
    </row>
    <row r="65" spans="1:16" outlineLevel="1" x14ac:dyDescent="0.25">
      <c r="A65" s="93"/>
      <c r="B65" s="149"/>
      <c r="C65" s="164" t="s">
        <v>95</v>
      </c>
      <c r="D65" s="164"/>
      <c r="E65" s="94"/>
      <c r="F65" s="94"/>
      <c r="G65" s="94"/>
      <c r="H65" s="94"/>
      <c r="I65" s="94"/>
      <c r="J65" s="94"/>
      <c r="K65" s="94"/>
      <c r="L65" s="94"/>
      <c r="M65" s="153">
        <v>12</v>
      </c>
      <c r="N65" s="153">
        <v>1</v>
      </c>
      <c r="O65" s="153">
        <f>M65*0.05</f>
        <v>0.60000000000000009</v>
      </c>
      <c r="P65" s="154">
        <v>15</v>
      </c>
    </row>
    <row r="66" spans="1:16" outlineLevel="1" x14ac:dyDescent="0.25">
      <c r="A66" s="93"/>
      <c r="B66" s="149"/>
      <c r="C66" s="149"/>
      <c r="D66" s="149"/>
      <c r="E66" s="102"/>
      <c r="F66" s="150"/>
      <c r="G66" s="150"/>
      <c r="H66" s="150"/>
      <c r="I66" s="150"/>
      <c r="J66" s="150"/>
      <c r="K66" s="150"/>
      <c r="L66" s="150"/>
      <c r="M66" s="151"/>
      <c r="N66" s="151"/>
      <c r="O66" s="151"/>
      <c r="P66" s="152"/>
    </row>
    <row r="67" spans="1:16" outlineLevel="1" x14ac:dyDescent="0.25">
      <c r="A67" s="93"/>
      <c r="B67" s="162" t="s">
        <v>209</v>
      </c>
      <c r="C67" s="163"/>
      <c r="D67" s="163"/>
      <c r="E67" s="94"/>
      <c r="F67" s="94"/>
      <c r="G67" s="94"/>
      <c r="H67" s="94"/>
      <c r="I67" s="94"/>
      <c r="J67" s="94"/>
      <c r="K67" s="94"/>
      <c r="L67" s="94"/>
      <c r="M67" s="153">
        <v>21</v>
      </c>
      <c r="N67" s="153">
        <v>5.5</v>
      </c>
      <c r="O67" s="153">
        <f>M67*0.05</f>
        <v>1.05</v>
      </c>
      <c r="P67" s="154">
        <v>15</v>
      </c>
    </row>
    <row r="68" spans="1:16" outlineLevel="1" x14ac:dyDescent="0.25">
      <c r="A68" s="93"/>
      <c r="B68" s="149"/>
      <c r="C68" s="149"/>
      <c r="D68" s="149"/>
      <c r="E68" s="102"/>
      <c r="F68" s="150"/>
      <c r="G68" s="150"/>
      <c r="H68" s="150"/>
      <c r="I68" s="150"/>
      <c r="J68" s="150"/>
      <c r="K68" s="150"/>
      <c r="L68" s="150"/>
      <c r="M68" s="151"/>
      <c r="N68" s="151"/>
      <c r="O68" s="151"/>
      <c r="P68" s="152"/>
    </row>
    <row r="69" spans="1:16" x14ac:dyDescent="0.25">
      <c r="A69" s="93"/>
      <c r="B69" s="162" t="s">
        <v>745</v>
      </c>
      <c r="C69" s="163"/>
      <c r="D69" s="163"/>
      <c r="E69" s="94"/>
      <c r="F69" s="94"/>
      <c r="G69" s="94"/>
      <c r="H69" s="94"/>
      <c r="I69" s="94"/>
      <c r="J69" s="94"/>
      <c r="K69" s="94"/>
      <c r="L69" s="94"/>
      <c r="M69" s="153">
        <v>46</v>
      </c>
      <c r="N69" s="153">
        <v>7.8</v>
      </c>
      <c r="O69" s="153">
        <f>M69*0.05</f>
        <v>2.3000000000000003</v>
      </c>
      <c r="P69" s="154">
        <v>15</v>
      </c>
    </row>
    <row r="70" spans="1:16" x14ac:dyDescent="0.25">
      <c r="A70" s="93"/>
      <c r="B70" s="149"/>
      <c r="C70" s="149"/>
      <c r="D70" s="149"/>
      <c r="E70" s="102"/>
      <c r="F70" s="150"/>
      <c r="G70" s="150"/>
      <c r="H70" s="150"/>
      <c r="I70" s="150"/>
      <c r="J70" s="150"/>
      <c r="K70" s="150"/>
      <c r="L70" s="150"/>
      <c r="M70" s="151"/>
      <c r="N70" s="151"/>
      <c r="O70" s="151"/>
      <c r="P70" s="152"/>
    </row>
    <row r="71" spans="1:16" x14ac:dyDescent="0.25">
      <c r="A71" s="93"/>
      <c r="B71" s="162" t="s">
        <v>769</v>
      </c>
      <c r="C71" s="163"/>
      <c r="D71" s="163"/>
      <c r="E71" s="94"/>
      <c r="F71" s="19"/>
      <c r="G71" s="19"/>
      <c r="H71" s="19"/>
      <c r="I71" s="19"/>
      <c r="J71" s="19"/>
      <c r="K71" s="19"/>
      <c r="L71" s="19"/>
      <c r="M71" s="153">
        <v>7</v>
      </c>
      <c r="N71" s="153">
        <v>10</v>
      </c>
      <c r="O71" s="153">
        <f>M71*0.05</f>
        <v>0.35000000000000003</v>
      </c>
      <c r="P71" s="154">
        <v>15</v>
      </c>
    </row>
    <row r="72" spans="1:16" x14ac:dyDescent="0.25">
      <c r="A72" s="93"/>
      <c r="B72" s="149"/>
      <c r="C72" s="149"/>
      <c r="D72" s="149"/>
      <c r="E72" s="102"/>
      <c r="F72" s="150"/>
      <c r="G72" s="150"/>
      <c r="H72" s="150"/>
      <c r="I72" s="150"/>
      <c r="J72" s="150"/>
      <c r="K72" s="150"/>
      <c r="L72" s="150"/>
      <c r="M72" s="151"/>
      <c r="N72" s="151"/>
      <c r="O72" s="151"/>
      <c r="P72" s="152"/>
    </row>
    <row r="73" spans="1:16" x14ac:dyDescent="0.25">
      <c r="A73" s="93"/>
      <c r="B73" s="162" t="s">
        <v>770</v>
      </c>
      <c r="C73" s="163"/>
      <c r="D73" s="163"/>
      <c r="E73" s="94"/>
      <c r="F73" s="19"/>
      <c r="G73" s="19"/>
      <c r="H73" s="19"/>
      <c r="I73" s="19"/>
      <c r="J73" s="19"/>
      <c r="K73" s="19"/>
      <c r="L73" s="19"/>
      <c r="M73" s="153">
        <v>15</v>
      </c>
      <c r="N73" s="153">
        <v>10</v>
      </c>
      <c r="O73" s="153">
        <f>M73*0.05</f>
        <v>0.75</v>
      </c>
      <c r="P73" s="154">
        <v>15</v>
      </c>
    </row>
    <row r="74" spans="1:16" ht="15.75" thickBot="1" x14ac:dyDescent="0.3">
      <c r="A74" s="93"/>
      <c r="B74" s="149"/>
      <c r="C74" s="149"/>
      <c r="D74" s="149"/>
      <c r="E74" s="102"/>
      <c r="F74" s="150"/>
      <c r="G74" s="150"/>
      <c r="H74" s="150"/>
      <c r="I74" s="150"/>
      <c r="J74" s="150"/>
      <c r="K74" s="150"/>
      <c r="L74" s="150"/>
      <c r="M74" s="151"/>
      <c r="N74" s="151"/>
      <c r="O74" s="151"/>
      <c r="P74" s="152"/>
    </row>
    <row r="75" spans="1:16" ht="15" customHeight="1" x14ac:dyDescent="0.25">
      <c r="A75" s="215" t="s">
        <v>641</v>
      </c>
      <c r="B75" s="216"/>
      <c r="C75" s="216"/>
      <c r="D75" s="216"/>
      <c r="E75" s="216"/>
      <c r="F75" s="216"/>
      <c r="G75" s="216"/>
      <c r="H75" s="216"/>
      <c r="I75" s="216"/>
      <c r="J75" s="216"/>
      <c r="K75" s="216"/>
      <c r="L75" s="216"/>
      <c r="M75" s="216"/>
      <c r="N75" s="216"/>
      <c r="O75" s="216"/>
      <c r="P75" s="217"/>
    </row>
    <row r="76" spans="1:16" ht="15.75" customHeight="1" thickBot="1" x14ac:dyDescent="0.3">
      <c r="A76" s="218"/>
      <c r="B76" s="219"/>
      <c r="C76" s="219"/>
      <c r="D76" s="219"/>
      <c r="E76" s="219"/>
      <c r="F76" s="219"/>
      <c r="G76" s="219"/>
      <c r="H76" s="219"/>
      <c r="I76" s="219"/>
      <c r="J76" s="219"/>
      <c r="K76" s="219"/>
      <c r="L76" s="219"/>
      <c r="M76" s="219"/>
      <c r="N76" s="219"/>
      <c r="O76" s="219"/>
      <c r="P76" s="220"/>
    </row>
    <row r="77" spans="1:16" x14ac:dyDescent="0.25">
      <c r="A77" s="93"/>
      <c r="B77" s="149"/>
      <c r="C77" s="149"/>
      <c r="D77" s="149"/>
      <c r="E77" s="102"/>
      <c r="F77" s="150"/>
      <c r="G77" s="150"/>
      <c r="H77" s="150"/>
      <c r="I77" s="150"/>
      <c r="J77" s="150"/>
      <c r="K77" s="150"/>
      <c r="L77" s="150"/>
      <c r="M77" s="151"/>
      <c r="N77" s="151"/>
      <c r="O77" s="151"/>
      <c r="P77" s="152"/>
    </row>
    <row r="78" spans="1:16" x14ac:dyDescent="0.25">
      <c r="A78" s="93"/>
      <c r="B78" s="162" t="s">
        <v>642</v>
      </c>
      <c r="C78" s="163"/>
      <c r="D78" s="163"/>
      <c r="E78" s="94"/>
      <c r="F78" s="94"/>
      <c r="G78" s="94"/>
      <c r="H78" s="94"/>
      <c r="I78" s="94"/>
      <c r="J78" s="94"/>
      <c r="K78" s="94"/>
      <c r="L78" s="94"/>
      <c r="M78" s="153">
        <v>10</v>
      </c>
      <c r="N78" s="153"/>
      <c r="O78" s="153"/>
      <c r="P78" s="154"/>
    </row>
    <row r="79" spans="1:16" x14ac:dyDescent="0.25">
      <c r="A79" s="93"/>
      <c r="B79" s="149"/>
      <c r="C79" s="149"/>
      <c r="D79" s="149"/>
      <c r="E79" s="102"/>
      <c r="F79" s="150"/>
      <c r="G79" s="150"/>
      <c r="H79" s="150"/>
      <c r="I79" s="150"/>
      <c r="J79" s="150"/>
      <c r="K79" s="150"/>
      <c r="L79" s="150"/>
      <c r="M79" s="151"/>
      <c r="N79" s="151"/>
      <c r="O79" s="151"/>
      <c r="P79" s="152"/>
    </row>
    <row r="80" spans="1:16" x14ac:dyDescent="0.25">
      <c r="A80" s="93"/>
      <c r="B80" s="162" t="s">
        <v>771</v>
      </c>
      <c r="C80" s="163"/>
      <c r="D80" s="163"/>
      <c r="E80" s="94"/>
      <c r="F80" s="19"/>
      <c r="G80" s="19"/>
      <c r="H80" s="19"/>
      <c r="I80" s="19"/>
      <c r="J80" s="19"/>
      <c r="K80" s="19"/>
      <c r="L80" s="19"/>
      <c r="M80" s="153">
        <v>10</v>
      </c>
      <c r="N80" s="153"/>
      <c r="O80" s="153"/>
      <c r="P80" s="154"/>
    </row>
    <row r="81" spans="1:16" ht="15.75" thickBot="1" x14ac:dyDescent="0.3">
      <c r="A81" s="156"/>
      <c r="B81" s="157"/>
      <c r="C81" s="157"/>
      <c r="D81" s="157"/>
      <c r="E81" s="158"/>
      <c r="F81" s="159"/>
      <c r="G81" s="159"/>
      <c r="H81" s="159"/>
      <c r="I81" s="159"/>
      <c r="J81" s="159"/>
      <c r="K81" s="159"/>
      <c r="L81" s="159"/>
      <c r="M81" s="160"/>
      <c r="N81" s="160"/>
      <c r="O81" s="160"/>
      <c r="P81" s="161"/>
    </row>
  </sheetData>
  <mergeCells count="11">
    <mergeCell ref="A6:P7"/>
    <mergeCell ref="A29:P30"/>
    <mergeCell ref="A55:P56"/>
    <mergeCell ref="A75:P76"/>
    <mergeCell ref="M1:P1"/>
    <mergeCell ref="A2:D3"/>
    <mergeCell ref="M2:M4"/>
    <mergeCell ref="N2:N4"/>
    <mergeCell ref="O2:O4"/>
    <mergeCell ref="P2:P4"/>
    <mergeCell ref="A4:D4"/>
  </mergeCells>
  <conditionalFormatting sqref="L8:L11 L77:L81 L14 L16 L18 L20:L21 L24:L26 L28 L72 L74 L31:L41 L43:L49 L57:L70 L51 L53:L54">
    <cfRule type="expression" dxfId="1016" priority="192">
      <formula>$L$5="Non"</formula>
    </cfRule>
  </conditionalFormatting>
  <conditionalFormatting sqref="K77:K81 K8:K11 K14 K16 K18 K20:K21 K24:K26 K28 K72 K74 K31:K41 K43:K49 K57:K70 K51 K53:K54">
    <cfRule type="expression" dxfId="1015" priority="191">
      <formula>$K$5="Non"</formula>
    </cfRule>
  </conditionalFormatting>
  <conditionalFormatting sqref="J8:J11 J77:J81 J14 J16 J18 J20:J21 J24:J26 J28 J72 J74 J31:J41 J43:J49 J57:J70 J51 J53:J54">
    <cfRule type="expression" dxfId="1014" priority="190">
      <formula>$J$5="Non"</formula>
    </cfRule>
  </conditionalFormatting>
  <conditionalFormatting sqref="I77:I81 I8:I11 I14 I16 I18 I20:I21 I24:I26 I28 I72 I74 I31:I41 I43:I49 I57:I70 I51 I53:I54">
    <cfRule type="expression" dxfId="1013" priority="189">
      <formula>$I$5="Non"</formula>
    </cfRule>
  </conditionalFormatting>
  <conditionalFormatting sqref="H8:H11 H77:H81 H14 H16 H18 H20:H21 H24:H26 H28 H72 H74 H31:H41 H43:H49 H57:H70 H51 H53:H54">
    <cfRule type="expression" dxfId="1012" priority="188">
      <formula>$H$5="Non"</formula>
    </cfRule>
  </conditionalFormatting>
  <conditionalFormatting sqref="G77:G81 G8:G11 G14 G16 G18 G20:G21 G24:G26 G28 G72 G74 G31:G41 G43:G49 G57:G70 G51 G53:G54">
    <cfRule type="expression" dxfId="1011" priority="187">
      <formula>$G$5="Non"</formula>
    </cfRule>
  </conditionalFormatting>
  <conditionalFormatting sqref="F8:F11 F77:F81 F14 F16 F18 F20:F21 F24:F26 F28 F72 F74 F31:F41 F43:F49 F57:F70 F51 F53:F54">
    <cfRule type="expression" dxfId="1010" priority="186">
      <formula>$F$5="Non"</formula>
    </cfRule>
  </conditionalFormatting>
  <conditionalFormatting sqref="E77:E81 E57:E70 E31:E41 E8:E11 E43:L43 E45:L45 E49:L49 F78:L78 E14 E16 E18 E20:E21 E24:E26 E28 E72 E74 F35:L37 F40:L40 F64:L65 F69:L69 E44 E46:E48 F59:L61 F67:L67 E51 E53:E54">
    <cfRule type="expression" dxfId="1009" priority="185">
      <formula>$E$5="Non"</formula>
    </cfRule>
  </conditionalFormatting>
  <conditionalFormatting sqref="F25">
    <cfRule type="expression" dxfId="1008" priority="184">
      <formula>$E$5="Non"</formula>
    </cfRule>
  </conditionalFormatting>
  <conditionalFormatting sqref="G25">
    <cfRule type="expression" dxfId="1007" priority="183">
      <formula>$E$5="Non"</formula>
    </cfRule>
  </conditionalFormatting>
  <conditionalFormatting sqref="H25">
    <cfRule type="expression" dxfId="1006" priority="182">
      <formula>$E$5="Non"</formula>
    </cfRule>
  </conditionalFormatting>
  <conditionalFormatting sqref="I25">
    <cfRule type="expression" dxfId="1005" priority="181">
      <formula>$E$5="Non"</formula>
    </cfRule>
  </conditionalFormatting>
  <conditionalFormatting sqref="J25">
    <cfRule type="expression" dxfId="1004" priority="180">
      <formula>$E$5="Non"</formula>
    </cfRule>
  </conditionalFormatting>
  <conditionalFormatting sqref="K25">
    <cfRule type="expression" dxfId="1003" priority="179">
      <formula>$E$5="Non"</formula>
    </cfRule>
  </conditionalFormatting>
  <conditionalFormatting sqref="L25">
    <cfRule type="expression" dxfId="1002" priority="178">
      <formula>$E$5="Non"</formula>
    </cfRule>
  </conditionalFormatting>
  <conditionalFormatting sqref="F33:L33">
    <cfRule type="expression" dxfId="1001" priority="177">
      <formula>$E$5="Non"</formula>
    </cfRule>
  </conditionalFormatting>
  <conditionalFormatting sqref="F48:L48">
    <cfRule type="expression" dxfId="1000" priority="176">
      <formula>$E$5="Non"</formula>
    </cfRule>
  </conditionalFormatting>
  <conditionalFormatting sqref="F51:L51">
    <cfRule type="expression" dxfId="999" priority="175">
      <formula>$E$5="Non"</formula>
    </cfRule>
  </conditionalFormatting>
  <conditionalFormatting sqref="F41:L41">
    <cfRule type="expression" dxfId="998" priority="174">
      <formula>$E$5="Non"</formula>
    </cfRule>
  </conditionalFormatting>
  <conditionalFormatting sqref="F67">
    <cfRule type="expression" dxfId="997" priority="173">
      <formula>$E$5="Non"</formula>
    </cfRule>
  </conditionalFormatting>
  <conditionalFormatting sqref="G67">
    <cfRule type="expression" dxfId="996" priority="172">
      <formula>$E$5="Non"</formula>
    </cfRule>
  </conditionalFormatting>
  <conditionalFormatting sqref="H67">
    <cfRule type="expression" dxfId="995" priority="171">
      <formula>$E$5="Non"</formula>
    </cfRule>
  </conditionalFormatting>
  <conditionalFormatting sqref="I67">
    <cfRule type="expression" dxfId="994" priority="170">
      <formula>$E$5="Non"</formula>
    </cfRule>
  </conditionalFormatting>
  <conditionalFormatting sqref="J67">
    <cfRule type="expression" dxfId="993" priority="169">
      <formula>$E$5="Non"</formula>
    </cfRule>
  </conditionalFormatting>
  <conditionalFormatting sqref="K67">
    <cfRule type="expression" dxfId="992" priority="168">
      <formula>$E$5="Non"</formula>
    </cfRule>
  </conditionalFormatting>
  <conditionalFormatting sqref="L67">
    <cfRule type="expression" dxfId="991" priority="167">
      <formula>$E$5="Non"</formula>
    </cfRule>
  </conditionalFormatting>
  <conditionalFormatting sqref="F53:L53">
    <cfRule type="expression" dxfId="990" priority="166">
      <formula>$E$5="Non"</formula>
    </cfRule>
  </conditionalFormatting>
  <conditionalFormatting sqref="L12">
    <cfRule type="expression" dxfId="989" priority="165">
      <formula>$L$5="Non"</formula>
    </cfRule>
  </conditionalFormatting>
  <conditionalFormatting sqref="K12">
    <cfRule type="expression" dxfId="988" priority="164">
      <formula>$K$5="Non"</formula>
    </cfRule>
  </conditionalFormatting>
  <conditionalFormatting sqref="J12">
    <cfRule type="expression" dxfId="987" priority="163">
      <formula>$J$5="Non"</formula>
    </cfRule>
  </conditionalFormatting>
  <conditionalFormatting sqref="I12">
    <cfRule type="expression" dxfId="986" priority="162">
      <formula>$I$5="Non"</formula>
    </cfRule>
  </conditionalFormatting>
  <conditionalFormatting sqref="H12">
    <cfRule type="expression" dxfId="985" priority="161">
      <formula>$H$5="Non"</formula>
    </cfRule>
  </conditionalFormatting>
  <conditionalFormatting sqref="G12">
    <cfRule type="expression" dxfId="984" priority="160">
      <formula>$G$5="Non"</formula>
    </cfRule>
  </conditionalFormatting>
  <conditionalFormatting sqref="F12">
    <cfRule type="expression" dxfId="983" priority="159">
      <formula>$F$5="Non"</formula>
    </cfRule>
  </conditionalFormatting>
  <conditionalFormatting sqref="E12">
    <cfRule type="expression" dxfId="982" priority="158">
      <formula>$E$5="Non"</formula>
    </cfRule>
  </conditionalFormatting>
  <conditionalFormatting sqref="L15">
    <cfRule type="expression" dxfId="981" priority="157">
      <formula>$L$5="Non"</formula>
    </cfRule>
  </conditionalFormatting>
  <conditionalFormatting sqref="K15">
    <cfRule type="expression" dxfId="980" priority="156">
      <formula>$K$5="Non"</formula>
    </cfRule>
  </conditionalFormatting>
  <conditionalFormatting sqref="J15">
    <cfRule type="expression" dxfId="979" priority="155">
      <formula>$J$5="Non"</formula>
    </cfRule>
  </conditionalFormatting>
  <conditionalFormatting sqref="I15">
    <cfRule type="expression" dxfId="978" priority="154">
      <formula>$I$5="Non"</formula>
    </cfRule>
  </conditionalFormatting>
  <conditionalFormatting sqref="H15">
    <cfRule type="expression" dxfId="977" priority="153">
      <formula>$H$5="Non"</formula>
    </cfRule>
  </conditionalFormatting>
  <conditionalFormatting sqref="G15">
    <cfRule type="expression" dxfId="976" priority="152">
      <formula>$G$5="Non"</formula>
    </cfRule>
  </conditionalFormatting>
  <conditionalFormatting sqref="F15">
    <cfRule type="expression" dxfId="975" priority="151">
      <formula>$F$5="Non"</formula>
    </cfRule>
  </conditionalFormatting>
  <conditionalFormatting sqref="E15">
    <cfRule type="expression" dxfId="974" priority="150">
      <formula>$E$5="Non"</formula>
    </cfRule>
  </conditionalFormatting>
  <conditionalFormatting sqref="L17">
    <cfRule type="expression" dxfId="973" priority="149">
      <formula>$L$5="Non"</formula>
    </cfRule>
  </conditionalFormatting>
  <conditionalFormatting sqref="K17">
    <cfRule type="expression" dxfId="972" priority="148">
      <formula>$K$5="Non"</formula>
    </cfRule>
  </conditionalFormatting>
  <conditionalFormatting sqref="J17">
    <cfRule type="expression" dxfId="971" priority="147">
      <formula>$J$5="Non"</formula>
    </cfRule>
  </conditionalFormatting>
  <conditionalFormatting sqref="I17">
    <cfRule type="expression" dxfId="970" priority="146">
      <formula>$I$5="Non"</formula>
    </cfRule>
  </conditionalFormatting>
  <conditionalFormatting sqref="H17">
    <cfRule type="expression" dxfId="969" priority="145">
      <formula>$H$5="Non"</formula>
    </cfRule>
  </conditionalFormatting>
  <conditionalFormatting sqref="G17">
    <cfRule type="expression" dxfId="968" priority="144">
      <formula>$G$5="Non"</formula>
    </cfRule>
  </conditionalFormatting>
  <conditionalFormatting sqref="F17">
    <cfRule type="expression" dxfId="967" priority="143">
      <formula>$F$5="Non"</formula>
    </cfRule>
  </conditionalFormatting>
  <conditionalFormatting sqref="E17">
    <cfRule type="expression" dxfId="966" priority="142">
      <formula>$E$5="Non"</formula>
    </cfRule>
  </conditionalFormatting>
  <conditionalFormatting sqref="L19">
    <cfRule type="expression" dxfId="965" priority="141">
      <formula>$L$5="Non"</formula>
    </cfRule>
  </conditionalFormatting>
  <conditionalFormatting sqref="K19">
    <cfRule type="expression" dxfId="964" priority="140">
      <formula>$K$5="Non"</formula>
    </cfRule>
  </conditionalFormatting>
  <conditionalFormatting sqref="J19">
    <cfRule type="expression" dxfId="963" priority="139">
      <formula>$J$5="Non"</formula>
    </cfRule>
  </conditionalFormatting>
  <conditionalFormatting sqref="I19">
    <cfRule type="expression" dxfId="962" priority="138">
      <formula>$I$5="Non"</formula>
    </cfRule>
  </conditionalFormatting>
  <conditionalFormatting sqref="H19">
    <cfRule type="expression" dxfId="961" priority="137">
      <formula>$H$5="Non"</formula>
    </cfRule>
  </conditionalFormatting>
  <conditionalFormatting sqref="G19">
    <cfRule type="expression" dxfId="960" priority="136">
      <formula>$G$5="Non"</formula>
    </cfRule>
  </conditionalFormatting>
  <conditionalFormatting sqref="F19">
    <cfRule type="expression" dxfId="959" priority="135">
      <formula>$F$5="Non"</formula>
    </cfRule>
  </conditionalFormatting>
  <conditionalFormatting sqref="E19">
    <cfRule type="expression" dxfId="958" priority="134">
      <formula>$E$5="Non"</formula>
    </cfRule>
  </conditionalFormatting>
  <conditionalFormatting sqref="L22">
    <cfRule type="expression" dxfId="957" priority="133">
      <formula>$L$5="Non"</formula>
    </cfRule>
  </conditionalFormatting>
  <conditionalFormatting sqref="K22">
    <cfRule type="expression" dxfId="956" priority="132">
      <formula>$K$5="Non"</formula>
    </cfRule>
  </conditionalFormatting>
  <conditionalFormatting sqref="J22">
    <cfRule type="expression" dxfId="955" priority="131">
      <formula>$J$5="Non"</formula>
    </cfRule>
  </conditionalFormatting>
  <conditionalFormatting sqref="I22">
    <cfRule type="expression" dxfId="954" priority="130">
      <formula>$I$5="Non"</formula>
    </cfRule>
  </conditionalFormatting>
  <conditionalFormatting sqref="H22">
    <cfRule type="expression" dxfId="953" priority="129">
      <formula>$H$5="Non"</formula>
    </cfRule>
  </conditionalFormatting>
  <conditionalFormatting sqref="G22">
    <cfRule type="expression" dxfId="952" priority="128">
      <formula>$G$5="Non"</formula>
    </cfRule>
  </conditionalFormatting>
  <conditionalFormatting sqref="F22">
    <cfRule type="expression" dxfId="951" priority="127">
      <formula>$F$5="Non"</formula>
    </cfRule>
  </conditionalFormatting>
  <conditionalFormatting sqref="E22">
    <cfRule type="expression" dxfId="950" priority="126">
      <formula>$E$5="Non"</formula>
    </cfRule>
  </conditionalFormatting>
  <conditionalFormatting sqref="L23">
    <cfRule type="expression" dxfId="949" priority="125">
      <formula>$L$5="Non"</formula>
    </cfRule>
  </conditionalFormatting>
  <conditionalFormatting sqref="K23">
    <cfRule type="expression" dxfId="948" priority="124">
      <formula>$K$5="Non"</formula>
    </cfRule>
  </conditionalFormatting>
  <conditionalFormatting sqref="J23">
    <cfRule type="expression" dxfId="947" priority="123">
      <formula>$J$5="Non"</formula>
    </cfRule>
  </conditionalFormatting>
  <conditionalFormatting sqref="I23">
    <cfRule type="expression" dxfId="946" priority="122">
      <formula>$I$5="Non"</formula>
    </cfRule>
  </conditionalFormatting>
  <conditionalFormatting sqref="H23">
    <cfRule type="expression" dxfId="945" priority="121">
      <formula>$H$5="Non"</formula>
    </cfRule>
  </conditionalFormatting>
  <conditionalFormatting sqref="G23">
    <cfRule type="expression" dxfId="944" priority="120">
      <formula>$G$5="Non"</formula>
    </cfRule>
  </conditionalFormatting>
  <conditionalFormatting sqref="F23">
    <cfRule type="expression" dxfId="943" priority="119">
      <formula>$F$5="Non"</formula>
    </cfRule>
  </conditionalFormatting>
  <conditionalFormatting sqref="E23">
    <cfRule type="expression" dxfId="942" priority="118">
      <formula>$E$5="Non"</formula>
    </cfRule>
  </conditionalFormatting>
  <conditionalFormatting sqref="L27">
    <cfRule type="expression" dxfId="941" priority="117">
      <formula>$L$5="Non"</formula>
    </cfRule>
  </conditionalFormatting>
  <conditionalFormatting sqref="K27">
    <cfRule type="expression" dxfId="940" priority="116">
      <formula>$K$5="Non"</formula>
    </cfRule>
  </conditionalFormatting>
  <conditionalFormatting sqref="J27">
    <cfRule type="expression" dxfId="939" priority="115">
      <formula>$J$5="Non"</formula>
    </cfRule>
  </conditionalFormatting>
  <conditionalFormatting sqref="I27">
    <cfRule type="expression" dxfId="938" priority="114">
      <formula>$I$5="Non"</formula>
    </cfRule>
  </conditionalFormatting>
  <conditionalFormatting sqref="H27">
    <cfRule type="expression" dxfId="937" priority="113">
      <formula>$H$5="Non"</formula>
    </cfRule>
  </conditionalFormatting>
  <conditionalFormatting sqref="G27">
    <cfRule type="expression" dxfId="936" priority="112">
      <formula>$G$5="Non"</formula>
    </cfRule>
  </conditionalFormatting>
  <conditionalFormatting sqref="F27">
    <cfRule type="expression" dxfId="935" priority="111">
      <formula>$F$5="Non"</formula>
    </cfRule>
  </conditionalFormatting>
  <conditionalFormatting sqref="E27">
    <cfRule type="expression" dxfId="934" priority="110">
      <formula>$E$5="Non"</formula>
    </cfRule>
  </conditionalFormatting>
  <conditionalFormatting sqref="L42">
    <cfRule type="expression" dxfId="933" priority="109">
      <formula>$L$5="Non"</formula>
    </cfRule>
  </conditionalFormatting>
  <conditionalFormatting sqref="K42">
    <cfRule type="expression" dxfId="932" priority="108">
      <formula>$K$5="Non"</formula>
    </cfRule>
  </conditionalFormatting>
  <conditionalFormatting sqref="J42">
    <cfRule type="expression" dxfId="931" priority="107">
      <formula>$J$5="Non"</formula>
    </cfRule>
  </conditionalFormatting>
  <conditionalFormatting sqref="I42">
    <cfRule type="expression" dxfId="930" priority="106">
      <formula>$I$5="Non"</formula>
    </cfRule>
  </conditionalFormatting>
  <conditionalFormatting sqref="H42">
    <cfRule type="expression" dxfId="929" priority="105">
      <formula>$H$5="Non"</formula>
    </cfRule>
  </conditionalFormatting>
  <conditionalFormatting sqref="G42">
    <cfRule type="expression" dxfId="928" priority="104">
      <formula>$G$5="Non"</formula>
    </cfRule>
  </conditionalFormatting>
  <conditionalFormatting sqref="F42">
    <cfRule type="expression" dxfId="927" priority="103">
      <formula>$F$5="Non"</formula>
    </cfRule>
  </conditionalFormatting>
  <conditionalFormatting sqref="E42">
    <cfRule type="expression" dxfId="926" priority="102">
      <formula>$E$5="Non"</formula>
    </cfRule>
  </conditionalFormatting>
  <conditionalFormatting sqref="L71">
    <cfRule type="expression" dxfId="925" priority="101">
      <formula>$L$5="Non"</formula>
    </cfRule>
  </conditionalFormatting>
  <conditionalFormatting sqref="K71">
    <cfRule type="expression" dxfId="924" priority="100">
      <formula>$K$5="Non"</formula>
    </cfRule>
  </conditionalFormatting>
  <conditionalFormatting sqref="J71">
    <cfRule type="expression" dxfId="923" priority="99">
      <formula>$J$5="Non"</formula>
    </cfRule>
  </conditionalFormatting>
  <conditionalFormatting sqref="I71">
    <cfRule type="expression" dxfId="922" priority="98">
      <formula>$I$5="Non"</formula>
    </cfRule>
  </conditionalFormatting>
  <conditionalFormatting sqref="H71">
    <cfRule type="expression" dxfId="921" priority="97">
      <formula>$H$5="Non"</formula>
    </cfRule>
  </conditionalFormatting>
  <conditionalFormatting sqref="G71">
    <cfRule type="expression" dxfId="920" priority="96">
      <formula>$G$5="Non"</formula>
    </cfRule>
  </conditionalFormatting>
  <conditionalFormatting sqref="F71">
    <cfRule type="expression" dxfId="919" priority="95">
      <formula>$F$5="Non"</formula>
    </cfRule>
  </conditionalFormatting>
  <conditionalFormatting sqref="E71">
    <cfRule type="expression" dxfId="918" priority="94">
      <formula>$E$5="Non"</formula>
    </cfRule>
  </conditionalFormatting>
  <conditionalFormatting sqref="L73">
    <cfRule type="expression" dxfId="917" priority="93">
      <formula>$L$5="Non"</formula>
    </cfRule>
  </conditionalFormatting>
  <conditionalFormatting sqref="K73">
    <cfRule type="expression" dxfId="916" priority="92">
      <formula>$K$5="Non"</formula>
    </cfRule>
  </conditionalFormatting>
  <conditionalFormatting sqref="J73">
    <cfRule type="expression" dxfId="915" priority="91">
      <formula>$J$5="Non"</formula>
    </cfRule>
  </conditionalFormatting>
  <conditionalFormatting sqref="I73">
    <cfRule type="expression" dxfId="914" priority="90">
      <formula>$I$5="Non"</formula>
    </cfRule>
  </conditionalFormatting>
  <conditionalFormatting sqref="H73">
    <cfRule type="expression" dxfId="913" priority="89">
      <formula>$H$5="Non"</formula>
    </cfRule>
  </conditionalFormatting>
  <conditionalFormatting sqref="G73">
    <cfRule type="expression" dxfId="912" priority="88">
      <formula>$G$5="Non"</formula>
    </cfRule>
  </conditionalFormatting>
  <conditionalFormatting sqref="F73">
    <cfRule type="expression" dxfId="911" priority="87">
      <formula>$F$5="Non"</formula>
    </cfRule>
  </conditionalFormatting>
  <conditionalFormatting sqref="E73">
    <cfRule type="expression" dxfId="910" priority="86">
      <formula>$E$5="Non"</formula>
    </cfRule>
  </conditionalFormatting>
  <conditionalFormatting sqref="F35">
    <cfRule type="expression" dxfId="909" priority="85">
      <formula>$E$5="Non"</formula>
    </cfRule>
  </conditionalFormatting>
  <conditionalFormatting sqref="G35">
    <cfRule type="expression" dxfId="908" priority="84">
      <formula>$E$5="Non"</formula>
    </cfRule>
  </conditionalFormatting>
  <conditionalFormatting sqref="H35">
    <cfRule type="expression" dxfId="907" priority="83">
      <formula>$E$5="Non"</formula>
    </cfRule>
  </conditionalFormatting>
  <conditionalFormatting sqref="I35">
    <cfRule type="expression" dxfId="906" priority="82">
      <formula>$E$5="Non"</formula>
    </cfRule>
  </conditionalFormatting>
  <conditionalFormatting sqref="J35">
    <cfRule type="expression" dxfId="905" priority="81">
      <formula>$E$5="Non"</formula>
    </cfRule>
  </conditionalFormatting>
  <conditionalFormatting sqref="K35">
    <cfRule type="expression" dxfId="904" priority="80">
      <formula>$E$5="Non"</formula>
    </cfRule>
  </conditionalFormatting>
  <conditionalFormatting sqref="L35">
    <cfRule type="expression" dxfId="903" priority="79">
      <formula>$E$5="Non"</formula>
    </cfRule>
  </conditionalFormatting>
  <conditionalFormatting sqref="F36">
    <cfRule type="expression" dxfId="902" priority="78">
      <formula>$E$5="Non"</formula>
    </cfRule>
  </conditionalFormatting>
  <conditionalFormatting sqref="G36">
    <cfRule type="expression" dxfId="901" priority="77">
      <formula>$E$5="Non"</formula>
    </cfRule>
  </conditionalFormatting>
  <conditionalFormatting sqref="H36">
    <cfRule type="expression" dxfId="900" priority="76">
      <formula>$E$5="Non"</formula>
    </cfRule>
  </conditionalFormatting>
  <conditionalFormatting sqref="I36">
    <cfRule type="expression" dxfId="899" priority="75">
      <formula>$E$5="Non"</formula>
    </cfRule>
  </conditionalFormatting>
  <conditionalFormatting sqref="J36">
    <cfRule type="expression" dxfId="898" priority="74">
      <formula>$E$5="Non"</formula>
    </cfRule>
  </conditionalFormatting>
  <conditionalFormatting sqref="K36">
    <cfRule type="expression" dxfId="897" priority="73">
      <formula>$E$5="Non"</formula>
    </cfRule>
  </conditionalFormatting>
  <conditionalFormatting sqref="L36">
    <cfRule type="expression" dxfId="896" priority="72">
      <formula>$E$5="Non"</formula>
    </cfRule>
  </conditionalFormatting>
  <conditionalFormatting sqref="F37">
    <cfRule type="expression" dxfId="895" priority="71">
      <formula>$E$5="Non"</formula>
    </cfRule>
  </conditionalFormatting>
  <conditionalFormatting sqref="G37">
    <cfRule type="expression" dxfId="894" priority="70">
      <formula>$E$5="Non"</formula>
    </cfRule>
  </conditionalFormatting>
  <conditionalFormatting sqref="H37">
    <cfRule type="expression" dxfId="893" priority="69">
      <formula>$E$5="Non"</formula>
    </cfRule>
  </conditionalFormatting>
  <conditionalFormatting sqref="I37">
    <cfRule type="expression" dxfId="892" priority="68">
      <formula>$E$5="Non"</formula>
    </cfRule>
  </conditionalFormatting>
  <conditionalFormatting sqref="J37">
    <cfRule type="expression" dxfId="891" priority="67">
      <formula>$E$5="Non"</formula>
    </cfRule>
  </conditionalFormatting>
  <conditionalFormatting sqref="K37">
    <cfRule type="expression" dxfId="890" priority="66">
      <formula>$E$5="Non"</formula>
    </cfRule>
  </conditionalFormatting>
  <conditionalFormatting sqref="L37">
    <cfRule type="expression" dxfId="889" priority="65">
      <formula>$E$5="Non"</formula>
    </cfRule>
  </conditionalFormatting>
  <conditionalFormatting sqref="F40">
    <cfRule type="expression" dxfId="888" priority="64">
      <formula>$E$5="Non"</formula>
    </cfRule>
  </conditionalFormatting>
  <conditionalFormatting sqref="G40">
    <cfRule type="expression" dxfId="887" priority="63">
      <formula>$E$5="Non"</formula>
    </cfRule>
  </conditionalFormatting>
  <conditionalFormatting sqref="H40">
    <cfRule type="expression" dxfId="886" priority="62">
      <formula>$E$5="Non"</formula>
    </cfRule>
  </conditionalFormatting>
  <conditionalFormatting sqref="I40">
    <cfRule type="expression" dxfId="885" priority="61">
      <formula>$E$5="Non"</formula>
    </cfRule>
  </conditionalFormatting>
  <conditionalFormatting sqref="J40">
    <cfRule type="expression" dxfId="884" priority="60">
      <formula>$E$5="Non"</formula>
    </cfRule>
  </conditionalFormatting>
  <conditionalFormatting sqref="K40">
    <cfRule type="expression" dxfId="883" priority="59">
      <formula>$E$5="Non"</formula>
    </cfRule>
  </conditionalFormatting>
  <conditionalFormatting sqref="L40">
    <cfRule type="expression" dxfId="882" priority="58">
      <formula>$E$5="Non"</formula>
    </cfRule>
  </conditionalFormatting>
  <conditionalFormatting sqref="F43">
    <cfRule type="expression" dxfId="881" priority="57">
      <formula>$E$5="Non"</formula>
    </cfRule>
  </conditionalFormatting>
  <conditionalFormatting sqref="G43">
    <cfRule type="expression" dxfId="880" priority="56">
      <formula>$E$5="Non"</formula>
    </cfRule>
  </conditionalFormatting>
  <conditionalFormatting sqref="H43">
    <cfRule type="expression" dxfId="879" priority="55">
      <formula>$E$5="Non"</formula>
    </cfRule>
  </conditionalFormatting>
  <conditionalFormatting sqref="I43">
    <cfRule type="expression" dxfId="878" priority="54">
      <formula>$E$5="Non"</formula>
    </cfRule>
  </conditionalFormatting>
  <conditionalFormatting sqref="J43">
    <cfRule type="expression" dxfId="877" priority="53">
      <formula>$E$5="Non"</formula>
    </cfRule>
  </conditionalFormatting>
  <conditionalFormatting sqref="K43">
    <cfRule type="expression" dxfId="876" priority="52">
      <formula>$E$5="Non"</formula>
    </cfRule>
  </conditionalFormatting>
  <conditionalFormatting sqref="L43">
    <cfRule type="expression" dxfId="875" priority="51">
      <formula>$E$5="Non"</formula>
    </cfRule>
  </conditionalFormatting>
  <conditionalFormatting sqref="F45">
    <cfRule type="expression" dxfId="874" priority="50">
      <formula>$E$5="Non"</formula>
    </cfRule>
  </conditionalFormatting>
  <conditionalFormatting sqref="G45">
    <cfRule type="expression" dxfId="873" priority="49">
      <formula>$E$5="Non"</formula>
    </cfRule>
  </conditionalFormatting>
  <conditionalFormatting sqref="H45">
    <cfRule type="expression" dxfId="872" priority="48">
      <formula>$E$5="Non"</formula>
    </cfRule>
  </conditionalFormatting>
  <conditionalFormatting sqref="I45">
    <cfRule type="expression" dxfId="871" priority="47">
      <formula>$E$5="Non"</formula>
    </cfRule>
  </conditionalFormatting>
  <conditionalFormatting sqref="J45">
    <cfRule type="expression" dxfId="870" priority="46">
      <formula>$E$5="Non"</formula>
    </cfRule>
  </conditionalFormatting>
  <conditionalFormatting sqref="K45">
    <cfRule type="expression" dxfId="869" priority="45">
      <formula>$E$5="Non"</formula>
    </cfRule>
  </conditionalFormatting>
  <conditionalFormatting sqref="L45">
    <cfRule type="expression" dxfId="868" priority="44">
      <formula>$E$5="Non"</formula>
    </cfRule>
  </conditionalFormatting>
  <conditionalFormatting sqref="F59">
    <cfRule type="expression" dxfId="867" priority="43">
      <formula>$E$5="Non"</formula>
    </cfRule>
  </conditionalFormatting>
  <conditionalFormatting sqref="G59">
    <cfRule type="expression" dxfId="866" priority="42">
      <formula>$E$5="Non"</formula>
    </cfRule>
  </conditionalFormatting>
  <conditionalFormatting sqref="H59">
    <cfRule type="expression" dxfId="865" priority="41">
      <formula>$E$5="Non"</formula>
    </cfRule>
  </conditionalFormatting>
  <conditionalFormatting sqref="I59">
    <cfRule type="expression" dxfId="864" priority="40">
      <formula>$E$5="Non"</formula>
    </cfRule>
  </conditionalFormatting>
  <conditionalFormatting sqref="J59">
    <cfRule type="expression" dxfId="863" priority="39">
      <formula>$E$5="Non"</formula>
    </cfRule>
  </conditionalFormatting>
  <conditionalFormatting sqref="K59">
    <cfRule type="expression" dxfId="862" priority="38">
      <formula>$E$5="Non"</formula>
    </cfRule>
  </conditionalFormatting>
  <conditionalFormatting sqref="L59">
    <cfRule type="expression" dxfId="861" priority="37">
      <formula>$E$5="Non"</formula>
    </cfRule>
  </conditionalFormatting>
  <conditionalFormatting sqref="F64">
    <cfRule type="expression" dxfId="860" priority="36">
      <formula>$E$5="Non"</formula>
    </cfRule>
  </conditionalFormatting>
  <conditionalFormatting sqref="G64">
    <cfRule type="expression" dxfId="859" priority="35">
      <formula>$E$5="Non"</formula>
    </cfRule>
  </conditionalFormatting>
  <conditionalFormatting sqref="H64">
    <cfRule type="expression" dxfId="858" priority="34">
      <formula>$E$5="Non"</formula>
    </cfRule>
  </conditionalFormatting>
  <conditionalFormatting sqref="I64">
    <cfRule type="expression" dxfId="857" priority="33">
      <formula>$E$5="Non"</formula>
    </cfRule>
  </conditionalFormatting>
  <conditionalFormatting sqref="J64">
    <cfRule type="expression" dxfId="856" priority="32">
      <formula>$E$5="Non"</formula>
    </cfRule>
  </conditionalFormatting>
  <conditionalFormatting sqref="K64">
    <cfRule type="expression" dxfId="855" priority="31">
      <formula>$E$5="Non"</formula>
    </cfRule>
  </conditionalFormatting>
  <conditionalFormatting sqref="L64">
    <cfRule type="expression" dxfId="854" priority="30">
      <formula>$E$5="Non"</formula>
    </cfRule>
  </conditionalFormatting>
  <conditionalFormatting sqref="F65:L65">
    <cfRule type="expression" dxfId="853" priority="29">
      <formula>$E$5="Non"</formula>
    </cfRule>
  </conditionalFormatting>
  <conditionalFormatting sqref="F69:L69">
    <cfRule type="expression" dxfId="852" priority="28">
      <formula>$E$5="Non"</formula>
    </cfRule>
  </conditionalFormatting>
  <conditionalFormatting sqref="F49:L49">
    <cfRule type="expression" dxfId="851" priority="27">
      <formula>$E$5="Non"</formula>
    </cfRule>
  </conditionalFormatting>
  <conditionalFormatting sqref="F60:L60">
    <cfRule type="expression" dxfId="850" priority="26">
      <formula>$E$5="Non"</formula>
    </cfRule>
  </conditionalFormatting>
  <conditionalFormatting sqref="F61:L61">
    <cfRule type="expression" dxfId="849" priority="25">
      <formula>$E$5="Non"</formula>
    </cfRule>
  </conditionalFormatting>
  <conditionalFormatting sqref="L50">
    <cfRule type="expression" dxfId="848" priority="24">
      <formula>$L$5="Non"</formula>
    </cfRule>
  </conditionalFormatting>
  <conditionalFormatting sqref="K50">
    <cfRule type="expression" dxfId="847" priority="23">
      <formula>$K$5="Non"</formula>
    </cfRule>
  </conditionalFormatting>
  <conditionalFormatting sqref="J50">
    <cfRule type="expression" dxfId="846" priority="22">
      <formula>$J$5="Non"</formula>
    </cfRule>
  </conditionalFormatting>
  <conditionalFormatting sqref="I50">
    <cfRule type="expression" dxfId="845" priority="21">
      <formula>$I$5="Non"</formula>
    </cfRule>
  </conditionalFormatting>
  <conditionalFormatting sqref="H50">
    <cfRule type="expression" dxfId="844" priority="20">
      <formula>$H$5="Non"</formula>
    </cfRule>
  </conditionalFormatting>
  <conditionalFormatting sqref="G50">
    <cfRule type="expression" dxfId="843" priority="19">
      <formula>$G$5="Non"</formula>
    </cfRule>
  </conditionalFormatting>
  <conditionalFormatting sqref="F50">
    <cfRule type="expression" dxfId="842" priority="18">
      <formula>$F$5="Non"</formula>
    </cfRule>
  </conditionalFormatting>
  <conditionalFormatting sqref="E50">
    <cfRule type="expression" dxfId="841" priority="17">
      <formula>$E$5="Non"</formula>
    </cfRule>
  </conditionalFormatting>
  <conditionalFormatting sqref="L52">
    <cfRule type="expression" dxfId="840" priority="16">
      <formula>$L$5="Non"</formula>
    </cfRule>
  </conditionalFormatting>
  <conditionalFormatting sqref="K52">
    <cfRule type="expression" dxfId="839" priority="15">
      <formula>$K$5="Non"</formula>
    </cfRule>
  </conditionalFormatting>
  <conditionalFormatting sqref="J52">
    <cfRule type="expression" dxfId="838" priority="14">
      <formula>$J$5="Non"</formula>
    </cfRule>
  </conditionalFormatting>
  <conditionalFormatting sqref="I52">
    <cfRule type="expression" dxfId="837" priority="13">
      <formula>$I$5="Non"</formula>
    </cfRule>
  </conditionalFormatting>
  <conditionalFormatting sqref="H52">
    <cfRule type="expression" dxfId="836" priority="12">
      <formula>$H$5="Non"</formula>
    </cfRule>
  </conditionalFormatting>
  <conditionalFormatting sqref="G52">
    <cfRule type="expression" dxfId="835" priority="11">
      <formula>$G$5="Non"</formula>
    </cfRule>
  </conditionalFormatting>
  <conditionalFormatting sqref="F52">
    <cfRule type="expression" dxfId="834" priority="10">
      <formula>$F$5="Non"</formula>
    </cfRule>
  </conditionalFormatting>
  <conditionalFormatting sqref="E52">
    <cfRule type="expression" dxfId="833" priority="9">
      <formula>$E$5="Non"</formula>
    </cfRule>
  </conditionalFormatting>
  <conditionalFormatting sqref="L13">
    <cfRule type="expression" dxfId="832" priority="8">
      <formula>$L$5="Non"</formula>
    </cfRule>
  </conditionalFormatting>
  <conditionalFormatting sqref="K13">
    <cfRule type="expression" dxfId="831" priority="7">
      <formula>$K$5="Non"</formula>
    </cfRule>
  </conditionalFormatting>
  <conditionalFormatting sqref="J13">
    <cfRule type="expression" dxfId="830" priority="6">
      <formula>$J$5="Non"</formula>
    </cfRule>
  </conditionalFormatting>
  <conditionalFormatting sqref="I13">
    <cfRule type="expression" dxfId="829" priority="5">
      <formula>$I$5="Non"</formula>
    </cfRule>
  </conditionalFormatting>
  <conditionalFormatting sqref="H13">
    <cfRule type="expression" dxfId="828" priority="4">
      <formula>$H$5="Non"</formula>
    </cfRule>
  </conditionalFormatting>
  <conditionalFormatting sqref="G13">
    <cfRule type="expression" dxfId="827" priority="3">
      <formula>$G$5="Non"</formula>
    </cfRule>
  </conditionalFormatting>
  <conditionalFormatting sqref="F13">
    <cfRule type="expression" dxfId="826" priority="2">
      <formula>$F$5="Non"</formula>
    </cfRule>
  </conditionalFormatting>
  <conditionalFormatting sqref="E13">
    <cfRule type="expression" dxfId="825" priority="1">
      <formula>$E$5="Non"</formula>
    </cfRule>
  </conditionalFormatting>
  <dataValidations count="74">
    <dataValidation type="list" allowBlank="1" showInputMessage="1" showErrorMessage="1" sqref="F53">
      <formula1>IF(AND(CelluleSource8="Oui",Variante1="Oui"),Liste1)</formula1>
    </dataValidation>
    <dataValidation type="list" allowBlank="1" showInputMessage="1" showErrorMessage="1" sqref="G53">
      <formula1>IF(AND(CelluleSource8="Oui",Variante2="Oui"),Liste1)</formula1>
    </dataValidation>
    <dataValidation type="list" allowBlank="1" showInputMessage="1" showErrorMessage="1" sqref="H53">
      <formula1>IF(AND(CelluleSource8="Oui",Variante3="Oui"),Liste1)</formula1>
    </dataValidation>
    <dataValidation type="list" allowBlank="1" showInputMessage="1" showErrorMessage="1" sqref="I53">
      <formula1>IF(AND(CelluleSource8="Oui",Variante4="Oui"),Liste1)</formula1>
    </dataValidation>
    <dataValidation type="list" allowBlank="1" showInputMessage="1" showErrorMessage="1" sqref="J53">
      <formula1>IF(AND(CelluleSource8="Oui",Variante5="Oui"),Liste1)</formula1>
    </dataValidation>
    <dataValidation type="list" allowBlank="1" showInputMessage="1" showErrorMessage="1" sqref="K53">
      <formula1>IF(AND(CelluleSource8="Oui",Variante6="Oui"),Liste1)</formula1>
    </dataValidation>
    <dataValidation type="list" allowBlank="1" showInputMessage="1" showErrorMessage="1" sqref="L53">
      <formula1>IF(AND(CelluleSource8="Oui",Variante7="Oui"),Liste1)</formula1>
    </dataValidation>
    <dataValidation type="list" allowBlank="1" showInputMessage="1" showErrorMessage="1" sqref="E78 E67">
      <formula1>IF(AND(CelluleSource7="Oui",Base="Oui"),Liste1)</formula1>
    </dataValidation>
    <dataValidation type="list" allowBlank="1" showInputMessage="1" showErrorMessage="1" sqref="F78 F67">
      <formula1>IF(AND(CelluleSource7="Oui",Variante1="Oui"),Liste1)</formula1>
    </dataValidation>
    <dataValidation type="list" allowBlank="1" showInputMessage="1" showErrorMessage="1" sqref="G78 G67">
      <formula1>IF(AND(CelluleSource7="Oui",Variante2="Oui"),Liste1)</formula1>
    </dataValidation>
    <dataValidation type="list" allowBlank="1" showInputMessage="1" showErrorMessage="1" sqref="H78 H67">
      <formula1>IF(AND(CelluleSource7="Oui",Variante3="Oui"),Liste1)</formula1>
    </dataValidation>
    <dataValidation type="list" allowBlank="1" showInputMessage="1" showErrorMessage="1" sqref="I78 I67">
      <formula1>IF(AND(CelluleSource7="Oui",Variante4="Oui"),Liste1)</formula1>
    </dataValidation>
    <dataValidation type="list" allowBlank="1" showInputMessage="1" showErrorMessage="1" sqref="J78 J67">
      <formula1>IF(AND(CelluleSource7="Oui",Variante5="Oui"),Liste1)</formula1>
    </dataValidation>
    <dataValidation type="list" allowBlank="1" showInputMessage="1" showErrorMessage="1" sqref="K78 K67">
      <formula1>IF(AND(CelluleSource7="Oui",Variante6="Oui"),Liste1)</formula1>
    </dataValidation>
    <dataValidation type="list" allowBlank="1" showInputMessage="1" showErrorMessage="1" sqref="L78 L67">
      <formula1>IF(AND(CelluleSource7="Oui",Variante7="Oui"),Liste1)</formula1>
    </dataValidation>
    <dataValidation type="list" allowBlank="1" showInputMessage="1" showErrorMessage="1" sqref="G80">
      <formula1>IF(AND(CelluleSource6="Oui",Variante2="Oui"),Liste1)</formula1>
    </dataValidation>
    <dataValidation type="list" allowBlank="1" showInputMessage="1" showErrorMessage="1" sqref="H80">
      <formula1>IF(AND(CelluleSource6="Oui",Variante3="Oui"),Liste1)</formula1>
    </dataValidation>
    <dataValidation type="list" allowBlank="1" showInputMessage="1" showErrorMessage="1" sqref="I80">
      <formula1>IF(AND(CelluleSource6="Oui",Variante4="Oui"),Liste1)</formula1>
    </dataValidation>
    <dataValidation type="list" allowBlank="1" showInputMessage="1" showErrorMessage="1" sqref="J80">
      <formula1>IF(AND(CelluleSource6="Oui",Variante5="Oui"),Liste1)</formula1>
    </dataValidation>
    <dataValidation type="list" allowBlank="1" showInputMessage="1" showErrorMessage="1" sqref="K80">
      <formula1>IF(AND(CelluleSource6="Oui",Variante6="Oui"),Liste1)</formula1>
    </dataValidation>
    <dataValidation type="list" allowBlank="1" showInputMessage="1" showErrorMessage="1" sqref="L80">
      <formula1>IF(AND(CelluleSource6="Oui",Variante7="Oui"),Liste1)</formula1>
    </dataValidation>
    <dataValidation type="list" allowBlank="1" showInputMessage="1" showErrorMessage="1" sqref="F80">
      <formula1>IF(AND(CelluleSource6="Oui",Variante1="Oui"),Liste1)</formula1>
    </dataValidation>
    <dataValidation type="list" allowBlank="1" showInputMessage="1" showErrorMessage="1" sqref="F41">
      <formula1>IF(AND(CelluleSource5="Oui",Variante1="Oui"),Liste1)</formula1>
    </dataValidation>
    <dataValidation type="list" allowBlank="1" showInputMessage="1" showErrorMessage="1" sqref="G41">
      <formula1>IF(AND(CelluleSource5="Oui",Variante2="Oui"),Liste1)</formula1>
    </dataValidation>
    <dataValidation type="list" allowBlank="1" showInputMessage="1" showErrorMessage="1" sqref="H41">
      <formula1>IF(AND(CelluleSource5="Oui",Variante3="Oui"),Liste1)</formula1>
    </dataValidation>
    <dataValidation type="list" allowBlank="1" showInputMessage="1" showErrorMessage="1" sqref="I41">
      <formula1>IF(AND(CelluleSource5="Oui",Variante4="Oui"),Liste1)</formula1>
    </dataValidation>
    <dataValidation type="list" allowBlank="1" showInputMessage="1" showErrorMessage="1" sqref="J41">
      <formula1>IF(AND(CelluleSource5="Oui",Variante5="Oui"),Liste1)</formula1>
    </dataValidation>
    <dataValidation type="list" allowBlank="1" showInputMessage="1" showErrorMessage="1" sqref="K41">
      <formula1>IF(AND(CelluleSource5="Oui",Variante6="Oui"),Liste1)</formula1>
    </dataValidation>
    <dataValidation type="list" allowBlank="1" showInputMessage="1" showErrorMessage="1" sqref="L41">
      <formula1>IF(AND(CelluleSource5="Oui",Variante7="Oui"),Liste1)</formula1>
    </dataValidation>
    <dataValidation type="list" allowBlank="1" showInputMessage="1" showErrorMessage="1" sqref="F51">
      <formula1>IF(AND(CelluleSource4="Oui",Variante1="Oui"),Liste1)</formula1>
    </dataValidation>
    <dataValidation type="list" allowBlank="1" showInputMessage="1" showErrorMessage="1" sqref="G51">
      <formula1>IF(AND(CelluleSource4="Oui",Variante2="Oui"),Liste1)</formula1>
    </dataValidation>
    <dataValidation type="list" allowBlank="1" showInputMessage="1" showErrorMessage="1" sqref="H51">
      <formula1>IF(AND(CelluleSource4="Oui",Variante3="Oui"),Liste1)</formula1>
    </dataValidation>
    <dataValidation type="list" allowBlank="1" showInputMessage="1" showErrorMessage="1" sqref="I51">
      <formula1>IF(AND(CelluleSource4="Oui",Variante4="Oui"),Liste1)</formula1>
    </dataValidation>
    <dataValidation type="list" allowBlank="1" showInputMessage="1" showErrorMessage="1" sqref="J51">
      <formula1>IF(AND(CelluleSource4="Oui",Variante5="Oui"),Liste1)</formula1>
    </dataValidation>
    <dataValidation type="list" allowBlank="1" showInputMessage="1" showErrorMessage="1" sqref="K51">
      <formula1>IF(AND(CelluleSource4="Oui",Variante6="Oui"),Liste1)</formula1>
    </dataValidation>
    <dataValidation type="list" allowBlank="1" showInputMessage="1" showErrorMessage="1" sqref="L51">
      <formula1>IF(AND(CelluleSource4="Oui",Variante7="Oui"),Liste1)</formula1>
    </dataValidation>
    <dataValidation type="list" allowBlank="1" showInputMessage="1" showErrorMessage="1" sqref="E48:E49 E60:E61">
      <formula1>IF(AND(CelluleSource3="Oui",Base="Oui"),Liste1)</formula1>
    </dataValidation>
    <dataValidation type="list" allowBlank="1" showInputMessage="1" showErrorMessage="1" sqref="F48:F49 F60:F61">
      <formula1>IF(AND(CelluleSource3="Oui",Variante1="Oui"),Liste1)</formula1>
    </dataValidation>
    <dataValidation type="list" allowBlank="1" showInputMessage="1" showErrorMessage="1" sqref="G48:G49 G60:G61">
      <formula1>IF(AND(CelluleSource3="Oui",Variante2="Oui"),Liste1)</formula1>
    </dataValidation>
    <dataValidation type="list" allowBlank="1" showInputMessage="1" showErrorMessage="1" sqref="H48:H49 H60:H61">
      <formula1>IF(AND(CelluleSource3="Oui",Variante3="Oui"),Liste1)</formula1>
    </dataValidation>
    <dataValidation type="list" allowBlank="1" showInputMessage="1" showErrorMessage="1" sqref="I48:I49 I60:I61">
      <formula1>IF(AND(CelluleSource3="Oui",Variante4="Oui"),Liste1)</formula1>
    </dataValidation>
    <dataValidation type="list" allowBlank="1" showInputMessage="1" showErrorMessage="1" sqref="J48:J49 J60:J61">
      <formula1>IF(AND(CelluleSource3="Oui",Variante5="Oui"),Liste1)</formula1>
    </dataValidation>
    <dataValidation type="list" allowBlank="1" showInputMessage="1" showErrorMessage="1" sqref="K48:K49 K60:K61">
      <formula1>IF(AND(CelluleSource3="Oui",Variante6="Oui"),Liste1)</formula1>
    </dataValidation>
    <dataValidation type="list" allowBlank="1" showInputMessage="1" showErrorMessage="1" sqref="L48:L49 L60:L61">
      <formula1>IF(AND(CelluleSource3="Oui",Variante7="Oui"),Liste1)</formula1>
    </dataValidation>
    <dataValidation type="list" allowBlank="1" showInputMessage="1" showErrorMessage="1" sqref="E33 E65 E69">
      <formula1>IF(AND(CelluleSource2="Oui",Base="Oui"),Liste1)</formula1>
    </dataValidation>
    <dataValidation type="list" allowBlank="1" showInputMessage="1" showErrorMessage="1" sqref="F33 F65 F69">
      <formula1>IF(AND(CelluleSource2="Oui",Variante1="Oui"),Liste1)</formula1>
    </dataValidation>
    <dataValidation type="list" allowBlank="1" showInputMessage="1" showErrorMessage="1" sqref="G33 G65 G69">
      <formula1>IF(AND(CelluleSource2="Oui",Variante2="Oui"),Liste1)</formula1>
    </dataValidation>
    <dataValidation type="list" allowBlank="1" showInputMessage="1" showErrorMessage="1" sqref="H33 H65 H69">
      <formula1>IF(AND(CelluleSource2="Oui",Variante3="Oui"),Liste1)</formula1>
    </dataValidation>
    <dataValidation type="list" allowBlank="1" showInputMessage="1" showErrorMessage="1" sqref="I33 I65 I69">
      <formula1>IF(AND(CelluleSource2="Oui",Variante4="Oui"),Liste1)</formula1>
    </dataValidation>
    <dataValidation type="list" allowBlank="1" showInputMessage="1" showErrorMessage="1" sqref="J33 J65 J69">
      <formula1>IF(AND(CelluleSource2="Oui",Variante5="Oui"),Liste1)</formula1>
    </dataValidation>
    <dataValidation type="list" allowBlank="1" showInputMessage="1" showErrorMessage="1" sqref="K33 K65 K69">
      <formula1>IF(AND(CelluleSource2="Oui",Variante6="Oui"),Liste1)</formula1>
    </dataValidation>
    <dataValidation type="list" allowBlank="1" showInputMessage="1" showErrorMessage="1" sqref="L33 L65 L69">
      <formula1>IF(AND(CelluleSource2="Oui",Variante7="Oui"),Liste1)</formula1>
    </dataValidation>
    <dataValidation type="list" allowBlank="1" showInputMessage="1" showErrorMessage="1" sqref="E25 E35:E37 E40 E43 E45 E59 E64">
      <formula1>IF(AND(CelluleSource1="Oui",Base="Oui"),Liste1)</formula1>
    </dataValidation>
    <dataValidation type="list" allowBlank="1" showInputMessage="1" showErrorMessage="1" sqref="F25 F35:F37 F40 F43 F45 F59 F64">
      <formula1>IF(AND(CelluleSource1="Oui",Variante1="Oui"),Liste1)</formula1>
    </dataValidation>
    <dataValidation type="list" allowBlank="1" showInputMessage="1" showErrorMessage="1" sqref="G25 G35:G37 G40 G43 G45 G59 G64">
      <formula1>IF(AND(CelluleSource1="Oui",Variante2="Oui"),Liste1)</formula1>
    </dataValidation>
    <dataValidation type="list" allowBlank="1" showInputMessage="1" showErrorMessage="1" sqref="H25 H35:H37 H40 H43 H45 H59 H64">
      <formula1>IF(AND(CelluleSource1="Oui",Variante3="Oui"),Liste1)</formula1>
    </dataValidation>
    <dataValidation type="list" allowBlank="1" showInputMessage="1" showErrorMessage="1" sqref="I25 I35:I37 I40 I43 I45 I59 I64">
      <formula1>IF(AND(CelluleSource1="Oui",Variante4="Oui"),Liste1)</formula1>
    </dataValidation>
    <dataValidation type="list" allowBlank="1" showInputMessage="1" showErrorMessage="1" sqref="J25 J35:J37 J40 J43 J45 J59 J64">
      <formula1>IF(AND(CelluleSource1="Oui",Variante5="Oui"),Liste1)</formula1>
    </dataValidation>
    <dataValidation type="list" allowBlank="1" showInputMessage="1" showErrorMessage="1" sqref="K25 K35:K37 K40 K43 K45 K59 K64">
      <formula1>IF(AND(CelluleSource1="Oui",Variante6="Oui"),Liste1)</formula1>
    </dataValidation>
    <dataValidation type="list" allowBlank="1" showInputMessage="1" showErrorMessage="1" sqref="L25 L35:L37 L40 L43 L45 L59 L64">
      <formula1>IF(AND(CelluleSource1="Oui",Variante7="Oui"),Liste1)</formula1>
    </dataValidation>
    <dataValidation type="list" allowBlank="1" showInputMessage="1" showErrorMessage="1" sqref="E11:E13 E15 E17 E19 E22:E23 E27 E42 E71 E73">
      <formula1>IF(Base="Oui",Liste1)</formula1>
    </dataValidation>
    <dataValidation type="list" allowBlank="1" showInputMessage="1" showErrorMessage="1" sqref="F11:F13 F15 F17 F19 F22:F23 F27 F42 F71 F73">
      <formula1>IF(Variante1="Oui",Liste1)</formula1>
    </dataValidation>
    <dataValidation type="list" allowBlank="1" showInputMessage="1" showErrorMessage="1" sqref="G11:G13 G15 G17 G19 G22:G23 G27 G42 G71 G73">
      <formula1>IF(Variante2="Oui",Liste1)</formula1>
    </dataValidation>
    <dataValidation type="list" allowBlank="1" showInputMessage="1" showErrorMessage="1" sqref="H11:H13 H15 H17 H19 H22:H23 H27 H42 H71 H73">
      <formula1>IF(Variante3="Oui",Liste1)</formula1>
    </dataValidation>
    <dataValidation type="list" allowBlank="1" showInputMessage="1" showErrorMessage="1" sqref="I11:I13 I15 I17 I19 I22:I23 I27 I42 I71 I73">
      <formula1>IF(Variante4="Oui",Liste1)</formula1>
    </dataValidation>
    <dataValidation type="list" allowBlank="1" showInputMessage="1" showErrorMessage="1" sqref="J11:J13 J15 J17 J19 J22:J23 J27 J42 J71 J73">
      <formula1>IF(Variante5="Oui",Liste1)</formula1>
    </dataValidation>
    <dataValidation type="list" allowBlank="1" showInputMessage="1" showErrorMessage="1" sqref="K11:K13 K15 K17 K19 K22:K23 K27 K42 K71 K73">
      <formula1>IF(Variante6="Oui",Liste1)</formula1>
    </dataValidation>
    <dataValidation type="list" allowBlank="1" showInputMessage="1" showErrorMessage="1" sqref="L11:L13 L15 L17 L19 L22:L23 L27 L42 L71 L73">
      <formula1>IF(Variante7="Oui",Liste1)</formula1>
    </dataValidation>
    <dataValidation type="list" allowBlank="1" showInputMessage="1" showErrorMessage="1" sqref="E53">
      <formula1>IF(AND(CelluleSource8="Oui",Base="Oui"),Liste1)</formula1>
    </dataValidation>
    <dataValidation type="list" allowBlank="1" showInputMessage="1" showErrorMessage="1" sqref="E80">
      <formula1>IF(AND(CelluleSource6="Oui",Base="Oui"),Liste1)</formula1>
    </dataValidation>
    <dataValidation type="list" allowBlank="1" showInputMessage="1" showErrorMessage="1" sqref="E41">
      <formula1>IF(AND(CelluleSource5="Oui",Base="Oui"),Liste1)</formula1>
    </dataValidation>
    <dataValidation type="list" allowBlank="1" showInputMessage="1" showErrorMessage="1" sqref="E51">
      <formula1>IF(AND(CelluleSource4="Oui",Base="Oui"),Liste1)</formula1>
    </dataValidation>
    <dataValidation type="custom" allowBlank="1" showInputMessage="1" showErrorMessage="1" sqref="A67:D67 Q67:XFD67">
      <formula1>Liste1</formula1>
    </dataValidation>
    <dataValidation type="list" allowBlank="1" showInputMessage="1" showErrorMessage="1" sqref="E5:L5">
      <formula1>Liste1</formula1>
    </dataValidation>
  </dataValidations>
  <printOptions horizontalCentered="1"/>
  <pageMargins left="0" right="0" top="0" bottom="0" header="0" footer="0"/>
  <pageSetup paperSize="9" scale="80" orientation="portrait" r:id="rId1"/>
  <extLst>
    <ext xmlns:x14="http://schemas.microsoft.com/office/spreadsheetml/2009/9/main" uri="{78C0D931-6437-407d-A8EE-F0AAD7539E65}">
      <x14:conditionalFormattings>
        <x14:conditionalFormatting xmlns:xm="http://schemas.microsoft.com/office/excel/2006/main">
          <x14:cfRule type="expression" priority="203" id="{7E47D4EF-09E1-425C-BE8F-FE6CF7613D6D}">
            <xm:f>'Disponibilité Energie'!$G$8="Non"</xm:f>
            <x14:dxf>
              <font>
                <strike/>
              </font>
              <fill>
                <patternFill>
                  <bgColor theme="0" tint="-0.34998626667073579"/>
                </patternFill>
              </fill>
            </x14:dxf>
          </x14:cfRule>
          <xm:sqref>C34:L34 B25:L25 D35:L37 C40:L40 C43:L43 B45:L45 C59:L59 C64:L64</xm:sqref>
        </x14:conditionalFormatting>
        <x14:conditionalFormatting xmlns:xm="http://schemas.microsoft.com/office/excel/2006/main">
          <x14:cfRule type="expression" priority="202" id="{56D33C7B-0C70-49E3-96EF-F1C8DC12614D}">
            <xm:f>'Disponibilité Energie'!$G$15="Non"</xm:f>
            <x14:dxf>
              <font>
                <strike/>
              </font>
              <fill>
                <patternFill>
                  <bgColor theme="0" tint="-0.34998626667073579"/>
                </patternFill>
              </fill>
            </x14:dxf>
          </x14:cfRule>
          <xm:sqref>C33:L33 C65:L65 B69:L69</xm:sqref>
        </x14:conditionalFormatting>
        <x14:conditionalFormatting xmlns:xm="http://schemas.microsoft.com/office/excel/2006/main">
          <x14:cfRule type="expression" priority="201" id="{02D4D966-CBDE-4B6F-A091-F3EC19883B78}">
            <xm:f>'Disponibilité Energie'!$G$23="Non"</xm:f>
            <x14:dxf>
              <font>
                <strike/>
              </font>
              <fill>
                <patternFill>
                  <bgColor theme="0" tint="-0.34998626667073579"/>
                </patternFill>
              </fill>
            </x14:dxf>
          </x14:cfRule>
          <xm:sqref>B47:L47 C48:L49 C60:L61</xm:sqref>
        </x14:conditionalFormatting>
        <x14:conditionalFormatting xmlns:xm="http://schemas.microsoft.com/office/excel/2006/main">
          <x14:cfRule type="expression" priority="200" id="{11854B5B-1366-4514-81CE-53277A89AB17}">
            <xm:f>'Disponibilité Energie'!$G$30="Non"</xm:f>
            <x14:dxf>
              <font>
                <strike/>
              </font>
              <fill>
                <patternFill>
                  <bgColor theme="0" tint="-0.34998626667073579"/>
                </patternFill>
              </fill>
            </x14:dxf>
          </x14:cfRule>
          <xm:sqref>B51:L51</xm:sqref>
        </x14:conditionalFormatting>
        <x14:conditionalFormatting xmlns:xm="http://schemas.microsoft.com/office/excel/2006/main">
          <x14:cfRule type="expression" priority="199" id="{C9E68AEE-EB1E-4B12-B080-9E03F6C34F89}">
            <xm:f>'Disponibilité Energie'!$G$40="Non"</xm:f>
            <x14:dxf>
              <font>
                <strike/>
              </font>
              <fill>
                <patternFill>
                  <bgColor theme="0" tint="-0.34998626667073579"/>
                </patternFill>
              </fill>
            </x14:dxf>
          </x14:cfRule>
          <xm:sqref>C41:L41</xm:sqref>
        </x14:conditionalFormatting>
        <x14:conditionalFormatting xmlns:xm="http://schemas.microsoft.com/office/excel/2006/main">
          <x14:cfRule type="expression" priority="198" id="{ABC0B40C-0B20-4B0C-9DBE-45529A7FEB31}">
            <xm:f>'Disponibilité Energie'!$G$49="Non"</xm:f>
            <x14:dxf>
              <font>
                <strike/>
              </font>
              <fill>
                <patternFill>
                  <bgColor theme="0" tint="-0.34998626667073579"/>
                </patternFill>
              </fill>
            </x14:dxf>
          </x14:cfRule>
          <xm:sqref>B80:L80</xm:sqref>
        </x14:conditionalFormatting>
        <x14:conditionalFormatting xmlns:xm="http://schemas.microsoft.com/office/excel/2006/main">
          <x14:cfRule type="expression" priority="197" id="{94C9B836-8050-47C8-9E13-40A82AE9269B}">
            <xm:f>'Disponibilité Energie'!$G$61="Non"</xm:f>
            <x14:dxf>
              <font>
                <strike/>
              </font>
              <fill>
                <patternFill>
                  <bgColor theme="0" tint="-0.34998626667073579"/>
                </patternFill>
              </fill>
            </x14:dxf>
          </x14:cfRule>
          <xm:sqref>B78:L78 B67:L67</xm:sqref>
        </x14:conditionalFormatting>
        <x14:conditionalFormatting xmlns:xm="http://schemas.microsoft.com/office/excel/2006/main">
          <x14:cfRule type="expression" priority="196" id="{ACC8F9FE-A7BA-43FC-BE9A-7084F4B61647}">
            <xm:f>'Disponibilité Energie'!$G$73="Non"</xm:f>
            <x14:dxf>
              <font>
                <strike/>
              </font>
              <fill>
                <patternFill>
                  <bgColor theme="0" tint="-0.34998626667073579"/>
                </patternFill>
              </fill>
            </x14:dxf>
          </x14:cfRule>
          <xm:sqref>B53:L53</xm:sqref>
        </x14:conditionalFormatting>
        <x14:conditionalFormatting xmlns:xm="http://schemas.microsoft.com/office/excel/2006/main">
          <x14:cfRule type="expression" priority="195" id="{23F46E0C-CB64-44EA-AD6B-D0DDD8FD76A2}">
            <xm:f>AND('Disponibilité Energie'!$G$8="Non",'Disponibilité Energie'!$G$15="Non")</xm:f>
            <x14:dxf>
              <font>
                <strike/>
              </font>
              <fill>
                <patternFill>
                  <bgColor theme="0" tint="-0.34998626667073579"/>
                </patternFill>
              </fill>
            </x14:dxf>
          </x14:cfRule>
          <xm:sqref>B63:L63</xm:sqref>
        </x14:conditionalFormatting>
        <x14:conditionalFormatting xmlns:xm="http://schemas.microsoft.com/office/excel/2006/main">
          <x14:cfRule type="expression" priority="194" id="{85E96845-2D58-4F3B-A3B3-A0EC76B560FD}">
            <xm:f>AND('Disponibilité Energie'!$G$8="Non",'Disponibilité Energie'!$G$23="Non")</xm:f>
            <x14:dxf>
              <font>
                <strike/>
              </font>
              <fill>
                <patternFill>
                  <bgColor theme="0" tint="-0.34998626667073579"/>
                </patternFill>
              </fill>
            </x14:dxf>
          </x14:cfRule>
          <xm:sqref>B58:L58</xm:sqref>
        </x14:conditionalFormatting>
        <x14:conditionalFormatting xmlns:xm="http://schemas.microsoft.com/office/excel/2006/main">
          <x14:cfRule type="expression" priority="193" id="{7183F2D0-68DC-4291-80D9-37CB4EC27C3E}">
            <xm:f>AND('Disponibilité Energie'!$G$8="Non",'Disponibilité Energie'!$G$15="Non")</xm:f>
            <x14:dxf>
              <font>
                <strike/>
              </font>
              <fill>
                <patternFill>
                  <bgColor theme="0" tint="-0.34998626667073579"/>
                </patternFill>
              </fill>
            </x14:dxf>
          </x14:cfRule>
          <xm:sqref>B32:L32</xm:sqref>
        </x14:conditionalFormatting>
      </x14:conditionalFormattings>
    </ext>
    <ext xmlns:x14="http://schemas.microsoft.com/office/spreadsheetml/2009/9/main" uri="{CCE6A557-97BC-4b89-ADB6-D9C93CAAB3DF}">
      <x14:dataValidations xmlns:xm="http://schemas.microsoft.com/office/excel/2006/main" count="2">
        <x14:dataValidation type="custom" showInputMessage="1" showErrorMessage="1">
          <x14:formula1>
            <xm:f>'Disponibilité Energie'!B11="Oui"</xm:f>
          </x14:formula1>
          <xm:sqref>Q45:XFD45</xm:sqref>
        </x14:dataValidation>
        <x14:dataValidation type="custom" allowBlank="1" showInputMessage="1" showErrorMessage="1">
          <x14:formula1>
            <xm:f>'Disponibilité Energie'!$G$8="Oui"</xm:f>
          </x14:formula1>
          <xm:sqref>A45:D45</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0"/>
  <dimension ref="A2:N42"/>
  <sheetViews>
    <sheetView topLeftCell="A16" zoomScale="85" zoomScaleNormal="85" workbookViewId="0">
      <selection activeCell="M50" sqref="M50"/>
    </sheetView>
  </sheetViews>
  <sheetFormatPr baseColWidth="10" defaultRowHeight="15" x14ac:dyDescent="0.25"/>
  <cols>
    <col min="5" max="5" width="13.140625" customWidth="1"/>
    <col min="6" max="6" width="19" style="170" customWidth="1"/>
    <col min="7" max="14" width="20.7109375" customWidth="1"/>
  </cols>
  <sheetData>
    <row r="2" spans="1:14" ht="18.75" x14ac:dyDescent="0.3">
      <c r="A2" s="169" t="s">
        <v>28</v>
      </c>
      <c r="B2" s="244" t="s">
        <v>643</v>
      </c>
      <c r="C2" s="244"/>
      <c r="D2" s="244"/>
      <c r="E2" s="244"/>
      <c r="F2" s="167"/>
      <c r="G2" s="167" t="s">
        <v>10</v>
      </c>
      <c r="H2" s="167" t="s">
        <v>81</v>
      </c>
      <c r="I2" s="167" t="s">
        <v>82</v>
      </c>
      <c r="J2" s="167" t="s">
        <v>83</v>
      </c>
      <c r="K2" s="167" t="s">
        <v>84</v>
      </c>
      <c r="L2" s="167" t="s">
        <v>85</v>
      </c>
      <c r="M2" s="167" t="s">
        <v>86</v>
      </c>
      <c r="N2" s="167" t="s">
        <v>87</v>
      </c>
    </row>
    <row r="3" spans="1:14" ht="15" customHeight="1" x14ac:dyDescent="0.25">
      <c r="A3" s="172"/>
      <c r="B3" s="241" t="s">
        <v>198</v>
      </c>
      <c r="C3" s="241"/>
      <c r="D3" s="241"/>
      <c r="E3" s="241"/>
      <c r="F3" s="243"/>
      <c r="G3" s="241" t="str">
        <f>CONCATENATE(IF('Choix Solutions 5'!E11="Oui",CONCATENATE('Choix Solutions 5'!$B$9," ",'Choix Solutions 5'!$C$10),"")," ",IF('Choix Solutions 5'!E12="Oui",CONCATENATE('Choix Solutions 5'!$B$9," ",'Choix Solutions 5'!$C$10),"")," ",IF('Choix Solutions 5'!E13="Oui",CONCATENATE('Choix Solutions 5'!$B$9," ",'Choix Solutions 5'!$C$13),"")," ",IF('Choix Solutions 5'!E15="Oui",'Choix Solutions 5'!$B$15,"")," ",IF('Choix Solutions 5'!E17="Oui",'Choix Solutions 5'!$B$17,"")," ",IF('Choix Solutions 5'!E19="Oui",'Choix Solutions 5'!$B$19,"")," ",IF('Choix Solutions 5'!E22="Oui",CONCATENATE('Choix Solutions 5'!$B$21," ",'Choix Solutions 5'!$C$22),"")," ",IF('Choix Solutions 5'!E23="Oui",CONCATENATE('Choix Solutions 5'!$B$21," ",'Choix Solutions 5'!$C$23),"")," ",IF('Choix Solutions 5'!E25="Oui",'Choix Solutions 5'!$B$25,"")," ",IF('Choix Solutions 5'!E27="Oui",'Choix Solutions 5'!$B$27,""))</f>
        <v xml:space="preserve">         </v>
      </c>
      <c r="H3" s="241" t="str">
        <f>CONCATENATE(IF('Choix Solutions 5'!F11="Oui",CONCATENATE('Choix Solutions 5'!$B$9," ",'Choix Solutions 5'!$C$10),"")," ",IF('Choix Solutions 5'!F12="Oui",CONCATENATE('Choix Solutions 5'!$B$9," ",'Choix Solutions 5'!$C$10),"")," ",IF('Choix Solutions 5'!F13="Oui",CONCATENATE('Choix Solutions 5'!$B$9," ",'Choix Solutions 5'!$C$13),"")," ",IF('Choix Solutions 5'!F15="Oui",'Choix Solutions 5'!$B$15,"")," ",IF('Choix Solutions 5'!F17="Oui",'Choix Solutions 5'!$B$17,"")," ",IF('Choix Solutions 5'!F19="Oui",'Choix Solutions 5'!$B$19,"")," ",IF('Choix Solutions 5'!F22="Oui",CONCATENATE('Choix Solutions 5'!$B$21," ",'Choix Solutions 5'!$C$22),"")," ",IF('Choix Solutions 5'!F23="Oui",CONCATENATE('Choix Solutions 5'!$B$21," ",'Choix Solutions 5'!$C$23),"")," ",IF('Choix Solutions 5'!F25="Oui",'Choix Solutions 5'!$B$25,"")," ",IF('Choix Solutions 5'!F27="Oui",'Choix Solutions 5'!$B$27,""))</f>
        <v xml:space="preserve">         </v>
      </c>
      <c r="I3" s="241" t="str">
        <f>CONCATENATE(IF('Choix Solutions 5'!G11="Oui",CONCATENATE('Choix Solutions 5'!$B$9," ",'Choix Solutions 5'!$C$10),"")," ",IF('Choix Solutions 5'!G12="Oui",CONCATENATE('Choix Solutions 5'!$B$9," ",'Choix Solutions 5'!$C$10),"")," ",IF('Choix Solutions 5'!G13="Oui",CONCATENATE('Choix Solutions 5'!$B$9," ",'Choix Solutions 5'!$C$13),"")," ",IF('Choix Solutions 5'!G15="Oui",'Choix Solutions 5'!$B$15,"")," ",IF('Choix Solutions 5'!G17="Oui",'Choix Solutions 5'!$B$17,"")," ",IF('Choix Solutions 5'!G19="Oui",'Choix Solutions 5'!$B$19,"")," ",IF('Choix Solutions 5'!G22="Oui",CONCATENATE('Choix Solutions 5'!$B$21," ",'Choix Solutions 5'!$C$22),"")," ",IF('Choix Solutions 5'!G23="Oui",CONCATENATE('Choix Solutions 5'!$B$21," ",'Choix Solutions 5'!$C$23),"")," ",IF('Choix Solutions 5'!G25="Oui",'Choix Solutions 5'!$B$25,"")," ",IF('Choix Solutions 5'!G27="Oui",'Choix Solutions 5'!$B$27,""))</f>
        <v xml:space="preserve">         </v>
      </c>
      <c r="J3" s="241" t="str">
        <f>CONCATENATE(IF('Choix Solutions 5'!H11="Oui",CONCATENATE('Choix Solutions 5'!$B$9," ",'Choix Solutions 5'!$C$10),"")," ",IF('Choix Solutions 5'!H12="Oui",CONCATENATE('Choix Solutions 5'!$B$9," ",'Choix Solutions 5'!$C$10),"")," ",IF('Choix Solutions 5'!H13="Oui",CONCATENATE('Choix Solutions 5'!$B$9," ",'Choix Solutions 5'!$C$13),"")," ",IF('Choix Solutions 5'!H15="Oui",'Choix Solutions 5'!$B$15,"")," ",IF('Choix Solutions 5'!H17="Oui",'Choix Solutions 5'!$B$17,"")," ",IF('Choix Solutions 5'!H19="Oui",'Choix Solutions 5'!$B$19,"")," ",IF('Choix Solutions 5'!H22="Oui",CONCATENATE('Choix Solutions 5'!$B$21," ",'Choix Solutions 5'!$C$22),"")," ",IF('Choix Solutions 5'!H23="Oui",CONCATENATE('Choix Solutions 5'!$B$21," ",'Choix Solutions 5'!$C$23),"")," ",IF('Choix Solutions 5'!H25="Oui",'Choix Solutions 5'!$B$25,"")," ",IF('Choix Solutions 5'!H27="Oui",'Choix Solutions 5'!$B$27,""))</f>
        <v xml:space="preserve">         </v>
      </c>
      <c r="K3" s="241" t="str">
        <f>CONCATENATE(IF('Choix Solutions 5'!I11="Oui",CONCATENATE('Choix Solutions 5'!$B$9," ",'Choix Solutions 5'!$C$10),"")," ",IF('Choix Solutions 5'!I12="Oui",CONCATENATE('Choix Solutions 5'!$B$9," ",'Choix Solutions 5'!$C$10),"")," ",IF('Choix Solutions 5'!I13="Oui",CONCATENATE('Choix Solutions 5'!$B$9," ",'Choix Solutions 5'!$C$13),"")," ",IF('Choix Solutions 5'!I15="Oui",'Choix Solutions 5'!$B$15,"")," ",IF('Choix Solutions 5'!I17="Oui",'Choix Solutions 5'!$B$17,"")," ",IF('Choix Solutions 5'!I19="Oui",'Choix Solutions 5'!$B$19,"")," ",IF('Choix Solutions 5'!I22="Oui",CONCATENATE('Choix Solutions 5'!$B$21," ",'Choix Solutions 5'!$C$22),"")," ",IF('Choix Solutions 5'!I23="Oui",CONCATENATE('Choix Solutions 5'!$B$21," ",'Choix Solutions 5'!$C$23),"")," ",IF('Choix Solutions 5'!I25="Oui",'Choix Solutions 5'!$B$25,"")," ",IF('Choix Solutions 5'!I27="Oui",'Choix Solutions 5'!$B$27,""))</f>
        <v xml:space="preserve">         </v>
      </c>
      <c r="L3" s="241" t="str">
        <f>CONCATENATE(IF('Choix Solutions 5'!J11="Oui",CONCATENATE('Choix Solutions 5'!$B$9," ",'Choix Solutions 5'!$C$10),"")," ",IF('Choix Solutions 5'!J12="Oui",CONCATENATE('Choix Solutions 5'!$B$9," ",'Choix Solutions 5'!$C$10),"")," ",IF('Choix Solutions 5'!J13="Oui",CONCATENATE('Choix Solutions 5'!$B$9," ",'Choix Solutions 5'!$C$13),"")," ",IF('Choix Solutions 5'!J15="Oui",'Choix Solutions 5'!$B$15,"")," ",IF('Choix Solutions 5'!J17="Oui",'Choix Solutions 5'!$B$17,"")," ",IF('Choix Solutions 5'!J19="Oui",'Choix Solutions 5'!$B$19,"")," ",IF('Choix Solutions 5'!J22="Oui",CONCATENATE('Choix Solutions 5'!$B$21," ",'Choix Solutions 5'!$C$22),"")," ",IF('Choix Solutions 5'!J23="Oui",CONCATENATE('Choix Solutions 5'!$B$21," ",'Choix Solutions 5'!$C$23),"")," ",IF('Choix Solutions 5'!J25="Oui",'Choix Solutions 5'!$B$25,"")," ",IF('Choix Solutions 5'!J27="Oui",'Choix Solutions 5'!$B$27,""))</f>
        <v xml:space="preserve">         </v>
      </c>
      <c r="M3" s="241" t="str">
        <f>CONCATENATE(IF('Choix Solutions 5'!K11="Oui",CONCATENATE('Choix Solutions 5'!$B$9," ",'Choix Solutions 5'!$C$10),"")," ",IF('Choix Solutions 5'!K12="Oui",CONCATENATE('Choix Solutions 5'!$B$9," ",'Choix Solutions 5'!$C$10),"")," ",IF('Choix Solutions 5'!K13="Oui",CONCATENATE('Choix Solutions 5'!$B$9," ",'Choix Solutions 5'!$C$13),"")," ",IF('Choix Solutions 5'!K15="Oui",'Choix Solutions 5'!$B$15,"")," ",IF('Choix Solutions 5'!K17="Oui",'Choix Solutions 5'!$B$17,"")," ",IF('Choix Solutions 5'!K19="Oui",'Choix Solutions 5'!$B$19,"")," ",IF('Choix Solutions 5'!K22="Oui",CONCATENATE('Choix Solutions 5'!$B$21," ",'Choix Solutions 5'!$C$22),"")," ",IF('Choix Solutions 5'!K23="Oui",CONCATENATE('Choix Solutions 5'!$B$21," ",'Choix Solutions 5'!$C$23),"")," ",IF('Choix Solutions 5'!K25="Oui",'Choix Solutions 5'!$B$25,"")," ",IF('Choix Solutions 5'!K27="Oui",'Choix Solutions 5'!$B$27,""))</f>
        <v xml:space="preserve">         </v>
      </c>
      <c r="N3" s="241" t="str">
        <f>CONCATENATE(IF('Choix Solutions 5'!L11="Oui",CONCATENATE('Choix Solutions 5'!$B$9," ",'Choix Solutions 5'!$C$10),"")," ",IF('Choix Solutions 5'!L12="Oui",CONCATENATE('Choix Solutions 5'!$B$9," ",'Choix Solutions 5'!$C$10),"")," ",IF('Choix Solutions 5'!L13="Oui",CONCATENATE('Choix Solutions 5'!$B$9," ",'Choix Solutions 5'!$C$13),"")," ",IF('Choix Solutions 5'!L15="Oui",'Choix Solutions 5'!$B$15,"")," ",IF('Choix Solutions 5'!L17="Oui",'Choix Solutions 5'!$B$17,"")," ",IF('Choix Solutions 5'!L19="Oui",'Choix Solutions 5'!$B$19,"")," ",IF('Choix Solutions 5'!L22="Oui",CONCATENATE('Choix Solutions 5'!$B$21," ",'Choix Solutions 5'!$C$22),"")," ",IF('Choix Solutions 5'!L23="Oui",CONCATENATE('Choix Solutions 5'!$B$21," ",'Choix Solutions 5'!$C$23),"")," ",IF('Choix Solutions 5'!L25="Oui",'Choix Solutions 5'!$B$25,"")," ",IF('Choix Solutions 5'!L27="Oui",'Choix Solutions 5'!$B$27,""))</f>
        <v xml:space="preserve">         </v>
      </c>
    </row>
    <row r="4" spans="1:14" x14ac:dyDescent="0.25">
      <c r="A4" s="172"/>
      <c r="B4" s="241"/>
      <c r="C4" s="241"/>
      <c r="D4" s="241"/>
      <c r="E4" s="241"/>
      <c r="F4" s="243"/>
      <c r="G4" s="241"/>
      <c r="H4" s="241"/>
      <c r="I4" s="241"/>
      <c r="J4" s="241"/>
      <c r="K4" s="241"/>
      <c r="L4" s="241"/>
      <c r="M4" s="241"/>
      <c r="N4" s="241"/>
    </row>
    <row r="5" spans="1:14" ht="76.5" customHeight="1" x14ac:dyDescent="0.25">
      <c r="A5" s="172"/>
      <c r="B5" s="241"/>
      <c r="C5" s="241"/>
      <c r="D5" s="241"/>
      <c r="E5" s="241"/>
      <c r="F5" s="243"/>
      <c r="G5" s="241"/>
      <c r="H5" s="241"/>
      <c r="I5" s="241"/>
      <c r="J5" s="241"/>
      <c r="K5" s="241"/>
      <c r="L5" s="241"/>
      <c r="M5" s="241"/>
      <c r="N5" s="241"/>
    </row>
    <row r="6" spans="1:14" ht="33" customHeight="1" x14ac:dyDescent="0.25">
      <c r="A6" s="169" t="s">
        <v>677</v>
      </c>
      <c r="B6" s="242" t="s">
        <v>678</v>
      </c>
      <c r="C6" s="242"/>
      <c r="D6" s="242"/>
      <c r="E6" s="242"/>
      <c r="F6" s="168" t="s">
        <v>44</v>
      </c>
      <c r="G6" s="170">
        <f>+Projet!$C$17*SUMIF('Choix Solutions 5'!E8:E28,"Oui",'Choix Solutions 5'!$M$8:$M$28)</f>
        <v>0</v>
      </c>
      <c r="H6" s="170">
        <f>+Projet!$C$17*SUMIF('Choix Solutions 5'!F8:F28,"Oui",'Choix Solutions 5'!$M$8:$M$28)</f>
        <v>0</v>
      </c>
      <c r="I6" s="170">
        <f>+Projet!$C$17*SUMIF('Choix Solutions 5'!G8:G28,"Oui",'Choix Solutions 5'!$M$8:$M$28)</f>
        <v>0</v>
      </c>
      <c r="J6" s="170">
        <f>+Projet!$C$17*SUMIF('Choix Solutions 5'!H8:H28,"Oui",'Choix Solutions 5'!$M$8:$M$28)</f>
        <v>0</v>
      </c>
      <c r="K6" s="170">
        <f>+Projet!$C$17*SUMIF('Choix Solutions 5'!I8:I28,"Oui",'Choix Solutions 5'!$M$8:$M$28)</f>
        <v>0</v>
      </c>
      <c r="L6" s="170">
        <f>+Projet!$C$17*SUMIF('Choix Solutions 5'!J8:J28,"Oui",'Choix Solutions 5'!$M$8:$M$28)</f>
        <v>0</v>
      </c>
      <c r="M6" s="170">
        <f>+Projet!$C$17*SUMIF('Choix Solutions 5'!K8:K28,"Oui",'Choix Solutions 5'!$M$8:$M$28)</f>
        <v>0</v>
      </c>
      <c r="N6" s="170">
        <f>+Projet!$C$17*SUMIF('Choix Solutions 5'!L8:L28,"Oui",'Choix Solutions 5'!$M$8:$M$28)</f>
        <v>0</v>
      </c>
    </row>
    <row r="7" spans="1:14" ht="15" customHeight="1" x14ac:dyDescent="0.25">
      <c r="B7" s="241" t="s">
        <v>199</v>
      </c>
      <c r="C7" s="241"/>
      <c r="D7" s="241"/>
      <c r="E7" s="241"/>
      <c r="F7" s="243"/>
      <c r="G7" s="241" t="str">
        <f>CONCATENATE(IF('Choix Solutions 5'!E33="Oui",CONCATENATE('Choix Solutions 5'!$B$32," ",'Choix Solutions 5'!$C$33),"")," ",IF('Choix Solutions 5'!E35="Oui",CONCATENATE('Choix Solutions 5'!$B$32," ",'Choix Solutions 5'!$C$34," ",'Choix Solutions 5'!$D$35),"")," ",IF('Choix Solutions 5'!E36="Oui",CONCATENATE('Choix Solutions 5'!$B$32," ",'Choix Solutions 5'!$C$34," ",'Choix Solutions 5'!$D$36),"")," ",IF('Choix Solutions 5'!E37="Oui",CONCATENATE('Choix Solutions 5'!$B$32," ",'Choix Solutions 5'!$C$34," ",'Choix Solutions 5'!$D$37),"")," ",IF('Choix Solutions 5'!E40="Oui",CONCATENATE('Choix Solutions 5'!$B$39," ",'Choix Solutions 5'!$C$40),"")," ",IF('Choix Solutions 5'!E41="Oui",CONCATENATE('Choix Solutions 5'!$B$39," ",'Choix Solutions 5'!$C$41),"")," ",IF('Choix Solutions 5'!E42="Oui",CONCATENATE('Choix Solutions 5'!$B$39," ",'Choix Solutions 5'!$C$42),"")," ",IF('Choix Solutions 5'!E43="Oui",CONCATENET('Choix Solutions 5'!$B$39," ",'Choix Solutions 5'!$C$43),"")," ",IF('Choix Solutions 5'!E45="Oui",'Choix Solutions 5'!$B$45,"")," ",IF('Choix Solutions 5'!E48="Oui",CONCATENATE('Choix Solutions 5'!$B$47," ",'Choix Solutions 5'!$C$48),"")," ",IF('Choix Solutions 5'!E49="Oui",CONCATENATE('Choix Solutions 5'!$B$47," ",'Choix Solutions 5'!$C$49),"")," ",IF('Choix Solutions 5'!E51="Oui",'Choix Solutions 5'!$B$51,"")," ",IF('Choix Solutions 5'!E53="Oui",'Choix Solutions 5'!$B$53,""))</f>
        <v xml:space="preserve">            </v>
      </c>
      <c r="H7" s="241" t="str">
        <f>CONCATENATE(IF('Choix Solutions 5'!F33="Oui",CONCATENATE('Choix Solutions 5'!$B$32," ",'Choix Solutions 5'!$C$33),"")," ",IF('Choix Solutions 5'!F35="Oui",CONCATENATE('Choix Solutions 5'!$B$32," ",'Choix Solutions 5'!$C$34," ",'Choix Solutions 5'!$D$35),"")," ",IF('Choix Solutions 5'!F36="Oui",CONCATENATE('Choix Solutions 5'!$B$32," ",'Choix Solutions 5'!$C$34," ",'Choix Solutions 5'!$D$36),"")," ",IF('Choix Solutions 5'!F37="Oui",CONCATENATE('Choix Solutions 5'!$B$32," ",'Choix Solutions 5'!$C$34," ",'Choix Solutions 5'!$D$37),"")," ",IF('Choix Solutions 5'!F40="Oui",CONCATENATE('Choix Solutions 5'!$B$39," ",'Choix Solutions 5'!$C$40),"")," ",IF('Choix Solutions 5'!F41="Oui",CONCATENATE('Choix Solutions 5'!$B$39," ",'Choix Solutions 5'!$C$41),"")," ",IF('Choix Solutions 5'!F42="Oui",CONCATENATE('Choix Solutions 5'!$B$39," ",'Choix Solutions 5'!$C$42),"")," ",IF('Choix Solutions 5'!F43="Oui",CONCATENET('Choix Solutions 5'!$B$39," ",'Choix Solutions 5'!$C$43),"")," ",IF('Choix Solutions 5'!F45="Oui",'Choix Solutions 5'!$B$45,"")," ",IF('Choix Solutions 5'!F48="Oui",CONCATENATE('Choix Solutions 5'!$B$47," ",'Choix Solutions 5'!$C$48),"")," ",IF('Choix Solutions 5'!F49="Oui",CONCATENATE('Choix Solutions 5'!$B$47," ",'Choix Solutions 5'!$C$49),"")," ",IF('Choix Solutions 5'!F51="Oui",'Choix Solutions 5'!$B$51,"")," ",IF('Choix Solutions 5'!F53="Oui",'Choix Solutions 5'!$B$53,""))</f>
        <v xml:space="preserve">            </v>
      </c>
      <c r="I7" s="241" t="str">
        <f>CONCATENATE(IF('Choix Solutions 5'!G33="Oui",CONCATENATE('Choix Solutions 5'!$B$32," ",'Choix Solutions 5'!$C$33),"")," ",IF('Choix Solutions 5'!G35="Oui",CONCATENATE('Choix Solutions 5'!$B$32," ",'Choix Solutions 5'!$C$34," ",'Choix Solutions 5'!$D$35),"")," ",IF('Choix Solutions 5'!G36="Oui",CONCATENATE('Choix Solutions 5'!$B$32," ",'Choix Solutions 5'!$C$34," ",'Choix Solutions 5'!$D$36),"")," ",IF('Choix Solutions 5'!G37="Oui",CONCATENATE('Choix Solutions 5'!$B$32," ",'Choix Solutions 5'!$C$34," ",'Choix Solutions 5'!$D$37),"")," ",IF('Choix Solutions 5'!G40="Oui",CONCATENATE('Choix Solutions 5'!$B$39," ",'Choix Solutions 5'!$C$40),"")," ",IF('Choix Solutions 5'!G41="Oui",CONCATENATE('Choix Solutions 5'!$B$39," ",'Choix Solutions 5'!$C$41),"")," ",IF('Choix Solutions 5'!G42="Oui",CONCATENATE('Choix Solutions 5'!$B$39," ",'Choix Solutions 5'!$C$42),"")," ",IF('Choix Solutions 5'!G43="Oui",CONCATENET('Choix Solutions 5'!$B$39," ",'Choix Solutions 5'!$C$43),"")," ",IF('Choix Solutions 5'!G45="Oui",'Choix Solutions 5'!$B$45,"")," ",IF('Choix Solutions 5'!G48="Oui",CONCATENATE('Choix Solutions 5'!$B$47," ",'Choix Solutions 5'!$C$48),"")," ",IF('Choix Solutions 5'!G49="Oui",CONCATENATE('Choix Solutions 5'!$B$47," ",'Choix Solutions 5'!$C$49),"")," ",IF('Choix Solutions 5'!G51="Oui",'Choix Solutions 5'!$B$51,"")," ",IF('Choix Solutions 5'!G53="Oui",'Choix Solutions 5'!$B$53,""))</f>
        <v xml:space="preserve">            </v>
      </c>
      <c r="J7" s="241" t="str">
        <f>CONCATENATE(IF('Choix Solutions 5'!H33="Oui",CONCATENATE('Choix Solutions 5'!$B$32," ",'Choix Solutions 5'!$C$33),"")," ",IF('Choix Solutions 5'!H35="Oui",CONCATENATE('Choix Solutions 5'!$B$32," ",'Choix Solutions 5'!$C$34," ",'Choix Solutions 5'!$D$35),"")," ",IF('Choix Solutions 5'!H36="Oui",CONCATENATE('Choix Solutions 5'!$B$32," ",'Choix Solutions 5'!$C$34," ",'Choix Solutions 5'!$D$36),"")," ",IF('Choix Solutions 5'!H37="Oui",CONCATENATE('Choix Solutions 5'!$B$32," ",'Choix Solutions 5'!$C$34," ",'Choix Solutions 5'!$D$37),"")," ",IF('Choix Solutions 5'!H40="Oui",CONCATENATE('Choix Solutions 5'!$B$39," ",'Choix Solutions 5'!$C$40),"")," ",IF('Choix Solutions 5'!H41="Oui",CONCATENATE('Choix Solutions 5'!$B$39," ",'Choix Solutions 5'!$C$41),"")," ",IF('Choix Solutions 5'!H42="Oui",CONCATENATE('Choix Solutions 5'!$B$39," ",'Choix Solutions 5'!$C$42),"")," ",IF('Choix Solutions 5'!H43="Oui",CONCATENET('Choix Solutions 5'!$B$39," ",'Choix Solutions 5'!$C$43),"")," ",IF('Choix Solutions 5'!H45="Oui",'Choix Solutions 5'!$B$45,"")," ",IF('Choix Solutions 5'!H48="Oui",CONCATENATE('Choix Solutions 5'!$B$47," ",'Choix Solutions 5'!$C$48),"")," ",IF('Choix Solutions 5'!H49="Oui",CONCATENATE('Choix Solutions 5'!$B$47," ",'Choix Solutions 5'!$C$49),"")," ",IF('Choix Solutions 5'!H51="Oui",'Choix Solutions 5'!$B$51,"")," ",IF('Choix Solutions 5'!H53="Oui",'Choix Solutions 5'!$B$53,""))</f>
        <v xml:space="preserve">            </v>
      </c>
      <c r="K7" s="241" t="str">
        <f>CONCATENATE(IF('Choix Solutions 5'!I33="Oui",CONCATENATE('Choix Solutions 5'!$B$32," ",'Choix Solutions 5'!$C$33),"")," ",IF('Choix Solutions 5'!I35="Oui",CONCATENATE('Choix Solutions 5'!$B$32," ",'Choix Solutions 5'!$C$34," ",'Choix Solutions 5'!$D$35),"")," ",IF('Choix Solutions 5'!I36="Oui",CONCATENATE('Choix Solutions 5'!$B$32," ",'Choix Solutions 5'!$C$34," ",'Choix Solutions 5'!$D$36),"")," ",IF('Choix Solutions 5'!I37="Oui",CONCATENATE('Choix Solutions 5'!$B$32," ",'Choix Solutions 5'!$C$34," ",'Choix Solutions 5'!$D$37),"")," ",IF('Choix Solutions 5'!I40="Oui",CONCATENATE('Choix Solutions 5'!$B$39," ",'Choix Solutions 5'!$C$40),"")," ",IF('Choix Solutions 5'!I41="Oui",CONCATENATE('Choix Solutions 5'!$B$39," ",'Choix Solutions 5'!$C$41),"")," ",IF('Choix Solutions 5'!I42="Oui",CONCATENATE('Choix Solutions 5'!$B$39," ",'Choix Solutions 5'!$C$42),"")," ",IF('Choix Solutions 5'!I43="Oui",CONCATENET('Choix Solutions 5'!$B$39," ",'Choix Solutions 5'!$C$43),"")," ",IF('Choix Solutions 5'!I45="Oui",'Choix Solutions 5'!$B$45,"")," ",IF('Choix Solutions 5'!I48="Oui",CONCATENATE('Choix Solutions 5'!$B$47," ",'Choix Solutions 5'!$C$48),"")," ",IF('Choix Solutions 5'!I49="Oui",CONCATENATE('Choix Solutions 5'!$B$47," ",'Choix Solutions 5'!$C$49),"")," ",IF('Choix Solutions 5'!I51="Oui",'Choix Solutions 5'!$B$51,"")," ",IF('Choix Solutions 5'!I53="Oui",'Choix Solutions 5'!$B$53,""))</f>
        <v xml:space="preserve">            </v>
      </c>
      <c r="L7" s="241" t="str">
        <f>CONCATENATE(IF('Choix Solutions 5'!J33="Oui",CONCATENATE('Choix Solutions 5'!$B$32," ",'Choix Solutions 5'!$C$33),"")," ",IF('Choix Solutions 5'!J35="Oui",CONCATENATE('Choix Solutions 5'!$B$32," ",'Choix Solutions 5'!$C$34," ",'Choix Solutions 5'!$D$35),"")," ",IF('Choix Solutions 5'!J36="Oui",CONCATENATE('Choix Solutions 5'!$B$32," ",'Choix Solutions 5'!$C$34," ",'Choix Solutions 5'!$D$36),"")," ",IF('Choix Solutions 5'!J37="Oui",CONCATENATE('Choix Solutions 5'!$B$32," ",'Choix Solutions 5'!$C$34," ",'Choix Solutions 5'!$D$37),"")," ",IF('Choix Solutions 5'!J40="Oui",CONCATENATE('Choix Solutions 5'!$B$39," ",'Choix Solutions 5'!$C$40),"")," ",IF('Choix Solutions 5'!J41="Oui",CONCATENATE('Choix Solutions 5'!$B$39," ",'Choix Solutions 5'!$C$41),"")," ",IF('Choix Solutions 5'!J42="Oui",CONCATENATE('Choix Solutions 5'!$B$39," ",'Choix Solutions 5'!$C$42),"")," ",IF('Choix Solutions 5'!J43="Oui",CONCATENET('Choix Solutions 5'!$B$39," ",'Choix Solutions 5'!$C$43),"")," ",IF('Choix Solutions 5'!J45="Oui",'Choix Solutions 5'!$B$45,"")," ",IF('Choix Solutions 5'!J48="Oui",CONCATENATE('Choix Solutions 5'!$B$47," ",'Choix Solutions 5'!$C$48),"")," ",IF('Choix Solutions 5'!J49="Oui",CONCATENATE('Choix Solutions 5'!$B$47," ",'Choix Solutions 5'!$C$49),"")," ",IF('Choix Solutions 5'!J51="Oui",'Choix Solutions 5'!$B$51,"")," ",IF('Choix Solutions 5'!J53="Oui",'Choix Solutions 5'!$B$53,""))</f>
        <v xml:space="preserve">            </v>
      </c>
      <c r="M7" s="241" t="str">
        <f>CONCATENATE(IF('Choix Solutions 5'!K33="Oui",CONCATENATE('Choix Solutions 5'!$B$32," ",'Choix Solutions 5'!$C$33),"")," ",IF('Choix Solutions 5'!K35="Oui",CONCATENATE('Choix Solutions 5'!$B$32," ",'Choix Solutions 5'!$C$34," ",'Choix Solutions 5'!$D$35),"")," ",IF('Choix Solutions 5'!K36="Oui",CONCATENATE('Choix Solutions 5'!$B$32," ",'Choix Solutions 5'!$C$34," ",'Choix Solutions 5'!$D$36),"")," ",IF('Choix Solutions 5'!K37="Oui",CONCATENATE('Choix Solutions 5'!$B$32," ",'Choix Solutions 5'!$C$34," ",'Choix Solutions 5'!$D$37),"")," ",IF('Choix Solutions 5'!K40="Oui",CONCATENATE('Choix Solutions 5'!$B$39," ",'Choix Solutions 5'!$C$40),"")," ",IF('Choix Solutions 5'!K41="Oui",CONCATENATE('Choix Solutions 5'!$B$39," ",'Choix Solutions 5'!$C$41),"")," ",IF('Choix Solutions 5'!K42="Oui",CONCATENATE('Choix Solutions 5'!$B$39," ",'Choix Solutions 5'!$C$42),"")," ",IF('Choix Solutions 5'!K43="Oui",CONCATENET('Choix Solutions 5'!$B$39," ",'Choix Solutions 5'!$C$43),"")," ",IF('Choix Solutions 5'!K45="Oui",'Choix Solutions 5'!$B$45,"")," ",IF('Choix Solutions 5'!K48="Oui",CONCATENATE('Choix Solutions 5'!$B$47," ",'Choix Solutions 5'!$C$48),"")," ",IF('Choix Solutions 5'!K49="Oui",CONCATENATE('Choix Solutions 5'!$B$47," ",'Choix Solutions 5'!$C$49),"")," ",IF('Choix Solutions 5'!K51="Oui",'Choix Solutions 5'!$B$51,"")," ",IF('Choix Solutions 5'!K53="Oui",'Choix Solutions 5'!$B$53,""))</f>
        <v xml:space="preserve">            </v>
      </c>
      <c r="N7" s="241" t="str">
        <f>CONCATENATE(IF('Choix Solutions 5'!L33="Oui",CONCATENATE('Choix Solutions 5'!$B$32," ",'Choix Solutions 5'!$C$33),"")," ",IF('Choix Solutions 5'!L35="Oui",CONCATENATE('Choix Solutions 5'!$B$32," ",'Choix Solutions 5'!$C$34," ",'Choix Solutions 5'!$D$35),"")," ",IF('Choix Solutions 5'!L36="Oui",CONCATENATE('Choix Solutions 5'!$B$32," ",'Choix Solutions 5'!$C$34," ",'Choix Solutions 5'!$D$36),"")," ",IF('Choix Solutions 5'!L37="Oui",CONCATENATE('Choix Solutions 5'!$B$32," ",'Choix Solutions 5'!$C$34," ",'Choix Solutions 5'!$D$37),"")," ",IF('Choix Solutions 5'!L40="Oui",CONCATENATE('Choix Solutions 5'!$B$39," ",'Choix Solutions 5'!$C$40),"")," ",IF('Choix Solutions 5'!L41="Oui",CONCATENATE('Choix Solutions 5'!$B$39," ",'Choix Solutions 5'!$C$41),"")," ",IF('Choix Solutions 5'!L42="Oui",CONCATENATE('Choix Solutions 5'!$B$39," ",'Choix Solutions 5'!$C$42),"")," ",IF('Choix Solutions 5'!L43="Oui",CONCATENET('Choix Solutions 5'!$B$39," ",'Choix Solutions 5'!$C$43),"")," ",IF('Choix Solutions 5'!L45="Oui",'Choix Solutions 5'!$B$45,"")," ",IF('Choix Solutions 5'!L48="Oui",CONCATENATE('Choix Solutions 5'!$B$47," ",'Choix Solutions 5'!$C$48),"")," ",IF('Choix Solutions 5'!L49="Oui",CONCATENATE('Choix Solutions 5'!$B$47," ",'Choix Solutions 5'!$C$49),"")," ",IF('Choix Solutions 5'!L51="Oui",'Choix Solutions 5'!$B$51,"")," ",IF('Choix Solutions 5'!L53="Oui",'Choix Solutions 5'!$B$53,""))</f>
        <v xml:space="preserve">            </v>
      </c>
    </row>
    <row r="8" spans="1:14" x14ac:dyDescent="0.25">
      <c r="B8" s="241"/>
      <c r="C8" s="241"/>
      <c r="D8" s="241"/>
      <c r="E8" s="241"/>
      <c r="F8" s="243"/>
      <c r="G8" s="241"/>
      <c r="H8" s="241"/>
      <c r="I8" s="241"/>
      <c r="J8" s="241"/>
      <c r="K8" s="241"/>
      <c r="L8" s="241"/>
      <c r="M8" s="241"/>
      <c r="N8" s="241"/>
    </row>
    <row r="9" spans="1:14" x14ac:dyDescent="0.25">
      <c r="B9" s="241"/>
      <c r="C9" s="241"/>
      <c r="D9" s="241"/>
      <c r="E9" s="241"/>
      <c r="F9" s="243"/>
      <c r="G9" s="241"/>
      <c r="H9" s="241"/>
      <c r="I9" s="241"/>
      <c r="J9" s="241"/>
      <c r="K9" s="241"/>
      <c r="L9" s="241"/>
      <c r="M9" s="241"/>
      <c r="N9" s="241"/>
    </row>
    <row r="10" spans="1:14" ht="33" customHeight="1" x14ac:dyDescent="0.25">
      <c r="A10" s="169" t="s">
        <v>677</v>
      </c>
      <c r="B10" s="242" t="s">
        <v>678</v>
      </c>
      <c r="C10" s="242"/>
      <c r="D10" s="242"/>
      <c r="E10" s="242"/>
      <c r="F10" s="168" t="s">
        <v>44</v>
      </c>
      <c r="G10" s="170">
        <f>+Projet!$C$17*SUMIF('Choix Solutions 5'!E31:E54,"Oui",'Choix Solutions 5'!$M$31:$M$54)</f>
        <v>0</v>
      </c>
      <c r="H10" s="170">
        <f>+Projet!$C$17*SUMIF('Choix Solutions 5'!F31:F54,"Oui",'Choix Solutions 5'!$M$31:$M$54)</f>
        <v>0</v>
      </c>
      <c r="I10" s="170">
        <f>+Projet!$C$17*SUMIF('Choix Solutions 5'!G31:G54,"Oui",'Choix Solutions 5'!$M$31:$M$54)</f>
        <v>0</v>
      </c>
      <c r="J10" s="170">
        <f>+Projet!$C$17*SUMIF('Choix Solutions 5'!H31:H54,"Oui",'Choix Solutions 5'!$M$31:$M$54)</f>
        <v>0</v>
      </c>
      <c r="K10" s="170">
        <f>+Projet!$C$17*SUMIF('Choix Solutions 5'!I31:I54,"Oui",'Choix Solutions 5'!$M$31:$M$54)</f>
        <v>0</v>
      </c>
      <c r="L10" s="170">
        <f>+Projet!$C$17*SUMIF('Choix Solutions 5'!J31:J54,"Oui",'Choix Solutions 5'!$M$31:$M$54)</f>
        <v>0</v>
      </c>
      <c r="M10" s="170">
        <f>+Projet!$C$17*SUMIF('Choix Solutions 5'!K31:K54,"Oui",'Choix Solutions 5'!$M$31:$M$54)</f>
        <v>0</v>
      </c>
      <c r="N10" s="170">
        <f>+Projet!$C$17*SUMIF('Choix Solutions 5'!L31:L54,"Oui",'Choix Solutions 5'!$M$31:$M$54)</f>
        <v>0</v>
      </c>
    </row>
    <row r="11" spans="1:14" ht="15" customHeight="1" x14ac:dyDescent="0.25">
      <c r="B11" s="241" t="s">
        <v>200</v>
      </c>
      <c r="C11" s="241"/>
      <c r="D11" s="241"/>
      <c r="E11" s="241"/>
      <c r="F11" s="241"/>
      <c r="G11" s="241" t="str">
        <f>CONCATENATE(IF('Choix Solutions 5'!E59="Oui",CONCATENATE('Choix Solutions 5'!$B$58," ",'Choix Solutions 5'!$C$59),"")," ",IF('Choix Solutions 5'!E60="Oui",CONCATENATE('Choix Solutions 5'!$B$58," ",'Choix Solutions 5'!$C$60),"")," ",IF('Choix Solutions 5'!E61="Oui",CONCATENATE('Choix Solutions 5'!$B$58," ",'Choix Solutions 5'!$C$61),"")," ",IF('Choix Solutions 5'!E64="Oui",CONCATENATE('Choix Solutions 5'!$B$63," ",'Choix Solutions 5'!$C$64),"")," ",IF('Choix Solutions 5'!E65="Oui",CONCATENATE('Choix Solutions 5'!$B$63," ",'Choix Solutions 5'!$C$65),"")," ",IF('Choix Solutions 5'!E67="Oui",'Choix Solutions 5'!$B$67,"")," ",IF('Choix Solutions 5'!E69="Oui",'Choix Solutions 5'!$B$69,"")," ",IF('Choix Solutions 5'!E71="Oui",'Choix Solutions 5'!$B$71,"")," ",IF('Choix Solutions 5'!E73="Oui",'Choix Solutions 5'!$B$73,""))</f>
        <v xml:space="preserve">        </v>
      </c>
      <c r="H11" s="241" t="str">
        <f>CONCATENATE(IF('Choix Solutions 5'!F59="Oui",CONCATENATE('Choix Solutions 5'!$B$58," ",'Choix Solutions 5'!$C$59),"")," ",IF('Choix Solutions 5'!F60="Oui",CONCATENATE('Choix Solutions 5'!$B$58," ",'Choix Solutions 5'!$C$60),"")," ",IF('Choix Solutions 5'!F61="Oui",CONCATENATE('Choix Solutions 5'!$B$58," ",'Choix Solutions 5'!$C$61),"")," ",IF('Choix Solutions 5'!F64="Oui",CONCATENATE('Choix Solutions 5'!$B$63," ",'Choix Solutions 5'!$C$64),"")," ",IF('Choix Solutions 5'!F65="Oui",CONCATENATE('Choix Solutions 5'!$B$63," ",'Choix Solutions 5'!$C$65),"")," ",IF('Choix Solutions 5'!F67="Oui",'Choix Solutions 5'!$B$67,"")," ",IF('Choix Solutions 5'!F69="Oui",'Choix Solutions 5'!$B$69,"")," ",IF('Choix Solutions 5'!F71="Oui",'Choix Solutions 5'!$B$71,"")," ",IF('Choix Solutions 5'!F73="Oui",'Choix Solutions 5'!$B$73,""))</f>
        <v xml:space="preserve">        </v>
      </c>
      <c r="I11" s="241" t="str">
        <f>CONCATENATE(IF('Choix Solutions 5'!G59="Oui",CONCATENATE('Choix Solutions 5'!$B$58," ",'Choix Solutions 5'!$C$59),"")," ",IF('Choix Solutions 5'!G60="Oui",CONCATENATE('Choix Solutions 5'!$B$58," ",'Choix Solutions 5'!$C$60),"")," ",IF('Choix Solutions 5'!G61="Oui",CONCATENATE('Choix Solutions 5'!$B$58," ",'Choix Solutions 5'!$C$61),"")," ",IF('Choix Solutions 5'!G64="Oui",CONCATENATE('Choix Solutions 5'!$B$63," ",'Choix Solutions 5'!$C$64),"")," ",IF('Choix Solutions 5'!G65="Oui",CONCATENATE('Choix Solutions 5'!$B$63," ",'Choix Solutions 5'!$C$65),"")," ",IF('Choix Solutions 5'!G67="Oui",'Choix Solutions 5'!$B$67,"")," ",IF('Choix Solutions 5'!G69="Oui",'Choix Solutions 5'!$B$69,"")," ",IF('Choix Solutions 5'!G71="Oui",'Choix Solutions 5'!$B$71,"")," ",IF('Choix Solutions 5'!G73="Oui",'Choix Solutions 5'!$B$73,""))</f>
        <v xml:space="preserve">        </v>
      </c>
      <c r="J11" s="241" t="str">
        <f>CONCATENATE(IF('Choix Solutions 5'!H59="Oui",CONCATENATE('Choix Solutions 5'!$B$58," ",'Choix Solutions 5'!$C$59),"")," ",IF('Choix Solutions 5'!H60="Oui",CONCATENATE('Choix Solutions 5'!$B$58," ",'Choix Solutions 5'!$C$60),"")," ",IF('Choix Solutions 5'!H61="Oui",CONCATENATE('Choix Solutions 5'!$B$58," ",'Choix Solutions 5'!$C$61),"")," ",IF('Choix Solutions 5'!H64="Oui",CONCATENATE('Choix Solutions 5'!$B$63," ",'Choix Solutions 5'!$C$64),"")," ",IF('Choix Solutions 5'!H65="Oui",CONCATENATE('Choix Solutions 5'!$B$63," ",'Choix Solutions 5'!$C$65),"")," ",IF('Choix Solutions 5'!H67="Oui",'Choix Solutions 5'!$B$67,"")," ",IF('Choix Solutions 5'!H69="Oui",'Choix Solutions 5'!$B$69,"")," ",IF('Choix Solutions 5'!H71="Oui",'Choix Solutions 5'!$B$71,"")," ",IF('Choix Solutions 5'!H73="Oui",'Choix Solutions 5'!$B$73,""))</f>
        <v xml:space="preserve">        </v>
      </c>
      <c r="K11" s="241" t="str">
        <f>CONCATENATE(IF('Choix Solutions 5'!I59="Oui",CONCATENATE('Choix Solutions 5'!$B$58," ",'Choix Solutions 5'!$C$59),"")," ",IF('Choix Solutions 5'!I60="Oui",CONCATENATE('Choix Solutions 5'!$B$58," ",'Choix Solutions 5'!$C$60),"")," ",IF('Choix Solutions 5'!I61="Oui",CONCATENATE('Choix Solutions 5'!$B$58," ",'Choix Solutions 5'!$C$61),"")," ",IF('Choix Solutions 5'!I64="Oui",CONCATENATE('Choix Solutions 5'!$B$63," ",'Choix Solutions 5'!$C$64),"")," ",IF('Choix Solutions 5'!I65="Oui",CONCATENATE('Choix Solutions 5'!$B$63," ",'Choix Solutions 5'!$C$65),"")," ",IF('Choix Solutions 5'!I67="Oui",'Choix Solutions 5'!$B$67,"")," ",IF('Choix Solutions 5'!I69="Oui",'Choix Solutions 5'!$B$69,"")," ",IF('Choix Solutions 5'!I71="Oui",'Choix Solutions 5'!$B$71,"")," ",IF('Choix Solutions 5'!I73="Oui",'Choix Solutions 5'!$B$73,""))</f>
        <v xml:space="preserve">        </v>
      </c>
      <c r="L11" s="241" t="str">
        <f>CONCATENATE(IF('Choix Solutions 5'!J59="Oui",CONCATENATE('Choix Solutions 5'!$B$58," ",'Choix Solutions 5'!$C$59),"")," ",IF('Choix Solutions 5'!J60="Oui",CONCATENATE('Choix Solutions 5'!$B$58," ",'Choix Solutions 5'!$C$60),"")," ",IF('Choix Solutions 5'!J61="Oui",CONCATENATE('Choix Solutions 5'!$B$58," ",'Choix Solutions 5'!$C$61),"")," ",IF('Choix Solutions 5'!J64="Oui",CONCATENATE('Choix Solutions 5'!$B$63," ",'Choix Solutions 5'!$C$64),"")," ",IF('Choix Solutions 5'!J65="Oui",CONCATENATE('Choix Solutions 5'!$B$63," ",'Choix Solutions 5'!$C$65),"")," ",IF('Choix Solutions 5'!J67="Oui",'Choix Solutions 5'!$B$67,"")," ",IF('Choix Solutions 5'!J69="Oui",'Choix Solutions 5'!$B$69,"")," ",IF('Choix Solutions 5'!J71="Oui",'Choix Solutions 5'!$B$71,"")," ",IF('Choix Solutions 5'!J73="Oui",'Choix Solutions 5'!$B$73,""))</f>
        <v xml:space="preserve">        </v>
      </c>
      <c r="M11" s="241" t="str">
        <f>CONCATENATE(IF('Choix Solutions 5'!K59="Oui",CONCATENATE('Choix Solutions 5'!$B$58," ",'Choix Solutions 5'!$C$59),"")," ",IF('Choix Solutions 5'!K60="Oui",CONCATENATE('Choix Solutions 5'!$B$58," ",'Choix Solutions 5'!$C$60),"")," ",IF('Choix Solutions 5'!K61="Oui",CONCATENATE('Choix Solutions 5'!$B$58," ",'Choix Solutions 5'!$C$61),"")," ",IF('Choix Solutions 5'!K64="Oui",CONCATENATE('Choix Solutions 5'!$B$63," ",'Choix Solutions 5'!$C$64),"")," ",IF('Choix Solutions 5'!K65="Oui",CONCATENATE('Choix Solutions 5'!$B$63," ",'Choix Solutions 5'!$C$65),"")," ",IF('Choix Solutions 5'!K67="Oui",'Choix Solutions 5'!$B$67,"")," ",IF('Choix Solutions 5'!K69="Oui",'Choix Solutions 5'!$B$69,"")," ",IF('Choix Solutions 5'!K71="Oui",'Choix Solutions 5'!$B$71,"")," ",IF('Choix Solutions 5'!K73="Oui",'Choix Solutions 5'!$B$73,""))</f>
        <v xml:space="preserve">        </v>
      </c>
      <c r="N11" s="241" t="str">
        <f>CONCATENATE(IF('Choix Solutions 5'!L59="Oui",CONCATENATE('Choix Solutions 5'!$B$58," ",'Choix Solutions 5'!$C$59),"")," ",IF('Choix Solutions 5'!L60="Oui",CONCATENATE('Choix Solutions 5'!$B$58," ",'Choix Solutions 5'!$C$60),"")," ",IF('Choix Solutions 5'!L61="Oui",CONCATENATE('Choix Solutions 5'!$B$58," ",'Choix Solutions 5'!$C$61),"")," ",IF('Choix Solutions 5'!L64="Oui",CONCATENATE('Choix Solutions 5'!$B$63," ",'Choix Solutions 5'!$C$64),"")," ",IF('Choix Solutions 5'!L65="Oui",CONCATENATE('Choix Solutions 5'!$B$63," ",'Choix Solutions 5'!$C$65),"")," ",IF('Choix Solutions 5'!L67="Oui",'Choix Solutions 5'!$B$67,"")," ",IF('Choix Solutions 5'!L69="Oui",'Choix Solutions 5'!$B$69,"")," ",IF('Choix Solutions 5'!L71="Oui",'Choix Solutions 5'!$B$71,"")," ",IF('Choix Solutions 5'!L73="Oui",'Choix Solutions 5'!$B$73,""))</f>
        <v xml:space="preserve">        </v>
      </c>
    </row>
    <row r="12" spans="1:14" x14ac:dyDescent="0.25">
      <c r="B12" s="241"/>
      <c r="C12" s="241"/>
      <c r="D12" s="241"/>
      <c r="E12" s="241"/>
      <c r="F12" s="241"/>
      <c r="G12" s="241"/>
      <c r="H12" s="241"/>
      <c r="I12" s="241"/>
      <c r="J12" s="241"/>
      <c r="K12" s="241"/>
      <c r="L12" s="241"/>
      <c r="M12" s="241"/>
      <c r="N12" s="241"/>
    </row>
    <row r="13" spans="1:14" x14ac:dyDescent="0.25">
      <c r="B13" s="241"/>
      <c r="C13" s="241"/>
      <c r="D13" s="241"/>
      <c r="E13" s="241"/>
      <c r="F13" s="241"/>
      <c r="G13" s="241"/>
      <c r="H13" s="241"/>
      <c r="I13" s="241"/>
      <c r="J13" s="241"/>
      <c r="K13" s="241"/>
      <c r="L13" s="241"/>
      <c r="M13" s="241"/>
      <c r="N13" s="241"/>
    </row>
    <row r="14" spans="1:14" ht="33" customHeight="1" x14ac:dyDescent="0.25">
      <c r="A14" s="169" t="s">
        <v>677</v>
      </c>
      <c r="B14" s="242" t="s">
        <v>678</v>
      </c>
      <c r="C14" s="242"/>
      <c r="D14" s="242"/>
      <c r="E14" s="242"/>
      <c r="F14" s="168" t="s">
        <v>44</v>
      </c>
      <c r="G14" s="170">
        <f>Projet!$C$17*SUMIF('Choix Solutions 5'!E57:E74,"Oui",'Choix Solutions 5'!$M$57:$M$74)</f>
        <v>0</v>
      </c>
      <c r="H14" s="170">
        <f>Projet!$C$17*SUMIF('Choix Solutions 5'!F57:F74,"Oui",'Choix Solutions 5'!$M$57:$M$74)</f>
        <v>0</v>
      </c>
      <c r="I14" s="170">
        <f>Projet!$C$17*SUMIF('Choix Solutions 5'!G57:G74,"Oui",'Choix Solutions 5'!$M$57:$M$74)</f>
        <v>0</v>
      </c>
      <c r="J14" s="170">
        <f>Projet!$C$17*SUMIF('Choix Solutions 5'!H57:H74,"Oui",'Choix Solutions 5'!$M$57:$M$74)</f>
        <v>0</v>
      </c>
      <c r="K14" s="170">
        <f>Projet!$C$17*SUMIF('Choix Solutions 5'!I57:I74,"Oui",'Choix Solutions 5'!$M$57:$M$74)</f>
        <v>0</v>
      </c>
      <c r="L14" s="170">
        <f>Projet!$C$17*SUMIF('Choix Solutions 5'!J57:J74,"Oui",'Choix Solutions 5'!$M$57:$M$74)</f>
        <v>0</v>
      </c>
      <c r="M14" s="170">
        <f>Projet!$C$17*SUMIF('Choix Solutions 5'!K57:K74,"Oui",'Choix Solutions 5'!$M$57:$M$74)</f>
        <v>0</v>
      </c>
      <c r="N14" s="170">
        <f>Projet!$C$17*SUMIF('Choix Solutions 5'!L57:L74,"Oui",'Choix Solutions 5'!$M$57:$M$74)</f>
        <v>0</v>
      </c>
    </row>
    <row r="15" spans="1:14" x14ac:dyDescent="0.25">
      <c r="B15" s="243" t="s">
        <v>641</v>
      </c>
      <c r="C15" s="243"/>
      <c r="D15" s="243"/>
      <c r="E15" s="243"/>
      <c r="F15" s="241"/>
      <c r="G15" s="241" t="str">
        <f>CONCATENATE(IF('Choix Solutions 5'!E78="Oui",'Choix Solutions 5'!$B$78,"")," ",IF('Choix Solutions 5'!E80="Oui",'Choix Solutions 5'!$B$80,""))</f>
        <v xml:space="preserve"> </v>
      </c>
      <c r="H15" s="241" t="str">
        <f>CONCATENATE(IF('Choix Solutions 5'!F78="Oui",'Choix Solutions 5'!$B$78,"")," ",IF('Choix Solutions 5'!F80="Oui",'Choix Solutions 5'!$B$80,""))</f>
        <v xml:space="preserve"> </v>
      </c>
      <c r="I15" s="241" t="str">
        <f>CONCATENATE(IF('Choix Solutions 5'!G78="Oui",'Choix Solutions 5'!$B$78,"")," ",IF('Choix Solutions 5'!G80="Oui",'Choix Solutions 5'!$B$80,""))</f>
        <v xml:space="preserve"> </v>
      </c>
      <c r="J15" s="241" t="str">
        <f>CONCATENATE(IF('Choix Solutions 5'!H78="Oui",'Choix Solutions 5'!$B$78,"")," ",IF('Choix Solutions 5'!H80="Oui",'Choix Solutions 5'!$B$80,""))</f>
        <v xml:space="preserve"> </v>
      </c>
      <c r="K15" s="241" t="str">
        <f>CONCATENATE(IF('Choix Solutions 5'!I78="Oui",'Choix Solutions 5'!$B$78,"")," ",IF('Choix Solutions 5'!I80="Oui",'Choix Solutions 5'!$B$80,""))</f>
        <v xml:space="preserve"> </v>
      </c>
      <c r="L15" s="241" t="str">
        <f>CONCATENATE(IF('Choix Solutions 5'!J78="Oui",'Choix Solutions 5'!$B$78,"")," ",IF('Choix Solutions 5'!J80="Oui",'Choix Solutions 5'!$B$80,""))</f>
        <v xml:space="preserve"> </v>
      </c>
      <c r="M15" s="241" t="str">
        <f>CONCATENATE(IF('Choix Solutions 5'!K78="Oui",'Choix Solutions 5'!$B$78,"")," ",IF('Choix Solutions 5'!K80="Oui",'Choix Solutions 5'!$B$80,""))</f>
        <v xml:space="preserve"> </v>
      </c>
      <c r="N15" s="241" t="str">
        <f>CONCATENATE(IF('Choix Solutions 5'!L78="Oui",'Choix Solutions 5'!$B$78,"")," ",IF('Choix Solutions 5'!L80="Oui",'Choix Solutions 5'!$B$80,""))</f>
        <v xml:space="preserve"> </v>
      </c>
    </row>
    <row r="16" spans="1:14" x14ac:dyDescent="0.25">
      <c r="B16" s="243"/>
      <c r="C16" s="243"/>
      <c r="D16" s="243"/>
      <c r="E16" s="243"/>
      <c r="F16" s="241"/>
      <c r="G16" s="241"/>
      <c r="H16" s="241"/>
      <c r="I16" s="241"/>
      <c r="J16" s="241"/>
      <c r="K16" s="241"/>
      <c r="L16" s="241"/>
      <c r="M16" s="241"/>
      <c r="N16" s="241"/>
    </row>
    <row r="17" spans="1:14" ht="33" customHeight="1" x14ac:dyDescent="0.25">
      <c r="A17" s="169" t="s">
        <v>677</v>
      </c>
      <c r="B17" s="242" t="s">
        <v>678</v>
      </c>
      <c r="C17" s="242"/>
      <c r="D17" s="242"/>
      <c r="E17" s="242"/>
      <c r="F17" s="168" t="s">
        <v>44</v>
      </c>
      <c r="G17" s="170">
        <f>Projet!$C$17*SUMIF('Choix Solutions 5'!E88:E92,"Oui",'Choix Solutions 5'!$M$77:$M$81)</f>
        <v>0</v>
      </c>
      <c r="H17" s="170">
        <f>Projet!$C$17*SUMIF('Choix Solutions 5'!F88:F92,"Oui",'Choix Solutions 5'!$M$77:$M$81)</f>
        <v>0</v>
      </c>
      <c r="I17" s="170">
        <f>Projet!$C$17*SUMIF('Choix Solutions 5'!G88:G92,"Oui",'Choix Solutions 5'!$M$77:$M$81)</f>
        <v>0</v>
      </c>
      <c r="J17" s="170">
        <f>Projet!$C$17*SUMIF('Choix Solutions 5'!H88:H92,"Oui",'Choix Solutions 5'!$M$77:$M$81)</f>
        <v>0</v>
      </c>
      <c r="K17" s="170">
        <f>Projet!$C$17*SUMIF('Choix Solutions 5'!I88:I92,"Oui",'Choix Solutions 5'!$M$77:$M$81)</f>
        <v>0</v>
      </c>
      <c r="L17" s="170">
        <f>Projet!$C$17*SUMIF('Choix Solutions 5'!J88:J92,"Oui",'Choix Solutions 5'!$M$77:$M$81)</f>
        <v>0</v>
      </c>
      <c r="M17" s="170">
        <f>Projet!$C$17*SUMIF('Choix Solutions 5'!K88:K92,"Oui",'Choix Solutions 5'!$M$77:$M$81)</f>
        <v>0</v>
      </c>
      <c r="N17" s="170">
        <f>Projet!$C$17*SUMIF('Choix Solutions 5'!L88:L92,"Oui",'Choix Solutions 5'!$M$77:$M$81)</f>
        <v>0</v>
      </c>
    </row>
    <row r="18" spans="1:14" x14ac:dyDescent="0.25">
      <c r="A18" s="101"/>
      <c r="B18" s="101"/>
      <c r="C18" s="101"/>
      <c r="D18" s="101"/>
      <c r="E18" s="101"/>
      <c r="F18" s="171"/>
      <c r="G18" s="171"/>
      <c r="H18" s="171"/>
      <c r="I18" s="171"/>
      <c r="J18" s="171"/>
      <c r="K18" s="171"/>
      <c r="L18" s="171"/>
      <c r="M18" s="171"/>
      <c r="N18" s="171"/>
    </row>
    <row r="19" spans="1:14" x14ac:dyDescent="0.25">
      <c r="A19" s="101"/>
      <c r="B19" s="101"/>
      <c r="C19" s="101"/>
      <c r="D19" s="101"/>
      <c r="E19" s="101"/>
      <c r="F19" s="171"/>
      <c r="G19" s="171"/>
      <c r="H19" s="171"/>
      <c r="I19" s="171"/>
      <c r="J19" s="171"/>
      <c r="K19" s="171"/>
      <c r="L19" s="171"/>
      <c r="M19" s="171"/>
      <c r="N19" s="171"/>
    </row>
    <row r="20" spans="1:14" ht="33" customHeight="1" x14ac:dyDescent="0.25">
      <c r="A20" s="169" t="s">
        <v>677</v>
      </c>
      <c r="B20" s="242" t="s">
        <v>783</v>
      </c>
      <c r="C20" s="242"/>
      <c r="D20" s="242"/>
      <c r="E20" s="242"/>
      <c r="F20" s="168" t="s">
        <v>44</v>
      </c>
      <c r="G20" s="170">
        <f t="shared" ref="G20:N20" si="0">+G6+G10+G14+G17</f>
        <v>0</v>
      </c>
      <c r="H20" s="170">
        <f t="shared" si="0"/>
        <v>0</v>
      </c>
      <c r="I20" s="170">
        <f t="shared" si="0"/>
        <v>0</v>
      </c>
      <c r="J20" s="170">
        <f t="shared" si="0"/>
        <v>0</v>
      </c>
      <c r="K20" s="170">
        <f t="shared" si="0"/>
        <v>0</v>
      </c>
      <c r="L20" s="170">
        <f t="shared" si="0"/>
        <v>0</v>
      </c>
      <c r="M20" s="170">
        <f t="shared" si="0"/>
        <v>0</v>
      </c>
      <c r="N20" s="170">
        <f t="shared" si="0"/>
        <v>0</v>
      </c>
    </row>
    <row r="21" spans="1:14" x14ac:dyDescent="0.25">
      <c r="A21" s="238" t="s">
        <v>29</v>
      </c>
      <c r="B21" s="239" t="s">
        <v>16</v>
      </c>
      <c r="C21" s="239"/>
      <c r="D21" s="239"/>
      <c r="E21" s="239"/>
      <c r="F21" s="170" t="s">
        <v>17</v>
      </c>
      <c r="G21" s="170">
        <f>+Projet!$E$41</f>
        <v>0</v>
      </c>
      <c r="H21" s="170">
        <f>+Projet!$E$41</f>
        <v>0</v>
      </c>
      <c r="I21" s="170">
        <f>+Projet!$E$41</f>
        <v>0</v>
      </c>
      <c r="J21" s="170">
        <f>+Projet!$E$41</f>
        <v>0</v>
      </c>
      <c r="K21" s="170">
        <f>+Projet!$E$41</f>
        <v>0</v>
      </c>
      <c r="L21" s="170">
        <f>+Projet!$E$41</f>
        <v>0</v>
      </c>
      <c r="M21" s="170">
        <f>+Projet!$E$41</f>
        <v>0</v>
      </c>
      <c r="N21" s="170">
        <f>+Projet!$E$41</f>
        <v>0</v>
      </c>
    </row>
    <row r="22" spans="1:14" x14ac:dyDescent="0.25">
      <c r="A22" s="238"/>
      <c r="B22" s="239"/>
      <c r="C22" s="239"/>
      <c r="D22" s="239"/>
      <c r="E22" s="239"/>
      <c r="F22" s="170" t="s">
        <v>18</v>
      </c>
      <c r="G22" s="170">
        <f>+Projet!C17*'EFAE 5'!G21*10^-3</f>
        <v>0</v>
      </c>
      <c r="H22" s="170"/>
      <c r="I22" s="170"/>
      <c r="J22" s="170"/>
      <c r="K22" s="170"/>
      <c r="L22" s="170"/>
      <c r="M22" s="170"/>
      <c r="N22" s="170"/>
    </row>
    <row r="23" spans="1:14" ht="18" customHeight="1" x14ac:dyDescent="0.25">
      <c r="A23" s="238" t="s">
        <v>30</v>
      </c>
      <c r="B23" s="240" t="s">
        <v>19</v>
      </c>
      <c r="C23" s="240"/>
      <c r="D23" s="240"/>
      <c r="E23" s="240"/>
      <c r="F23" s="170" t="s">
        <v>25</v>
      </c>
      <c r="G23" s="170"/>
      <c r="H23" s="170"/>
      <c r="I23" s="170"/>
      <c r="J23" s="170"/>
      <c r="K23" s="170"/>
      <c r="L23" s="170"/>
      <c r="M23" s="170"/>
      <c r="N23" s="170"/>
    </row>
    <row r="24" spans="1:14" x14ac:dyDescent="0.25">
      <c r="A24" s="238"/>
      <c r="B24" s="240"/>
      <c r="C24" s="240"/>
      <c r="D24" s="240"/>
      <c r="E24" s="240"/>
      <c r="F24" s="170" t="s">
        <v>20</v>
      </c>
      <c r="G24" s="170"/>
      <c r="H24" s="170"/>
      <c r="I24" s="170"/>
      <c r="J24" s="170"/>
      <c r="K24" s="170"/>
      <c r="L24" s="170"/>
      <c r="M24" s="170"/>
      <c r="N24" s="170"/>
    </row>
    <row r="25" spans="1:14" ht="18.75" x14ac:dyDescent="0.25">
      <c r="A25" s="169" t="s">
        <v>31</v>
      </c>
      <c r="B25" s="239" t="s">
        <v>23</v>
      </c>
      <c r="C25" s="239"/>
      <c r="D25" s="239"/>
      <c r="E25" s="239"/>
      <c r="F25" s="170" t="s">
        <v>22</v>
      </c>
      <c r="G25" s="170"/>
      <c r="H25" s="170"/>
      <c r="I25" s="170"/>
      <c r="J25" s="170"/>
      <c r="K25" s="170"/>
      <c r="L25" s="170"/>
      <c r="M25" s="170"/>
      <c r="N25" s="170"/>
    </row>
    <row r="26" spans="1:14" ht="18.75" x14ac:dyDescent="0.25">
      <c r="A26" s="169" t="s">
        <v>32</v>
      </c>
      <c r="B26" s="239" t="s">
        <v>21</v>
      </c>
      <c r="C26" s="239"/>
      <c r="D26" s="239"/>
      <c r="E26" s="239"/>
      <c r="F26" s="170" t="s">
        <v>22</v>
      </c>
      <c r="G26" s="170"/>
      <c r="H26" s="170"/>
      <c r="I26" s="170"/>
      <c r="J26" s="170"/>
      <c r="K26" s="170"/>
      <c r="L26" s="170"/>
      <c r="M26" s="170"/>
      <c r="N26" s="170"/>
    </row>
    <row r="27" spans="1:14" ht="18.75" x14ac:dyDescent="0.25">
      <c r="A27" s="169" t="s">
        <v>33</v>
      </c>
      <c r="B27" s="239" t="s">
        <v>24</v>
      </c>
      <c r="C27" s="239"/>
      <c r="D27" s="239"/>
      <c r="E27" s="239"/>
      <c r="F27" s="170" t="s">
        <v>45</v>
      </c>
      <c r="G27" s="170"/>
      <c r="H27" s="170"/>
      <c r="I27" s="170"/>
      <c r="J27" s="170"/>
      <c r="K27" s="170"/>
      <c r="L27" s="170"/>
      <c r="M27" s="170"/>
      <c r="N27" s="170"/>
    </row>
    <row r="28" spans="1:14" ht="18.75" x14ac:dyDescent="0.3">
      <c r="A28" s="97"/>
      <c r="B28" s="97"/>
      <c r="C28" s="97"/>
      <c r="D28" s="97"/>
      <c r="E28" s="97"/>
      <c r="G28" s="170"/>
      <c r="H28" s="170"/>
      <c r="I28" s="170"/>
      <c r="J28" s="170"/>
      <c r="K28" s="170"/>
      <c r="L28" s="170"/>
      <c r="M28" s="170"/>
      <c r="N28" s="170"/>
    </row>
    <row r="29" spans="1:14" ht="18.75" x14ac:dyDescent="0.25">
      <c r="A29" s="169" t="s">
        <v>26</v>
      </c>
      <c r="B29" s="239" t="s">
        <v>27</v>
      </c>
      <c r="C29" s="239"/>
      <c r="D29" s="239"/>
      <c r="E29" s="239"/>
      <c r="G29" s="170"/>
      <c r="H29" s="170"/>
      <c r="I29" s="170"/>
      <c r="J29" s="170"/>
      <c r="K29" s="170"/>
      <c r="L29" s="170"/>
      <c r="M29" s="170"/>
      <c r="N29" s="170"/>
    </row>
    <row r="30" spans="1:14" ht="18.75" x14ac:dyDescent="0.3">
      <c r="A30" s="97"/>
      <c r="B30" s="97"/>
      <c r="C30" s="97"/>
      <c r="D30" s="97"/>
      <c r="E30" s="97"/>
      <c r="G30" s="170"/>
      <c r="H30" s="170"/>
      <c r="I30" s="170"/>
      <c r="J30" s="170"/>
      <c r="K30" s="170"/>
      <c r="L30" s="170"/>
      <c r="M30" s="170"/>
      <c r="N30" s="170"/>
    </row>
    <row r="31" spans="1:14" ht="18.75" x14ac:dyDescent="0.25">
      <c r="A31" s="169" t="s">
        <v>13</v>
      </c>
      <c r="B31" s="239" t="s">
        <v>34</v>
      </c>
      <c r="C31" s="239"/>
      <c r="D31" s="239"/>
      <c r="E31" s="239"/>
      <c r="F31" s="170" t="s">
        <v>35</v>
      </c>
      <c r="G31" s="171"/>
      <c r="H31" s="170"/>
      <c r="I31" s="170"/>
      <c r="J31" s="170"/>
      <c r="K31" s="170"/>
      <c r="L31" s="170"/>
      <c r="M31" s="170"/>
      <c r="N31" s="170"/>
    </row>
    <row r="32" spans="1:14" ht="18.75" x14ac:dyDescent="0.25">
      <c r="A32" s="169" t="s">
        <v>36</v>
      </c>
      <c r="B32" s="239"/>
      <c r="C32" s="239"/>
      <c r="D32" s="239"/>
      <c r="E32" s="239"/>
      <c r="G32" s="171"/>
      <c r="H32" s="170"/>
      <c r="I32" s="170"/>
      <c r="J32" s="170"/>
      <c r="K32" s="170"/>
      <c r="L32" s="170"/>
      <c r="M32" s="170"/>
      <c r="N32" s="170"/>
    </row>
    <row r="33" spans="1:14" ht="18.75" x14ac:dyDescent="0.3">
      <c r="A33" s="97"/>
      <c r="B33" s="97"/>
      <c r="C33" s="97"/>
      <c r="D33" s="97"/>
      <c r="E33" s="97"/>
      <c r="G33" s="170"/>
      <c r="H33" s="170"/>
      <c r="I33" s="170"/>
      <c r="J33" s="170"/>
      <c r="K33" s="170"/>
      <c r="L33" s="170"/>
      <c r="M33" s="170"/>
      <c r="N33" s="170"/>
    </row>
    <row r="34" spans="1:14" ht="18" customHeight="1" x14ac:dyDescent="0.25">
      <c r="A34" s="238" t="s">
        <v>11</v>
      </c>
      <c r="B34" s="240" t="s">
        <v>37</v>
      </c>
      <c r="C34" s="240"/>
      <c r="D34" s="240"/>
      <c r="E34" s="240"/>
      <c r="F34" s="170" t="s">
        <v>38</v>
      </c>
      <c r="G34" s="171"/>
      <c r="H34" s="170"/>
      <c r="I34" s="170"/>
      <c r="J34" s="170"/>
      <c r="K34" s="170"/>
      <c r="L34" s="170"/>
      <c r="M34" s="170"/>
      <c r="N34" s="170"/>
    </row>
    <row r="35" spans="1:14" ht="18" customHeight="1" x14ac:dyDescent="0.25">
      <c r="A35" s="238"/>
      <c r="B35" s="240"/>
      <c r="C35" s="240"/>
      <c r="D35" s="240"/>
      <c r="E35" s="240"/>
      <c r="F35" s="170" t="s">
        <v>40</v>
      </c>
      <c r="G35" s="171"/>
      <c r="H35" s="170"/>
      <c r="I35" s="170"/>
      <c r="J35" s="170"/>
      <c r="K35" s="170"/>
      <c r="L35" s="170"/>
      <c r="M35" s="170"/>
      <c r="N35" s="170"/>
    </row>
    <row r="36" spans="1:14" x14ac:dyDescent="0.25">
      <c r="A36" s="238" t="s">
        <v>12</v>
      </c>
      <c r="B36" s="239" t="s">
        <v>39</v>
      </c>
      <c r="C36" s="239"/>
      <c r="D36" s="239"/>
      <c r="E36" s="239"/>
      <c r="F36" s="170" t="s">
        <v>41</v>
      </c>
      <c r="G36" s="171"/>
      <c r="H36" s="170"/>
      <c r="I36" s="170"/>
      <c r="J36" s="170"/>
      <c r="K36" s="170"/>
      <c r="L36" s="170"/>
      <c r="M36" s="170"/>
      <c r="N36" s="170"/>
    </row>
    <row r="37" spans="1:14" x14ac:dyDescent="0.25">
      <c r="A37" s="238"/>
      <c r="B37" s="239"/>
      <c r="C37" s="239"/>
      <c r="D37" s="239"/>
      <c r="E37" s="239"/>
      <c r="F37" s="170" t="s">
        <v>42</v>
      </c>
      <c r="G37" s="171"/>
      <c r="H37" s="170"/>
      <c r="I37" s="170"/>
      <c r="J37" s="170"/>
      <c r="K37" s="170"/>
      <c r="L37" s="170"/>
      <c r="M37" s="170"/>
      <c r="N37" s="170"/>
    </row>
    <row r="38" spans="1:14" x14ac:dyDescent="0.25">
      <c r="A38" s="238" t="s">
        <v>14</v>
      </c>
      <c r="B38" s="239" t="s">
        <v>43</v>
      </c>
      <c r="C38" s="239"/>
      <c r="D38" s="239"/>
      <c r="E38" s="239"/>
      <c r="F38" s="170" t="s">
        <v>44</v>
      </c>
      <c r="G38" s="171"/>
      <c r="H38" s="170"/>
      <c r="I38" s="170"/>
      <c r="J38" s="170"/>
      <c r="K38" s="170"/>
      <c r="L38" s="170"/>
      <c r="M38" s="170"/>
      <c r="N38" s="170"/>
    </row>
    <row r="39" spans="1:14" x14ac:dyDescent="0.25">
      <c r="A39" s="238"/>
      <c r="B39" s="239"/>
      <c r="C39" s="239"/>
      <c r="D39" s="239"/>
      <c r="E39" s="239"/>
      <c r="F39" s="170" t="s">
        <v>46</v>
      </c>
      <c r="G39" s="171"/>
      <c r="H39" s="170"/>
      <c r="I39" s="170"/>
      <c r="J39" s="170"/>
      <c r="K39" s="170"/>
      <c r="L39" s="170"/>
      <c r="M39" s="170"/>
      <c r="N39" s="170"/>
    </row>
    <row r="40" spans="1:14" x14ac:dyDescent="0.25">
      <c r="A40" s="238" t="s">
        <v>15</v>
      </c>
      <c r="B40" s="239" t="s">
        <v>51</v>
      </c>
      <c r="C40" s="239"/>
      <c r="D40" s="239"/>
      <c r="E40" s="239"/>
      <c r="F40" s="170" t="s">
        <v>45</v>
      </c>
      <c r="G40" s="171"/>
      <c r="H40" s="170"/>
      <c r="I40" s="170"/>
      <c r="J40" s="170"/>
      <c r="K40" s="170"/>
      <c r="L40" s="170"/>
      <c r="M40" s="170"/>
      <c r="N40" s="170"/>
    </row>
    <row r="41" spans="1:14" x14ac:dyDescent="0.25">
      <c r="A41" s="238"/>
      <c r="B41" s="239"/>
      <c r="C41" s="239"/>
      <c r="D41" s="239"/>
      <c r="E41" s="239"/>
      <c r="F41" s="170" t="s">
        <v>47</v>
      </c>
      <c r="G41" s="171"/>
      <c r="H41" s="170"/>
      <c r="I41" s="170"/>
      <c r="J41" s="170"/>
      <c r="K41" s="170"/>
      <c r="L41" s="170"/>
      <c r="M41" s="170"/>
      <c r="N41" s="170"/>
    </row>
    <row r="42" spans="1:14" ht="18.75" x14ac:dyDescent="0.3">
      <c r="A42" s="169" t="s">
        <v>48</v>
      </c>
      <c r="B42" s="237" t="s">
        <v>49</v>
      </c>
      <c r="C42" s="237"/>
      <c r="D42" s="237"/>
      <c r="E42" s="237"/>
      <c r="F42" s="170" t="s">
        <v>50</v>
      </c>
      <c r="G42" s="171"/>
      <c r="H42" s="170"/>
      <c r="I42" s="170"/>
      <c r="J42" s="170"/>
      <c r="K42" s="170"/>
      <c r="L42" s="170"/>
      <c r="M42" s="170"/>
      <c r="N42" s="170"/>
    </row>
  </sheetData>
  <mergeCells count="65">
    <mergeCell ref="N3:N5"/>
    <mergeCell ref="B6:E6"/>
    <mergeCell ref="B2:E2"/>
    <mergeCell ref="B3:E5"/>
    <mergeCell ref="F3:F5"/>
    <mergeCell ref="G3:G5"/>
    <mergeCell ref="H3:H5"/>
    <mergeCell ref="I3:I5"/>
    <mergeCell ref="J7:J9"/>
    <mergeCell ref="J3:J5"/>
    <mergeCell ref="K3:K5"/>
    <mergeCell ref="L3:L5"/>
    <mergeCell ref="M3:M5"/>
    <mergeCell ref="B14:E14"/>
    <mergeCell ref="K7:K9"/>
    <mergeCell ref="L7:L9"/>
    <mergeCell ref="M7:M9"/>
    <mergeCell ref="N7:N9"/>
    <mergeCell ref="B10:E10"/>
    <mergeCell ref="B11:E13"/>
    <mergeCell ref="F11:F13"/>
    <mergeCell ref="G11:G13"/>
    <mergeCell ref="H11:H13"/>
    <mergeCell ref="I11:I13"/>
    <mergeCell ref="B7:E9"/>
    <mergeCell ref="F7:F9"/>
    <mergeCell ref="G7:G9"/>
    <mergeCell ref="H7:H9"/>
    <mergeCell ref="I7:I9"/>
    <mergeCell ref="J11:J13"/>
    <mergeCell ref="K11:K13"/>
    <mergeCell ref="L11:L13"/>
    <mergeCell ref="M11:M13"/>
    <mergeCell ref="N11:N13"/>
    <mergeCell ref="B26:E26"/>
    <mergeCell ref="K15:K16"/>
    <mergeCell ref="L15:L16"/>
    <mergeCell ref="M15:M16"/>
    <mergeCell ref="N15:N16"/>
    <mergeCell ref="B17:E17"/>
    <mergeCell ref="B20:E20"/>
    <mergeCell ref="B15:E16"/>
    <mergeCell ref="F15:F16"/>
    <mergeCell ref="G15:G16"/>
    <mergeCell ref="H15:H16"/>
    <mergeCell ref="I15:I16"/>
    <mergeCell ref="J15:J16"/>
    <mergeCell ref="A21:A22"/>
    <mergeCell ref="B21:E22"/>
    <mergeCell ref="A23:A24"/>
    <mergeCell ref="B23:E24"/>
    <mergeCell ref="B25:E25"/>
    <mergeCell ref="B27:E27"/>
    <mergeCell ref="B29:E29"/>
    <mergeCell ref="B31:E31"/>
    <mergeCell ref="B32:E32"/>
    <mergeCell ref="A34:A35"/>
    <mergeCell ref="B34:E35"/>
    <mergeCell ref="B42:E42"/>
    <mergeCell ref="A36:A37"/>
    <mergeCell ref="B36:E37"/>
    <mergeCell ref="A38:A39"/>
    <mergeCell ref="B38:E39"/>
    <mergeCell ref="A40:A41"/>
    <mergeCell ref="B40:E41"/>
  </mergeCells>
  <pageMargins left="0.7" right="0.7" top="0.75" bottom="0.75" header="0.3" footer="0.3"/>
  <pageSetup paperSize="9" orientation="landscape" r:id="rId1"/>
  <legacyDrawing r:id="rId2"/>
  <extLst>
    <ext xmlns:x14="http://schemas.microsoft.com/office/spreadsheetml/2009/9/main" uri="{78C0D931-6437-407d-A8EE-F0AAD7539E65}">
      <x14:conditionalFormattings>
        <x14:conditionalFormatting xmlns:xm="http://schemas.microsoft.com/office/excel/2006/main">
          <x14:cfRule type="expression" priority="93" id="{A6C4774C-0AF7-4C5D-9E32-587DD65AF92A}">
            <xm:f>'Choix Solutions 5'!$E$5="Non"</xm:f>
            <x14:dxf>
              <fill>
                <patternFill>
                  <bgColor theme="0" tint="-0.34998626667073579"/>
                </patternFill>
              </fill>
            </x14:dxf>
          </x14:cfRule>
          <x14:cfRule type="expression" priority="136" id="{7F8A43B8-3C87-4061-B234-6DBC8690D241}">
            <xm:f>'Choix Solutions 5'!$E$5="Non"</xm:f>
            <x14:dxf>
              <fill>
                <patternFill>
                  <bgColor theme="0" tint="-0.499984740745262"/>
                </patternFill>
              </fill>
            </x14:dxf>
          </x14:cfRule>
          <xm:sqref>G1:G5 G7:G9 G11:G13 G15:G16 G18:G1048576</xm:sqref>
        </x14:conditionalFormatting>
        <x14:conditionalFormatting xmlns:xm="http://schemas.microsoft.com/office/excel/2006/main">
          <x14:cfRule type="expression" priority="135" id="{40D713B4-97A7-46B7-BDDF-DAB4FC2AAD82}">
            <xm:f>'Choix Solutions 5'!$F$5="Non"</xm:f>
            <x14:dxf>
              <fill>
                <patternFill>
                  <bgColor theme="0" tint="-0.499984740745262"/>
                </patternFill>
              </fill>
            </x14:dxf>
          </x14:cfRule>
          <xm:sqref>H1:H2 H18:H19 H22:H1048576</xm:sqref>
        </x14:conditionalFormatting>
        <x14:conditionalFormatting xmlns:xm="http://schemas.microsoft.com/office/excel/2006/main">
          <x14:cfRule type="expression" priority="134" id="{A867E427-5EF1-4E35-98B6-8334EB473BAF}">
            <xm:f>'Choix Solutions 5'!$G$5="Non"</xm:f>
            <x14:dxf>
              <fill>
                <patternFill>
                  <bgColor theme="0" tint="-0.499984740745262"/>
                </patternFill>
              </fill>
            </x14:dxf>
          </x14:cfRule>
          <xm:sqref>I1:I2 I18:I19 I22:I1048576</xm:sqref>
        </x14:conditionalFormatting>
        <x14:conditionalFormatting xmlns:xm="http://schemas.microsoft.com/office/excel/2006/main">
          <x14:cfRule type="expression" priority="133" id="{553F48C3-46C4-4821-B88E-9CBDD973FE6B}">
            <xm:f>'Choix Solutions 5'!$H$5="Non"</xm:f>
            <x14:dxf>
              <fill>
                <patternFill>
                  <bgColor theme="0" tint="-0.499984740745262"/>
                </patternFill>
              </fill>
            </x14:dxf>
          </x14:cfRule>
          <xm:sqref>J1:J2 J18:J19 J22:J1048576</xm:sqref>
        </x14:conditionalFormatting>
        <x14:conditionalFormatting xmlns:xm="http://schemas.microsoft.com/office/excel/2006/main">
          <x14:cfRule type="expression" priority="132" id="{52E60AB8-54ED-4F90-A88C-839C43AE54CF}">
            <xm:f>'Choix Solutions 5'!$I$5="Non"</xm:f>
            <x14:dxf>
              <fill>
                <patternFill>
                  <bgColor theme="0" tint="-0.499984740745262"/>
                </patternFill>
              </fill>
            </x14:dxf>
          </x14:cfRule>
          <xm:sqref>K1:K2 K18:K19 K22:K1048576</xm:sqref>
        </x14:conditionalFormatting>
        <x14:conditionalFormatting xmlns:xm="http://schemas.microsoft.com/office/excel/2006/main">
          <x14:cfRule type="expression" priority="131" id="{E2EABBDC-A228-4A92-A536-2BA230C9C90C}">
            <xm:f>'Choix Solutions 5'!$J$5="Non"</xm:f>
            <x14:dxf>
              <fill>
                <patternFill>
                  <bgColor theme="0" tint="-0.499984740745262"/>
                </patternFill>
              </fill>
            </x14:dxf>
          </x14:cfRule>
          <xm:sqref>L1:L2 L18:L19 L22:L1048576</xm:sqref>
        </x14:conditionalFormatting>
        <x14:conditionalFormatting xmlns:xm="http://schemas.microsoft.com/office/excel/2006/main">
          <x14:cfRule type="expression" priority="130" id="{5A0FBBC7-7E74-4C73-97C4-FBA07DE5A0BC}">
            <xm:f>'Choix Solutions 5'!$K$5="Non"</xm:f>
            <x14:dxf>
              <fill>
                <patternFill>
                  <bgColor theme="0" tint="-0.499984740745262"/>
                </patternFill>
              </fill>
            </x14:dxf>
          </x14:cfRule>
          <xm:sqref>M1:M2 M18:M19 M22:M1048576</xm:sqref>
        </x14:conditionalFormatting>
        <x14:conditionalFormatting xmlns:xm="http://schemas.microsoft.com/office/excel/2006/main">
          <x14:cfRule type="expression" priority="129" id="{ACE26179-2D79-42E1-97C3-8A0605922243}">
            <xm:f>'Choix Solutions 5'!$L$5="Non"</xm:f>
            <x14:dxf>
              <fill>
                <patternFill>
                  <bgColor theme="0" tint="-0.499984740745262"/>
                </patternFill>
              </fill>
            </x14:dxf>
          </x14:cfRule>
          <xm:sqref>N1:N2 N18:N19 N22:N1048576</xm:sqref>
        </x14:conditionalFormatting>
        <x14:conditionalFormatting xmlns:xm="http://schemas.microsoft.com/office/excel/2006/main">
          <x14:cfRule type="expression" priority="128" id="{3CC2BFCD-02B8-4BEE-9C20-97D3E6761F43}">
            <xm:f>'Choix Solutions 5'!$E$5="Non"</xm:f>
            <x14:dxf>
              <fill>
                <patternFill>
                  <bgColor theme="0" tint="-0.499984740745262"/>
                </patternFill>
              </fill>
            </x14:dxf>
          </x14:cfRule>
          <xm:sqref>H3:H5</xm:sqref>
        </x14:conditionalFormatting>
        <x14:conditionalFormatting xmlns:xm="http://schemas.microsoft.com/office/excel/2006/main">
          <x14:cfRule type="expression" priority="127" id="{7116E628-FEB8-4D2F-97F7-6E5B1DE5F415}">
            <xm:f>'Choix Solutions 5'!$E$5="Non"</xm:f>
            <x14:dxf>
              <fill>
                <patternFill>
                  <bgColor theme="0" tint="-0.499984740745262"/>
                </patternFill>
              </fill>
            </x14:dxf>
          </x14:cfRule>
          <xm:sqref>I3:I5</xm:sqref>
        </x14:conditionalFormatting>
        <x14:conditionalFormatting xmlns:xm="http://schemas.microsoft.com/office/excel/2006/main">
          <x14:cfRule type="expression" priority="126" id="{E7040EBA-BB48-4C3E-9EB4-56958237737F}">
            <xm:f>'Choix Solutions 5'!$E$5="Non"</xm:f>
            <x14:dxf>
              <fill>
                <patternFill>
                  <bgColor theme="0" tint="-0.499984740745262"/>
                </patternFill>
              </fill>
            </x14:dxf>
          </x14:cfRule>
          <xm:sqref>J3:J5</xm:sqref>
        </x14:conditionalFormatting>
        <x14:conditionalFormatting xmlns:xm="http://schemas.microsoft.com/office/excel/2006/main">
          <x14:cfRule type="expression" priority="125" id="{D0A23595-1951-409A-A7A0-2A198C5F40A7}">
            <xm:f>'Choix Solutions 5'!$E$5="Non"</xm:f>
            <x14:dxf>
              <fill>
                <patternFill>
                  <bgColor theme="0" tint="-0.499984740745262"/>
                </patternFill>
              </fill>
            </x14:dxf>
          </x14:cfRule>
          <xm:sqref>K3:K5</xm:sqref>
        </x14:conditionalFormatting>
        <x14:conditionalFormatting xmlns:xm="http://schemas.microsoft.com/office/excel/2006/main">
          <x14:cfRule type="expression" priority="124" id="{D507CDB8-9C44-46D2-B953-FF1F5A6881E4}">
            <xm:f>'Choix Solutions 5'!$E$5="Non"</xm:f>
            <x14:dxf>
              <fill>
                <patternFill>
                  <bgColor theme="0" tint="-0.499984740745262"/>
                </patternFill>
              </fill>
            </x14:dxf>
          </x14:cfRule>
          <xm:sqref>L3:L5</xm:sqref>
        </x14:conditionalFormatting>
        <x14:conditionalFormatting xmlns:xm="http://schemas.microsoft.com/office/excel/2006/main">
          <x14:cfRule type="expression" priority="123" id="{E255056B-44F9-43C6-B454-527EFC9422A1}">
            <xm:f>'Choix Solutions 5'!$E$5="Non"</xm:f>
            <x14:dxf>
              <fill>
                <patternFill>
                  <bgColor theme="0" tint="-0.499984740745262"/>
                </patternFill>
              </fill>
            </x14:dxf>
          </x14:cfRule>
          <xm:sqref>M3:M5</xm:sqref>
        </x14:conditionalFormatting>
        <x14:conditionalFormatting xmlns:xm="http://schemas.microsoft.com/office/excel/2006/main">
          <x14:cfRule type="expression" priority="122" id="{C605DEBF-61D3-4E74-8DA3-0C4AF2652619}">
            <xm:f>'Choix Solutions 5'!$E$5="Non"</xm:f>
            <x14:dxf>
              <fill>
                <patternFill>
                  <bgColor theme="0" tint="-0.499984740745262"/>
                </patternFill>
              </fill>
            </x14:dxf>
          </x14:cfRule>
          <xm:sqref>N3:N5</xm:sqref>
        </x14:conditionalFormatting>
        <x14:conditionalFormatting xmlns:xm="http://schemas.microsoft.com/office/excel/2006/main">
          <x14:cfRule type="expression" priority="121" id="{F9EB5060-416B-42AC-BD38-7AC0231C2130}">
            <xm:f>'Choix Solutions 5'!$E$5="Non"</xm:f>
            <x14:dxf>
              <fill>
                <patternFill>
                  <bgColor theme="0" tint="-0.499984740745262"/>
                </patternFill>
              </fill>
            </x14:dxf>
          </x14:cfRule>
          <xm:sqref>H7:H9</xm:sqref>
        </x14:conditionalFormatting>
        <x14:conditionalFormatting xmlns:xm="http://schemas.microsoft.com/office/excel/2006/main">
          <x14:cfRule type="expression" priority="120" id="{BF4CDEFD-08BD-4401-8B9E-0674682BF27B}">
            <xm:f>'Choix Solutions 5'!$E$5="Non"</xm:f>
            <x14:dxf>
              <fill>
                <patternFill>
                  <bgColor theme="0" tint="-0.499984740745262"/>
                </patternFill>
              </fill>
            </x14:dxf>
          </x14:cfRule>
          <xm:sqref>I7:I9</xm:sqref>
        </x14:conditionalFormatting>
        <x14:conditionalFormatting xmlns:xm="http://schemas.microsoft.com/office/excel/2006/main">
          <x14:cfRule type="expression" priority="119" id="{F3AED8C5-6A9E-44D5-940E-6ED1EE6F52A0}">
            <xm:f>'Choix Solutions 5'!$E$5="Non"</xm:f>
            <x14:dxf>
              <fill>
                <patternFill>
                  <bgColor theme="0" tint="-0.499984740745262"/>
                </patternFill>
              </fill>
            </x14:dxf>
          </x14:cfRule>
          <xm:sqref>J7:J9</xm:sqref>
        </x14:conditionalFormatting>
        <x14:conditionalFormatting xmlns:xm="http://schemas.microsoft.com/office/excel/2006/main">
          <x14:cfRule type="expression" priority="118" id="{0CCC53E1-D481-46F3-85DA-3C5CCD90D5DC}">
            <xm:f>'Choix Solutions 5'!$E$5="Non"</xm:f>
            <x14:dxf>
              <fill>
                <patternFill>
                  <bgColor theme="0" tint="-0.499984740745262"/>
                </patternFill>
              </fill>
            </x14:dxf>
          </x14:cfRule>
          <xm:sqref>K7:K9</xm:sqref>
        </x14:conditionalFormatting>
        <x14:conditionalFormatting xmlns:xm="http://schemas.microsoft.com/office/excel/2006/main">
          <x14:cfRule type="expression" priority="117" id="{6FA39A88-5C42-4087-A368-CE1F2D535A9D}">
            <xm:f>'Choix Solutions 5'!$E$5="Non"</xm:f>
            <x14:dxf>
              <fill>
                <patternFill>
                  <bgColor theme="0" tint="-0.499984740745262"/>
                </patternFill>
              </fill>
            </x14:dxf>
          </x14:cfRule>
          <xm:sqref>L7:L9</xm:sqref>
        </x14:conditionalFormatting>
        <x14:conditionalFormatting xmlns:xm="http://schemas.microsoft.com/office/excel/2006/main">
          <x14:cfRule type="expression" priority="116" id="{D60E36C2-7B49-4701-9664-4B6F190D9098}">
            <xm:f>'Choix Solutions 5'!$E$5="Non"</xm:f>
            <x14:dxf>
              <fill>
                <patternFill>
                  <bgColor theme="0" tint="-0.499984740745262"/>
                </patternFill>
              </fill>
            </x14:dxf>
          </x14:cfRule>
          <xm:sqref>M7:M9</xm:sqref>
        </x14:conditionalFormatting>
        <x14:conditionalFormatting xmlns:xm="http://schemas.microsoft.com/office/excel/2006/main">
          <x14:cfRule type="expression" priority="115" id="{9CF7312D-FCCE-423F-A8CD-74B490F1FAC3}">
            <xm:f>'Choix Solutions 5'!$E$5="Non"</xm:f>
            <x14:dxf>
              <fill>
                <patternFill>
                  <bgColor theme="0" tint="-0.499984740745262"/>
                </patternFill>
              </fill>
            </x14:dxf>
          </x14:cfRule>
          <xm:sqref>N7:N9</xm:sqref>
        </x14:conditionalFormatting>
        <x14:conditionalFormatting xmlns:xm="http://schemas.microsoft.com/office/excel/2006/main">
          <x14:cfRule type="expression" priority="114" id="{1C7F56A4-75B8-4368-BC08-DFDB77A9068D}">
            <xm:f>'Choix Solutions 5'!$E$5="Non"</xm:f>
            <x14:dxf>
              <fill>
                <patternFill>
                  <bgColor theme="0" tint="-0.499984740745262"/>
                </patternFill>
              </fill>
            </x14:dxf>
          </x14:cfRule>
          <xm:sqref>H11:H13</xm:sqref>
        </x14:conditionalFormatting>
        <x14:conditionalFormatting xmlns:xm="http://schemas.microsoft.com/office/excel/2006/main">
          <x14:cfRule type="expression" priority="113" id="{0A6DB383-AD50-4489-AC5F-B5282F16CCD4}">
            <xm:f>'Choix Solutions 5'!$E$5="Non"</xm:f>
            <x14:dxf>
              <fill>
                <patternFill>
                  <bgColor theme="0" tint="-0.499984740745262"/>
                </patternFill>
              </fill>
            </x14:dxf>
          </x14:cfRule>
          <xm:sqref>I11:I13</xm:sqref>
        </x14:conditionalFormatting>
        <x14:conditionalFormatting xmlns:xm="http://schemas.microsoft.com/office/excel/2006/main">
          <x14:cfRule type="expression" priority="112" id="{BF5604D3-7B17-42F5-B6CA-B3EC74CDFB6E}">
            <xm:f>'Choix Solutions 5'!$E$5="Non"</xm:f>
            <x14:dxf>
              <fill>
                <patternFill>
                  <bgColor theme="0" tint="-0.499984740745262"/>
                </patternFill>
              </fill>
            </x14:dxf>
          </x14:cfRule>
          <xm:sqref>J11:J13</xm:sqref>
        </x14:conditionalFormatting>
        <x14:conditionalFormatting xmlns:xm="http://schemas.microsoft.com/office/excel/2006/main">
          <x14:cfRule type="expression" priority="111" id="{8B1CB529-FAC9-4251-9386-8C453DB56C08}">
            <xm:f>'Choix Solutions 5'!$E$5="Non"</xm:f>
            <x14:dxf>
              <fill>
                <patternFill>
                  <bgColor theme="0" tint="-0.499984740745262"/>
                </patternFill>
              </fill>
            </x14:dxf>
          </x14:cfRule>
          <xm:sqref>K11:K13</xm:sqref>
        </x14:conditionalFormatting>
        <x14:conditionalFormatting xmlns:xm="http://schemas.microsoft.com/office/excel/2006/main">
          <x14:cfRule type="expression" priority="110" id="{C4C68E06-B0A6-403D-A699-73AD15E51385}">
            <xm:f>'Choix Solutions 5'!$E$5="Non"</xm:f>
            <x14:dxf>
              <fill>
                <patternFill>
                  <bgColor theme="0" tint="-0.499984740745262"/>
                </patternFill>
              </fill>
            </x14:dxf>
          </x14:cfRule>
          <xm:sqref>L11:L13</xm:sqref>
        </x14:conditionalFormatting>
        <x14:conditionalFormatting xmlns:xm="http://schemas.microsoft.com/office/excel/2006/main">
          <x14:cfRule type="expression" priority="109" id="{139835CB-4709-4EFA-8D4B-24C3BEE98FED}">
            <xm:f>'Choix Solutions 5'!$E$5="Non"</xm:f>
            <x14:dxf>
              <fill>
                <patternFill>
                  <bgColor theme="0" tint="-0.499984740745262"/>
                </patternFill>
              </fill>
            </x14:dxf>
          </x14:cfRule>
          <xm:sqref>M11:M13</xm:sqref>
        </x14:conditionalFormatting>
        <x14:conditionalFormatting xmlns:xm="http://schemas.microsoft.com/office/excel/2006/main">
          <x14:cfRule type="expression" priority="108" id="{AC6C7108-767E-40B9-8A97-C06DA63C049D}">
            <xm:f>'Choix Solutions 5'!$E$5="Non"</xm:f>
            <x14:dxf>
              <fill>
                <patternFill>
                  <bgColor theme="0" tint="-0.499984740745262"/>
                </patternFill>
              </fill>
            </x14:dxf>
          </x14:cfRule>
          <xm:sqref>N11:N13</xm:sqref>
        </x14:conditionalFormatting>
        <x14:conditionalFormatting xmlns:xm="http://schemas.microsoft.com/office/excel/2006/main">
          <x14:cfRule type="expression" priority="107" id="{E57640A7-13B7-4715-A054-A0568CEB3AEF}">
            <xm:f>'Choix Solutions 5'!$E$5="Non"</xm:f>
            <x14:dxf>
              <fill>
                <patternFill>
                  <bgColor theme="0" tint="-0.499984740745262"/>
                </patternFill>
              </fill>
            </x14:dxf>
          </x14:cfRule>
          <xm:sqref>H15:H16</xm:sqref>
        </x14:conditionalFormatting>
        <x14:conditionalFormatting xmlns:xm="http://schemas.microsoft.com/office/excel/2006/main">
          <x14:cfRule type="expression" priority="106" id="{9B91D21B-9D3A-499D-984B-C1C5EBCD4BFE}">
            <xm:f>'Choix Solutions 5'!$E$5="Non"</xm:f>
            <x14:dxf>
              <fill>
                <patternFill>
                  <bgColor theme="0" tint="-0.499984740745262"/>
                </patternFill>
              </fill>
            </x14:dxf>
          </x14:cfRule>
          <xm:sqref>I15:I16</xm:sqref>
        </x14:conditionalFormatting>
        <x14:conditionalFormatting xmlns:xm="http://schemas.microsoft.com/office/excel/2006/main">
          <x14:cfRule type="expression" priority="105" id="{3BD4E53C-6037-425C-8704-361D2462529B}">
            <xm:f>'Choix Solutions 5'!$E$5="Non"</xm:f>
            <x14:dxf>
              <fill>
                <patternFill>
                  <bgColor theme="0" tint="-0.499984740745262"/>
                </patternFill>
              </fill>
            </x14:dxf>
          </x14:cfRule>
          <xm:sqref>J15:J16</xm:sqref>
        </x14:conditionalFormatting>
        <x14:conditionalFormatting xmlns:xm="http://schemas.microsoft.com/office/excel/2006/main">
          <x14:cfRule type="expression" priority="104" id="{8635A653-F8AE-427A-8B75-296A0AF57A56}">
            <xm:f>'Choix Solutions 5'!$E$5="Non"</xm:f>
            <x14:dxf>
              <fill>
                <patternFill>
                  <bgColor theme="0" tint="-0.499984740745262"/>
                </patternFill>
              </fill>
            </x14:dxf>
          </x14:cfRule>
          <xm:sqref>K15:K16</xm:sqref>
        </x14:conditionalFormatting>
        <x14:conditionalFormatting xmlns:xm="http://schemas.microsoft.com/office/excel/2006/main">
          <x14:cfRule type="expression" priority="103" id="{93367976-ABC8-4BA3-A4B2-213365543A75}">
            <xm:f>'Choix Solutions 5'!$E$5="Non"</xm:f>
            <x14:dxf>
              <fill>
                <patternFill>
                  <bgColor theme="0" tint="-0.499984740745262"/>
                </patternFill>
              </fill>
            </x14:dxf>
          </x14:cfRule>
          <xm:sqref>L15:L16</xm:sqref>
        </x14:conditionalFormatting>
        <x14:conditionalFormatting xmlns:xm="http://schemas.microsoft.com/office/excel/2006/main">
          <x14:cfRule type="expression" priority="102" id="{10059405-42D6-4823-AC75-4EF37FE5BD1B}">
            <xm:f>'Choix Solutions 5'!$E$5="Non"</xm:f>
            <x14:dxf>
              <fill>
                <patternFill>
                  <bgColor theme="0" tint="-0.499984740745262"/>
                </patternFill>
              </fill>
            </x14:dxf>
          </x14:cfRule>
          <xm:sqref>M15:M16</xm:sqref>
        </x14:conditionalFormatting>
        <x14:conditionalFormatting xmlns:xm="http://schemas.microsoft.com/office/excel/2006/main">
          <x14:cfRule type="expression" priority="101" id="{2F856809-3146-487C-A4D9-19FEFA81227D}">
            <xm:f>'Choix Solutions 5'!$E$5="Non"</xm:f>
            <x14:dxf>
              <fill>
                <patternFill>
                  <bgColor theme="0" tint="-0.499984740745262"/>
                </patternFill>
              </fill>
            </x14:dxf>
          </x14:cfRule>
          <xm:sqref>N15:N16</xm:sqref>
        </x14:conditionalFormatting>
        <x14:conditionalFormatting xmlns:xm="http://schemas.microsoft.com/office/excel/2006/main">
          <x14:cfRule type="expression" priority="100" id="{5E19514D-6617-4453-9FBF-B5BBE548C581}">
            <xm:f>'Choix Solutions 5'!$L$5="Non"</xm:f>
            <x14:dxf>
              <font>
                <strike val="0"/>
              </font>
              <fill>
                <patternFill>
                  <bgColor theme="0" tint="-0.34998626667073579"/>
                </patternFill>
              </fill>
            </x14:dxf>
          </x14:cfRule>
          <xm:sqref>N1:N5 N7:N9 N11:N13 N15:N16 N18:N19 N22:N1048576</xm:sqref>
        </x14:conditionalFormatting>
        <x14:conditionalFormatting xmlns:xm="http://schemas.microsoft.com/office/excel/2006/main">
          <x14:cfRule type="expression" priority="99" id="{A3B2965E-77CF-4410-8015-956EF5A67D99}">
            <xm:f>'Choix Solutions 5'!$K$5="Non"</xm:f>
            <x14:dxf>
              <fill>
                <patternFill>
                  <bgColor theme="0" tint="-0.34998626667073579"/>
                </patternFill>
              </fill>
            </x14:dxf>
          </x14:cfRule>
          <xm:sqref>M1:M5 M7:M9 M11:M13 M15:M16 M18:M19 M22:M1048576</xm:sqref>
        </x14:conditionalFormatting>
        <x14:conditionalFormatting xmlns:xm="http://schemas.microsoft.com/office/excel/2006/main">
          <x14:cfRule type="expression" priority="98" id="{A213E315-064C-4EB7-BB31-40B2A58708F8}">
            <xm:f>'Choix Solutions 5'!$J$5="Non"</xm:f>
            <x14:dxf>
              <fill>
                <patternFill>
                  <bgColor theme="0" tint="-0.34998626667073579"/>
                </patternFill>
              </fill>
            </x14:dxf>
          </x14:cfRule>
          <xm:sqref>L1:L5 L7:L9 L11:L13 L15:L16 L18:L19 L22:L1048576</xm:sqref>
        </x14:conditionalFormatting>
        <x14:conditionalFormatting xmlns:xm="http://schemas.microsoft.com/office/excel/2006/main">
          <x14:cfRule type="expression" priority="97" id="{23B7E162-A6C8-4B44-81FD-A86BB568804F}">
            <xm:f>'Choix Solutions 5'!$I$5="Non"</xm:f>
            <x14:dxf>
              <fill>
                <patternFill>
                  <bgColor theme="0" tint="-0.34998626667073579"/>
                </patternFill>
              </fill>
            </x14:dxf>
          </x14:cfRule>
          <xm:sqref>K1:K5 K7:K9 K11:K13 K15:K16 K18:K19 K22:K1048576</xm:sqref>
        </x14:conditionalFormatting>
        <x14:conditionalFormatting xmlns:xm="http://schemas.microsoft.com/office/excel/2006/main">
          <x14:cfRule type="expression" priority="96" id="{28041A9C-0468-45AF-8219-9B5412D10131}">
            <xm:f>'Choix Solutions 5'!$H$5="Non"</xm:f>
            <x14:dxf>
              <fill>
                <patternFill>
                  <bgColor theme="0" tint="-0.34998626667073579"/>
                </patternFill>
              </fill>
            </x14:dxf>
          </x14:cfRule>
          <xm:sqref>J1:J5 J7:J9 J11:J13 J15:J16 J18:J19 J22:J1048576</xm:sqref>
        </x14:conditionalFormatting>
        <x14:conditionalFormatting xmlns:xm="http://schemas.microsoft.com/office/excel/2006/main">
          <x14:cfRule type="expression" priority="95" id="{C9571F51-BCD2-4660-BACD-E3C3B3D7D814}">
            <xm:f>'Choix Solutions 5'!$G$5="Non"</xm:f>
            <x14:dxf>
              <fill>
                <patternFill>
                  <bgColor theme="0" tint="-0.34998626667073579"/>
                </patternFill>
              </fill>
            </x14:dxf>
          </x14:cfRule>
          <xm:sqref>I1:I5 I7:I9 I11:I13 I15:I16 I18:I19 I22:I1048576</xm:sqref>
        </x14:conditionalFormatting>
        <x14:conditionalFormatting xmlns:xm="http://schemas.microsoft.com/office/excel/2006/main">
          <x14:cfRule type="expression" priority="94" id="{41D5BD3F-A715-430B-A1D5-4DEC43D9D302}">
            <xm:f>'Choix Solutions 5'!$F$5="Non"</xm:f>
            <x14:dxf>
              <fill>
                <patternFill>
                  <bgColor theme="0" tint="-0.34998626667073579"/>
                </patternFill>
              </fill>
            </x14:dxf>
          </x14:cfRule>
          <xm:sqref>H1:H5 H7:H9 H11:H13 H15:H16 H18:H19 H22:H1048576</xm:sqref>
        </x14:conditionalFormatting>
        <x14:conditionalFormatting xmlns:xm="http://schemas.microsoft.com/office/excel/2006/main">
          <x14:cfRule type="expression" priority="91" id="{287B358F-D9D1-492D-8CC7-815DE477D6C6}">
            <xm:f>'Choix Solutions 5'!$E$5="Non"</xm:f>
            <x14:dxf>
              <fill>
                <patternFill>
                  <bgColor theme="0" tint="-0.34998626667073579"/>
                </patternFill>
              </fill>
            </x14:dxf>
          </x14:cfRule>
          <x14:cfRule type="expression" priority="92" id="{094517C3-5A2C-4CEA-880B-ECB8E11E9F3D}">
            <xm:f>'Choix Solutions 5'!$E$5="Non"</xm:f>
            <x14:dxf>
              <fill>
                <patternFill>
                  <bgColor theme="0" tint="-0.499984740745262"/>
                </patternFill>
              </fill>
            </x14:dxf>
          </x14:cfRule>
          <xm:sqref>G6</xm:sqref>
        </x14:conditionalFormatting>
        <x14:conditionalFormatting xmlns:xm="http://schemas.microsoft.com/office/excel/2006/main">
          <x14:cfRule type="expression" priority="89" id="{6C9EA864-CC92-47A8-9FD9-DE1CA0ECD348}">
            <xm:f>'Choix Solutions 5'!$E$5="Non"</xm:f>
            <x14:dxf>
              <fill>
                <patternFill>
                  <bgColor theme="0" tint="-0.34998626667073579"/>
                </patternFill>
              </fill>
            </x14:dxf>
          </x14:cfRule>
          <x14:cfRule type="expression" priority="90" id="{140055E9-1F6D-4CC3-BDF6-8075901D54D7}">
            <xm:f>'Choix Solutions 5'!$E$5="Non"</xm:f>
            <x14:dxf>
              <fill>
                <patternFill>
                  <bgColor theme="0" tint="-0.499984740745262"/>
                </patternFill>
              </fill>
            </x14:dxf>
          </x14:cfRule>
          <xm:sqref>G10</xm:sqref>
        </x14:conditionalFormatting>
        <x14:conditionalFormatting xmlns:xm="http://schemas.microsoft.com/office/excel/2006/main">
          <x14:cfRule type="expression" priority="87" id="{5EF6C432-990C-410A-8646-41D3B28FCE8A}">
            <xm:f>'Choix Solutions 5'!$E$5="Non"</xm:f>
            <x14:dxf>
              <fill>
                <patternFill>
                  <bgColor theme="0" tint="-0.34998626667073579"/>
                </patternFill>
              </fill>
            </x14:dxf>
          </x14:cfRule>
          <x14:cfRule type="expression" priority="88" id="{01DFA202-E7DD-40D7-B135-663F8C25FEB7}">
            <xm:f>'Choix Solutions 5'!$E$5="Non"</xm:f>
            <x14:dxf>
              <fill>
                <patternFill>
                  <bgColor theme="0" tint="-0.499984740745262"/>
                </patternFill>
              </fill>
            </x14:dxf>
          </x14:cfRule>
          <xm:sqref>G14</xm:sqref>
        </x14:conditionalFormatting>
        <x14:conditionalFormatting xmlns:xm="http://schemas.microsoft.com/office/excel/2006/main">
          <x14:cfRule type="expression" priority="85" id="{EF1B4EAD-C845-4109-9D28-3C4F982276C5}">
            <xm:f>'Choix Solutions 5'!$E$5="Non"</xm:f>
            <x14:dxf>
              <fill>
                <patternFill>
                  <bgColor theme="0" tint="-0.34998626667073579"/>
                </patternFill>
              </fill>
            </x14:dxf>
          </x14:cfRule>
          <x14:cfRule type="expression" priority="86" id="{110EC6AE-630D-46CB-9E08-D6A8E9ADFC13}">
            <xm:f>'Choix Solutions 5'!$E$5="Non"</xm:f>
            <x14:dxf>
              <fill>
                <patternFill>
                  <bgColor theme="0" tint="-0.499984740745262"/>
                </patternFill>
              </fill>
            </x14:dxf>
          </x14:cfRule>
          <xm:sqref>G17</xm:sqref>
        </x14:conditionalFormatting>
        <x14:conditionalFormatting xmlns:xm="http://schemas.microsoft.com/office/excel/2006/main">
          <x14:cfRule type="expression" priority="83" id="{0E6DBE74-7DAC-42D6-9AA6-8DF51A0FA1FE}">
            <xm:f>'Choix Solutions 5'!$E$5="Non"</xm:f>
            <x14:dxf>
              <fill>
                <patternFill>
                  <bgColor theme="0" tint="-0.34998626667073579"/>
                </patternFill>
              </fill>
            </x14:dxf>
          </x14:cfRule>
          <x14:cfRule type="expression" priority="84" id="{02C02C0B-2FBE-4810-9959-9BBD784EC4AA}">
            <xm:f>'Choix Solutions 5'!$E$5="Non"</xm:f>
            <x14:dxf>
              <fill>
                <patternFill>
                  <bgColor theme="0" tint="-0.499984740745262"/>
                </patternFill>
              </fill>
            </x14:dxf>
          </x14:cfRule>
          <xm:sqref>H17</xm:sqref>
        </x14:conditionalFormatting>
        <x14:conditionalFormatting xmlns:xm="http://schemas.microsoft.com/office/excel/2006/main">
          <x14:cfRule type="expression" priority="81" id="{F586F2C5-71C8-4B11-85A2-B8AA71D0463D}">
            <xm:f>'Choix Solutions 5'!$E$5="Non"</xm:f>
            <x14:dxf>
              <fill>
                <patternFill>
                  <bgColor theme="0" tint="-0.34998626667073579"/>
                </patternFill>
              </fill>
            </x14:dxf>
          </x14:cfRule>
          <x14:cfRule type="expression" priority="82" id="{732DB0F2-C87B-4036-B664-F935B1B7D618}">
            <xm:f>'Choix Solutions 5'!$E$5="Non"</xm:f>
            <x14:dxf>
              <fill>
                <patternFill>
                  <bgColor theme="0" tint="-0.499984740745262"/>
                </patternFill>
              </fill>
            </x14:dxf>
          </x14:cfRule>
          <xm:sqref>I17</xm:sqref>
        </x14:conditionalFormatting>
        <x14:conditionalFormatting xmlns:xm="http://schemas.microsoft.com/office/excel/2006/main">
          <x14:cfRule type="expression" priority="79" id="{5A0170B9-DDB6-4B19-B652-95A88A080583}">
            <xm:f>'Choix Solutions 5'!$E$5="Non"</xm:f>
            <x14:dxf>
              <fill>
                <patternFill>
                  <bgColor theme="0" tint="-0.34998626667073579"/>
                </patternFill>
              </fill>
            </x14:dxf>
          </x14:cfRule>
          <x14:cfRule type="expression" priority="80" id="{97EC1124-CFFD-4F89-A4C8-5B5C53101F84}">
            <xm:f>'Choix Solutions 5'!$E$5="Non"</xm:f>
            <x14:dxf>
              <fill>
                <patternFill>
                  <bgColor theme="0" tint="-0.499984740745262"/>
                </patternFill>
              </fill>
            </x14:dxf>
          </x14:cfRule>
          <xm:sqref>J17</xm:sqref>
        </x14:conditionalFormatting>
        <x14:conditionalFormatting xmlns:xm="http://schemas.microsoft.com/office/excel/2006/main">
          <x14:cfRule type="expression" priority="77" id="{88BF1A2F-5B47-4AAC-9921-212A368D21B0}">
            <xm:f>'Choix Solutions 5'!$E$5="Non"</xm:f>
            <x14:dxf>
              <fill>
                <patternFill>
                  <bgColor theme="0" tint="-0.34998626667073579"/>
                </patternFill>
              </fill>
            </x14:dxf>
          </x14:cfRule>
          <x14:cfRule type="expression" priority="78" id="{3C446598-719D-473C-B672-C4180B64D22A}">
            <xm:f>'Choix Solutions 5'!$E$5="Non"</xm:f>
            <x14:dxf>
              <fill>
                <patternFill>
                  <bgColor theme="0" tint="-0.499984740745262"/>
                </patternFill>
              </fill>
            </x14:dxf>
          </x14:cfRule>
          <xm:sqref>K17</xm:sqref>
        </x14:conditionalFormatting>
        <x14:conditionalFormatting xmlns:xm="http://schemas.microsoft.com/office/excel/2006/main">
          <x14:cfRule type="expression" priority="75" id="{7918F760-1BBC-46A8-87CF-2094D68007D0}">
            <xm:f>'Choix Solutions 5'!$E$5="Non"</xm:f>
            <x14:dxf>
              <fill>
                <patternFill>
                  <bgColor theme="0" tint="-0.34998626667073579"/>
                </patternFill>
              </fill>
            </x14:dxf>
          </x14:cfRule>
          <x14:cfRule type="expression" priority="76" id="{E0295003-BB14-4223-A7AB-742AF20249BF}">
            <xm:f>'Choix Solutions 5'!$E$5="Non"</xm:f>
            <x14:dxf>
              <fill>
                <patternFill>
                  <bgColor theme="0" tint="-0.499984740745262"/>
                </patternFill>
              </fill>
            </x14:dxf>
          </x14:cfRule>
          <xm:sqref>L17</xm:sqref>
        </x14:conditionalFormatting>
        <x14:conditionalFormatting xmlns:xm="http://schemas.microsoft.com/office/excel/2006/main">
          <x14:cfRule type="expression" priority="73" id="{540E198C-8CBF-46C6-B55C-B9F67BC22CF2}">
            <xm:f>'Choix Solutions 5'!$E$5="Non"</xm:f>
            <x14:dxf>
              <fill>
                <patternFill>
                  <bgColor theme="0" tint="-0.34998626667073579"/>
                </patternFill>
              </fill>
            </x14:dxf>
          </x14:cfRule>
          <x14:cfRule type="expression" priority="74" id="{31E361EC-8554-42DF-881F-C5E59C774F2E}">
            <xm:f>'Choix Solutions 5'!$E$5="Non"</xm:f>
            <x14:dxf>
              <fill>
                <patternFill>
                  <bgColor theme="0" tint="-0.499984740745262"/>
                </patternFill>
              </fill>
            </x14:dxf>
          </x14:cfRule>
          <xm:sqref>M17</xm:sqref>
        </x14:conditionalFormatting>
        <x14:conditionalFormatting xmlns:xm="http://schemas.microsoft.com/office/excel/2006/main">
          <x14:cfRule type="expression" priority="71" id="{2C4314A9-8D23-4FF9-AD5D-6D667A4D0809}">
            <xm:f>'Choix Solutions 5'!$E$5="Non"</xm:f>
            <x14:dxf>
              <fill>
                <patternFill>
                  <bgColor theme="0" tint="-0.34998626667073579"/>
                </patternFill>
              </fill>
            </x14:dxf>
          </x14:cfRule>
          <x14:cfRule type="expression" priority="72" id="{2FEA1A9C-DDFE-4B8B-8603-DFB9A88ED64C}">
            <xm:f>'Choix Solutions 5'!$E$5="Non"</xm:f>
            <x14:dxf>
              <fill>
                <patternFill>
                  <bgColor theme="0" tint="-0.499984740745262"/>
                </patternFill>
              </fill>
            </x14:dxf>
          </x14:cfRule>
          <xm:sqref>N17</xm:sqref>
        </x14:conditionalFormatting>
        <x14:conditionalFormatting xmlns:xm="http://schemas.microsoft.com/office/excel/2006/main">
          <x14:cfRule type="expression" priority="69" id="{4820DF5D-4848-4E0F-8333-3930ECD986B1}">
            <xm:f>'Choix Solutions 5'!$E$5="Non"</xm:f>
            <x14:dxf>
              <fill>
                <patternFill>
                  <bgColor theme="0" tint="-0.34998626667073579"/>
                </patternFill>
              </fill>
            </x14:dxf>
          </x14:cfRule>
          <x14:cfRule type="expression" priority="70" id="{35C2452E-0796-41DA-B4A5-73AFDA40DB18}">
            <xm:f>'Choix Solutions 5'!$E$5="Non"</xm:f>
            <x14:dxf>
              <fill>
                <patternFill>
                  <bgColor theme="0" tint="-0.499984740745262"/>
                </patternFill>
              </fill>
            </x14:dxf>
          </x14:cfRule>
          <xm:sqref>H6</xm:sqref>
        </x14:conditionalFormatting>
        <x14:conditionalFormatting xmlns:xm="http://schemas.microsoft.com/office/excel/2006/main">
          <x14:cfRule type="expression" priority="67" id="{3682AE6A-F7E2-40B7-852E-C302240AA9DF}">
            <xm:f>'Choix Solutions 5'!$E$5="Non"</xm:f>
            <x14:dxf>
              <fill>
                <patternFill>
                  <bgColor theme="0" tint="-0.34998626667073579"/>
                </patternFill>
              </fill>
            </x14:dxf>
          </x14:cfRule>
          <x14:cfRule type="expression" priority="68" id="{BDC20EB1-2BAE-4FA3-BFB8-ADF79FB146C8}">
            <xm:f>'Choix Solutions 5'!$E$5="Non"</xm:f>
            <x14:dxf>
              <fill>
                <patternFill>
                  <bgColor theme="0" tint="-0.499984740745262"/>
                </patternFill>
              </fill>
            </x14:dxf>
          </x14:cfRule>
          <xm:sqref>I6</xm:sqref>
        </x14:conditionalFormatting>
        <x14:conditionalFormatting xmlns:xm="http://schemas.microsoft.com/office/excel/2006/main">
          <x14:cfRule type="expression" priority="65" id="{E71D1F81-E202-475B-9FBF-BC0FDDB38BE0}">
            <xm:f>'Choix Solutions 5'!$E$5="Non"</xm:f>
            <x14:dxf>
              <fill>
                <patternFill>
                  <bgColor theme="0" tint="-0.34998626667073579"/>
                </patternFill>
              </fill>
            </x14:dxf>
          </x14:cfRule>
          <x14:cfRule type="expression" priority="66" id="{8593F989-6A97-4646-964E-030EA5897542}">
            <xm:f>'Choix Solutions 5'!$E$5="Non"</xm:f>
            <x14:dxf>
              <fill>
                <patternFill>
                  <bgColor theme="0" tint="-0.499984740745262"/>
                </patternFill>
              </fill>
            </x14:dxf>
          </x14:cfRule>
          <xm:sqref>J6</xm:sqref>
        </x14:conditionalFormatting>
        <x14:conditionalFormatting xmlns:xm="http://schemas.microsoft.com/office/excel/2006/main">
          <x14:cfRule type="expression" priority="63" id="{4C5D0F8E-5578-4B50-9C17-6260095A70E8}">
            <xm:f>'Choix Solutions 5'!$E$5="Non"</xm:f>
            <x14:dxf>
              <fill>
                <patternFill>
                  <bgColor theme="0" tint="-0.34998626667073579"/>
                </patternFill>
              </fill>
            </x14:dxf>
          </x14:cfRule>
          <x14:cfRule type="expression" priority="64" id="{4144950D-873A-4491-B455-1EB075A9BD52}">
            <xm:f>'Choix Solutions 5'!$E$5="Non"</xm:f>
            <x14:dxf>
              <fill>
                <patternFill>
                  <bgColor theme="0" tint="-0.499984740745262"/>
                </patternFill>
              </fill>
            </x14:dxf>
          </x14:cfRule>
          <xm:sqref>K6</xm:sqref>
        </x14:conditionalFormatting>
        <x14:conditionalFormatting xmlns:xm="http://schemas.microsoft.com/office/excel/2006/main">
          <x14:cfRule type="expression" priority="61" id="{B99BF63A-53BF-47B8-A1E6-AB63D55D7026}">
            <xm:f>'Choix Solutions 5'!$E$5="Non"</xm:f>
            <x14:dxf>
              <fill>
                <patternFill>
                  <bgColor theme="0" tint="-0.34998626667073579"/>
                </patternFill>
              </fill>
            </x14:dxf>
          </x14:cfRule>
          <x14:cfRule type="expression" priority="62" id="{F6C7C2F5-5A72-42FC-A170-5F39E59AE7F4}">
            <xm:f>'Choix Solutions 5'!$E$5="Non"</xm:f>
            <x14:dxf>
              <fill>
                <patternFill>
                  <bgColor theme="0" tint="-0.499984740745262"/>
                </patternFill>
              </fill>
            </x14:dxf>
          </x14:cfRule>
          <xm:sqref>L6</xm:sqref>
        </x14:conditionalFormatting>
        <x14:conditionalFormatting xmlns:xm="http://schemas.microsoft.com/office/excel/2006/main">
          <x14:cfRule type="expression" priority="59" id="{0A8281D1-A212-40CA-91A1-9A8B6F243FED}">
            <xm:f>'Choix Solutions 5'!$E$5="Non"</xm:f>
            <x14:dxf>
              <fill>
                <patternFill>
                  <bgColor theme="0" tint="-0.34998626667073579"/>
                </patternFill>
              </fill>
            </x14:dxf>
          </x14:cfRule>
          <x14:cfRule type="expression" priority="60" id="{FA9159D5-6648-4448-92F3-3487890614D6}">
            <xm:f>'Choix Solutions 5'!$E$5="Non"</xm:f>
            <x14:dxf>
              <fill>
                <patternFill>
                  <bgColor theme="0" tint="-0.499984740745262"/>
                </patternFill>
              </fill>
            </x14:dxf>
          </x14:cfRule>
          <xm:sqref>M6</xm:sqref>
        </x14:conditionalFormatting>
        <x14:conditionalFormatting xmlns:xm="http://schemas.microsoft.com/office/excel/2006/main">
          <x14:cfRule type="expression" priority="57" id="{A9889461-E637-49CB-A877-9B4F58E3A0AC}">
            <xm:f>'Choix Solutions 5'!$E$5="Non"</xm:f>
            <x14:dxf>
              <fill>
                <patternFill>
                  <bgColor theme="0" tint="-0.34998626667073579"/>
                </patternFill>
              </fill>
            </x14:dxf>
          </x14:cfRule>
          <x14:cfRule type="expression" priority="58" id="{C8C1F8D7-105B-4463-A9F3-DA5318254C52}">
            <xm:f>'Choix Solutions 5'!$E$5="Non"</xm:f>
            <x14:dxf>
              <fill>
                <patternFill>
                  <bgColor theme="0" tint="-0.499984740745262"/>
                </patternFill>
              </fill>
            </x14:dxf>
          </x14:cfRule>
          <xm:sqref>N6</xm:sqref>
        </x14:conditionalFormatting>
        <x14:conditionalFormatting xmlns:xm="http://schemas.microsoft.com/office/excel/2006/main">
          <x14:cfRule type="expression" priority="55" id="{C7CA81D0-077B-4709-9B63-06F2D447DF9D}">
            <xm:f>'Choix Solutions 5'!$E$5="Non"</xm:f>
            <x14:dxf>
              <fill>
                <patternFill>
                  <bgColor theme="0" tint="-0.34998626667073579"/>
                </patternFill>
              </fill>
            </x14:dxf>
          </x14:cfRule>
          <x14:cfRule type="expression" priority="56" id="{24F46ADC-1C70-4C37-921F-7B774636EB65}">
            <xm:f>'Choix Solutions 5'!$E$5="Non"</xm:f>
            <x14:dxf>
              <fill>
                <patternFill>
                  <bgColor theme="0" tint="-0.499984740745262"/>
                </patternFill>
              </fill>
            </x14:dxf>
          </x14:cfRule>
          <xm:sqref>H10</xm:sqref>
        </x14:conditionalFormatting>
        <x14:conditionalFormatting xmlns:xm="http://schemas.microsoft.com/office/excel/2006/main">
          <x14:cfRule type="expression" priority="53" id="{D654F573-2C1A-4725-96B6-1641825196E0}">
            <xm:f>'Choix Solutions 5'!$E$5="Non"</xm:f>
            <x14:dxf>
              <fill>
                <patternFill>
                  <bgColor theme="0" tint="-0.34998626667073579"/>
                </patternFill>
              </fill>
            </x14:dxf>
          </x14:cfRule>
          <x14:cfRule type="expression" priority="54" id="{E4E499C2-F4E7-41AF-B6E6-18865688EB98}">
            <xm:f>'Choix Solutions 5'!$E$5="Non"</xm:f>
            <x14:dxf>
              <fill>
                <patternFill>
                  <bgColor theme="0" tint="-0.499984740745262"/>
                </patternFill>
              </fill>
            </x14:dxf>
          </x14:cfRule>
          <xm:sqref>I10</xm:sqref>
        </x14:conditionalFormatting>
        <x14:conditionalFormatting xmlns:xm="http://schemas.microsoft.com/office/excel/2006/main">
          <x14:cfRule type="expression" priority="51" id="{FE92CDFF-057F-4099-A829-8A3B9DB13DFF}">
            <xm:f>'Choix Solutions 5'!$E$5="Non"</xm:f>
            <x14:dxf>
              <fill>
                <patternFill>
                  <bgColor theme="0" tint="-0.34998626667073579"/>
                </patternFill>
              </fill>
            </x14:dxf>
          </x14:cfRule>
          <x14:cfRule type="expression" priority="52" id="{EDA7F7FC-36B4-4526-B0B4-FA8B1033F0A6}">
            <xm:f>'Choix Solutions 5'!$E$5="Non"</xm:f>
            <x14:dxf>
              <fill>
                <patternFill>
                  <bgColor theme="0" tint="-0.499984740745262"/>
                </patternFill>
              </fill>
            </x14:dxf>
          </x14:cfRule>
          <xm:sqref>J10</xm:sqref>
        </x14:conditionalFormatting>
        <x14:conditionalFormatting xmlns:xm="http://schemas.microsoft.com/office/excel/2006/main">
          <x14:cfRule type="expression" priority="49" id="{CCCCFAE2-00A9-4BDD-89AB-7F7F41A690D0}">
            <xm:f>'Choix Solutions 5'!$E$5="Non"</xm:f>
            <x14:dxf>
              <fill>
                <patternFill>
                  <bgColor theme="0" tint="-0.34998626667073579"/>
                </patternFill>
              </fill>
            </x14:dxf>
          </x14:cfRule>
          <x14:cfRule type="expression" priority="50" id="{B68D005B-410D-4C7A-B88C-39948EA9DA14}">
            <xm:f>'Choix Solutions 5'!$E$5="Non"</xm:f>
            <x14:dxf>
              <fill>
                <patternFill>
                  <bgColor theme="0" tint="-0.499984740745262"/>
                </patternFill>
              </fill>
            </x14:dxf>
          </x14:cfRule>
          <xm:sqref>K10</xm:sqref>
        </x14:conditionalFormatting>
        <x14:conditionalFormatting xmlns:xm="http://schemas.microsoft.com/office/excel/2006/main">
          <x14:cfRule type="expression" priority="47" id="{67E05504-0407-42D8-9A01-2E1CD618828E}">
            <xm:f>'Choix Solutions 5'!$E$5="Non"</xm:f>
            <x14:dxf>
              <fill>
                <patternFill>
                  <bgColor theme="0" tint="-0.34998626667073579"/>
                </patternFill>
              </fill>
            </x14:dxf>
          </x14:cfRule>
          <x14:cfRule type="expression" priority="48" id="{185F1145-0574-4310-83C0-07EA0772D472}">
            <xm:f>'Choix Solutions 5'!$E$5="Non"</xm:f>
            <x14:dxf>
              <fill>
                <patternFill>
                  <bgColor theme="0" tint="-0.499984740745262"/>
                </patternFill>
              </fill>
            </x14:dxf>
          </x14:cfRule>
          <xm:sqref>L10</xm:sqref>
        </x14:conditionalFormatting>
        <x14:conditionalFormatting xmlns:xm="http://schemas.microsoft.com/office/excel/2006/main">
          <x14:cfRule type="expression" priority="45" id="{1921F5F1-6B06-4F53-9B6F-8D555F6455B4}">
            <xm:f>'Choix Solutions 5'!$E$5="Non"</xm:f>
            <x14:dxf>
              <fill>
                <patternFill>
                  <bgColor theme="0" tint="-0.34998626667073579"/>
                </patternFill>
              </fill>
            </x14:dxf>
          </x14:cfRule>
          <x14:cfRule type="expression" priority="46" id="{9EE56F80-F556-47E2-B998-189153396638}">
            <xm:f>'Choix Solutions 5'!$E$5="Non"</xm:f>
            <x14:dxf>
              <fill>
                <patternFill>
                  <bgColor theme="0" tint="-0.499984740745262"/>
                </patternFill>
              </fill>
            </x14:dxf>
          </x14:cfRule>
          <xm:sqref>M10</xm:sqref>
        </x14:conditionalFormatting>
        <x14:conditionalFormatting xmlns:xm="http://schemas.microsoft.com/office/excel/2006/main">
          <x14:cfRule type="expression" priority="43" id="{49F4F74D-058E-4764-A231-E2F684F78B74}">
            <xm:f>'Choix Solutions 5'!$E$5="Non"</xm:f>
            <x14:dxf>
              <fill>
                <patternFill>
                  <bgColor theme="0" tint="-0.34998626667073579"/>
                </patternFill>
              </fill>
            </x14:dxf>
          </x14:cfRule>
          <x14:cfRule type="expression" priority="44" id="{B2EF7BCB-8C6B-41D9-BD53-4BE9AE0A7D97}">
            <xm:f>'Choix Solutions 5'!$E$5="Non"</xm:f>
            <x14:dxf>
              <fill>
                <patternFill>
                  <bgColor theme="0" tint="-0.499984740745262"/>
                </patternFill>
              </fill>
            </x14:dxf>
          </x14:cfRule>
          <xm:sqref>N10</xm:sqref>
        </x14:conditionalFormatting>
        <x14:conditionalFormatting xmlns:xm="http://schemas.microsoft.com/office/excel/2006/main">
          <x14:cfRule type="expression" priority="41" id="{63A4795E-D2A9-4800-B15D-0433AC0B2E68}">
            <xm:f>'Choix Solutions 5'!$E$5="Non"</xm:f>
            <x14:dxf>
              <fill>
                <patternFill>
                  <bgColor theme="0" tint="-0.34998626667073579"/>
                </patternFill>
              </fill>
            </x14:dxf>
          </x14:cfRule>
          <x14:cfRule type="expression" priority="42" id="{7BF5F411-5353-43A8-A2A8-2F74BF636E1E}">
            <xm:f>'Choix Solutions 5'!$E$5="Non"</xm:f>
            <x14:dxf>
              <fill>
                <patternFill>
                  <bgColor theme="0" tint="-0.499984740745262"/>
                </patternFill>
              </fill>
            </x14:dxf>
          </x14:cfRule>
          <xm:sqref>H14</xm:sqref>
        </x14:conditionalFormatting>
        <x14:conditionalFormatting xmlns:xm="http://schemas.microsoft.com/office/excel/2006/main">
          <x14:cfRule type="expression" priority="39" id="{F13A8D64-55C5-43F9-B60E-DEBCD198714E}">
            <xm:f>'Choix Solutions 5'!$E$5="Non"</xm:f>
            <x14:dxf>
              <fill>
                <patternFill>
                  <bgColor theme="0" tint="-0.34998626667073579"/>
                </patternFill>
              </fill>
            </x14:dxf>
          </x14:cfRule>
          <x14:cfRule type="expression" priority="40" id="{99719961-2F22-44DB-80B3-8CF41F6BCEBE}">
            <xm:f>'Choix Solutions 5'!$E$5="Non"</xm:f>
            <x14:dxf>
              <fill>
                <patternFill>
                  <bgColor theme="0" tint="-0.499984740745262"/>
                </patternFill>
              </fill>
            </x14:dxf>
          </x14:cfRule>
          <xm:sqref>I14</xm:sqref>
        </x14:conditionalFormatting>
        <x14:conditionalFormatting xmlns:xm="http://schemas.microsoft.com/office/excel/2006/main">
          <x14:cfRule type="expression" priority="37" id="{70D3C4B8-7D7F-4C3A-A3A9-F0B62EFA14A5}">
            <xm:f>'Choix Solutions 5'!$E$5="Non"</xm:f>
            <x14:dxf>
              <fill>
                <patternFill>
                  <bgColor theme="0" tint="-0.34998626667073579"/>
                </patternFill>
              </fill>
            </x14:dxf>
          </x14:cfRule>
          <x14:cfRule type="expression" priority="38" id="{6BB0CCC2-0812-4B6F-9FB8-A0AC8D920238}">
            <xm:f>'Choix Solutions 5'!$E$5="Non"</xm:f>
            <x14:dxf>
              <fill>
                <patternFill>
                  <bgColor theme="0" tint="-0.499984740745262"/>
                </patternFill>
              </fill>
            </x14:dxf>
          </x14:cfRule>
          <xm:sqref>J14</xm:sqref>
        </x14:conditionalFormatting>
        <x14:conditionalFormatting xmlns:xm="http://schemas.microsoft.com/office/excel/2006/main">
          <x14:cfRule type="expression" priority="35" id="{D78AB44F-3AC2-4C9B-B17A-DA3CAF44E9EB}">
            <xm:f>'Choix Solutions 5'!$E$5="Non"</xm:f>
            <x14:dxf>
              <fill>
                <patternFill>
                  <bgColor theme="0" tint="-0.34998626667073579"/>
                </patternFill>
              </fill>
            </x14:dxf>
          </x14:cfRule>
          <x14:cfRule type="expression" priority="36" id="{CC836F47-E536-44D3-B36A-FA6732C1A2BA}">
            <xm:f>'Choix Solutions 5'!$E$5="Non"</xm:f>
            <x14:dxf>
              <fill>
                <patternFill>
                  <bgColor theme="0" tint="-0.499984740745262"/>
                </patternFill>
              </fill>
            </x14:dxf>
          </x14:cfRule>
          <xm:sqref>K14</xm:sqref>
        </x14:conditionalFormatting>
        <x14:conditionalFormatting xmlns:xm="http://schemas.microsoft.com/office/excel/2006/main">
          <x14:cfRule type="expression" priority="33" id="{4E9F17F2-8F52-46D3-9ADF-DC1195FA884D}">
            <xm:f>'Choix Solutions 5'!$E$5="Non"</xm:f>
            <x14:dxf>
              <fill>
                <patternFill>
                  <bgColor theme="0" tint="-0.34998626667073579"/>
                </patternFill>
              </fill>
            </x14:dxf>
          </x14:cfRule>
          <x14:cfRule type="expression" priority="34" id="{C0A97EAD-ED24-474C-A77F-19E9F64C84C7}">
            <xm:f>'Choix Solutions 5'!$E$5="Non"</xm:f>
            <x14:dxf>
              <fill>
                <patternFill>
                  <bgColor theme="0" tint="-0.499984740745262"/>
                </patternFill>
              </fill>
            </x14:dxf>
          </x14:cfRule>
          <xm:sqref>L14</xm:sqref>
        </x14:conditionalFormatting>
        <x14:conditionalFormatting xmlns:xm="http://schemas.microsoft.com/office/excel/2006/main">
          <x14:cfRule type="expression" priority="31" id="{444462DC-CADB-4BC2-8423-A697A3D00C77}">
            <xm:f>'Choix Solutions 5'!$E$5="Non"</xm:f>
            <x14:dxf>
              <fill>
                <patternFill>
                  <bgColor theme="0" tint="-0.34998626667073579"/>
                </patternFill>
              </fill>
            </x14:dxf>
          </x14:cfRule>
          <x14:cfRule type="expression" priority="32" id="{6E4CEFFC-6E68-49CF-BC68-D1769BD578E5}">
            <xm:f>'Choix Solutions 5'!$E$5="Non"</xm:f>
            <x14:dxf>
              <fill>
                <patternFill>
                  <bgColor theme="0" tint="-0.499984740745262"/>
                </patternFill>
              </fill>
            </x14:dxf>
          </x14:cfRule>
          <xm:sqref>M14</xm:sqref>
        </x14:conditionalFormatting>
        <x14:conditionalFormatting xmlns:xm="http://schemas.microsoft.com/office/excel/2006/main">
          <x14:cfRule type="expression" priority="29" id="{CD7B4C3C-D5BD-4848-9FE6-20E977E4DC03}">
            <xm:f>'Choix Solutions 5'!$E$5="Non"</xm:f>
            <x14:dxf>
              <fill>
                <patternFill>
                  <bgColor theme="0" tint="-0.34998626667073579"/>
                </patternFill>
              </fill>
            </x14:dxf>
          </x14:cfRule>
          <x14:cfRule type="expression" priority="30" id="{BFAB89BB-ECF5-4D2F-BBC9-3D1C83F36FA9}">
            <xm:f>'Choix Solutions 5'!$E$5="Non"</xm:f>
            <x14:dxf>
              <fill>
                <patternFill>
                  <bgColor theme="0" tint="-0.499984740745262"/>
                </patternFill>
              </fill>
            </x14:dxf>
          </x14:cfRule>
          <xm:sqref>N14</xm:sqref>
        </x14:conditionalFormatting>
        <x14:conditionalFormatting xmlns:xm="http://schemas.microsoft.com/office/excel/2006/main">
          <x14:cfRule type="expression" priority="27" id="{CBBAB738-56D1-454D-A040-71F233DAC2B0}">
            <xm:f>'Choix Solutions 5'!$E$5="Non"</xm:f>
            <x14:dxf>
              <fill>
                <patternFill>
                  <bgColor theme="0" tint="-0.34998626667073579"/>
                </patternFill>
              </fill>
            </x14:dxf>
          </x14:cfRule>
          <x14:cfRule type="expression" priority="28" id="{3E288735-4ECE-4829-AB7D-CF7007CB5121}">
            <xm:f>'Choix Solutions 5'!$E$5="Non"</xm:f>
            <x14:dxf>
              <fill>
                <patternFill>
                  <bgColor theme="0" tint="-0.499984740745262"/>
                </patternFill>
              </fill>
            </x14:dxf>
          </x14:cfRule>
          <xm:sqref>H20</xm:sqref>
        </x14:conditionalFormatting>
        <x14:conditionalFormatting xmlns:xm="http://schemas.microsoft.com/office/excel/2006/main">
          <x14:cfRule type="expression" priority="25" id="{627901A3-A879-4614-A70E-7F38EB150FB8}">
            <xm:f>'Choix Solutions 5'!$E$5="Non"</xm:f>
            <x14:dxf>
              <fill>
                <patternFill>
                  <bgColor theme="0" tint="-0.34998626667073579"/>
                </patternFill>
              </fill>
            </x14:dxf>
          </x14:cfRule>
          <x14:cfRule type="expression" priority="26" id="{F9DBF645-E840-4C47-9D7D-B3CED2675789}">
            <xm:f>'Choix Solutions 5'!$E$5="Non"</xm:f>
            <x14:dxf>
              <fill>
                <patternFill>
                  <bgColor theme="0" tint="-0.499984740745262"/>
                </patternFill>
              </fill>
            </x14:dxf>
          </x14:cfRule>
          <xm:sqref>I20</xm:sqref>
        </x14:conditionalFormatting>
        <x14:conditionalFormatting xmlns:xm="http://schemas.microsoft.com/office/excel/2006/main">
          <x14:cfRule type="expression" priority="23" id="{2F5A8EB5-5784-4630-B329-E90E4AB1228F}">
            <xm:f>'Choix Solutions 5'!$E$5="Non"</xm:f>
            <x14:dxf>
              <fill>
                <patternFill>
                  <bgColor theme="0" tint="-0.34998626667073579"/>
                </patternFill>
              </fill>
            </x14:dxf>
          </x14:cfRule>
          <x14:cfRule type="expression" priority="24" id="{810ED91E-0C6C-4B9E-8263-4B37750D00A9}">
            <xm:f>'Choix Solutions 5'!$E$5="Non"</xm:f>
            <x14:dxf>
              <fill>
                <patternFill>
                  <bgColor theme="0" tint="-0.499984740745262"/>
                </patternFill>
              </fill>
            </x14:dxf>
          </x14:cfRule>
          <xm:sqref>J20</xm:sqref>
        </x14:conditionalFormatting>
        <x14:conditionalFormatting xmlns:xm="http://schemas.microsoft.com/office/excel/2006/main">
          <x14:cfRule type="expression" priority="21" id="{E2F77087-DC42-47B8-A8C7-5AA20FA965BC}">
            <xm:f>'Choix Solutions 5'!$E$5="Non"</xm:f>
            <x14:dxf>
              <fill>
                <patternFill>
                  <bgColor theme="0" tint="-0.34998626667073579"/>
                </patternFill>
              </fill>
            </x14:dxf>
          </x14:cfRule>
          <x14:cfRule type="expression" priority="22" id="{A9AE48C2-836F-409F-AB27-BACE66D22311}">
            <xm:f>'Choix Solutions 5'!$E$5="Non"</xm:f>
            <x14:dxf>
              <fill>
                <patternFill>
                  <bgColor theme="0" tint="-0.499984740745262"/>
                </patternFill>
              </fill>
            </x14:dxf>
          </x14:cfRule>
          <xm:sqref>K20</xm:sqref>
        </x14:conditionalFormatting>
        <x14:conditionalFormatting xmlns:xm="http://schemas.microsoft.com/office/excel/2006/main">
          <x14:cfRule type="expression" priority="19" id="{358CB14F-50DF-442D-89BE-78F5BC2D2E17}">
            <xm:f>'Choix Solutions 5'!$E$5="Non"</xm:f>
            <x14:dxf>
              <fill>
                <patternFill>
                  <bgColor theme="0" tint="-0.34998626667073579"/>
                </patternFill>
              </fill>
            </x14:dxf>
          </x14:cfRule>
          <x14:cfRule type="expression" priority="20" id="{F8C251B0-CBBE-4C37-961D-0783C4BDBD74}">
            <xm:f>'Choix Solutions 5'!$E$5="Non"</xm:f>
            <x14:dxf>
              <fill>
                <patternFill>
                  <bgColor theme="0" tint="-0.499984740745262"/>
                </patternFill>
              </fill>
            </x14:dxf>
          </x14:cfRule>
          <xm:sqref>L20</xm:sqref>
        </x14:conditionalFormatting>
        <x14:conditionalFormatting xmlns:xm="http://schemas.microsoft.com/office/excel/2006/main">
          <x14:cfRule type="expression" priority="17" id="{7C7592BC-9ACB-45F9-8CD9-A79F96456974}">
            <xm:f>'Choix Solutions 5'!$E$5="Non"</xm:f>
            <x14:dxf>
              <fill>
                <patternFill>
                  <bgColor theme="0" tint="-0.34998626667073579"/>
                </patternFill>
              </fill>
            </x14:dxf>
          </x14:cfRule>
          <x14:cfRule type="expression" priority="18" id="{4A50C3E5-CC7F-406A-8D22-12E6754074F0}">
            <xm:f>'Choix Solutions 5'!$E$5="Non"</xm:f>
            <x14:dxf>
              <fill>
                <patternFill>
                  <bgColor theme="0" tint="-0.499984740745262"/>
                </patternFill>
              </fill>
            </x14:dxf>
          </x14:cfRule>
          <xm:sqref>M20</xm:sqref>
        </x14:conditionalFormatting>
        <x14:conditionalFormatting xmlns:xm="http://schemas.microsoft.com/office/excel/2006/main">
          <x14:cfRule type="expression" priority="15" id="{118D04C7-5ED1-4808-AA72-B42317133606}">
            <xm:f>'Choix Solutions 5'!$E$5="Non"</xm:f>
            <x14:dxf>
              <fill>
                <patternFill>
                  <bgColor theme="0" tint="-0.34998626667073579"/>
                </patternFill>
              </fill>
            </x14:dxf>
          </x14:cfRule>
          <x14:cfRule type="expression" priority="16" id="{F16BC801-ABB0-4F09-ABA0-371F20E1A646}">
            <xm:f>'Choix Solutions 5'!$E$5="Non"</xm:f>
            <x14:dxf>
              <fill>
                <patternFill>
                  <bgColor theme="0" tint="-0.499984740745262"/>
                </patternFill>
              </fill>
            </x14:dxf>
          </x14:cfRule>
          <xm:sqref>N20</xm:sqref>
        </x14:conditionalFormatting>
        <x14:conditionalFormatting xmlns:xm="http://schemas.microsoft.com/office/excel/2006/main">
          <x14:cfRule type="expression" priority="13" id="{10FB537B-1B62-49D9-8424-17F0DA88E9BB}">
            <xm:f>'Choix Solutions 5'!$E$5="Non"</xm:f>
            <x14:dxf>
              <fill>
                <patternFill>
                  <bgColor theme="0" tint="-0.34998626667073579"/>
                </patternFill>
              </fill>
            </x14:dxf>
          </x14:cfRule>
          <x14:cfRule type="expression" priority="14" id="{DC7A088F-AFE1-4C33-8CA1-95911D4F1986}">
            <xm:f>'Choix Solutions 5'!$E$5="Non"</xm:f>
            <x14:dxf>
              <fill>
                <patternFill>
                  <bgColor theme="0" tint="-0.499984740745262"/>
                </patternFill>
              </fill>
            </x14:dxf>
          </x14:cfRule>
          <xm:sqref>H21</xm:sqref>
        </x14:conditionalFormatting>
        <x14:conditionalFormatting xmlns:xm="http://schemas.microsoft.com/office/excel/2006/main">
          <x14:cfRule type="expression" priority="11" id="{D77004AE-3FB1-4505-896A-6F946BAD6C1A}">
            <xm:f>'Choix Solutions 5'!$E$5="Non"</xm:f>
            <x14:dxf>
              <fill>
                <patternFill>
                  <bgColor theme="0" tint="-0.34998626667073579"/>
                </patternFill>
              </fill>
            </x14:dxf>
          </x14:cfRule>
          <x14:cfRule type="expression" priority="12" id="{F90FF8C4-81B0-422D-8EB6-5A34BDC16125}">
            <xm:f>'Choix Solutions 5'!$E$5="Non"</xm:f>
            <x14:dxf>
              <fill>
                <patternFill>
                  <bgColor theme="0" tint="-0.499984740745262"/>
                </patternFill>
              </fill>
            </x14:dxf>
          </x14:cfRule>
          <xm:sqref>I21</xm:sqref>
        </x14:conditionalFormatting>
        <x14:conditionalFormatting xmlns:xm="http://schemas.microsoft.com/office/excel/2006/main">
          <x14:cfRule type="expression" priority="9" id="{8FB3DAAE-7A9A-48AF-B85E-7FF350AD6922}">
            <xm:f>'Choix Solutions 5'!$E$5="Non"</xm:f>
            <x14:dxf>
              <fill>
                <patternFill>
                  <bgColor theme="0" tint="-0.34998626667073579"/>
                </patternFill>
              </fill>
            </x14:dxf>
          </x14:cfRule>
          <x14:cfRule type="expression" priority="10" id="{F48C58B1-8A99-4510-B27A-DAE9E84F4E61}">
            <xm:f>'Choix Solutions 5'!$E$5="Non"</xm:f>
            <x14:dxf>
              <fill>
                <patternFill>
                  <bgColor theme="0" tint="-0.499984740745262"/>
                </patternFill>
              </fill>
            </x14:dxf>
          </x14:cfRule>
          <xm:sqref>J21</xm:sqref>
        </x14:conditionalFormatting>
        <x14:conditionalFormatting xmlns:xm="http://schemas.microsoft.com/office/excel/2006/main">
          <x14:cfRule type="expression" priority="7" id="{3F935635-1A33-40BD-B206-4C26C2456535}">
            <xm:f>'Choix Solutions 5'!$E$5="Non"</xm:f>
            <x14:dxf>
              <fill>
                <patternFill>
                  <bgColor theme="0" tint="-0.34998626667073579"/>
                </patternFill>
              </fill>
            </x14:dxf>
          </x14:cfRule>
          <x14:cfRule type="expression" priority="8" id="{75DB3D59-7DE4-4641-A897-68F0343305D1}">
            <xm:f>'Choix Solutions 5'!$E$5="Non"</xm:f>
            <x14:dxf>
              <fill>
                <patternFill>
                  <bgColor theme="0" tint="-0.499984740745262"/>
                </patternFill>
              </fill>
            </x14:dxf>
          </x14:cfRule>
          <xm:sqref>K21</xm:sqref>
        </x14:conditionalFormatting>
        <x14:conditionalFormatting xmlns:xm="http://schemas.microsoft.com/office/excel/2006/main">
          <x14:cfRule type="expression" priority="5" id="{EFBEF202-6925-410F-9F2A-B5777823AF74}">
            <xm:f>'Choix Solutions 5'!$E$5="Non"</xm:f>
            <x14:dxf>
              <fill>
                <patternFill>
                  <bgColor theme="0" tint="-0.34998626667073579"/>
                </patternFill>
              </fill>
            </x14:dxf>
          </x14:cfRule>
          <x14:cfRule type="expression" priority="6" id="{D45814E7-5CFB-4C9E-AC2A-516140B6BCDA}">
            <xm:f>'Choix Solutions 5'!$E$5="Non"</xm:f>
            <x14:dxf>
              <fill>
                <patternFill>
                  <bgColor theme="0" tint="-0.499984740745262"/>
                </patternFill>
              </fill>
            </x14:dxf>
          </x14:cfRule>
          <xm:sqref>L21</xm:sqref>
        </x14:conditionalFormatting>
        <x14:conditionalFormatting xmlns:xm="http://schemas.microsoft.com/office/excel/2006/main">
          <x14:cfRule type="expression" priority="3" id="{59898191-2EE5-4E34-9A3F-402CD6845D6C}">
            <xm:f>'Choix Solutions 5'!$E$5="Non"</xm:f>
            <x14:dxf>
              <fill>
                <patternFill>
                  <bgColor theme="0" tint="-0.34998626667073579"/>
                </patternFill>
              </fill>
            </x14:dxf>
          </x14:cfRule>
          <x14:cfRule type="expression" priority="4" id="{7E0A91E1-F3A3-4DD8-A6F9-C1CAFAA3E5E9}">
            <xm:f>'Choix Solutions 5'!$E$5="Non"</xm:f>
            <x14:dxf>
              <fill>
                <patternFill>
                  <bgColor theme="0" tint="-0.499984740745262"/>
                </patternFill>
              </fill>
            </x14:dxf>
          </x14:cfRule>
          <xm:sqref>M21</xm:sqref>
        </x14:conditionalFormatting>
        <x14:conditionalFormatting xmlns:xm="http://schemas.microsoft.com/office/excel/2006/main">
          <x14:cfRule type="expression" priority="1" id="{7573C1C1-5606-4EA2-8874-B1FE7C5B1AA9}">
            <xm:f>'Choix Solutions 5'!$E$5="Non"</xm:f>
            <x14:dxf>
              <fill>
                <patternFill>
                  <bgColor theme="0" tint="-0.34998626667073579"/>
                </patternFill>
              </fill>
            </x14:dxf>
          </x14:cfRule>
          <x14:cfRule type="expression" priority="2" id="{5E9721AB-51B9-4E12-BCED-3759AE5038F1}">
            <xm:f>'Choix Solutions 5'!$E$5="Non"</xm:f>
            <x14:dxf>
              <fill>
                <patternFill>
                  <bgColor theme="0" tint="-0.499984740745262"/>
                </patternFill>
              </fill>
            </x14:dxf>
          </x14:cfRule>
          <xm:sqref>N21</xm:sqref>
        </x14:conditionalFormatting>
      </x14:conditionalFormatting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dimension ref="A1:P81"/>
  <sheetViews>
    <sheetView showGridLines="0" zoomScale="85" zoomScaleNormal="85" workbookViewId="0">
      <pane ySplit="5" topLeftCell="A6" activePane="bottomLeft" state="frozen"/>
      <selection activeCell="M50" sqref="M50"/>
      <selection pane="bottomLeft" activeCell="M78" sqref="M78:M80"/>
    </sheetView>
  </sheetViews>
  <sheetFormatPr baseColWidth="10" defaultRowHeight="15" outlineLevelRow="2" outlineLevelCol="1" x14ac:dyDescent="0.25"/>
  <cols>
    <col min="1" max="1" width="5.140625" style="18" customWidth="1"/>
    <col min="2" max="2" width="4.7109375" style="18" customWidth="1"/>
    <col min="3" max="3" width="16.85546875" style="18" customWidth="1"/>
    <col min="4" max="4" width="21" style="18" customWidth="1"/>
    <col min="5" max="7" width="6.140625" style="18" customWidth="1" outlineLevel="1"/>
    <col min="8" max="8" width="6" style="18" customWidth="1" outlineLevel="1"/>
    <col min="9" max="9" width="6.28515625" style="18" customWidth="1" outlineLevel="1"/>
    <col min="10" max="10" width="6.140625" style="18" customWidth="1" outlineLevel="1"/>
    <col min="11" max="12" width="6.28515625" style="18" customWidth="1" outlineLevel="1"/>
    <col min="13" max="13" width="13.85546875" style="18" customWidth="1"/>
    <col min="14" max="14" width="13.7109375" style="18" customWidth="1"/>
    <col min="15" max="15" width="13.85546875" style="18" customWidth="1"/>
    <col min="16" max="16" width="13.7109375" style="18" customWidth="1"/>
    <col min="17" max="16384" width="11.42578125" style="18"/>
  </cols>
  <sheetData>
    <row r="1" spans="1:16" ht="15.75" thickBot="1" x14ac:dyDescent="0.3">
      <c r="A1" s="141"/>
      <c r="M1" s="221" t="s">
        <v>793</v>
      </c>
      <c r="N1" s="222"/>
      <c r="O1" s="222"/>
      <c r="P1" s="223"/>
    </row>
    <row r="2" spans="1:16" ht="18.75" customHeight="1" x14ac:dyDescent="0.25">
      <c r="A2" s="245" t="s">
        <v>780</v>
      </c>
      <c r="B2" s="245"/>
      <c r="C2" s="245"/>
      <c r="D2" s="245"/>
      <c r="M2" s="228" t="s">
        <v>751</v>
      </c>
      <c r="N2" s="231" t="s">
        <v>753</v>
      </c>
      <c r="O2" s="231" t="s">
        <v>752</v>
      </c>
      <c r="P2" s="231" t="s">
        <v>754</v>
      </c>
    </row>
    <row r="3" spans="1:16" ht="15.75" customHeight="1" thickBot="1" x14ac:dyDescent="0.3">
      <c r="A3" s="227"/>
      <c r="B3" s="227"/>
      <c r="C3" s="227"/>
      <c r="D3" s="227"/>
      <c r="M3" s="229"/>
      <c r="N3" s="232"/>
      <c r="O3" s="232"/>
      <c r="P3" s="232"/>
    </row>
    <row r="4" spans="1:16" ht="16.5" thickBot="1" x14ac:dyDescent="0.3">
      <c r="A4" s="234" t="s">
        <v>210</v>
      </c>
      <c r="B4" s="235"/>
      <c r="C4" s="235"/>
      <c r="D4" s="236"/>
      <c r="E4" s="142" t="s">
        <v>644</v>
      </c>
      <c r="F4" s="142" t="s">
        <v>81</v>
      </c>
      <c r="G4" s="142" t="s">
        <v>82</v>
      </c>
      <c r="H4" s="142" t="s">
        <v>83</v>
      </c>
      <c r="I4" s="142" t="s">
        <v>84</v>
      </c>
      <c r="J4" s="142" t="s">
        <v>85</v>
      </c>
      <c r="K4" s="142" t="s">
        <v>86</v>
      </c>
      <c r="L4" s="166" t="s">
        <v>87</v>
      </c>
      <c r="M4" s="230"/>
      <c r="N4" s="233"/>
      <c r="O4" s="233"/>
      <c r="P4" s="233"/>
    </row>
    <row r="5" spans="1:16" ht="15.75" thickBot="1" x14ac:dyDescent="0.3">
      <c r="A5" s="144"/>
      <c r="B5" s="145"/>
      <c r="C5" s="145"/>
      <c r="D5" s="146" t="s">
        <v>778</v>
      </c>
      <c r="E5" s="103" t="s">
        <v>6</v>
      </c>
      <c r="F5" s="103" t="s">
        <v>6</v>
      </c>
      <c r="G5" s="103" t="s">
        <v>6</v>
      </c>
      <c r="H5" s="103" t="s">
        <v>6</v>
      </c>
      <c r="I5" s="103" t="s">
        <v>6</v>
      </c>
      <c r="J5" s="103" t="s">
        <v>6</v>
      </c>
      <c r="K5" s="103" t="s">
        <v>6</v>
      </c>
      <c r="L5" s="103" t="s">
        <v>6</v>
      </c>
      <c r="M5" s="147"/>
      <c r="N5" s="147"/>
      <c r="O5" s="147"/>
      <c r="P5" s="148"/>
    </row>
    <row r="6" spans="1:16" ht="15" customHeight="1" x14ac:dyDescent="0.25">
      <c r="A6" s="215" t="s">
        <v>198</v>
      </c>
      <c r="B6" s="216"/>
      <c r="C6" s="216"/>
      <c r="D6" s="216"/>
      <c r="E6" s="216"/>
      <c r="F6" s="216"/>
      <c r="G6" s="216"/>
      <c r="H6" s="216"/>
      <c r="I6" s="216"/>
      <c r="J6" s="216"/>
      <c r="K6" s="216"/>
      <c r="L6" s="216"/>
      <c r="M6" s="216"/>
      <c r="N6" s="216"/>
      <c r="O6" s="216"/>
      <c r="P6" s="217"/>
    </row>
    <row r="7" spans="1:16" ht="15.75" customHeight="1" thickBot="1" x14ac:dyDescent="0.3">
      <c r="A7" s="218"/>
      <c r="B7" s="219"/>
      <c r="C7" s="219"/>
      <c r="D7" s="219"/>
      <c r="E7" s="219"/>
      <c r="F7" s="219"/>
      <c r="G7" s="219"/>
      <c r="H7" s="219"/>
      <c r="I7" s="219"/>
      <c r="J7" s="219"/>
      <c r="K7" s="219"/>
      <c r="L7" s="219"/>
      <c r="M7" s="219"/>
      <c r="N7" s="219"/>
      <c r="O7" s="219"/>
      <c r="P7" s="220"/>
    </row>
    <row r="8" spans="1:16" ht="15.75" customHeight="1" x14ac:dyDescent="0.25">
      <c r="A8" s="93"/>
      <c r="B8" s="149"/>
      <c r="C8" s="149"/>
      <c r="D8" s="149"/>
      <c r="E8" s="102"/>
      <c r="F8" s="150"/>
      <c r="G8" s="150"/>
      <c r="H8" s="150"/>
      <c r="I8" s="150"/>
      <c r="J8" s="150"/>
      <c r="K8" s="150"/>
      <c r="L8" s="150"/>
      <c r="M8" s="151"/>
      <c r="N8" s="151"/>
      <c r="O8" s="151"/>
      <c r="P8" s="152"/>
    </row>
    <row r="9" spans="1:16" outlineLevel="1" x14ac:dyDescent="0.25">
      <c r="A9" s="93"/>
      <c r="B9" s="162" t="s">
        <v>202</v>
      </c>
      <c r="C9" s="163"/>
      <c r="D9" s="163"/>
      <c r="E9" s="102"/>
      <c r="F9" s="150"/>
      <c r="G9" s="150"/>
      <c r="H9" s="150"/>
      <c r="I9" s="150"/>
      <c r="J9" s="150"/>
      <c r="K9" s="150"/>
      <c r="L9" s="150"/>
      <c r="M9" s="151"/>
      <c r="N9" s="151"/>
      <c r="O9" s="151"/>
      <c r="P9" s="152"/>
    </row>
    <row r="10" spans="1:16" outlineLevel="2" x14ac:dyDescent="0.25">
      <c r="A10" s="93"/>
      <c r="B10" s="149"/>
      <c r="C10" s="164" t="s">
        <v>744</v>
      </c>
      <c r="D10" s="164"/>
      <c r="E10" s="102"/>
      <c r="F10" s="150"/>
      <c r="G10" s="150"/>
      <c r="H10" s="150"/>
      <c r="I10" s="150"/>
      <c r="J10" s="150"/>
      <c r="K10" s="150"/>
      <c r="L10" s="150"/>
      <c r="M10" s="151"/>
      <c r="N10" s="151"/>
      <c r="O10" s="151"/>
      <c r="P10" s="152"/>
    </row>
    <row r="11" spans="1:16" outlineLevel="2" x14ac:dyDescent="0.25">
      <c r="A11" s="93"/>
      <c r="B11" s="149"/>
      <c r="C11" s="149"/>
      <c r="D11" s="165" t="s">
        <v>773</v>
      </c>
      <c r="E11" s="94"/>
      <c r="F11" s="19"/>
      <c r="G11" s="19"/>
      <c r="H11" s="19"/>
      <c r="I11" s="19"/>
      <c r="J11" s="19"/>
      <c r="K11" s="19"/>
      <c r="L11" s="19"/>
      <c r="M11" s="153">
        <v>39</v>
      </c>
      <c r="N11" s="153">
        <v>0.2</v>
      </c>
      <c r="O11" s="153"/>
      <c r="P11" s="154">
        <v>30</v>
      </c>
    </row>
    <row r="12" spans="1:16" outlineLevel="2" x14ac:dyDescent="0.25">
      <c r="A12" s="93"/>
      <c r="B12" s="149"/>
      <c r="C12" s="149"/>
      <c r="D12" s="165" t="s">
        <v>774</v>
      </c>
      <c r="E12" s="94"/>
      <c r="F12" s="19"/>
      <c r="G12" s="19"/>
      <c r="H12" s="19"/>
      <c r="I12" s="19"/>
      <c r="J12" s="19"/>
      <c r="K12" s="19"/>
      <c r="L12" s="19"/>
      <c r="M12" s="153">
        <v>39</v>
      </c>
      <c r="N12" s="153">
        <v>0.2</v>
      </c>
      <c r="O12" s="153"/>
      <c r="P12" s="154">
        <v>30</v>
      </c>
    </row>
    <row r="13" spans="1:16" outlineLevel="2" x14ac:dyDescent="0.25">
      <c r="A13" s="93"/>
      <c r="B13" s="149"/>
      <c r="C13" s="164" t="s">
        <v>94</v>
      </c>
      <c r="D13" s="164"/>
      <c r="E13" s="94"/>
      <c r="F13" s="19"/>
      <c r="G13" s="19"/>
      <c r="H13" s="19"/>
      <c r="I13" s="19"/>
      <c r="J13" s="19"/>
      <c r="K13" s="19"/>
      <c r="L13" s="19"/>
      <c r="M13" s="153">
        <v>35</v>
      </c>
      <c r="N13" s="153"/>
      <c r="O13" s="153"/>
      <c r="P13" s="154">
        <v>30</v>
      </c>
    </row>
    <row r="14" spans="1:16" x14ac:dyDescent="0.25">
      <c r="A14" s="93"/>
      <c r="B14" s="149"/>
      <c r="C14" s="149"/>
      <c r="D14" s="149"/>
      <c r="E14" s="102"/>
      <c r="F14" s="150"/>
      <c r="G14" s="150"/>
      <c r="H14" s="150"/>
      <c r="I14" s="150"/>
      <c r="J14" s="150"/>
      <c r="K14" s="150"/>
      <c r="L14" s="150"/>
      <c r="M14" s="151"/>
      <c r="N14" s="151"/>
      <c r="O14" s="151"/>
      <c r="P14" s="152"/>
    </row>
    <row r="15" spans="1:16" outlineLevel="1" x14ac:dyDescent="0.25">
      <c r="A15" s="93"/>
      <c r="B15" s="162" t="s">
        <v>201</v>
      </c>
      <c r="C15" s="163"/>
      <c r="D15" s="163"/>
      <c r="E15" s="94"/>
      <c r="F15" s="19"/>
      <c r="G15" s="19"/>
      <c r="H15" s="19"/>
      <c r="I15" s="19"/>
      <c r="J15" s="19"/>
      <c r="K15" s="19"/>
      <c r="L15" s="19"/>
      <c r="M15" s="153">
        <v>55</v>
      </c>
      <c r="N15" s="153"/>
      <c r="O15" s="153"/>
      <c r="P15" s="154">
        <v>30</v>
      </c>
    </row>
    <row r="16" spans="1:16" outlineLevel="2" x14ac:dyDescent="0.25">
      <c r="A16" s="93"/>
      <c r="B16" s="149"/>
      <c r="C16" s="149"/>
      <c r="D16" s="149"/>
      <c r="E16" s="102"/>
      <c r="F16" s="150"/>
      <c r="G16" s="150"/>
      <c r="H16" s="150"/>
      <c r="I16" s="150"/>
      <c r="J16" s="150"/>
      <c r="K16" s="150"/>
      <c r="L16" s="150"/>
      <c r="M16" s="151"/>
      <c r="N16" s="151"/>
      <c r="O16" s="151"/>
      <c r="P16" s="152"/>
    </row>
    <row r="17" spans="1:16" outlineLevel="1" x14ac:dyDescent="0.25">
      <c r="A17" s="93"/>
      <c r="B17" s="162" t="s">
        <v>211</v>
      </c>
      <c r="C17" s="163"/>
      <c r="D17" s="163"/>
      <c r="E17" s="94"/>
      <c r="F17" s="19"/>
      <c r="G17" s="19"/>
      <c r="H17" s="19"/>
      <c r="I17" s="19"/>
      <c r="J17" s="19"/>
      <c r="K17" s="19"/>
      <c r="L17" s="19"/>
      <c r="M17" s="153">
        <v>15</v>
      </c>
      <c r="N17" s="153"/>
      <c r="O17" s="153"/>
      <c r="P17" s="154"/>
    </row>
    <row r="18" spans="1:16" outlineLevel="2" x14ac:dyDescent="0.25">
      <c r="A18" s="93"/>
      <c r="B18" s="149"/>
      <c r="C18" s="149"/>
      <c r="D18" s="149"/>
      <c r="E18" s="102"/>
      <c r="F18" s="150"/>
      <c r="G18" s="150"/>
      <c r="H18" s="150"/>
      <c r="I18" s="150"/>
      <c r="J18" s="150"/>
      <c r="K18" s="150"/>
      <c r="L18" s="150"/>
      <c r="M18" s="151"/>
      <c r="N18" s="151"/>
      <c r="O18" s="151"/>
      <c r="P18" s="152"/>
    </row>
    <row r="19" spans="1:16" outlineLevel="1" x14ac:dyDescent="0.25">
      <c r="A19" s="93"/>
      <c r="B19" s="162" t="s">
        <v>203</v>
      </c>
      <c r="C19" s="163"/>
      <c r="D19" s="163"/>
      <c r="E19" s="94"/>
      <c r="F19" s="19"/>
      <c r="G19" s="19"/>
      <c r="H19" s="19"/>
      <c r="I19" s="19"/>
      <c r="J19" s="19"/>
      <c r="K19" s="19"/>
      <c r="L19" s="19"/>
      <c r="M19" s="151"/>
      <c r="N19" s="151"/>
      <c r="O19" s="151"/>
      <c r="P19" s="152"/>
    </row>
    <row r="20" spans="1:16" outlineLevel="2" x14ac:dyDescent="0.25">
      <c r="A20" s="93"/>
      <c r="B20" s="149"/>
      <c r="C20" s="149"/>
      <c r="D20" s="149"/>
      <c r="E20" s="102"/>
      <c r="F20" s="150"/>
      <c r="G20" s="150"/>
      <c r="H20" s="150"/>
      <c r="I20" s="150"/>
      <c r="J20" s="150"/>
      <c r="K20" s="150"/>
      <c r="L20" s="150"/>
      <c r="M20" s="151"/>
      <c r="N20" s="151"/>
      <c r="O20" s="151"/>
      <c r="P20" s="152"/>
    </row>
    <row r="21" spans="1:16" outlineLevel="1" x14ac:dyDescent="0.25">
      <c r="A21" s="93"/>
      <c r="B21" s="162" t="s">
        <v>91</v>
      </c>
      <c r="C21" s="163"/>
      <c r="D21" s="163"/>
      <c r="E21" s="102"/>
      <c r="F21" s="150"/>
      <c r="G21" s="150"/>
      <c r="H21" s="150"/>
      <c r="I21" s="150"/>
      <c r="J21" s="150"/>
      <c r="K21" s="150"/>
      <c r="L21" s="150"/>
      <c r="M21" s="151"/>
      <c r="N21" s="151"/>
      <c r="O21" s="151"/>
      <c r="P21" s="152"/>
    </row>
    <row r="22" spans="1:16" outlineLevel="1" x14ac:dyDescent="0.25">
      <c r="A22" s="93"/>
      <c r="B22" s="149"/>
      <c r="C22" s="164" t="s">
        <v>776</v>
      </c>
      <c r="D22" s="164"/>
      <c r="E22" s="94"/>
      <c r="F22" s="19"/>
      <c r="G22" s="19"/>
      <c r="H22" s="19"/>
      <c r="I22" s="19"/>
      <c r="J22" s="19"/>
      <c r="K22" s="19"/>
      <c r="L22" s="19"/>
      <c r="M22" s="153">
        <v>410</v>
      </c>
      <c r="N22" s="153"/>
      <c r="O22" s="153"/>
      <c r="P22" s="154"/>
    </row>
    <row r="23" spans="1:16" outlineLevel="1" x14ac:dyDescent="0.25">
      <c r="A23" s="93"/>
      <c r="B23" s="149"/>
      <c r="C23" s="164" t="s">
        <v>777</v>
      </c>
      <c r="D23" s="164"/>
      <c r="E23" s="94"/>
      <c r="F23" s="19"/>
      <c r="G23" s="19"/>
      <c r="H23" s="19"/>
      <c r="I23" s="19"/>
      <c r="J23" s="19"/>
      <c r="K23" s="19"/>
      <c r="L23" s="19"/>
      <c r="M23" s="153">
        <v>245</v>
      </c>
      <c r="N23" s="153"/>
      <c r="O23" s="153"/>
      <c r="P23" s="154"/>
    </row>
    <row r="24" spans="1:16" outlineLevel="2" x14ac:dyDescent="0.25">
      <c r="A24" s="93"/>
      <c r="B24" s="149"/>
      <c r="C24" s="149"/>
      <c r="D24" s="149"/>
      <c r="E24" s="102"/>
      <c r="F24" s="150"/>
      <c r="G24" s="150"/>
      <c r="H24" s="150"/>
      <c r="I24" s="150"/>
      <c r="J24" s="150"/>
      <c r="K24" s="150"/>
      <c r="L24" s="150"/>
      <c r="M24" s="151"/>
      <c r="N24" s="151"/>
      <c r="O24" s="151"/>
      <c r="P24" s="152"/>
    </row>
    <row r="25" spans="1:16" outlineLevel="1" x14ac:dyDescent="0.25">
      <c r="A25" s="93"/>
      <c r="B25" s="162" t="s">
        <v>204</v>
      </c>
      <c r="C25" s="163"/>
      <c r="D25" s="163"/>
      <c r="E25" s="94"/>
      <c r="F25" s="94"/>
      <c r="G25" s="94"/>
      <c r="H25" s="94"/>
      <c r="I25" s="94"/>
      <c r="J25" s="94"/>
      <c r="K25" s="94"/>
      <c r="L25" s="94"/>
      <c r="M25" s="151"/>
      <c r="N25" s="151"/>
      <c r="O25" s="151"/>
      <c r="P25" s="152"/>
    </row>
    <row r="26" spans="1:16" outlineLevel="1" x14ac:dyDescent="0.25">
      <c r="A26" s="93"/>
      <c r="B26" s="149"/>
      <c r="C26" s="149"/>
      <c r="D26" s="149"/>
      <c r="E26" s="102"/>
      <c r="F26" s="150"/>
      <c r="G26" s="150"/>
      <c r="H26" s="150"/>
      <c r="I26" s="150"/>
      <c r="J26" s="150"/>
      <c r="K26" s="150"/>
      <c r="L26" s="150"/>
      <c r="M26" s="151"/>
      <c r="N26" s="151"/>
      <c r="O26" s="151"/>
      <c r="P26" s="152"/>
    </row>
    <row r="27" spans="1:16" outlineLevel="1" x14ac:dyDescent="0.25">
      <c r="A27" s="93"/>
      <c r="B27" s="162" t="s">
        <v>775</v>
      </c>
      <c r="C27" s="163"/>
      <c r="D27" s="163"/>
      <c r="E27" s="94"/>
      <c r="F27" s="19"/>
      <c r="G27" s="19"/>
      <c r="H27" s="19"/>
      <c r="I27" s="19"/>
      <c r="J27" s="19"/>
      <c r="K27" s="19"/>
      <c r="L27" s="19"/>
      <c r="M27" s="151"/>
      <c r="N27" s="151"/>
      <c r="O27" s="151"/>
      <c r="P27" s="152"/>
    </row>
    <row r="28" spans="1:16" ht="15.75" thickBot="1" x14ac:dyDescent="0.3">
      <c r="A28" s="93"/>
      <c r="B28" s="149"/>
      <c r="C28" s="149"/>
      <c r="D28" s="149"/>
      <c r="E28" s="102"/>
      <c r="F28" s="150"/>
      <c r="G28" s="150"/>
      <c r="H28" s="150"/>
      <c r="I28" s="150"/>
      <c r="J28" s="150"/>
      <c r="K28" s="150"/>
      <c r="L28" s="150"/>
      <c r="M28" s="151"/>
      <c r="N28" s="151"/>
      <c r="O28" s="151"/>
      <c r="P28" s="152"/>
    </row>
    <row r="29" spans="1:16" ht="15" customHeight="1" x14ac:dyDescent="0.25">
      <c r="A29" s="215" t="s">
        <v>199</v>
      </c>
      <c r="B29" s="216"/>
      <c r="C29" s="216"/>
      <c r="D29" s="216"/>
      <c r="E29" s="216"/>
      <c r="F29" s="216"/>
      <c r="G29" s="216"/>
      <c r="H29" s="216"/>
      <c r="I29" s="216"/>
      <c r="J29" s="216"/>
      <c r="K29" s="216"/>
      <c r="L29" s="216"/>
      <c r="M29" s="216"/>
      <c r="N29" s="216"/>
      <c r="O29" s="216"/>
      <c r="P29" s="217"/>
    </row>
    <row r="30" spans="1:16" ht="15" customHeight="1" thickBot="1" x14ac:dyDescent="0.3">
      <c r="A30" s="218"/>
      <c r="B30" s="219"/>
      <c r="C30" s="219"/>
      <c r="D30" s="219"/>
      <c r="E30" s="219"/>
      <c r="F30" s="219"/>
      <c r="G30" s="219"/>
      <c r="H30" s="219"/>
      <c r="I30" s="219"/>
      <c r="J30" s="219"/>
      <c r="K30" s="219"/>
      <c r="L30" s="219"/>
      <c r="M30" s="219"/>
      <c r="N30" s="219"/>
      <c r="O30" s="219"/>
      <c r="P30" s="220"/>
    </row>
    <row r="31" spans="1:16" x14ac:dyDescent="0.25">
      <c r="A31" s="93"/>
      <c r="B31" s="149"/>
      <c r="C31" s="149"/>
      <c r="D31" s="149"/>
      <c r="E31" s="102"/>
      <c r="F31" s="150"/>
      <c r="G31" s="150"/>
      <c r="H31" s="150"/>
      <c r="I31" s="150"/>
      <c r="J31" s="150"/>
      <c r="K31" s="150"/>
      <c r="L31" s="150"/>
      <c r="M31" s="151"/>
      <c r="N31" s="151"/>
      <c r="O31" s="151"/>
      <c r="P31" s="152"/>
    </row>
    <row r="32" spans="1:16" outlineLevel="1" x14ac:dyDescent="0.25">
      <c r="A32" s="93"/>
      <c r="B32" s="162" t="s">
        <v>779</v>
      </c>
      <c r="C32" s="163"/>
      <c r="D32" s="163"/>
      <c r="E32" s="102"/>
      <c r="F32" s="150"/>
      <c r="G32" s="150"/>
      <c r="H32" s="150"/>
      <c r="I32" s="150"/>
      <c r="J32" s="150"/>
      <c r="K32" s="150"/>
      <c r="L32" s="150"/>
      <c r="M32" s="151"/>
      <c r="N32" s="151"/>
      <c r="O32" s="151"/>
      <c r="P32" s="152"/>
    </row>
    <row r="33" spans="1:16" outlineLevel="2" x14ac:dyDescent="0.25">
      <c r="A33" s="93"/>
      <c r="B33" s="149"/>
      <c r="C33" s="164" t="s">
        <v>95</v>
      </c>
      <c r="D33" s="164"/>
      <c r="E33" s="94"/>
      <c r="F33" s="94"/>
      <c r="G33" s="94"/>
      <c r="H33" s="94"/>
      <c r="I33" s="94"/>
      <c r="J33" s="94"/>
      <c r="K33" s="94"/>
      <c r="L33" s="94"/>
      <c r="M33" s="151"/>
      <c r="N33" s="151"/>
      <c r="O33" s="151"/>
      <c r="P33" s="152"/>
    </row>
    <row r="34" spans="1:16" outlineLevel="2" x14ac:dyDescent="0.25">
      <c r="A34" s="93"/>
      <c r="B34" s="149"/>
      <c r="C34" s="164" t="s">
        <v>96</v>
      </c>
      <c r="D34" s="164"/>
      <c r="E34" s="102"/>
      <c r="F34" s="150"/>
      <c r="G34" s="150"/>
      <c r="H34" s="150"/>
      <c r="I34" s="150"/>
      <c r="J34" s="150"/>
      <c r="K34" s="150"/>
      <c r="L34" s="150"/>
      <c r="M34" s="151"/>
      <c r="N34" s="151"/>
      <c r="O34" s="151"/>
      <c r="P34" s="152"/>
    </row>
    <row r="35" spans="1:16" outlineLevel="2" x14ac:dyDescent="0.25">
      <c r="A35" s="93"/>
      <c r="B35" s="149"/>
      <c r="C35" s="149"/>
      <c r="D35" s="165" t="s">
        <v>97</v>
      </c>
      <c r="E35" s="94"/>
      <c r="F35" s="94"/>
      <c r="G35" s="94"/>
      <c r="H35" s="94"/>
      <c r="I35" s="94"/>
      <c r="J35" s="94"/>
      <c r="K35" s="94"/>
      <c r="L35" s="94"/>
      <c r="M35" s="153">
        <v>11</v>
      </c>
      <c r="N35" s="153">
        <v>0.8</v>
      </c>
      <c r="O35" s="153">
        <f>+M35*0.5</f>
        <v>5.5</v>
      </c>
      <c r="P35" s="154">
        <v>15</v>
      </c>
    </row>
    <row r="36" spans="1:16" outlineLevel="2" x14ac:dyDescent="0.25">
      <c r="A36" s="93"/>
      <c r="B36" s="149"/>
      <c r="C36" s="149"/>
      <c r="D36" s="165" t="s">
        <v>98</v>
      </c>
      <c r="E36" s="94"/>
      <c r="F36" s="94"/>
      <c r="G36" s="94"/>
      <c r="H36" s="94"/>
      <c r="I36" s="94"/>
      <c r="J36" s="94"/>
      <c r="K36" s="94"/>
      <c r="L36" s="94"/>
      <c r="M36" s="153">
        <v>15</v>
      </c>
      <c r="N36" s="153">
        <v>0.8</v>
      </c>
      <c r="O36" s="153">
        <f>+M36*0.5</f>
        <v>7.5</v>
      </c>
      <c r="P36" s="154">
        <v>15</v>
      </c>
    </row>
    <row r="37" spans="1:16" outlineLevel="2" x14ac:dyDescent="0.25">
      <c r="A37" s="93"/>
      <c r="B37" s="149"/>
      <c r="C37" s="149"/>
      <c r="D37" s="165" t="s">
        <v>99</v>
      </c>
      <c r="E37" s="94"/>
      <c r="F37" s="94"/>
      <c r="G37" s="94"/>
      <c r="H37" s="94"/>
      <c r="I37" s="94"/>
      <c r="J37" s="94"/>
      <c r="K37" s="94"/>
      <c r="L37" s="94"/>
      <c r="M37" s="153">
        <v>13</v>
      </c>
      <c r="N37" s="153">
        <v>0.8</v>
      </c>
      <c r="O37" s="153">
        <f>+M37*0.5</f>
        <v>6.5</v>
      </c>
      <c r="P37" s="154">
        <v>15</v>
      </c>
    </row>
    <row r="38" spans="1:16" outlineLevel="2" x14ac:dyDescent="0.25">
      <c r="A38" s="93"/>
      <c r="B38" s="149"/>
      <c r="C38" s="149"/>
      <c r="D38" s="149"/>
      <c r="E38" s="102"/>
      <c r="F38" s="150"/>
      <c r="G38" s="150"/>
      <c r="H38" s="150"/>
      <c r="I38" s="150"/>
      <c r="J38" s="150"/>
      <c r="K38" s="150"/>
      <c r="L38" s="150"/>
      <c r="M38" s="151"/>
      <c r="N38" s="151"/>
      <c r="O38" s="151"/>
      <c r="P38" s="152"/>
    </row>
    <row r="39" spans="1:16" outlineLevel="1" x14ac:dyDescent="0.25">
      <c r="A39" s="93"/>
      <c r="B39" s="162" t="s">
        <v>205</v>
      </c>
      <c r="C39" s="163"/>
      <c r="D39" s="163"/>
      <c r="E39" s="102"/>
      <c r="F39" s="150"/>
      <c r="G39" s="150"/>
      <c r="H39" s="150"/>
      <c r="I39" s="150"/>
      <c r="J39" s="150"/>
      <c r="K39" s="150"/>
      <c r="L39" s="150"/>
      <c r="M39" s="151"/>
      <c r="N39" s="151"/>
      <c r="O39" s="151"/>
      <c r="P39" s="152"/>
    </row>
    <row r="40" spans="1:16" outlineLevel="2" x14ac:dyDescent="0.25">
      <c r="A40" s="93"/>
      <c r="B40" s="149"/>
      <c r="C40" s="164" t="s">
        <v>96</v>
      </c>
      <c r="D40" s="164"/>
      <c r="E40" s="94"/>
      <c r="F40" s="94"/>
      <c r="G40" s="94"/>
      <c r="H40" s="94"/>
      <c r="I40" s="94"/>
      <c r="J40" s="94"/>
      <c r="K40" s="94"/>
      <c r="L40" s="94"/>
      <c r="M40" s="153">
        <v>41</v>
      </c>
      <c r="N40" s="153">
        <v>1.5</v>
      </c>
      <c r="O40" s="153">
        <f>+M40*0.5</f>
        <v>20.5</v>
      </c>
      <c r="P40" s="154">
        <v>15</v>
      </c>
    </row>
    <row r="41" spans="1:16" outlineLevel="2" x14ac:dyDescent="0.25">
      <c r="A41" s="93"/>
      <c r="B41" s="149"/>
      <c r="C41" s="164" t="s">
        <v>748</v>
      </c>
      <c r="D41" s="164"/>
      <c r="E41" s="94"/>
      <c r="F41" s="94"/>
      <c r="G41" s="94"/>
      <c r="H41" s="94"/>
      <c r="I41" s="94"/>
      <c r="J41" s="94"/>
      <c r="K41" s="94"/>
      <c r="L41" s="94"/>
      <c r="M41" s="151"/>
      <c r="N41" s="151"/>
      <c r="O41" s="151"/>
      <c r="P41" s="152"/>
    </row>
    <row r="42" spans="1:16" outlineLevel="2" x14ac:dyDescent="0.25">
      <c r="A42" s="93"/>
      <c r="B42" s="149"/>
      <c r="C42" s="164" t="s">
        <v>100</v>
      </c>
      <c r="D42" s="164"/>
      <c r="E42" s="94"/>
      <c r="F42" s="19"/>
      <c r="G42" s="19"/>
      <c r="H42" s="19"/>
      <c r="I42" s="19"/>
      <c r="J42" s="19"/>
      <c r="K42" s="19"/>
      <c r="L42" s="19"/>
      <c r="M42" s="153">
        <v>40</v>
      </c>
      <c r="N42" s="153">
        <v>1.5</v>
      </c>
      <c r="O42" s="153">
        <f>+M42*0.5</f>
        <v>20</v>
      </c>
      <c r="P42" s="154">
        <v>15</v>
      </c>
    </row>
    <row r="43" spans="1:16" outlineLevel="2" x14ac:dyDescent="0.25">
      <c r="A43" s="93"/>
      <c r="B43" s="149"/>
      <c r="C43" s="164" t="s">
        <v>101</v>
      </c>
      <c r="D43" s="164"/>
      <c r="E43" s="94"/>
      <c r="F43" s="94"/>
      <c r="G43" s="94"/>
      <c r="H43" s="94"/>
      <c r="I43" s="94"/>
      <c r="J43" s="94"/>
      <c r="K43" s="94"/>
      <c r="L43" s="94"/>
      <c r="M43" s="151"/>
      <c r="N43" s="151"/>
      <c r="O43" s="151"/>
      <c r="P43" s="152"/>
    </row>
    <row r="44" spans="1:16" outlineLevel="2" x14ac:dyDescent="0.25">
      <c r="A44" s="93"/>
      <c r="B44" s="149"/>
      <c r="C44" s="149"/>
      <c r="D44" s="149"/>
      <c r="E44" s="102"/>
      <c r="F44" s="150"/>
      <c r="G44" s="150"/>
      <c r="H44" s="150"/>
      <c r="I44" s="150"/>
      <c r="J44" s="150"/>
      <c r="K44" s="150"/>
      <c r="L44" s="150"/>
      <c r="M44" s="151"/>
      <c r="N44" s="151"/>
      <c r="O44" s="151"/>
      <c r="P44" s="152"/>
    </row>
    <row r="45" spans="1:16" outlineLevel="1" x14ac:dyDescent="0.25">
      <c r="A45" s="93"/>
      <c r="B45" s="162" t="s">
        <v>206</v>
      </c>
      <c r="C45" s="163"/>
      <c r="D45" s="163"/>
      <c r="E45" s="94"/>
      <c r="F45" s="94"/>
      <c r="G45" s="94"/>
      <c r="H45" s="94"/>
      <c r="I45" s="94"/>
      <c r="J45" s="94"/>
      <c r="K45" s="94"/>
      <c r="L45" s="94"/>
      <c r="M45" s="153">
        <v>55</v>
      </c>
      <c r="N45" s="153">
        <v>1.8</v>
      </c>
      <c r="O45" s="153">
        <f>+M45*0.5</f>
        <v>27.5</v>
      </c>
      <c r="P45" s="154">
        <v>10</v>
      </c>
    </row>
    <row r="46" spans="1:16" outlineLevel="1" x14ac:dyDescent="0.25">
      <c r="A46" s="93"/>
      <c r="B46" s="149"/>
      <c r="C46" s="149"/>
      <c r="D46" s="149"/>
      <c r="E46" s="102"/>
      <c r="F46" s="150"/>
      <c r="G46" s="150"/>
      <c r="H46" s="150"/>
      <c r="I46" s="150"/>
      <c r="J46" s="150"/>
      <c r="K46" s="150"/>
      <c r="L46" s="150"/>
      <c r="M46" s="151"/>
      <c r="N46" s="151"/>
      <c r="O46" s="151"/>
      <c r="P46" s="152"/>
    </row>
    <row r="47" spans="1:16" outlineLevel="1" x14ac:dyDescent="0.25">
      <c r="A47" s="93"/>
      <c r="B47" s="162" t="s">
        <v>366</v>
      </c>
      <c r="C47" s="163"/>
      <c r="D47" s="163"/>
      <c r="E47" s="102"/>
      <c r="F47" s="150"/>
      <c r="G47" s="150"/>
      <c r="H47" s="150"/>
      <c r="I47" s="150"/>
      <c r="J47" s="150"/>
      <c r="K47" s="150"/>
      <c r="L47" s="150"/>
      <c r="M47" s="151"/>
      <c r="N47" s="151"/>
      <c r="O47" s="151"/>
      <c r="P47" s="152"/>
    </row>
    <row r="48" spans="1:16" outlineLevel="1" x14ac:dyDescent="0.25">
      <c r="A48" s="93"/>
      <c r="B48" s="149"/>
      <c r="C48" s="164" t="s">
        <v>767</v>
      </c>
      <c r="D48" s="164"/>
      <c r="E48" s="94"/>
      <c r="F48" s="94"/>
      <c r="G48" s="94"/>
      <c r="H48" s="94"/>
      <c r="I48" s="94"/>
      <c r="J48" s="94"/>
      <c r="K48" s="94"/>
      <c r="L48" s="94"/>
      <c r="M48" s="153">
        <v>45</v>
      </c>
      <c r="N48" s="153">
        <v>1.5</v>
      </c>
      <c r="O48" s="153">
        <f>+M48*0.5</f>
        <v>22.5</v>
      </c>
      <c r="P48" s="154">
        <v>15</v>
      </c>
    </row>
    <row r="49" spans="1:16" outlineLevel="1" x14ac:dyDescent="0.25">
      <c r="A49" s="93"/>
      <c r="B49" s="149"/>
      <c r="C49" s="164" t="s">
        <v>768</v>
      </c>
      <c r="D49" s="164"/>
      <c r="E49" s="94"/>
      <c r="F49" s="94"/>
      <c r="G49" s="94"/>
      <c r="H49" s="94"/>
      <c r="I49" s="94"/>
      <c r="J49" s="94"/>
      <c r="K49" s="94"/>
      <c r="L49" s="94"/>
      <c r="M49" s="153">
        <v>53</v>
      </c>
      <c r="N49" s="153">
        <v>1.5</v>
      </c>
      <c r="O49" s="153">
        <f>+M49*0.5</f>
        <v>26.5</v>
      </c>
      <c r="P49" s="154">
        <v>15</v>
      </c>
    </row>
    <row r="50" spans="1:16" outlineLevel="1" x14ac:dyDescent="0.25">
      <c r="A50" s="93"/>
      <c r="B50" s="149"/>
      <c r="C50" s="149"/>
      <c r="D50" s="149"/>
      <c r="E50" s="102"/>
      <c r="F50" s="150"/>
      <c r="G50" s="150"/>
      <c r="H50" s="150"/>
      <c r="I50" s="150"/>
      <c r="J50" s="150"/>
      <c r="K50" s="150"/>
      <c r="L50" s="150"/>
      <c r="M50" s="151"/>
      <c r="N50" s="151"/>
      <c r="O50" s="151"/>
      <c r="P50" s="152"/>
    </row>
    <row r="51" spans="1:16" x14ac:dyDescent="0.25">
      <c r="A51" s="93"/>
      <c r="B51" s="162" t="s">
        <v>415</v>
      </c>
      <c r="C51" s="163"/>
      <c r="D51" s="163"/>
      <c r="E51" s="94"/>
      <c r="F51" s="94"/>
      <c r="G51" s="94"/>
      <c r="H51" s="94"/>
      <c r="I51" s="94"/>
      <c r="J51" s="94"/>
      <c r="K51" s="94"/>
      <c r="L51" s="94"/>
      <c r="M51" s="151"/>
      <c r="N51" s="151"/>
      <c r="O51" s="151"/>
      <c r="P51" s="152"/>
    </row>
    <row r="52" spans="1:16" x14ac:dyDescent="0.25">
      <c r="A52" s="93"/>
      <c r="B52" s="149"/>
      <c r="C52" s="149"/>
      <c r="D52" s="149"/>
      <c r="E52" s="102"/>
      <c r="F52" s="150"/>
      <c r="G52" s="150"/>
      <c r="H52" s="150"/>
      <c r="I52" s="150"/>
      <c r="J52" s="150"/>
      <c r="K52" s="150"/>
      <c r="L52" s="150"/>
      <c r="M52" s="151"/>
      <c r="N52" s="151"/>
      <c r="O52" s="151"/>
      <c r="P52" s="152"/>
    </row>
    <row r="53" spans="1:16" x14ac:dyDescent="0.25">
      <c r="A53" s="93"/>
      <c r="B53" s="162" t="s">
        <v>772</v>
      </c>
      <c r="C53" s="163"/>
      <c r="D53" s="163"/>
      <c r="E53" s="94"/>
      <c r="F53" s="94"/>
      <c r="G53" s="94"/>
      <c r="H53" s="94"/>
      <c r="I53" s="94"/>
      <c r="J53" s="94"/>
      <c r="K53" s="94"/>
      <c r="L53" s="94"/>
      <c r="M53" s="153"/>
      <c r="N53" s="153"/>
      <c r="O53" s="153">
        <f>+M53*0.5</f>
        <v>0</v>
      </c>
      <c r="P53" s="154"/>
    </row>
    <row r="54" spans="1:16" ht="15.75" thickBot="1" x14ac:dyDescent="0.3">
      <c r="A54" s="93"/>
      <c r="B54" s="149"/>
      <c r="C54" s="149"/>
      <c r="D54" s="149"/>
      <c r="E54" s="102"/>
      <c r="F54" s="150"/>
      <c r="G54" s="150"/>
      <c r="H54" s="150"/>
      <c r="I54" s="150"/>
      <c r="J54" s="150"/>
      <c r="K54" s="150"/>
      <c r="L54" s="150"/>
      <c r="M54" s="151"/>
      <c r="N54" s="151"/>
      <c r="O54" s="151"/>
      <c r="P54" s="152"/>
    </row>
    <row r="55" spans="1:16" ht="15.75" customHeight="1" x14ac:dyDescent="0.25">
      <c r="A55" s="215" t="s">
        <v>200</v>
      </c>
      <c r="B55" s="216"/>
      <c r="C55" s="216"/>
      <c r="D55" s="216"/>
      <c r="E55" s="216"/>
      <c r="F55" s="216"/>
      <c r="G55" s="216"/>
      <c r="H55" s="216"/>
      <c r="I55" s="216"/>
      <c r="J55" s="216"/>
      <c r="K55" s="216"/>
      <c r="L55" s="216"/>
      <c r="M55" s="216"/>
      <c r="N55" s="216"/>
      <c r="O55" s="216"/>
      <c r="P55" s="217"/>
    </row>
    <row r="56" spans="1:16" ht="15" customHeight="1" thickBot="1" x14ac:dyDescent="0.3">
      <c r="A56" s="218"/>
      <c r="B56" s="219"/>
      <c r="C56" s="219"/>
      <c r="D56" s="219"/>
      <c r="E56" s="219"/>
      <c r="F56" s="219"/>
      <c r="G56" s="219"/>
      <c r="H56" s="219"/>
      <c r="I56" s="219"/>
      <c r="J56" s="219"/>
      <c r="K56" s="219"/>
      <c r="L56" s="219"/>
      <c r="M56" s="219"/>
      <c r="N56" s="219"/>
      <c r="O56" s="219"/>
      <c r="P56" s="220"/>
    </row>
    <row r="57" spans="1:16" outlineLevel="1" x14ac:dyDescent="0.25">
      <c r="A57" s="93"/>
      <c r="B57" s="149"/>
      <c r="C57" s="149"/>
      <c r="D57" s="149"/>
      <c r="E57" s="102"/>
      <c r="F57" s="150"/>
      <c r="G57" s="150"/>
      <c r="H57" s="150"/>
      <c r="I57" s="150"/>
      <c r="J57" s="150"/>
      <c r="K57" s="150"/>
      <c r="L57" s="150"/>
      <c r="M57" s="151"/>
      <c r="N57" s="151"/>
      <c r="O57" s="151"/>
      <c r="P57" s="152"/>
    </row>
    <row r="58" spans="1:16" outlineLevel="1" x14ac:dyDescent="0.25">
      <c r="A58" s="93"/>
      <c r="B58" s="162" t="s">
        <v>207</v>
      </c>
      <c r="C58" s="163"/>
      <c r="D58" s="163"/>
      <c r="E58" s="102"/>
      <c r="F58" s="150"/>
      <c r="G58" s="150"/>
      <c r="H58" s="150"/>
      <c r="I58" s="155"/>
      <c r="J58" s="155"/>
      <c r="K58" s="155"/>
      <c r="L58" s="155"/>
      <c r="M58" s="151"/>
      <c r="N58" s="151"/>
      <c r="O58" s="151"/>
      <c r="P58" s="152"/>
    </row>
    <row r="59" spans="1:16" outlineLevel="1" x14ac:dyDescent="0.25">
      <c r="A59" s="93"/>
      <c r="B59" s="149"/>
      <c r="C59" s="164" t="s">
        <v>96</v>
      </c>
      <c r="D59" s="164"/>
      <c r="E59" s="94"/>
      <c r="F59" s="94"/>
      <c r="G59" s="94"/>
      <c r="H59" s="94"/>
      <c r="I59" s="94"/>
      <c r="J59" s="94"/>
      <c r="K59" s="94"/>
      <c r="L59" s="94"/>
      <c r="M59" s="153">
        <v>10</v>
      </c>
      <c r="N59" s="153">
        <v>5.5</v>
      </c>
      <c r="O59" s="153">
        <f>M59*0.05</f>
        <v>0.5</v>
      </c>
      <c r="P59" s="154">
        <v>15</v>
      </c>
    </row>
    <row r="60" spans="1:16" outlineLevel="1" x14ac:dyDescent="0.25">
      <c r="A60" s="93"/>
      <c r="B60" s="149"/>
      <c r="C60" s="164" t="s">
        <v>749</v>
      </c>
      <c r="D60" s="164"/>
      <c r="E60" s="94"/>
      <c r="F60" s="94"/>
      <c r="G60" s="94"/>
      <c r="H60" s="94"/>
      <c r="I60" s="94"/>
      <c r="J60" s="94"/>
      <c r="K60" s="94"/>
      <c r="L60" s="94"/>
      <c r="M60" s="153">
        <v>12</v>
      </c>
      <c r="N60" s="153">
        <v>5</v>
      </c>
      <c r="O60" s="153">
        <f>M60*0.05</f>
        <v>0.60000000000000009</v>
      </c>
      <c r="P60" s="154">
        <v>15</v>
      </c>
    </row>
    <row r="61" spans="1:16" outlineLevel="1" x14ac:dyDescent="0.25">
      <c r="A61" s="93"/>
      <c r="B61" s="149"/>
      <c r="C61" s="164" t="s">
        <v>750</v>
      </c>
      <c r="D61" s="164"/>
      <c r="E61" s="94"/>
      <c r="F61" s="94"/>
      <c r="G61" s="94"/>
      <c r="H61" s="94"/>
      <c r="I61" s="94"/>
      <c r="J61" s="94"/>
      <c r="K61" s="94"/>
      <c r="L61" s="94"/>
      <c r="M61" s="153">
        <v>8</v>
      </c>
      <c r="N61" s="153">
        <v>5</v>
      </c>
      <c r="O61" s="153">
        <f>M61*0.05</f>
        <v>0.4</v>
      </c>
      <c r="P61" s="154">
        <v>15</v>
      </c>
    </row>
    <row r="62" spans="1:16" outlineLevel="1" x14ac:dyDescent="0.25">
      <c r="A62" s="93"/>
      <c r="B62" s="149"/>
      <c r="C62" s="149"/>
      <c r="D62" s="149"/>
      <c r="E62" s="102"/>
      <c r="F62" s="150"/>
      <c r="G62" s="150"/>
      <c r="H62" s="150"/>
      <c r="I62" s="150"/>
      <c r="J62" s="150"/>
      <c r="K62" s="150"/>
      <c r="L62" s="150"/>
      <c r="M62" s="151"/>
      <c r="N62" s="151"/>
      <c r="O62" s="151"/>
      <c r="P62" s="152"/>
    </row>
    <row r="63" spans="1:16" outlineLevel="1" x14ac:dyDescent="0.25">
      <c r="A63" s="93"/>
      <c r="B63" s="162" t="s">
        <v>208</v>
      </c>
      <c r="C63" s="163"/>
      <c r="D63" s="163"/>
      <c r="E63" s="102"/>
      <c r="F63" s="150"/>
      <c r="G63" s="150"/>
      <c r="H63" s="150"/>
      <c r="I63" s="155"/>
      <c r="J63" s="155"/>
      <c r="K63" s="155"/>
      <c r="L63" s="155"/>
      <c r="M63" s="151"/>
      <c r="N63" s="151"/>
      <c r="O63" s="151"/>
      <c r="P63" s="152"/>
    </row>
    <row r="64" spans="1:16" outlineLevel="1" x14ac:dyDescent="0.25">
      <c r="A64" s="93"/>
      <c r="B64" s="149"/>
      <c r="C64" s="164" t="s">
        <v>96</v>
      </c>
      <c r="D64" s="164"/>
      <c r="E64" s="94"/>
      <c r="F64" s="94"/>
      <c r="G64" s="94"/>
      <c r="H64" s="94"/>
      <c r="I64" s="94"/>
      <c r="J64" s="94"/>
      <c r="K64" s="94"/>
      <c r="L64" s="94"/>
      <c r="M64" s="153">
        <v>12</v>
      </c>
      <c r="N64" s="153">
        <v>1</v>
      </c>
      <c r="O64" s="153">
        <f>M64*0.05</f>
        <v>0.60000000000000009</v>
      </c>
      <c r="P64" s="154">
        <v>15</v>
      </c>
    </row>
    <row r="65" spans="1:16" outlineLevel="1" x14ac:dyDescent="0.25">
      <c r="A65" s="93"/>
      <c r="B65" s="149"/>
      <c r="C65" s="164" t="s">
        <v>95</v>
      </c>
      <c r="D65" s="164"/>
      <c r="E65" s="94"/>
      <c r="F65" s="94"/>
      <c r="G65" s="94"/>
      <c r="H65" s="94"/>
      <c r="I65" s="94"/>
      <c r="J65" s="94"/>
      <c r="K65" s="94"/>
      <c r="L65" s="94"/>
      <c r="M65" s="151"/>
      <c r="N65" s="151"/>
      <c r="O65" s="151"/>
      <c r="P65" s="152"/>
    </row>
    <row r="66" spans="1:16" outlineLevel="1" x14ac:dyDescent="0.25">
      <c r="A66" s="93"/>
      <c r="B66" s="149"/>
      <c r="C66" s="149"/>
      <c r="D66" s="149"/>
      <c r="E66" s="102"/>
      <c r="F66" s="150"/>
      <c r="G66" s="150"/>
      <c r="H66" s="150"/>
      <c r="I66" s="150"/>
      <c r="J66" s="150"/>
      <c r="K66" s="150"/>
      <c r="L66" s="150"/>
      <c r="M66" s="151"/>
      <c r="N66" s="151"/>
      <c r="O66" s="151"/>
      <c r="P66" s="152"/>
    </row>
    <row r="67" spans="1:16" outlineLevel="1" x14ac:dyDescent="0.25">
      <c r="A67" s="93"/>
      <c r="B67" s="162" t="s">
        <v>209</v>
      </c>
      <c r="C67" s="163"/>
      <c r="D67" s="163"/>
      <c r="E67" s="94"/>
      <c r="F67" s="94"/>
      <c r="G67" s="94"/>
      <c r="H67" s="94"/>
      <c r="I67" s="94"/>
      <c r="J67" s="94"/>
      <c r="K67" s="94"/>
      <c r="L67" s="94"/>
      <c r="M67" s="153">
        <v>21</v>
      </c>
      <c r="N67" s="153">
        <v>5.5</v>
      </c>
      <c r="O67" s="153">
        <f>M67*0.05</f>
        <v>1.05</v>
      </c>
      <c r="P67" s="154">
        <v>15</v>
      </c>
    </row>
    <row r="68" spans="1:16" outlineLevel="1" x14ac:dyDescent="0.25">
      <c r="A68" s="93"/>
      <c r="B68" s="149"/>
      <c r="C68" s="149"/>
      <c r="D68" s="149"/>
      <c r="E68" s="102"/>
      <c r="F68" s="150"/>
      <c r="G68" s="150"/>
      <c r="H68" s="150"/>
      <c r="I68" s="150"/>
      <c r="J68" s="150"/>
      <c r="K68" s="150"/>
      <c r="L68" s="150"/>
      <c r="M68" s="151"/>
      <c r="N68" s="151"/>
      <c r="O68" s="151"/>
      <c r="P68" s="152"/>
    </row>
    <row r="69" spans="1:16" x14ac:dyDescent="0.25">
      <c r="A69" s="93"/>
      <c r="B69" s="162" t="s">
        <v>745</v>
      </c>
      <c r="C69" s="163"/>
      <c r="D69" s="163"/>
      <c r="E69" s="94"/>
      <c r="F69" s="94"/>
      <c r="G69" s="94"/>
      <c r="H69" s="94"/>
      <c r="I69" s="94"/>
      <c r="J69" s="94"/>
      <c r="K69" s="94"/>
      <c r="L69" s="94"/>
      <c r="M69" s="151"/>
      <c r="N69" s="151"/>
      <c r="O69" s="151"/>
      <c r="P69" s="152"/>
    </row>
    <row r="70" spans="1:16" x14ac:dyDescent="0.25">
      <c r="A70" s="93"/>
      <c r="B70" s="149"/>
      <c r="C70" s="149"/>
      <c r="D70" s="149"/>
      <c r="E70" s="102"/>
      <c r="F70" s="150"/>
      <c r="G70" s="150"/>
      <c r="H70" s="150"/>
      <c r="I70" s="150"/>
      <c r="J70" s="150"/>
      <c r="K70" s="150"/>
      <c r="L70" s="150"/>
      <c r="M70" s="151"/>
      <c r="N70" s="151"/>
      <c r="O70" s="151"/>
      <c r="P70" s="152"/>
    </row>
    <row r="71" spans="1:16" x14ac:dyDescent="0.25">
      <c r="A71" s="93"/>
      <c r="B71" s="162" t="s">
        <v>769</v>
      </c>
      <c r="C71" s="163"/>
      <c r="D71" s="163"/>
      <c r="E71" s="94"/>
      <c r="F71" s="19"/>
      <c r="G71" s="19"/>
      <c r="H71" s="19"/>
      <c r="I71" s="19"/>
      <c r="J71" s="19"/>
      <c r="K71" s="19"/>
      <c r="L71" s="19"/>
      <c r="M71" s="153">
        <v>7</v>
      </c>
      <c r="N71" s="153">
        <v>10</v>
      </c>
      <c r="O71" s="153">
        <f>M71*0.05</f>
        <v>0.35000000000000003</v>
      </c>
      <c r="P71" s="154">
        <v>15</v>
      </c>
    </row>
    <row r="72" spans="1:16" x14ac:dyDescent="0.25">
      <c r="A72" s="93"/>
      <c r="B72" s="149"/>
      <c r="C72" s="149"/>
      <c r="D72" s="149"/>
      <c r="E72" s="102"/>
      <c r="F72" s="150"/>
      <c r="G72" s="150"/>
      <c r="H72" s="150"/>
      <c r="I72" s="150"/>
      <c r="J72" s="150"/>
      <c r="K72" s="150"/>
      <c r="L72" s="150"/>
      <c r="M72" s="151"/>
      <c r="N72" s="151"/>
      <c r="O72" s="151"/>
      <c r="P72" s="152"/>
    </row>
    <row r="73" spans="1:16" x14ac:dyDescent="0.25">
      <c r="A73" s="93"/>
      <c r="B73" s="162" t="s">
        <v>770</v>
      </c>
      <c r="C73" s="163"/>
      <c r="D73" s="163"/>
      <c r="E73" s="94"/>
      <c r="F73" s="19"/>
      <c r="G73" s="19"/>
      <c r="H73" s="19"/>
      <c r="I73" s="19"/>
      <c r="J73" s="19"/>
      <c r="K73" s="19"/>
      <c r="L73" s="19"/>
      <c r="M73" s="153">
        <v>15</v>
      </c>
      <c r="N73" s="153">
        <v>10</v>
      </c>
      <c r="O73" s="153">
        <f>M73*0.05</f>
        <v>0.75</v>
      </c>
      <c r="P73" s="154">
        <v>15</v>
      </c>
    </row>
    <row r="74" spans="1:16" ht="15.75" thickBot="1" x14ac:dyDescent="0.3">
      <c r="A74" s="93"/>
      <c r="B74" s="149"/>
      <c r="C74" s="149"/>
      <c r="D74" s="149"/>
      <c r="E74" s="102"/>
      <c r="F74" s="150"/>
      <c r="G74" s="150"/>
      <c r="H74" s="150"/>
      <c r="I74" s="150"/>
      <c r="J74" s="150"/>
      <c r="K74" s="150"/>
      <c r="L74" s="150"/>
      <c r="M74" s="151"/>
      <c r="N74" s="151"/>
      <c r="O74" s="151"/>
      <c r="P74" s="152"/>
    </row>
    <row r="75" spans="1:16" ht="15" customHeight="1" x14ac:dyDescent="0.25">
      <c r="A75" s="215" t="s">
        <v>641</v>
      </c>
      <c r="B75" s="216"/>
      <c r="C75" s="216"/>
      <c r="D75" s="216"/>
      <c r="E75" s="216"/>
      <c r="F75" s="216"/>
      <c r="G75" s="216"/>
      <c r="H75" s="216"/>
      <c r="I75" s="216"/>
      <c r="J75" s="216"/>
      <c r="K75" s="216"/>
      <c r="L75" s="216"/>
      <c r="M75" s="216"/>
      <c r="N75" s="216"/>
      <c r="O75" s="216"/>
      <c r="P75" s="217"/>
    </row>
    <row r="76" spans="1:16" ht="15.75" customHeight="1" thickBot="1" x14ac:dyDescent="0.3">
      <c r="A76" s="218"/>
      <c r="B76" s="219"/>
      <c r="C76" s="219"/>
      <c r="D76" s="219"/>
      <c r="E76" s="219"/>
      <c r="F76" s="219"/>
      <c r="G76" s="219"/>
      <c r="H76" s="219"/>
      <c r="I76" s="219"/>
      <c r="J76" s="219"/>
      <c r="K76" s="219"/>
      <c r="L76" s="219"/>
      <c r="M76" s="219"/>
      <c r="N76" s="219"/>
      <c r="O76" s="219"/>
      <c r="P76" s="220"/>
    </row>
    <row r="77" spans="1:16" x14ac:dyDescent="0.25">
      <c r="A77" s="93"/>
      <c r="B77" s="149"/>
      <c r="C77" s="149"/>
      <c r="D77" s="149"/>
      <c r="E77" s="102"/>
      <c r="F77" s="150"/>
      <c r="G77" s="150"/>
      <c r="H77" s="150"/>
      <c r="I77" s="150"/>
      <c r="J77" s="150"/>
      <c r="K77" s="150"/>
      <c r="L77" s="150"/>
      <c r="M77" s="151"/>
      <c r="N77" s="151"/>
      <c r="O77" s="151"/>
      <c r="P77" s="152"/>
    </row>
    <row r="78" spans="1:16" x14ac:dyDescent="0.25">
      <c r="A78" s="93"/>
      <c r="B78" s="162" t="s">
        <v>642</v>
      </c>
      <c r="C78" s="163"/>
      <c r="D78" s="163"/>
      <c r="E78" s="94"/>
      <c r="F78" s="94"/>
      <c r="G78" s="94"/>
      <c r="H78" s="94"/>
      <c r="I78" s="94"/>
      <c r="J78" s="94"/>
      <c r="K78" s="94"/>
      <c r="L78" s="94"/>
      <c r="M78" s="153"/>
      <c r="N78" s="153"/>
      <c r="O78" s="153"/>
      <c r="P78" s="154"/>
    </row>
    <row r="79" spans="1:16" x14ac:dyDescent="0.25">
      <c r="A79" s="93"/>
      <c r="B79" s="149"/>
      <c r="C79" s="149"/>
      <c r="D79" s="149"/>
      <c r="E79" s="102"/>
      <c r="F79" s="150"/>
      <c r="G79" s="150"/>
      <c r="H79" s="150"/>
      <c r="I79" s="150"/>
      <c r="J79" s="150"/>
      <c r="K79" s="150"/>
      <c r="L79" s="150"/>
      <c r="M79" s="151"/>
      <c r="N79" s="151"/>
      <c r="O79" s="151"/>
      <c r="P79" s="152"/>
    </row>
    <row r="80" spans="1:16" x14ac:dyDescent="0.25">
      <c r="A80" s="93"/>
      <c r="B80" s="162" t="s">
        <v>771</v>
      </c>
      <c r="C80" s="163"/>
      <c r="D80" s="163"/>
      <c r="E80" s="94"/>
      <c r="F80" s="19"/>
      <c r="G80" s="19"/>
      <c r="H80" s="19"/>
      <c r="I80" s="19"/>
      <c r="J80" s="19"/>
      <c r="K80" s="19"/>
      <c r="L80" s="19"/>
      <c r="M80" s="153"/>
      <c r="N80" s="153"/>
      <c r="O80" s="153"/>
      <c r="P80" s="154"/>
    </row>
    <row r="81" spans="1:16" ht="15.75" thickBot="1" x14ac:dyDescent="0.3">
      <c r="A81" s="156"/>
      <c r="B81" s="157"/>
      <c r="C81" s="157"/>
      <c r="D81" s="157"/>
      <c r="E81" s="158"/>
      <c r="F81" s="159"/>
      <c r="G81" s="159"/>
      <c r="H81" s="159"/>
      <c r="I81" s="159"/>
      <c r="J81" s="159"/>
      <c r="K81" s="159"/>
      <c r="L81" s="159"/>
      <c r="M81" s="160"/>
      <c r="N81" s="160"/>
      <c r="O81" s="160"/>
      <c r="P81" s="161"/>
    </row>
  </sheetData>
  <mergeCells count="11">
    <mergeCell ref="A6:P7"/>
    <mergeCell ref="A29:P30"/>
    <mergeCell ref="A55:P56"/>
    <mergeCell ref="A75:P76"/>
    <mergeCell ref="M1:P1"/>
    <mergeCell ref="A2:D3"/>
    <mergeCell ref="M2:M4"/>
    <mergeCell ref="N2:N4"/>
    <mergeCell ref="O2:O4"/>
    <mergeCell ref="P2:P4"/>
    <mergeCell ref="A4:D4"/>
  </mergeCells>
  <conditionalFormatting sqref="L8:L11 L77:L81 L14 L16 L18 L20:L21 L24:L26 L28 L72 L74 L31:L41 L43:L49 L57:L70 L51 L53:L54">
    <cfRule type="expression" dxfId="677" priority="192">
      <formula>$L$5="Non"</formula>
    </cfRule>
  </conditionalFormatting>
  <conditionalFormatting sqref="K77:K81 K8:K11 K14 K16 K18 K20:K21 K24:K26 K28 K72 K74 K31:K41 K43:K49 K57:K70 K51 K53:K54">
    <cfRule type="expression" dxfId="676" priority="191">
      <formula>$K$5="Non"</formula>
    </cfRule>
  </conditionalFormatting>
  <conditionalFormatting sqref="J8:J11 J77:J81 J14 J16 J18 J20:J21 J24:J26 J28 J72 J74 J31:J41 J43:J49 J57:J70 J51 J53:J54">
    <cfRule type="expression" dxfId="675" priority="190">
      <formula>$J$5="Non"</formula>
    </cfRule>
  </conditionalFormatting>
  <conditionalFormatting sqref="I77:I81 I8:I11 I14 I16 I18 I20:I21 I24:I26 I28 I72 I74 I31:I41 I43:I49 I57:I70 I51 I53:I54">
    <cfRule type="expression" dxfId="674" priority="189">
      <formula>$I$5="Non"</formula>
    </cfRule>
  </conditionalFormatting>
  <conditionalFormatting sqref="H8:H11 H77:H81 H14 H16 H18 H20:H21 H24:H26 H28 H72 H74 H31:H41 H43:H49 H57:H70 H51 H53:H54">
    <cfRule type="expression" dxfId="673" priority="188">
      <formula>$H$5="Non"</formula>
    </cfRule>
  </conditionalFormatting>
  <conditionalFormatting sqref="G77:G81 G8:G11 G14 G16 G18 G20:G21 G24:G26 G28 G72 G74 G31:G41 G43:G49 G57:G70 G51 G53:G54">
    <cfRule type="expression" dxfId="672" priority="187">
      <formula>$G$5="Non"</formula>
    </cfRule>
  </conditionalFormatting>
  <conditionalFormatting sqref="F8:F11 F77:F81 F14 F16 F18 F20:F21 F24:F26 F28 F72 F74 F31:F41 F43:F49 F57:F70 F51 F53:F54">
    <cfRule type="expression" dxfId="671" priority="186">
      <formula>$F$5="Non"</formula>
    </cfRule>
  </conditionalFormatting>
  <conditionalFormatting sqref="E77:E81 E57:E70 E31:E41 E8:E11 E43:L43 E45:L45 E49:L49 F78:L78 E14 E16 E18 E20:E21 E24:E26 E28 E72 E74 F35:L37 F40:L40 F64:L65 F69:L69 E44 E46:E48 F59:L61 F67:L67 E51 E53:E54">
    <cfRule type="expression" dxfId="670" priority="185">
      <formula>$E$5="Non"</formula>
    </cfRule>
  </conditionalFormatting>
  <conditionalFormatting sqref="F25">
    <cfRule type="expression" dxfId="669" priority="184">
      <formula>$E$5="Non"</formula>
    </cfRule>
  </conditionalFormatting>
  <conditionalFormatting sqref="G25">
    <cfRule type="expression" dxfId="668" priority="183">
      <formula>$E$5="Non"</formula>
    </cfRule>
  </conditionalFormatting>
  <conditionalFormatting sqref="H25">
    <cfRule type="expression" dxfId="667" priority="182">
      <formula>$E$5="Non"</formula>
    </cfRule>
  </conditionalFormatting>
  <conditionalFormatting sqref="I25">
    <cfRule type="expression" dxfId="666" priority="181">
      <formula>$E$5="Non"</formula>
    </cfRule>
  </conditionalFormatting>
  <conditionalFormatting sqref="J25">
    <cfRule type="expression" dxfId="665" priority="180">
      <formula>$E$5="Non"</formula>
    </cfRule>
  </conditionalFormatting>
  <conditionalFormatting sqref="K25">
    <cfRule type="expression" dxfId="664" priority="179">
      <formula>$E$5="Non"</formula>
    </cfRule>
  </conditionalFormatting>
  <conditionalFormatting sqref="L25">
    <cfRule type="expression" dxfId="663" priority="178">
      <formula>$E$5="Non"</formula>
    </cfRule>
  </conditionalFormatting>
  <conditionalFormatting sqref="F33:L33">
    <cfRule type="expression" dxfId="662" priority="177">
      <formula>$E$5="Non"</formula>
    </cfRule>
  </conditionalFormatting>
  <conditionalFormatting sqref="F48:L48">
    <cfRule type="expression" dxfId="661" priority="176">
      <formula>$E$5="Non"</formula>
    </cfRule>
  </conditionalFormatting>
  <conditionalFormatting sqref="F51:L51">
    <cfRule type="expression" dxfId="660" priority="175">
      <formula>$E$5="Non"</formula>
    </cfRule>
  </conditionalFormatting>
  <conditionalFormatting sqref="F41:L41">
    <cfRule type="expression" dxfId="659" priority="174">
      <formula>$E$5="Non"</formula>
    </cfRule>
  </conditionalFormatting>
  <conditionalFormatting sqref="F67">
    <cfRule type="expression" dxfId="658" priority="173">
      <formula>$E$5="Non"</formula>
    </cfRule>
  </conditionalFormatting>
  <conditionalFormatting sqref="G67">
    <cfRule type="expression" dxfId="657" priority="172">
      <formula>$E$5="Non"</formula>
    </cfRule>
  </conditionalFormatting>
  <conditionalFormatting sqref="H67">
    <cfRule type="expression" dxfId="656" priority="171">
      <formula>$E$5="Non"</formula>
    </cfRule>
  </conditionalFormatting>
  <conditionalFormatting sqref="I67">
    <cfRule type="expression" dxfId="655" priority="170">
      <formula>$E$5="Non"</formula>
    </cfRule>
  </conditionalFormatting>
  <conditionalFormatting sqref="J67">
    <cfRule type="expression" dxfId="654" priority="169">
      <formula>$E$5="Non"</formula>
    </cfRule>
  </conditionalFormatting>
  <conditionalFormatting sqref="K67">
    <cfRule type="expression" dxfId="653" priority="168">
      <formula>$E$5="Non"</formula>
    </cfRule>
  </conditionalFormatting>
  <conditionalFormatting sqref="L67">
    <cfRule type="expression" dxfId="652" priority="167">
      <formula>$E$5="Non"</formula>
    </cfRule>
  </conditionalFormatting>
  <conditionalFormatting sqref="F53:L53">
    <cfRule type="expression" dxfId="651" priority="166">
      <formula>$E$5="Non"</formula>
    </cfRule>
  </conditionalFormatting>
  <conditionalFormatting sqref="L12">
    <cfRule type="expression" dxfId="650" priority="165">
      <formula>$L$5="Non"</formula>
    </cfRule>
  </conditionalFormatting>
  <conditionalFormatting sqref="K12">
    <cfRule type="expression" dxfId="649" priority="164">
      <formula>$K$5="Non"</formula>
    </cfRule>
  </conditionalFormatting>
  <conditionalFormatting sqref="J12">
    <cfRule type="expression" dxfId="648" priority="163">
      <formula>$J$5="Non"</formula>
    </cfRule>
  </conditionalFormatting>
  <conditionalFormatting sqref="I12">
    <cfRule type="expression" dxfId="647" priority="162">
      <formula>$I$5="Non"</formula>
    </cfRule>
  </conditionalFormatting>
  <conditionalFormatting sqref="H12">
    <cfRule type="expression" dxfId="646" priority="161">
      <formula>$H$5="Non"</formula>
    </cfRule>
  </conditionalFormatting>
  <conditionalFormatting sqref="G12">
    <cfRule type="expression" dxfId="645" priority="160">
      <formula>$G$5="Non"</formula>
    </cfRule>
  </conditionalFormatting>
  <conditionalFormatting sqref="F12">
    <cfRule type="expression" dxfId="644" priority="159">
      <formula>$F$5="Non"</formula>
    </cfRule>
  </conditionalFormatting>
  <conditionalFormatting sqref="E12">
    <cfRule type="expression" dxfId="643" priority="158">
      <formula>$E$5="Non"</formula>
    </cfRule>
  </conditionalFormatting>
  <conditionalFormatting sqref="L15">
    <cfRule type="expression" dxfId="642" priority="157">
      <formula>$L$5="Non"</formula>
    </cfRule>
  </conditionalFormatting>
  <conditionalFormatting sqref="K15">
    <cfRule type="expression" dxfId="641" priority="156">
      <formula>$K$5="Non"</formula>
    </cfRule>
  </conditionalFormatting>
  <conditionalFormatting sqref="J15">
    <cfRule type="expression" dxfId="640" priority="155">
      <formula>$J$5="Non"</formula>
    </cfRule>
  </conditionalFormatting>
  <conditionalFormatting sqref="I15">
    <cfRule type="expression" dxfId="639" priority="154">
      <formula>$I$5="Non"</formula>
    </cfRule>
  </conditionalFormatting>
  <conditionalFormatting sqref="H15">
    <cfRule type="expression" dxfId="638" priority="153">
      <formula>$H$5="Non"</formula>
    </cfRule>
  </conditionalFormatting>
  <conditionalFormatting sqref="G15">
    <cfRule type="expression" dxfId="637" priority="152">
      <formula>$G$5="Non"</formula>
    </cfRule>
  </conditionalFormatting>
  <conditionalFormatting sqref="F15">
    <cfRule type="expression" dxfId="636" priority="151">
      <formula>$F$5="Non"</formula>
    </cfRule>
  </conditionalFormatting>
  <conditionalFormatting sqref="E15">
    <cfRule type="expression" dxfId="635" priority="150">
      <formula>$E$5="Non"</formula>
    </cfRule>
  </conditionalFormatting>
  <conditionalFormatting sqref="L17">
    <cfRule type="expression" dxfId="634" priority="149">
      <formula>$L$5="Non"</formula>
    </cfRule>
  </conditionalFormatting>
  <conditionalFormatting sqref="K17">
    <cfRule type="expression" dxfId="633" priority="148">
      <formula>$K$5="Non"</formula>
    </cfRule>
  </conditionalFormatting>
  <conditionalFormatting sqref="J17">
    <cfRule type="expression" dxfId="632" priority="147">
      <formula>$J$5="Non"</formula>
    </cfRule>
  </conditionalFormatting>
  <conditionalFormatting sqref="I17">
    <cfRule type="expression" dxfId="631" priority="146">
      <formula>$I$5="Non"</formula>
    </cfRule>
  </conditionalFormatting>
  <conditionalFormatting sqref="H17">
    <cfRule type="expression" dxfId="630" priority="145">
      <formula>$H$5="Non"</formula>
    </cfRule>
  </conditionalFormatting>
  <conditionalFormatting sqref="G17">
    <cfRule type="expression" dxfId="629" priority="144">
      <formula>$G$5="Non"</formula>
    </cfRule>
  </conditionalFormatting>
  <conditionalFormatting sqref="F17">
    <cfRule type="expression" dxfId="628" priority="143">
      <formula>$F$5="Non"</formula>
    </cfRule>
  </conditionalFormatting>
  <conditionalFormatting sqref="E17">
    <cfRule type="expression" dxfId="627" priority="142">
      <formula>$E$5="Non"</formula>
    </cfRule>
  </conditionalFormatting>
  <conditionalFormatting sqref="L19">
    <cfRule type="expression" dxfId="626" priority="141">
      <formula>$L$5="Non"</formula>
    </cfRule>
  </conditionalFormatting>
  <conditionalFormatting sqref="K19">
    <cfRule type="expression" dxfId="625" priority="140">
      <formula>$K$5="Non"</formula>
    </cfRule>
  </conditionalFormatting>
  <conditionalFormatting sqref="J19">
    <cfRule type="expression" dxfId="624" priority="139">
      <formula>$J$5="Non"</formula>
    </cfRule>
  </conditionalFormatting>
  <conditionalFormatting sqref="I19">
    <cfRule type="expression" dxfId="623" priority="138">
      <formula>$I$5="Non"</formula>
    </cfRule>
  </conditionalFormatting>
  <conditionalFormatting sqref="H19">
    <cfRule type="expression" dxfId="622" priority="137">
      <formula>$H$5="Non"</formula>
    </cfRule>
  </conditionalFormatting>
  <conditionalFormatting sqref="G19">
    <cfRule type="expression" dxfId="621" priority="136">
      <formula>$G$5="Non"</formula>
    </cfRule>
  </conditionalFormatting>
  <conditionalFormatting sqref="F19">
    <cfRule type="expression" dxfId="620" priority="135">
      <formula>$F$5="Non"</formula>
    </cfRule>
  </conditionalFormatting>
  <conditionalFormatting sqref="E19">
    <cfRule type="expression" dxfId="619" priority="134">
      <formula>$E$5="Non"</formula>
    </cfRule>
  </conditionalFormatting>
  <conditionalFormatting sqref="L22">
    <cfRule type="expression" dxfId="618" priority="133">
      <formula>$L$5="Non"</formula>
    </cfRule>
  </conditionalFormatting>
  <conditionalFormatting sqref="K22">
    <cfRule type="expression" dxfId="617" priority="132">
      <formula>$K$5="Non"</formula>
    </cfRule>
  </conditionalFormatting>
  <conditionalFormatting sqref="J22">
    <cfRule type="expression" dxfId="616" priority="131">
      <formula>$J$5="Non"</formula>
    </cfRule>
  </conditionalFormatting>
  <conditionalFormatting sqref="I22">
    <cfRule type="expression" dxfId="615" priority="130">
      <formula>$I$5="Non"</formula>
    </cfRule>
  </conditionalFormatting>
  <conditionalFormatting sqref="H22">
    <cfRule type="expression" dxfId="614" priority="129">
      <formula>$H$5="Non"</formula>
    </cfRule>
  </conditionalFormatting>
  <conditionalFormatting sqref="G22">
    <cfRule type="expression" dxfId="613" priority="128">
      <formula>$G$5="Non"</formula>
    </cfRule>
  </conditionalFormatting>
  <conditionalFormatting sqref="F22">
    <cfRule type="expression" dxfId="612" priority="127">
      <formula>$F$5="Non"</formula>
    </cfRule>
  </conditionalFormatting>
  <conditionalFormatting sqref="E22">
    <cfRule type="expression" dxfId="611" priority="126">
      <formula>$E$5="Non"</formula>
    </cfRule>
  </conditionalFormatting>
  <conditionalFormatting sqref="L23">
    <cfRule type="expression" dxfId="610" priority="125">
      <formula>$L$5="Non"</formula>
    </cfRule>
  </conditionalFormatting>
  <conditionalFormatting sqref="K23">
    <cfRule type="expression" dxfId="609" priority="124">
      <formula>$K$5="Non"</formula>
    </cfRule>
  </conditionalFormatting>
  <conditionalFormatting sqref="J23">
    <cfRule type="expression" dxfId="608" priority="123">
      <formula>$J$5="Non"</formula>
    </cfRule>
  </conditionalFormatting>
  <conditionalFormatting sqref="I23">
    <cfRule type="expression" dxfId="607" priority="122">
      <formula>$I$5="Non"</formula>
    </cfRule>
  </conditionalFormatting>
  <conditionalFormatting sqref="H23">
    <cfRule type="expression" dxfId="606" priority="121">
      <formula>$H$5="Non"</formula>
    </cfRule>
  </conditionalFormatting>
  <conditionalFormatting sqref="G23">
    <cfRule type="expression" dxfId="605" priority="120">
      <formula>$G$5="Non"</formula>
    </cfRule>
  </conditionalFormatting>
  <conditionalFormatting sqref="F23">
    <cfRule type="expression" dxfId="604" priority="119">
      <formula>$F$5="Non"</formula>
    </cfRule>
  </conditionalFormatting>
  <conditionalFormatting sqref="E23">
    <cfRule type="expression" dxfId="603" priority="118">
      <formula>$E$5="Non"</formula>
    </cfRule>
  </conditionalFormatting>
  <conditionalFormatting sqref="L27">
    <cfRule type="expression" dxfId="602" priority="117">
      <formula>$L$5="Non"</formula>
    </cfRule>
  </conditionalFormatting>
  <conditionalFormatting sqref="K27">
    <cfRule type="expression" dxfId="601" priority="116">
      <formula>$K$5="Non"</formula>
    </cfRule>
  </conditionalFormatting>
  <conditionalFormatting sqref="J27">
    <cfRule type="expression" dxfId="600" priority="115">
      <formula>$J$5="Non"</formula>
    </cfRule>
  </conditionalFormatting>
  <conditionalFormatting sqref="I27">
    <cfRule type="expression" dxfId="599" priority="114">
      <formula>$I$5="Non"</formula>
    </cfRule>
  </conditionalFormatting>
  <conditionalFormatting sqref="H27">
    <cfRule type="expression" dxfId="598" priority="113">
      <formula>$H$5="Non"</formula>
    </cfRule>
  </conditionalFormatting>
  <conditionalFormatting sqref="G27">
    <cfRule type="expression" dxfId="597" priority="112">
      <formula>$G$5="Non"</formula>
    </cfRule>
  </conditionalFormatting>
  <conditionalFormatting sqref="F27">
    <cfRule type="expression" dxfId="596" priority="111">
      <formula>$F$5="Non"</formula>
    </cfRule>
  </conditionalFormatting>
  <conditionalFormatting sqref="E27">
    <cfRule type="expression" dxfId="595" priority="110">
      <formula>$E$5="Non"</formula>
    </cfRule>
  </conditionalFormatting>
  <conditionalFormatting sqref="L42">
    <cfRule type="expression" dxfId="594" priority="109">
      <formula>$L$5="Non"</formula>
    </cfRule>
  </conditionalFormatting>
  <conditionalFormatting sqref="K42">
    <cfRule type="expression" dxfId="593" priority="108">
      <formula>$K$5="Non"</formula>
    </cfRule>
  </conditionalFormatting>
  <conditionalFormatting sqref="J42">
    <cfRule type="expression" dxfId="592" priority="107">
      <formula>$J$5="Non"</formula>
    </cfRule>
  </conditionalFormatting>
  <conditionalFormatting sqref="I42">
    <cfRule type="expression" dxfId="591" priority="106">
      <formula>$I$5="Non"</formula>
    </cfRule>
  </conditionalFormatting>
  <conditionalFormatting sqref="H42">
    <cfRule type="expression" dxfId="590" priority="105">
      <formula>$H$5="Non"</formula>
    </cfRule>
  </conditionalFormatting>
  <conditionalFormatting sqref="G42">
    <cfRule type="expression" dxfId="589" priority="104">
      <formula>$G$5="Non"</formula>
    </cfRule>
  </conditionalFormatting>
  <conditionalFormatting sqref="F42">
    <cfRule type="expression" dxfId="588" priority="103">
      <formula>$F$5="Non"</formula>
    </cfRule>
  </conditionalFormatting>
  <conditionalFormatting sqref="E42">
    <cfRule type="expression" dxfId="587" priority="102">
      <formula>$E$5="Non"</formula>
    </cfRule>
  </conditionalFormatting>
  <conditionalFormatting sqref="L71">
    <cfRule type="expression" dxfId="586" priority="101">
      <formula>$L$5="Non"</formula>
    </cfRule>
  </conditionalFormatting>
  <conditionalFormatting sqref="K71">
    <cfRule type="expression" dxfId="585" priority="100">
      <formula>$K$5="Non"</formula>
    </cfRule>
  </conditionalFormatting>
  <conditionalFormatting sqref="J71">
    <cfRule type="expression" dxfId="584" priority="99">
      <formula>$J$5="Non"</formula>
    </cfRule>
  </conditionalFormatting>
  <conditionalFormatting sqref="I71">
    <cfRule type="expression" dxfId="583" priority="98">
      <formula>$I$5="Non"</formula>
    </cfRule>
  </conditionalFormatting>
  <conditionalFormatting sqref="H71">
    <cfRule type="expression" dxfId="582" priority="97">
      <formula>$H$5="Non"</formula>
    </cfRule>
  </conditionalFormatting>
  <conditionalFormatting sqref="G71">
    <cfRule type="expression" dxfId="581" priority="96">
      <formula>$G$5="Non"</formula>
    </cfRule>
  </conditionalFormatting>
  <conditionalFormatting sqref="F71">
    <cfRule type="expression" dxfId="580" priority="95">
      <formula>$F$5="Non"</formula>
    </cfRule>
  </conditionalFormatting>
  <conditionalFormatting sqref="E71">
    <cfRule type="expression" dxfId="579" priority="94">
      <formula>$E$5="Non"</formula>
    </cfRule>
  </conditionalFormatting>
  <conditionalFormatting sqref="L73">
    <cfRule type="expression" dxfId="578" priority="93">
      <formula>$L$5="Non"</formula>
    </cfRule>
  </conditionalFormatting>
  <conditionalFormatting sqref="K73">
    <cfRule type="expression" dxfId="577" priority="92">
      <formula>$K$5="Non"</formula>
    </cfRule>
  </conditionalFormatting>
  <conditionalFormatting sqref="J73">
    <cfRule type="expression" dxfId="576" priority="91">
      <formula>$J$5="Non"</formula>
    </cfRule>
  </conditionalFormatting>
  <conditionalFormatting sqref="I73">
    <cfRule type="expression" dxfId="575" priority="90">
      <formula>$I$5="Non"</formula>
    </cfRule>
  </conditionalFormatting>
  <conditionalFormatting sqref="H73">
    <cfRule type="expression" dxfId="574" priority="89">
      <formula>$H$5="Non"</formula>
    </cfRule>
  </conditionalFormatting>
  <conditionalFormatting sqref="G73">
    <cfRule type="expression" dxfId="573" priority="88">
      <formula>$G$5="Non"</formula>
    </cfRule>
  </conditionalFormatting>
  <conditionalFormatting sqref="F73">
    <cfRule type="expression" dxfId="572" priority="87">
      <formula>$F$5="Non"</formula>
    </cfRule>
  </conditionalFormatting>
  <conditionalFormatting sqref="E73">
    <cfRule type="expression" dxfId="571" priority="86">
      <formula>$E$5="Non"</formula>
    </cfRule>
  </conditionalFormatting>
  <conditionalFormatting sqref="F35">
    <cfRule type="expression" dxfId="570" priority="85">
      <formula>$E$5="Non"</formula>
    </cfRule>
  </conditionalFormatting>
  <conditionalFormatting sqref="G35">
    <cfRule type="expression" dxfId="569" priority="84">
      <formula>$E$5="Non"</formula>
    </cfRule>
  </conditionalFormatting>
  <conditionalFormatting sqref="H35">
    <cfRule type="expression" dxfId="568" priority="83">
      <formula>$E$5="Non"</formula>
    </cfRule>
  </conditionalFormatting>
  <conditionalFormatting sqref="I35">
    <cfRule type="expression" dxfId="567" priority="82">
      <formula>$E$5="Non"</formula>
    </cfRule>
  </conditionalFormatting>
  <conditionalFormatting sqref="J35">
    <cfRule type="expression" dxfId="566" priority="81">
      <formula>$E$5="Non"</formula>
    </cfRule>
  </conditionalFormatting>
  <conditionalFormatting sqref="K35">
    <cfRule type="expression" dxfId="565" priority="80">
      <formula>$E$5="Non"</formula>
    </cfRule>
  </conditionalFormatting>
  <conditionalFormatting sqref="L35">
    <cfRule type="expression" dxfId="564" priority="79">
      <formula>$E$5="Non"</formula>
    </cfRule>
  </conditionalFormatting>
  <conditionalFormatting sqref="F36">
    <cfRule type="expression" dxfId="563" priority="78">
      <formula>$E$5="Non"</formula>
    </cfRule>
  </conditionalFormatting>
  <conditionalFormatting sqref="G36">
    <cfRule type="expression" dxfId="562" priority="77">
      <formula>$E$5="Non"</formula>
    </cfRule>
  </conditionalFormatting>
  <conditionalFormatting sqref="H36">
    <cfRule type="expression" dxfId="561" priority="76">
      <formula>$E$5="Non"</formula>
    </cfRule>
  </conditionalFormatting>
  <conditionalFormatting sqref="I36">
    <cfRule type="expression" dxfId="560" priority="75">
      <formula>$E$5="Non"</formula>
    </cfRule>
  </conditionalFormatting>
  <conditionalFormatting sqref="J36">
    <cfRule type="expression" dxfId="559" priority="74">
      <formula>$E$5="Non"</formula>
    </cfRule>
  </conditionalFormatting>
  <conditionalFormatting sqref="K36">
    <cfRule type="expression" dxfId="558" priority="73">
      <formula>$E$5="Non"</formula>
    </cfRule>
  </conditionalFormatting>
  <conditionalFormatting sqref="L36">
    <cfRule type="expression" dxfId="557" priority="72">
      <formula>$E$5="Non"</formula>
    </cfRule>
  </conditionalFormatting>
  <conditionalFormatting sqref="F37">
    <cfRule type="expression" dxfId="556" priority="71">
      <formula>$E$5="Non"</formula>
    </cfRule>
  </conditionalFormatting>
  <conditionalFormatting sqref="G37">
    <cfRule type="expression" dxfId="555" priority="70">
      <formula>$E$5="Non"</formula>
    </cfRule>
  </conditionalFormatting>
  <conditionalFormatting sqref="H37">
    <cfRule type="expression" dxfId="554" priority="69">
      <formula>$E$5="Non"</formula>
    </cfRule>
  </conditionalFormatting>
  <conditionalFormatting sqref="I37">
    <cfRule type="expression" dxfId="553" priority="68">
      <formula>$E$5="Non"</formula>
    </cfRule>
  </conditionalFormatting>
  <conditionalFormatting sqref="J37">
    <cfRule type="expression" dxfId="552" priority="67">
      <formula>$E$5="Non"</formula>
    </cfRule>
  </conditionalFormatting>
  <conditionalFormatting sqref="K37">
    <cfRule type="expression" dxfId="551" priority="66">
      <formula>$E$5="Non"</formula>
    </cfRule>
  </conditionalFormatting>
  <conditionalFormatting sqref="L37">
    <cfRule type="expression" dxfId="550" priority="65">
      <formula>$E$5="Non"</formula>
    </cfRule>
  </conditionalFormatting>
  <conditionalFormatting sqref="F40">
    <cfRule type="expression" dxfId="549" priority="64">
      <formula>$E$5="Non"</formula>
    </cfRule>
  </conditionalFormatting>
  <conditionalFormatting sqref="G40">
    <cfRule type="expression" dxfId="548" priority="63">
      <formula>$E$5="Non"</formula>
    </cfRule>
  </conditionalFormatting>
  <conditionalFormatting sqref="H40">
    <cfRule type="expression" dxfId="547" priority="62">
      <formula>$E$5="Non"</formula>
    </cfRule>
  </conditionalFormatting>
  <conditionalFormatting sqref="I40">
    <cfRule type="expression" dxfId="546" priority="61">
      <formula>$E$5="Non"</formula>
    </cfRule>
  </conditionalFormatting>
  <conditionalFormatting sqref="J40">
    <cfRule type="expression" dxfId="545" priority="60">
      <formula>$E$5="Non"</formula>
    </cfRule>
  </conditionalFormatting>
  <conditionalFormatting sqref="K40">
    <cfRule type="expression" dxfId="544" priority="59">
      <formula>$E$5="Non"</formula>
    </cfRule>
  </conditionalFormatting>
  <conditionalFormatting sqref="L40">
    <cfRule type="expression" dxfId="543" priority="58">
      <formula>$E$5="Non"</formula>
    </cfRule>
  </conditionalFormatting>
  <conditionalFormatting sqref="F43">
    <cfRule type="expression" dxfId="542" priority="57">
      <formula>$E$5="Non"</formula>
    </cfRule>
  </conditionalFormatting>
  <conditionalFormatting sqref="G43">
    <cfRule type="expression" dxfId="541" priority="56">
      <formula>$E$5="Non"</formula>
    </cfRule>
  </conditionalFormatting>
  <conditionalFormatting sqref="H43">
    <cfRule type="expression" dxfId="540" priority="55">
      <formula>$E$5="Non"</formula>
    </cfRule>
  </conditionalFormatting>
  <conditionalFormatting sqref="I43">
    <cfRule type="expression" dxfId="539" priority="54">
      <formula>$E$5="Non"</formula>
    </cfRule>
  </conditionalFormatting>
  <conditionalFormatting sqref="J43">
    <cfRule type="expression" dxfId="538" priority="53">
      <formula>$E$5="Non"</formula>
    </cfRule>
  </conditionalFormatting>
  <conditionalFormatting sqref="K43">
    <cfRule type="expression" dxfId="537" priority="52">
      <formula>$E$5="Non"</formula>
    </cfRule>
  </conditionalFormatting>
  <conditionalFormatting sqref="L43">
    <cfRule type="expression" dxfId="536" priority="51">
      <formula>$E$5="Non"</formula>
    </cfRule>
  </conditionalFormatting>
  <conditionalFormatting sqref="F45">
    <cfRule type="expression" dxfId="535" priority="50">
      <formula>$E$5="Non"</formula>
    </cfRule>
  </conditionalFormatting>
  <conditionalFormatting sqref="G45">
    <cfRule type="expression" dxfId="534" priority="49">
      <formula>$E$5="Non"</formula>
    </cfRule>
  </conditionalFormatting>
  <conditionalFormatting sqref="H45">
    <cfRule type="expression" dxfId="533" priority="48">
      <formula>$E$5="Non"</formula>
    </cfRule>
  </conditionalFormatting>
  <conditionalFormatting sqref="I45">
    <cfRule type="expression" dxfId="532" priority="47">
      <formula>$E$5="Non"</formula>
    </cfRule>
  </conditionalFormatting>
  <conditionalFormatting sqref="J45">
    <cfRule type="expression" dxfId="531" priority="46">
      <formula>$E$5="Non"</formula>
    </cfRule>
  </conditionalFormatting>
  <conditionalFormatting sqref="K45">
    <cfRule type="expression" dxfId="530" priority="45">
      <formula>$E$5="Non"</formula>
    </cfRule>
  </conditionalFormatting>
  <conditionalFormatting sqref="L45">
    <cfRule type="expression" dxfId="529" priority="44">
      <formula>$E$5="Non"</formula>
    </cfRule>
  </conditionalFormatting>
  <conditionalFormatting sqref="F59">
    <cfRule type="expression" dxfId="528" priority="43">
      <formula>$E$5="Non"</formula>
    </cfRule>
  </conditionalFormatting>
  <conditionalFormatting sqref="G59">
    <cfRule type="expression" dxfId="527" priority="42">
      <formula>$E$5="Non"</formula>
    </cfRule>
  </conditionalFormatting>
  <conditionalFormatting sqref="H59">
    <cfRule type="expression" dxfId="526" priority="41">
      <formula>$E$5="Non"</formula>
    </cfRule>
  </conditionalFormatting>
  <conditionalFormatting sqref="I59">
    <cfRule type="expression" dxfId="525" priority="40">
      <formula>$E$5="Non"</formula>
    </cfRule>
  </conditionalFormatting>
  <conditionalFormatting sqref="J59">
    <cfRule type="expression" dxfId="524" priority="39">
      <formula>$E$5="Non"</formula>
    </cfRule>
  </conditionalFormatting>
  <conditionalFormatting sqref="K59">
    <cfRule type="expression" dxfId="523" priority="38">
      <formula>$E$5="Non"</formula>
    </cfRule>
  </conditionalFormatting>
  <conditionalFormatting sqref="L59">
    <cfRule type="expression" dxfId="522" priority="37">
      <formula>$E$5="Non"</formula>
    </cfRule>
  </conditionalFormatting>
  <conditionalFormatting sqref="F64">
    <cfRule type="expression" dxfId="521" priority="36">
      <formula>$E$5="Non"</formula>
    </cfRule>
  </conditionalFormatting>
  <conditionalFormatting sqref="G64">
    <cfRule type="expression" dxfId="520" priority="35">
      <formula>$E$5="Non"</formula>
    </cfRule>
  </conditionalFormatting>
  <conditionalFormatting sqref="H64">
    <cfRule type="expression" dxfId="519" priority="34">
      <formula>$E$5="Non"</formula>
    </cfRule>
  </conditionalFormatting>
  <conditionalFormatting sqref="I64">
    <cfRule type="expression" dxfId="518" priority="33">
      <formula>$E$5="Non"</formula>
    </cfRule>
  </conditionalFormatting>
  <conditionalFormatting sqref="J64">
    <cfRule type="expression" dxfId="517" priority="32">
      <formula>$E$5="Non"</formula>
    </cfRule>
  </conditionalFormatting>
  <conditionalFormatting sqref="K64">
    <cfRule type="expression" dxfId="516" priority="31">
      <formula>$E$5="Non"</formula>
    </cfRule>
  </conditionalFormatting>
  <conditionalFormatting sqref="L64">
    <cfRule type="expression" dxfId="515" priority="30">
      <formula>$E$5="Non"</formula>
    </cfRule>
  </conditionalFormatting>
  <conditionalFormatting sqref="F65:L65">
    <cfRule type="expression" dxfId="514" priority="29">
      <formula>$E$5="Non"</formula>
    </cfRule>
  </conditionalFormatting>
  <conditionalFormatting sqref="F69:L69">
    <cfRule type="expression" dxfId="513" priority="28">
      <formula>$E$5="Non"</formula>
    </cfRule>
  </conditionalFormatting>
  <conditionalFormatting sqref="F49:L49">
    <cfRule type="expression" dxfId="512" priority="27">
      <formula>$E$5="Non"</formula>
    </cfRule>
  </conditionalFormatting>
  <conditionalFormatting sqref="F60:L60">
    <cfRule type="expression" dxfId="511" priority="26">
      <formula>$E$5="Non"</formula>
    </cfRule>
  </conditionalFormatting>
  <conditionalFormatting sqref="F61:L61">
    <cfRule type="expression" dxfId="510" priority="25">
      <formula>$E$5="Non"</formula>
    </cfRule>
  </conditionalFormatting>
  <conditionalFormatting sqref="L50">
    <cfRule type="expression" dxfId="509" priority="24">
      <formula>$L$5="Non"</formula>
    </cfRule>
  </conditionalFormatting>
  <conditionalFormatting sqref="K50">
    <cfRule type="expression" dxfId="508" priority="23">
      <formula>$K$5="Non"</formula>
    </cfRule>
  </conditionalFormatting>
  <conditionalFormatting sqref="J50">
    <cfRule type="expression" dxfId="507" priority="22">
      <formula>$J$5="Non"</formula>
    </cfRule>
  </conditionalFormatting>
  <conditionalFormatting sqref="I50">
    <cfRule type="expression" dxfId="506" priority="21">
      <formula>$I$5="Non"</formula>
    </cfRule>
  </conditionalFormatting>
  <conditionalFormatting sqref="H50">
    <cfRule type="expression" dxfId="505" priority="20">
      <formula>$H$5="Non"</formula>
    </cfRule>
  </conditionalFormatting>
  <conditionalFormatting sqref="G50">
    <cfRule type="expression" dxfId="504" priority="19">
      <formula>$G$5="Non"</formula>
    </cfRule>
  </conditionalFormatting>
  <conditionalFormatting sqref="F50">
    <cfRule type="expression" dxfId="503" priority="18">
      <formula>$F$5="Non"</formula>
    </cfRule>
  </conditionalFormatting>
  <conditionalFormatting sqref="E50">
    <cfRule type="expression" dxfId="502" priority="17">
      <formula>$E$5="Non"</formula>
    </cfRule>
  </conditionalFormatting>
  <conditionalFormatting sqref="L52">
    <cfRule type="expression" dxfId="501" priority="16">
      <formula>$L$5="Non"</formula>
    </cfRule>
  </conditionalFormatting>
  <conditionalFormatting sqref="K52">
    <cfRule type="expression" dxfId="500" priority="15">
      <formula>$K$5="Non"</formula>
    </cfRule>
  </conditionalFormatting>
  <conditionalFormatting sqref="J52">
    <cfRule type="expression" dxfId="499" priority="14">
      <formula>$J$5="Non"</formula>
    </cfRule>
  </conditionalFormatting>
  <conditionalFormatting sqref="I52">
    <cfRule type="expression" dxfId="498" priority="13">
      <formula>$I$5="Non"</formula>
    </cfRule>
  </conditionalFormatting>
  <conditionalFormatting sqref="H52">
    <cfRule type="expression" dxfId="497" priority="12">
      <formula>$H$5="Non"</formula>
    </cfRule>
  </conditionalFormatting>
  <conditionalFormatting sqref="G52">
    <cfRule type="expression" dxfId="496" priority="11">
      <formula>$G$5="Non"</formula>
    </cfRule>
  </conditionalFormatting>
  <conditionalFormatting sqref="F52">
    <cfRule type="expression" dxfId="495" priority="10">
      <formula>$F$5="Non"</formula>
    </cfRule>
  </conditionalFormatting>
  <conditionalFormatting sqref="E52">
    <cfRule type="expression" dxfId="494" priority="9">
      <formula>$E$5="Non"</formula>
    </cfRule>
  </conditionalFormatting>
  <conditionalFormatting sqref="L13">
    <cfRule type="expression" dxfId="493" priority="8">
      <formula>$L$5="Non"</formula>
    </cfRule>
  </conditionalFormatting>
  <conditionalFormatting sqref="K13">
    <cfRule type="expression" dxfId="492" priority="7">
      <formula>$K$5="Non"</formula>
    </cfRule>
  </conditionalFormatting>
  <conditionalFormatting sqref="J13">
    <cfRule type="expression" dxfId="491" priority="6">
      <formula>$J$5="Non"</formula>
    </cfRule>
  </conditionalFormatting>
  <conditionalFormatting sqref="I13">
    <cfRule type="expression" dxfId="490" priority="5">
      <formula>$I$5="Non"</formula>
    </cfRule>
  </conditionalFormatting>
  <conditionalFormatting sqref="H13">
    <cfRule type="expression" dxfId="489" priority="4">
      <formula>$H$5="Non"</formula>
    </cfRule>
  </conditionalFormatting>
  <conditionalFormatting sqref="G13">
    <cfRule type="expression" dxfId="488" priority="3">
      <formula>$G$5="Non"</formula>
    </cfRule>
  </conditionalFormatting>
  <conditionalFormatting sqref="F13">
    <cfRule type="expression" dxfId="487" priority="2">
      <formula>$F$5="Non"</formula>
    </cfRule>
  </conditionalFormatting>
  <conditionalFormatting sqref="E13">
    <cfRule type="expression" dxfId="486" priority="1">
      <formula>$E$5="Non"</formula>
    </cfRule>
  </conditionalFormatting>
  <dataValidations count="74">
    <dataValidation type="list" allowBlank="1" showInputMessage="1" showErrorMessage="1" sqref="F53">
      <formula1>IF(AND(CelluleSource8="Oui",Variante1="Oui"),Liste1)</formula1>
    </dataValidation>
    <dataValidation type="list" allowBlank="1" showInputMessage="1" showErrorMessage="1" sqref="G53">
      <formula1>IF(AND(CelluleSource8="Oui",Variante2="Oui"),Liste1)</formula1>
    </dataValidation>
    <dataValidation type="list" allowBlank="1" showInputMessage="1" showErrorMessage="1" sqref="H53">
      <formula1>IF(AND(CelluleSource8="Oui",Variante3="Oui"),Liste1)</formula1>
    </dataValidation>
    <dataValidation type="list" allowBlank="1" showInputMessage="1" showErrorMessage="1" sqref="I53">
      <formula1>IF(AND(CelluleSource8="Oui",Variante4="Oui"),Liste1)</formula1>
    </dataValidation>
    <dataValidation type="list" allowBlank="1" showInputMessage="1" showErrorMessage="1" sqref="J53">
      <formula1>IF(AND(CelluleSource8="Oui",Variante5="Oui"),Liste1)</formula1>
    </dataValidation>
    <dataValidation type="list" allowBlank="1" showInputMessage="1" showErrorMessage="1" sqref="K53">
      <formula1>IF(AND(CelluleSource8="Oui",Variante6="Oui"),Liste1)</formula1>
    </dataValidation>
    <dataValidation type="list" allowBlank="1" showInputMessage="1" showErrorMessage="1" sqref="L53">
      <formula1>IF(AND(CelluleSource8="Oui",Variante7="Oui"),Liste1)</formula1>
    </dataValidation>
    <dataValidation type="list" allowBlank="1" showInputMessage="1" showErrorMessage="1" sqref="E78 E67">
      <formula1>IF(AND(CelluleSource7="Oui",Base="Oui"),Liste1)</formula1>
    </dataValidation>
    <dataValidation type="list" allowBlank="1" showInputMessage="1" showErrorMessage="1" sqref="F78 F67">
      <formula1>IF(AND(CelluleSource7="Oui",Variante1="Oui"),Liste1)</formula1>
    </dataValidation>
    <dataValidation type="list" allowBlank="1" showInputMessage="1" showErrorMessage="1" sqref="G78 G67">
      <formula1>IF(AND(CelluleSource7="Oui",Variante2="Oui"),Liste1)</formula1>
    </dataValidation>
    <dataValidation type="list" allowBlank="1" showInputMessage="1" showErrorMessage="1" sqref="H78 H67">
      <formula1>IF(AND(CelluleSource7="Oui",Variante3="Oui"),Liste1)</formula1>
    </dataValidation>
    <dataValidation type="list" allowBlank="1" showInputMessage="1" showErrorMessage="1" sqref="I78 I67">
      <formula1>IF(AND(CelluleSource7="Oui",Variante4="Oui"),Liste1)</formula1>
    </dataValidation>
    <dataValidation type="list" allowBlank="1" showInputMessage="1" showErrorMessage="1" sqref="J78 J67">
      <formula1>IF(AND(CelluleSource7="Oui",Variante5="Oui"),Liste1)</formula1>
    </dataValidation>
    <dataValidation type="list" allowBlank="1" showInputMessage="1" showErrorMessage="1" sqref="K78 K67">
      <formula1>IF(AND(CelluleSource7="Oui",Variante6="Oui"),Liste1)</formula1>
    </dataValidation>
    <dataValidation type="list" allowBlank="1" showInputMessage="1" showErrorMessage="1" sqref="L78 L67">
      <formula1>IF(AND(CelluleSource7="Oui",Variante7="Oui"),Liste1)</formula1>
    </dataValidation>
    <dataValidation type="list" allowBlank="1" showInputMessage="1" showErrorMessage="1" sqref="G80">
      <formula1>IF(AND(CelluleSource6="Oui",Variante2="Oui"),Liste1)</formula1>
    </dataValidation>
    <dataValidation type="list" allowBlank="1" showInputMessage="1" showErrorMessage="1" sqref="H80">
      <formula1>IF(AND(CelluleSource6="Oui",Variante3="Oui"),Liste1)</formula1>
    </dataValidation>
    <dataValidation type="list" allowBlank="1" showInputMessage="1" showErrorMessage="1" sqref="I80">
      <formula1>IF(AND(CelluleSource6="Oui",Variante4="Oui"),Liste1)</formula1>
    </dataValidation>
    <dataValidation type="list" allowBlank="1" showInputMessage="1" showErrorMessage="1" sqref="J80">
      <formula1>IF(AND(CelluleSource6="Oui",Variante5="Oui"),Liste1)</formula1>
    </dataValidation>
    <dataValidation type="list" allowBlank="1" showInputMessage="1" showErrorMessage="1" sqref="K80">
      <formula1>IF(AND(CelluleSource6="Oui",Variante6="Oui"),Liste1)</formula1>
    </dataValidation>
    <dataValidation type="list" allowBlank="1" showInputMessage="1" showErrorMessage="1" sqref="L80">
      <formula1>IF(AND(CelluleSource6="Oui",Variante7="Oui"),Liste1)</formula1>
    </dataValidation>
    <dataValidation type="list" allowBlank="1" showInputMessage="1" showErrorMessage="1" sqref="F80">
      <formula1>IF(AND(CelluleSource6="Oui",Variante1="Oui"),Liste1)</formula1>
    </dataValidation>
    <dataValidation type="list" allowBlank="1" showInputMessage="1" showErrorMessage="1" sqref="F41">
      <formula1>IF(AND(CelluleSource5="Oui",Variante1="Oui"),Liste1)</formula1>
    </dataValidation>
    <dataValidation type="list" allowBlank="1" showInputMessage="1" showErrorMessage="1" sqref="G41">
      <formula1>IF(AND(CelluleSource5="Oui",Variante2="Oui"),Liste1)</formula1>
    </dataValidation>
    <dataValidation type="list" allowBlank="1" showInputMessage="1" showErrorMessage="1" sqref="H41">
      <formula1>IF(AND(CelluleSource5="Oui",Variante3="Oui"),Liste1)</formula1>
    </dataValidation>
    <dataValidation type="list" allowBlank="1" showInputMessage="1" showErrorMessage="1" sqref="I41">
      <formula1>IF(AND(CelluleSource5="Oui",Variante4="Oui"),Liste1)</formula1>
    </dataValidation>
    <dataValidation type="list" allowBlank="1" showInputMessage="1" showErrorMessage="1" sqref="J41">
      <formula1>IF(AND(CelluleSource5="Oui",Variante5="Oui"),Liste1)</formula1>
    </dataValidation>
    <dataValidation type="list" allowBlank="1" showInputMessage="1" showErrorMessage="1" sqref="K41">
      <formula1>IF(AND(CelluleSource5="Oui",Variante6="Oui"),Liste1)</formula1>
    </dataValidation>
    <dataValidation type="list" allowBlank="1" showInputMessage="1" showErrorMessage="1" sqref="L41">
      <formula1>IF(AND(CelluleSource5="Oui",Variante7="Oui"),Liste1)</formula1>
    </dataValidation>
    <dataValidation type="list" allowBlank="1" showInputMessage="1" showErrorMessage="1" sqref="F51">
      <formula1>IF(AND(CelluleSource4="Oui",Variante1="Oui"),Liste1)</formula1>
    </dataValidation>
    <dataValidation type="list" allowBlank="1" showInputMessage="1" showErrorMessage="1" sqref="G51">
      <formula1>IF(AND(CelluleSource4="Oui",Variante2="Oui"),Liste1)</formula1>
    </dataValidation>
    <dataValidation type="list" allowBlank="1" showInputMessage="1" showErrorMessage="1" sqref="H51">
      <formula1>IF(AND(CelluleSource4="Oui",Variante3="Oui"),Liste1)</formula1>
    </dataValidation>
    <dataValidation type="list" allowBlank="1" showInputMessage="1" showErrorMessage="1" sqref="I51">
      <formula1>IF(AND(CelluleSource4="Oui",Variante4="Oui"),Liste1)</formula1>
    </dataValidation>
    <dataValidation type="list" allowBlank="1" showInputMessage="1" showErrorMessage="1" sqref="J51">
      <formula1>IF(AND(CelluleSource4="Oui",Variante5="Oui"),Liste1)</formula1>
    </dataValidation>
    <dataValidation type="list" allowBlank="1" showInputMessage="1" showErrorMessage="1" sqref="K51">
      <formula1>IF(AND(CelluleSource4="Oui",Variante6="Oui"),Liste1)</formula1>
    </dataValidation>
    <dataValidation type="list" allowBlank="1" showInputMessage="1" showErrorMessage="1" sqref="L51">
      <formula1>IF(AND(CelluleSource4="Oui",Variante7="Oui"),Liste1)</formula1>
    </dataValidation>
    <dataValidation type="list" allowBlank="1" showInputMessage="1" showErrorMessage="1" sqref="E48:E49 E60:E61">
      <formula1>IF(AND(CelluleSource3="Oui",Base="Oui"),Liste1)</formula1>
    </dataValidation>
    <dataValidation type="list" allowBlank="1" showInputMessage="1" showErrorMessage="1" sqref="F48:F49 F60:F61">
      <formula1>IF(AND(CelluleSource3="Oui",Variante1="Oui"),Liste1)</formula1>
    </dataValidation>
    <dataValidation type="list" allowBlank="1" showInputMessage="1" showErrorMessage="1" sqref="G48:G49 G60:G61">
      <formula1>IF(AND(CelluleSource3="Oui",Variante2="Oui"),Liste1)</formula1>
    </dataValidation>
    <dataValidation type="list" allowBlank="1" showInputMessage="1" showErrorMessage="1" sqref="H48:H49 H60:H61">
      <formula1>IF(AND(CelluleSource3="Oui",Variante3="Oui"),Liste1)</formula1>
    </dataValidation>
    <dataValidation type="list" allowBlank="1" showInputMessage="1" showErrorMessage="1" sqref="I48:I49 I60:I61">
      <formula1>IF(AND(CelluleSource3="Oui",Variante4="Oui"),Liste1)</formula1>
    </dataValidation>
    <dataValidation type="list" allowBlank="1" showInputMessage="1" showErrorMessage="1" sqref="J48:J49 J60:J61">
      <formula1>IF(AND(CelluleSource3="Oui",Variante5="Oui"),Liste1)</formula1>
    </dataValidation>
    <dataValidation type="list" allowBlank="1" showInputMessage="1" showErrorMessage="1" sqref="K48:K49 K60:K61">
      <formula1>IF(AND(CelluleSource3="Oui",Variante6="Oui"),Liste1)</formula1>
    </dataValidation>
    <dataValidation type="list" allowBlank="1" showInputMessage="1" showErrorMessage="1" sqref="L48:L49 L60:L61">
      <formula1>IF(AND(CelluleSource3="Oui",Variante7="Oui"),Liste1)</formula1>
    </dataValidation>
    <dataValidation type="list" allowBlank="1" showInputMessage="1" showErrorMessage="1" sqref="E33 E65 E69">
      <formula1>IF(AND(CelluleSource2="Oui",Base="Oui"),Liste1)</formula1>
    </dataValidation>
    <dataValidation type="list" allowBlank="1" showInputMessage="1" showErrorMessage="1" sqref="F33 F65 F69">
      <formula1>IF(AND(CelluleSource2="Oui",Variante1="Oui"),Liste1)</formula1>
    </dataValidation>
    <dataValidation type="list" allowBlank="1" showInputMessage="1" showErrorMessage="1" sqref="G33 G65 G69">
      <formula1>IF(AND(CelluleSource2="Oui",Variante2="Oui"),Liste1)</formula1>
    </dataValidation>
    <dataValidation type="list" allowBlank="1" showInputMessage="1" showErrorMessage="1" sqref="H33 H65 H69">
      <formula1>IF(AND(CelluleSource2="Oui",Variante3="Oui"),Liste1)</formula1>
    </dataValidation>
    <dataValidation type="list" allowBlank="1" showInputMessage="1" showErrorMessage="1" sqref="I33 I65 I69">
      <formula1>IF(AND(CelluleSource2="Oui",Variante4="Oui"),Liste1)</formula1>
    </dataValidation>
    <dataValidation type="list" allowBlank="1" showInputMessage="1" showErrorMessage="1" sqref="J33 J65 J69">
      <formula1>IF(AND(CelluleSource2="Oui",Variante5="Oui"),Liste1)</formula1>
    </dataValidation>
    <dataValidation type="list" allowBlank="1" showInputMessage="1" showErrorMessage="1" sqref="K33 K65 K69">
      <formula1>IF(AND(CelluleSource2="Oui",Variante6="Oui"),Liste1)</formula1>
    </dataValidation>
    <dataValidation type="list" allowBlank="1" showInputMessage="1" showErrorMessage="1" sqref="L33 L65 L69">
      <formula1>IF(AND(CelluleSource2="Oui",Variante7="Oui"),Liste1)</formula1>
    </dataValidation>
    <dataValidation type="list" allowBlank="1" showInputMessage="1" showErrorMessage="1" sqref="E25 E35:E37 E40 E43 E45 E59 E64">
      <formula1>IF(AND(CelluleSource1="Oui",Base="Oui"),Liste1)</formula1>
    </dataValidation>
    <dataValidation type="list" allowBlank="1" showInputMessage="1" showErrorMessage="1" sqref="F25 F35:F37 F40 F43 F45 F59 F64">
      <formula1>IF(AND(CelluleSource1="Oui",Variante1="Oui"),Liste1)</formula1>
    </dataValidation>
    <dataValidation type="list" allowBlank="1" showInputMessage="1" showErrorMessage="1" sqref="G25 G35:G37 G40 G43 G45 G59 G64">
      <formula1>IF(AND(CelluleSource1="Oui",Variante2="Oui"),Liste1)</formula1>
    </dataValidation>
    <dataValidation type="list" allowBlank="1" showInputMessage="1" showErrorMessage="1" sqref="H25 H35:H37 H40 H43 H45 H59 H64">
      <formula1>IF(AND(CelluleSource1="Oui",Variante3="Oui"),Liste1)</formula1>
    </dataValidation>
    <dataValidation type="list" allowBlank="1" showInputMessage="1" showErrorMessage="1" sqref="I25 I35:I37 I40 I43 I45 I59 I64">
      <formula1>IF(AND(CelluleSource1="Oui",Variante4="Oui"),Liste1)</formula1>
    </dataValidation>
    <dataValidation type="list" allowBlank="1" showInputMessage="1" showErrorMessage="1" sqref="J25 J35:J37 J40 J43 J45 J59 J64">
      <formula1>IF(AND(CelluleSource1="Oui",Variante5="Oui"),Liste1)</formula1>
    </dataValidation>
    <dataValidation type="list" allowBlank="1" showInputMessage="1" showErrorMessage="1" sqref="K25 K35:K37 K40 K43 K45 K59 K64">
      <formula1>IF(AND(CelluleSource1="Oui",Variante6="Oui"),Liste1)</formula1>
    </dataValidation>
    <dataValidation type="list" allowBlank="1" showInputMessage="1" showErrorMessage="1" sqref="L25 L35:L37 L40 L43 L45 L59 L64">
      <formula1>IF(AND(CelluleSource1="Oui",Variante7="Oui"),Liste1)</formula1>
    </dataValidation>
    <dataValidation type="list" allowBlank="1" showInputMessage="1" showErrorMessage="1" sqref="E11:E13 E15 E17 E19 E22:E23 E27 E42 E71 E73">
      <formula1>IF(Base="Oui",Liste1)</formula1>
    </dataValidation>
    <dataValidation type="list" allowBlank="1" showInputMessage="1" showErrorMessage="1" sqref="F11:F13 F15 F17 F19 F22:F23 F27 F42 F71 F73">
      <formula1>IF(Variante1="Oui",Liste1)</formula1>
    </dataValidation>
    <dataValidation type="list" allowBlank="1" showInputMessage="1" showErrorMessage="1" sqref="G11:G13 G15 G17 G19 G22:G23 G27 G42 G71 G73">
      <formula1>IF(Variante2="Oui",Liste1)</formula1>
    </dataValidation>
    <dataValidation type="list" allowBlank="1" showInputMessage="1" showErrorMessage="1" sqref="H11:H13 H15 H17 H19 H22:H23 H27 H42 H71 H73">
      <formula1>IF(Variante3="Oui",Liste1)</formula1>
    </dataValidation>
    <dataValidation type="list" allowBlank="1" showInputMessage="1" showErrorMessage="1" sqref="I11:I13 I15 I17 I19 I22:I23 I27 I42 I71 I73">
      <formula1>IF(Variante4="Oui",Liste1)</formula1>
    </dataValidation>
    <dataValidation type="list" allowBlank="1" showInputMessage="1" showErrorMessage="1" sqref="J11:J13 J15 J17 J19 J22:J23 J27 J42 J71 J73">
      <formula1>IF(Variante5="Oui",Liste1)</formula1>
    </dataValidation>
    <dataValidation type="list" allowBlank="1" showInputMessage="1" showErrorMessage="1" sqref="K11:K13 K15 K17 K19 K22:K23 K27 K42 K71 K73">
      <formula1>IF(Variante6="Oui",Liste1)</formula1>
    </dataValidation>
    <dataValidation type="list" allowBlank="1" showInputMessage="1" showErrorMessage="1" sqref="L11:L13 L15 L17 L19 L22:L23 L27 L42 L71 L73">
      <formula1>IF(Variante7="Oui",Liste1)</formula1>
    </dataValidation>
    <dataValidation type="list" allowBlank="1" showInputMessage="1" showErrorMessage="1" sqref="E53">
      <formula1>IF(AND(CelluleSource8="Oui",Base="Oui"),Liste1)</formula1>
    </dataValidation>
    <dataValidation type="list" allowBlank="1" showInputMessage="1" showErrorMessage="1" sqref="E80">
      <formula1>IF(AND(CelluleSource6="Oui",Base="Oui"),Liste1)</formula1>
    </dataValidation>
    <dataValidation type="list" allowBlank="1" showInputMessage="1" showErrorMessage="1" sqref="E41">
      <formula1>IF(AND(CelluleSource5="Oui",Base="Oui"),Liste1)</formula1>
    </dataValidation>
    <dataValidation type="list" allowBlank="1" showInputMessage="1" showErrorMessage="1" sqref="E51">
      <formula1>IF(AND(CelluleSource4="Oui",Base="Oui"),Liste1)</formula1>
    </dataValidation>
    <dataValidation type="custom" allowBlank="1" showInputMessage="1" showErrorMessage="1" sqref="A67:D67 Q67:XFD67">
      <formula1>Liste1</formula1>
    </dataValidation>
    <dataValidation type="list" allowBlank="1" showInputMessage="1" showErrorMessage="1" sqref="E5:L5">
      <formula1>Liste1</formula1>
    </dataValidation>
  </dataValidations>
  <printOptions horizontalCentered="1"/>
  <pageMargins left="0" right="0" top="0" bottom="0" header="0" footer="0"/>
  <pageSetup paperSize="9" scale="80" orientation="portrait" r:id="rId1"/>
  <extLst>
    <ext xmlns:x14="http://schemas.microsoft.com/office/spreadsheetml/2009/9/main" uri="{78C0D931-6437-407d-A8EE-F0AAD7539E65}">
      <x14:conditionalFormattings>
        <x14:conditionalFormatting xmlns:xm="http://schemas.microsoft.com/office/excel/2006/main">
          <x14:cfRule type="expression" priority="203" id="{D1A19406-497E-410E-8844-4D16780D325B}">
            <xm:f>'Disponibilité Energie'!$G$8="Non"</xm:f>
            <x14:dxf>
              <font>
                <strike/>
              </font>
              <fill>
                <patternFill>
                  <bgColor theme="0" tint="-0.34998626667073579"/>
                </patternFill>
              </fill>
            </x14:dxf>
          </x14:cfRule>
          <xm:sqref>C34:L34 B25:L25 D35:L37 C40:L40 C43:L43 B45:L45 C59:L59 C64:L64</xm:sqref>
        </x14:conditionalFormatting>
        <x14:conditionalFormatting xmlns:xm="http://schemas.microsoft.com/office/excel/2006/main">
          <x14:cfRule type="expression" priority="202" id="{A5582AEB-D6F8-4350-B4A4-0ED88190B8EF}">
            <xm:f>'Disponibilité Energie'!$G$15="Non"</xm:f>
            <x14:dxf>
              <font>
                <strike/>
              </font>
              <fill>
                <patternFill>
                  <bgColor theme="0" tint="-0.34998626667073579"/>
                </patternFill>
              </fill>
            </x14:dxf>
          </x14:cfRule>
          <xm:sqref>C33:L33 C65:L65 B69:L69</xm:sqref>
        </x14:conditionalFormatting>
        <x14:conditionalFormatting xmlns:xm="http://schemas.microsoft.com/office/excel/2006/main">
          <x14:cfRule type="expression" priority="201" id="{797AD6DB-1D64-474C-8E7E-9414F54187FA}">
            <xm:f>'Disponibilité Energie'!$G$23="Non"</xm:f>
            <x14:dxf>
              <font>
                <strike/>
              </font>
              <fill>
                <patternFill>
                  <bgColor theme="0" tint="-0.34998626667073579"/>
                </patternFill>
              </fill>
            </x14:dxf>
          </x14:cfRule>
          <xm:sqref>B47:L47 C48:L49 C60:L61</xm:sqref>
        </x14:conditionalFormatting>
        <x14:conditionalFormatting xmlns:xm="http://schemas.microsoft.com/office/excel/2006/main">
          <x14:cfRule type="expression" priority="200" id="{7986C2C5-13DE-4E33-A7EC-4A1859C92860}">
            <xm:f>'Disponibilité Energie'!$G$30="Non"</xm:f>
            <x14:dxf>
              <font>
                <strike/>
              </font>
              <fill>
                <patternFill>
                  <bgColor theme="0" tint="-0.34998626667073579"/>
                </patternFill>
              </fill>
            </x14:dxf>
          </x14:cfRule>
          <xm:sqref>B51:L51</xm:sqref>
        </x14:conditionalFormatting>
        <x14:conditionalFormatting xmlns:xm="http://schemas.microsoft.com/office/excel/2006/main">
          <x14:cfRule type="expression" priority="199" id="{D99EBE1E-0637-41BB-89B4-58BD9D0F1678}">
            <xm:f>'Disponibilité Energie'!$G$40="Non"</xm:f>
            <x14:dxf>
              <font>
                <strike/>
              </font>
              <fill>
                <patternFill>
                  <bgColor theme="0" tint="-0.34998626667073579"/>
                </patternFill>
              </fill>
            </x14:dxf>
          </x14:cfRule>
          <xm:sqref>C41:L41</xm:sqref>
        </x14:conditionalFormatting>
        <x14:conditionalFormatting xmlns:xm="http://schemas.microsoft.com/office/excel/2006/main">
          <x14:cfRule type="expression" priority="198" id="{59BF4E60-0DDA-421F-A22B-1117F270CFE6}">
            <xm:f>'Disponibilité Energie'!$G$49="Non"</xm:f>
            <x14:dxf>
              <font>
                <strike/>
              </font>
              <fill>
                <patternFill>
                  <bgColor theme="0" tint="-0.34998626667073579"/>
                </patternFill>
              </fill>
            </x14:dxf>
          </x14:cfRule>
          <xm:sqref>B80:L80</xm:sqref>
        </x14:conditionalFormatting>
        <x14:conditionalFormatting xmlns:xm="http://schemas.microsoft.com/office/excel/2006/main">
          <x14:cfRule type="expression" priority="197" id="{09B90465-4D23-400E-8949-19100DFDE627}">
            <xm:f>'Disponibilité Energie'!$G$61="Non"</xm:f>
            <x14:dxf>
              <font>
                <strike/>
              </font>
              <fill>
                <patternFill>
                  <bgColor theme="0" tint="-0.34998626667073579"/>
                </patternFill>
              </fill>
            </x14:dxf>
          </x14:cfRule>
          <xm:sqref>B78:L78 B67:L67</xm:sqref>
        </x14:conditionalFormatting>
        <x14:conditionalFormatting xmlns:xm="http://schemas.microsoft.com/office/excel/2006/main">
          <x14:cfRule type="expression" priority="196" id="{32EB64E6-5B40-4992-8699-3DAC244806EE}">
            <xm:f>'Disponibilité Energie'!$G$73="Non"</xm:f>
            <x14:dxf>
              <font>
                <strike/>
              </font>
              <fill>
                <patternFill>
                  <bgColor theme="0" tint="-0.34998626667073579"/>
                </patternFill>
              </fill>
            </x14:dxf>
          </x14:cfRule>
          <xm:sqref>B53:L53</xm:sqref>
        </x14:conditionalFormatting>
        <x14:conditionalFormatting xmlns:xm="http://schemas.microsoft.com/office/excel/2006/main">
          <x14:cfRule type="expression" priority="195" id="{972FC448-280C-4082-BD09-DF0A87AE5F38}">
            <xm:f>AND('Disponibilité Energie'!$G$8="Non",'Disponibilité Energie'!$G$15="Non")</xm:f>
            <x14:dxf>
              <font>
                <strike/>
              </font>
              <fill>
                <patternFill>
                  <bgColor theme="0" tint="-0.34998626667073579"/>
                </patternFill>
              </fill>
            </x14:dxf>
          </x14:cfRule>
          <xm:sqref>B63:L63</xm:sqref>
        </x14:conditionalFormatting>
        <x14:conditionalFormatting xmlns:xm="http://schemas.microsoft.com/office/excel/2006/main">
          <x14:cfRule type="expression" priority="194" id="{82F5350E-C470-4894-900E-7405725EDF3F}">
            <xm:f>AND('Disponibilité Energie'!$G$8="Non",'Disponibilité Energie'!$G$23="Non")</xm:f>
            <x14:dxf>
              <font>
                <strike/>
              </font>
              <fill>
                <patternFill>
                  <bgColor theme="0" tint="-0.34998626667073579"/>
                </patternFill>
              </fill>
            </x14:dxf>
          </x14:cfRule>
          <xm:sqref>B58:L58</xm:sqref>
        </x14:conditionalFormatting>
        <x14:conditionalFormatting xmlns:xm="http://schemas.microsoft.com/office/excel/2006/main">
          <x14:cfRule type="expression" priority="193" id="{214B5598-4E1E-4E49-A1A3-56092A0971C3}">
            <xm:f>AND('Disponibilité Energie'!$G$8="Non",'Disponibilité Energie'!$G$15="Non")</xm:f>
            <x14:dxf>
              <font>
                <strike/>
              </font>
              <fill>
                <patternFill>
                  <bgColor theme="0" tint="-0.34998626667073579"/>
                </patternFill>
              </fill>
            </x14:dxf>
          </x14:cfRule>
          <xm:sqref>B32:L32</xm:sqref>
        </x14:conditionalFormatting>
      </x14:conditionalFormattings>
    </ext>
    <ext xmlns:x14="http://schemas.microsoft.com/office/spreadsheetml/2009/9/main" uri="{CCE6A557-97BC-4b89-ADB6-D9C93CAAB3DF}">
      <x14:dataValidations xmlns:xm="http://schemas.microsoft.com/office/excel/2006/main" count="2">
        <x14:dataValidation type="custom" showInputMessage="1" showErrorMessage="1">
          <x14:formula1>
            <xm:f>'Disponibilité Energie'!B11="Oui"</xm:f>
          </x14:formula1>
          <xm:sqref>Q45:XFD45</xm:sqref>
        </x14:dataValidation>
        <x14:dataValidation type="custom" allowBlank="1" showInputMessage="1" showErrorMessage="1">
          <x14:formula1>
            <xm:f>'Disponibilité Energie'!$G$8="Oui"</xm:f>
          </x14:formula1>
          <xm:sqref>A45:D45</xm:sqref>
        </x14:dataValidation>
      </x14:dataValidations>
    </ext>
  </extLs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2"/>
  <dimension ref="A2:N42"/>
  <sheetViews>
    <sheetView topLeftCell="A16" zoomScale="85" zoomScaleNormal="85" workbookViewId="0">
      <selection activeCell="M50" sqref="M50"/>
    </sheetView>
  </sheetViews>
  <sheetFormatPr baseColWidth="10" defaultRowHeight="15" x14ac:dyDescent="0.25"/>
  <cols>
    <col min="5" max="5" width="13.140625" customWidth="1"/>
    <col min="6" max="6" width="19" style="170" customWidth="1"/>
    <col min="7" max="14" width="20.7109375" customWidth="1"/>
  </cols>
  <sheetData>
    <row r="2" spans="1:14" ht="18.75" x14ac:dyDescent="0.3">
      <c r="A2" s="169" t="s">
        <v>28</v>
      </c>
      <c r="B2" s="244" t="s">
        <v>643</v>
      </c>
      <c r="C2" s="244"/>
      <c r="D2" s="244"/>
      <c r="E2" s="244"/>
      <c r="F2" s="167"/>
      <c r="G2" s="167" t="s">
        <v>10</v>
      </c>
      <c r="H2" s="167" t="s">
        <v>81</v>
      </c>
      <c r="I2" s="167" t="s">
        <v>82</v>
      </c>
      <c r="J2" s="167" t="s">
        <v>83</v>
      </c>
      <c r="K2" s="167" t="s">
        <v>84</v>
      </c>
      <c r="L2" s="167" t="s">
        <v>85</v>
      </c>
      <c r="M2" s="167" t="s">
        <v>86</v>
      </c>
      <c r="N2" s="167" t="s">
        <v>87</v>
      </c>
    </row>
    <row r="3" spans="1:14" ht="15" customHeight="1" x14ac:dyDescent="0.25">
      <c r="A3" s="172"/>
      <c r="B3" s="241" t="s">
        <v>198</v>
      </c>
      <c r="C3" s="241"/>
      <c r="D3" s="241"/>
      <c r="E3" s="241"/>
      <c r="F3" s="243"/>
      <c r="G3" s="241" t="str">
        <f>CONCATENATE(IF('Choix Solutions 6'!E11="Oui",CONCATENATE('Choix Solutions 6'!$B$9," ",'Choix Solutions 6'!$C$10),"")," ",IF('Choix Solutions 6'!E12="Oui",CONCATENATE('Choix Solutions 6'!$B$9," ",'Choix Solutions 6'!$C$10),"")," ",IF('Choix Solutions 6'!E13="Oui",CONCATENATE('Choix Solutions 6'!$B$9," ",'Choix Solutions 6'!$C$13),"")," ",IF('Choix Solutions 6'!E15="Oui",'Choix Solutions 6'!$B$15,"")," ",IF('Choix Solutions 6'!E17="Oui",'Choix Solutions 6'!$B$17,"")," ",IF('Choix Solutions 6'!E19="Oui",'Choix Solutions 6'!$B$19,"")," ",IF('Choix Solutions 6'!E22="Oui",CONCATENATE('Choix Solutions 6'!$B$21," ",'Choix Solutions 6'!$C$22),"")," ",IF('Choix Solutions 6'!E23="Oui",CONCATENATE('Choix Solutions 6'!$B$21," ",'Choix Solutions 6'!$C$23),"")," ",IF('Choix Solutions 6'!E25="Oui",'Choix Solutions 6'!$B$25,"")," ",IF('Choix Solutions 6'!E27="Oui",'Choix Solutions 6'!$B$27,""))</f>
        <v xml:space="preserve">         </v>
      </c>
      <c r="H3" s="241" t="str">
        <f>CONCATENATE(IF('Choix Solutions 6'!F11="Oui",CONCATENATE('Choix Solutions 6'!$B$9," ",'Choix Solutions 6'!$C$10),"")," ",IF('Choix Solutions 6'!F12="Oui",CONCATENATE('Choix Solutions 6'!$B$9," ",'Choix Solutions 6'!$C$10),"")," ",IF('Choix Solutions 6'!F13="Oui",CONCATENATE('Choix Solutions 6'!$B$9," ",'Choix Solutions 6'!$C$13),"")," ",IF('Choix Solutions 6'!F15="Oui",'Choix Solutions 6'!$B$15,"")," ",IF('Choix Solutions 6'!F17="Oui",'Choix Solutions 6'!$B$17,"")," ",IF('Choix Solutions 6'!F19="Oui",'Choix Solutions 6'!$B$19,"")," ",IF('Choix Solutions 6'!F22="Oui",CONCATENATE('Choix Solutions 6'!$B$21," ",'Choix Solutions 6'!$C$22),"")," ",IF('Choix Solutions 6'!F23="Oui",CONCATENATE('Choix Solutions 6'!$B$21," ",'Choix Solutions 6'!$C$23),"")," ",IF('Choix Solutions 6'!F25="Oui",'Choix Solutions 6'!$B$25,"")," ",IF('Choix Solutions 6'!F27="Oui",'Choix Solutions 6'!$B$27,""))</f>
        <v xml:space="preserve">         </v>
      </c>
      <c r="I3" s="241" t="str">
        <f>CONCATENATE(IF('Choix Solutions 6'!G11="Oui",CONCATENATE('Choix Solutions 6'!$B$9," ",'Choix Solutions 6'!$C$10),"")," ",IF('Choix Solutions 6'!G12="Oui",CONCATENATE('Choix Solutions 6'!$B$9," ",'Choix Solutions 6'!$C$10),"")," ",IF('Choix Solutions 6'!G13="Oui",CONCATENATE('Choix Solutions 6'!$B$9," ",'Choix Solutions 6'!$C$13),"")," ",IF('Choix Solutions 6'!G15="Oui",'Choix Solutions 6'!$B$15,"")," ",IF('Choix Solutions 6'!G17="Oui",'Choix Solutions 6'!$B$17,"")," ",IF('Choix Solutions 6'!G19="Oui",'Choix Solutions 6'!$B$19,"")," ",IF('Choix Solutions 6'!G22="Oui",CONCATENATE('Choix Solutions 6'!$B$21," ",'Choix Solutions 6'!$C$22),"")," ",IF('Choix Solutions 6'!G23="Oui",CONCATENATE('Choix Solutions 6'!$B$21," ",'Choix Solutions 6'!$C$23),"")," ",IF('Choix Solutions 6'!G25="Oui",'Choix Solutions 6'!$B$25,"")," ",IF('Choix Solutions 6'!G27="Oui",'Choix Solutions 6'!$B$27,""))</f>
        <v xml:space="preserve">         </v>
      </c>
      <c r="J3" s="241" t="str">
        <f>CONCATENATE(IF('Choix Solutions 6'!H11="Oui",CONCATENATE('Choix Solutions 6'!$B$9," ",'Choix Solutions 6'!$C$10),"")," ",IF('Choix Solutions 6'!H12="Oui",CONCATENATE('Choix Solutions 6'!$B$9," ",'Choix Solutions 6'!$C$10),"")," ",IF('Choix Solutions 6'!H13="Oui",CONCATENATE('Choix Solutions 6'!$B$9," ",'Choix Solutions 6'!$C$13),"")," ",IF('Choix Solutions 6'!H15="Oui",'Choix Solutions 6'!$B$15,"")," ",IF('Choix Solutions 6'!H17="Oui",'Choix Solutions 6'!$B$17,"")," ",IF('Choix Solutions 6'!H19="Oui",'Choix Solutions 6'!$B$19,"")," ",IF('Choix Solutions 6'!H22="Oui",CONCATENATE('Choix Solutions 6'!$B$21," ",'Choix Solutions 6'!$C$22),"")," ",IF('Choix Solutions 6'!H23="Oui",CONCATENATE('Choix Solutions 6'!$B$21," ",'Choix Solutions 6'!$C$23),"")," ",IF('Choix Solutions 6'!H25="Oui",'Choix Solutions 6'!$B$25,"")," ",IF('Choix Solutions 6'!H27="Oui",'Choix Solutions 6'!$B$27,""))</f>
        <v xml:space="preserve">         </v>
      </c>
      <c r="K3" s="241" t="str">
        <f>CONCATENATE(IF('Choix Solutions 6'!I11="Oui",CONCATENATE('Choix Solutions 6'!$B$9," ",'Choix Solutions 6'!$C$10),"")," ",IF('Choix Solutions 6'!I12="Oui",CONCATENATE('Choix Solutions 6'!$B$9," ",'Choix Solutions 6'!$C$10),"")," ",IF('Choix Solutions 6'!I13="Oui",CONCATENATE('Choix Solutions 6'!$B$9," ",'Choix Solutions 6'!$C$13),"")," ",IF('Choix Solutions 6'!I15="Oui",'Choix Solutions 6'!$B$15,"")," ",IF('Choix Solutions 6'!I17="Oui",'Choix Solutions 6'!$B$17,"")," ",IF('Choix Solutions 6'!I19="Oui",'Choix Solutions 6'!$B$19,"")," ",IF('Choix Solutions 6'!I22="Oui",CONCATENATE('Choix Solutions 6'!$B$21," ",'Choix Solutions 6'!$C$22),"")," ",IF('Choix Solutions 6'!I23="Oui",CONCATENATE('Choix Solutions 6'!$B$21," ",'Choix Solutions 6'!$C$23),"")," ",IF('Choix Solutions 6'!I25="Oui",'Choix Solutions 6'!$B$25,"")," ",IF('Choix Solutions 6'!I27="Oui",'Choix Solutions 6'!$B$27,""))</f>
        <v xml:space="preserve">         </v>
      </c>
      <c r="L3" s="241" t="str">
        <f>CONCATENATE(IF('Choix Solutions 6'!J11="Oui",CONCATENATE('Choix Solutions 6'!$B$9," ",'Choix Solutions 6'!$C$10),"")," ",IF('Choix Solutions 6'!J12="Oui",CONCATENATE('Choix Solutions 6'!$B$9," ",'Choix Solutions 6'!$C$10),"")," ",IF('Choix Solutions 6'!J13="Oui",CONCATENATE('Choix Solutions 6'!$B$9," ",'Choix Solutions 6'!$C$13),"")," ",IF('Choix Solutions 6'!J15="Oui",'Choix Solutions 6'!$B$15,"")," ",IF('Choix Solutions 6'!J17="Oui",'Choix Solutions 6'!$B$17,"")," ",IF('Choix Solutions 6'!J19="Oui",'Choix Solutions 6'!$B$19,"")," ",IF('Choix Solutions 6'!J22="Oui",CONCATENATE('Choix Solutions 6'!$B$21," ",'Choix Solutions 6'!$C$22),"")," ",IF('Choix Solutions 6'!J23="Oui",CONCATENATE('Choix Solutions 6'!$B$21," ",'Choix Solutions 6'!$C$23),"")," ",IF('Choix Solutions 6'!J25="Oui",'Choix Solutions 6'!$B$25,"")," ",IF('Choix Solutions 6'!J27="Oui",'Choix Solutions 6'!$B$27,""))</f>
        <v xml:space="preserve">         </v>
      </c>
      <c r="M3" s="241" t="str">
        <f>CONCATENATE(IF('Choix Solutions 6'!K11="Oui",CONCATENATE('Choix Solutions 6'!$B$9," ",'Choix Solutions 6'!$C$10),"")," ",IF('Choix Solutions 6'!K12="Oui",CONCATENATE('Choix Solutions 6'!$B$9," ",'Choix Solutions 6'!$C$10),"")," ",IF('Choix Solutions 6'!K13="Oui",CONCATENATE('Choix Solutions 6'!$B$9," ",'Choix Solutions 6'!$C$13),"")," ",IF('Choix Solutions 6'!K15="Oui",'Choix Solutions 6'!$B$15,"")," ",IF('Choix Solutions 6'!K17="Oui",'Choix Solutions 6'!$B$17,"")," ",IF('Choix Solutions 6'!K19="Oui",'Choix Solutions 6'!$B$19,"")," ",IF('Choix Solutions 6'!K22="Oui",CONCATENATE('Choix Solutions 6'!$B$21," ",'Choix Solutions 6'!$C$22),"")," ",IF('Choix Solutions 6'!K23="Oui",CONCATENATE('Choix Solutions 6'!$B$21," ",'Choix Solutions 6'!$C$23),"")," ",IF('Choix Solutions 6'!K25="Oui",'Choix Solutions 6'!$B$25,"")," ",IF('Choix Solutions 6'!K27="Oui",'Choix Solutions 6'!$B$27,""))</f>
        <v xml:space="preserve">         </v>
      </c>
      <c r="N3" s="241" t="str">
        <f>CONCATENATE(IF('Choix Solutions 6'!L11="Oui",CONCATENATE('Choix Solutions 6'!$B$9," ",'Choix Solutions 6'!$C$10),"")," ",IF('Choix Solutions 6'!L12="Oui",CONCATENATE('Choix Solutions 6'!$B$9," ",'Choix Solutions 6'!$C$10),"")," ",IF('Choix Solutions 6'!L13="Oui",CONCATENATE('Choix Solutions 6'!$B$9," ",'Choix Solutions 6'!$C$13),"")," ",IF('Choix Solutions 6'!L15="Oui",'Choix Solutions 6'!$B$15,"")," ",IF('Choix Solutions 6'!L17="Oui",'Choix Solutions 6'!$B$17,"")," ",IF('Choix Solutions 6'!L19="Oui",'Choix Solutions 6'!$B$19,"")," ",IF('Choix Solutions 6'!L22="Oui",CONCATENATE('Choix Solutions 6'!$B$21," ",'Choix Solutions 6'!$C$22),"")," ",IF('Choix Solutions 6'!L23="Oui",CONCATENATE('Choix Solutions 6'!$B$21," ",'Choix Solutions 6'!$C$23),"")," ",IF('Choix Solutions 6'!L25="Oui",'Choix Solutions 6'!$B$25,"")," ",IF('Choix Solutions 6'!L27="Oui",'Choix Solutions 6'!$B$27,""))</f>
        <v xml:space="preserve">         </v>
      </c>
    </row>
    <row r="4" spans="1:14" x14ac:dyDescent="0.25">
      <c r="A4" s="172"/>
      <c r="B4" s="241"/>
      <c r="C4" s="241"/>
      <c r="D4" s="241"/>
      <c r="E4" s="241"/>
      <c r="F4" s="243"/>
      <c r="G4" s="241"/>
      <c r="H4" s="241"/>
      <c r="I4" s="241"/>
      <c r="J4" s="241"/>
      <c r="K4" s="241"/>
      <c r="L4" s="241"/>
      <c r="M4" s="241"/>
      <c r="N4" s="241"/>
    </row>
    <row r="5" spans="1:14" ht="76.5" customHeight="1" x14ac:dyDescent="0.25">
      <c r="A5" s="172"/>
      <c r="B5" s="241"/>
      <c r="C5" s="241"/>
      <c r="D5" s="241"/>
      <c r="E5" s="241"/>
      <c r="F5" s="243"/>
      <c r="G5" s="241"/>
      <c r="H5" s="241"/>
      <c r="I5" s="241"/>
      <c r="J5" s="241"/>
      <c r="K5" s="241"/>
      <c r="L5" s="241"/>
      <c r="M5" s="241"/>
      <c r="N5" s="241"/>
    </row>
    <row r="6" spans="1:14" ht="33" customHeight="1" x14ac:dyDescent="0.25">
      <c r="A6" s="169" t="s">
        <v>677</v>
      </c>
      <c r="B6" s="242" t="s">
        <v>678</v>
      </c>
      <c r="C6" s="242"/>
      <c r="D6" s="242"/>
      <c r="E6" s="242"/>
      <c r="F6" s="168" t="s">
        <v>44</v>
      </c>
      <c r="G6" s="170">
        <f>+Projet!$C$17*SUMIF('Choix Solutions 6'!E8:E28,"Oui",'Choix Solutions 6'!$M$8:$M$28)</f>
        <v>0</v>
      </c>
      <c r="H6" s="170">
        <f>+Projet!$C$17*SUMIF('Choix Solutions 6'!F8:F28,"Oui",'Choix Solutions 6'!$M$8:$M$28)</f>
        <v>0</v>
      </c>
      <c r="I6" s="170">
        <f>+Projet!$C$17*SUMIF('Choix Solutions 6'!G8:G28,"Oui",'Choix Solutions 6'!$M$8:$M$28)</f>
        <v>0</v>
      </c>
      <c r="J6" s="170">
        <f>+Projet!$C$17*SUMIF('Choix Solutions 6'!H8:H28,"Oui",'Choix Solutions 6'!$M$8:$M$28)</f>
        <v>0</v>
      </c>
      <c r="K6" s="170">
        <f>+Projet!$C$17*SUMIF('Choix Solutions 6'!I8:I28,"Oui",'Choix Solutions 6'!$M$8:$M$28)</f>
        <v>0</v>
      </c>
      <c r="L6" s="170">
        <f>+Projet!$C$17*SUMIF('Choix Solutions 6'!J8:J28,"Oui",'Choix Solutions 6'!$M$8:$M$28)</f>
        <v>0</v>
      </c>
      <c r="M6" s="170">
        <f>+Projet!$C$17*SUMIF('Choix Solutions 6'!K8:K28,"Oui",'Choix Solutions 6'!$M$8:$M$28)</f>
        <v>0</v>
      </c>
      <c r="N6" s="170">
        <f>+Projet!$C$17*SUMIF('Choix Solutions 6'!L8:L28,"Oui",'Choix Solutions 6'!$M$8:$M$28)</f>
        <v>0</v>
      </c>
    </row>
    <row r="7" spans="1:14" ht="15" customHeight="1" x14ac:dyDescent="0.25">
      <c r="B7" s="241" t="s">
        <v>199</v>
      </c>
      <c r="C7" s="241"/>
      <c r="D7" s="241"/>
      <c r="E7" s="241"/>
      <c r="F7" s="243"/>
      <c r="G7" s="241" t="str">
        <f>CONCATENATE(IF('Choix Solutions 6'!E33="Oui",CONCATENATE('Choix Solutions 6'!$B$32," ",'Choix Solutions 6'!$C$33),"")," ",IF('Choix Solutions 6'!E35="Oui",CONCATENATE('Choix Solutions 6'!$B$32," ",'Choix Solutions 6'!$C$34," ",'Choix Solutions 6'!$D$35),"")," ",IF('Choix Solutions 6'!E36="Oui",CONCATENATE('Choix Solutions 6'!$B$32," ",'Choix Solutions 6'!$C$34," ",'Choix Solutions 6'!$D$36),"")," ",IF('Choix Solutions 6'!E37="Oui",CONCATENATE('Choix Solutions 6'!$B$32," ",'Choix Solutions 6'!$C$34," ",'Choix Solutions 6'!$D$37),"")," ",IF('Choix Solutions 6'!E40="Oui",CONCATENATE('Choix Solutions 6'!$B$39," ",'Choix Solutions 6'!$C$40),"")," ",IF('Choix Solutions 6'!E41="Oui",CONCATENATE('Choix Solutions 6'!$B$39," ",'Choix Solutions 6'!$C$41),"")," ",IF('Choix Solutions 6'!E42="Oui",CONCATENATE('Choix Solutions 6'!$B$39," ",'Choix Solutions 6'!$C$42),"")," ",IF('Choix Solutions 6'!E43="Oui",CONCATENET('Choix Solutions 6'!$B$39," ",'Choix Solutions 6'!$C$43),"")," ",IF('Choix Solutions 6'!E45="Oui",'Choix Solutions 6'!$B$45,"")," ",IF('Choix Solutions 6'!E48="Oui",CONCATENATE('Choix Solutions 6'!$B$47," ",'Choix Solutions 6'!$C$48),"")," ",IF('Choix Solutions 6'!E49="Oui",CONCATENATE('Choix Solutions 6'!$B$47," ",'Choix Solutions 6'!$C$49),"")," ",IF('Choix Solutions 6'!E51="Oui",'Choix Solutions 6'!$B$51,"")," ",IF('Choix Solutions 6'!E53="Oui",'Choix Solutions 6'!$B$53,""))</f>
        <v xml:space="preserve">            </v>
      </c>
      <c r="H7" s="241" t="str">
        <f>CONCATENATE(IF('Choix Solutions 6'!F33="Oui",CONCATENATE('Choix Solutions 6'!$B$32," ",'Choix Solutions 6'!$C$33),"")," ",IF('Choix Solutions 6'!F35="Oui",CONCATENATE('Choix Solutions 6'!$B$32," ",'Choix Solutions 6'!$C$34," ",'Choix Solutions 6'!$D$35),"")," ",IF('Choix Solutions 6'!F36="Oui",CONCATENATE('Choix Solutions 6'!$B$32," ",'Choix Solutions 6'!$C$34," ",'Choix Solutions 6'!$D$36),"")," ",IF('Choix Solutions 6'!F37="Oui",CONCATENATE('Choix Solutions 6'!$B$32," ",'Choix Solutions 6'!$C$34," ",'Choix Solutions 6'!$D$37),"")," ",IF('Choix Solutions 6'!F40="Oui",CONCATENATE('Choix Solutions 6'!$B$39," ",'Choix Solutions 6'!$C$40),"")," ",IF('Choix Solutions 6'!F41="Oui",CONCATENATE('Choix Solutions 6'!$B$39," ",'Choix Solutions 6'!$C$41),"")," ",IF('Choix Solutions 6'!F42="Oui",CONCATENATE('Choix Solutions 6'!$B$39," ",'Choix Solutions 6'!$C$42),"")," ",IF('Choix Solutions 6'!F43="Oui",CONCATENET('Choix Solutions 6'!$B$39," ",'Choix Solutions 6'!$C$43),"")," ",IF('Choix Solutions 6'!F45="Oui",'Choix Solutions 6'!$B$45,"")," ",IF('Choix Solutions 6'!F48="Oui",CONCATENATE('Choix Solutions 6'!$B$47," ",'Choix Solutions 6'!$C$48),"")," ",IF('Choix Solutions 6'!F49="Oui",CONCATENATE('Choix Solutions 6'!$B$47," ",'Choix Solutions 6'!$C$49),"")," ",IF('Choix Solutions 6'!F51="Oui",'Choix Solutions 6'!$B$51,"")," ",IF('Choix Solutions 6'!F53="Oui",'Choix Solutions 6'!$B$53,""))</f>
        <v xml:space="preserve">            </v>
      </c>
      <c r="I7" s="241" t="str">
        <f>CONCATENATE(IF('Choix Solutions 6'!G33="Oui",CONCATENATE('Choix Solutions 6'!$B$32," ",'Choix Solutions 6'!$C$33),"")," ",IF('Choix Solutions 6'!G35="Oui",CONCATENATE('Choix Solutions 6'!$B$32," ",'Choix Solutions 6'!$C$34," ",'Choix Solutions 6'!$D$35),"")," ",IF('Choix Solutions 6'!G36="Oui",CONCATENATE('Choix Solutions 6'!$B$32," ",'Choix Solutions 6'!$C$34," ",'Choix Solutions 6'!$D$36),"")," ",IF('Choix Solutions 6'!G37="Oui",CONCATENATE('Choix Solutions 6'!$B$32," ",'Choix Solutions 6'!$C$34," ",'Choix Solutions 6'!$D$37),"")," ",IF('Choix Solutions 6'!G40="Oui",CONCATENATE('Choix Solutions 6'!$B$39," ",'Choix Solutions 6'!$C$40),"")," ",IF('Choix Solutions 6'!G41="Oui",CONCATENATE('Choix Solutions 6'!$B$39," ",'Choix Solutions 6'!$C$41),"")," ",IF('Choix Solutions 6'!G42="Oui",CONCATENATE('Choix Solutions 6'!$B$39," ",'Choix Solutions 6'!$C$42),"")," ",IF('Choix Solutions 6'!G43="Oui",CONCATENET('Choix Solutions 6'!$B$39," ",'Choix Solutions 6'!$C$43),"")," ",IF('Choix Solutions 6'!G45="Oui",'Choix Solutions 6'!$B$45,"")," ",IF('Choix Solutions 6'!G48="Oui",CONCATENATE('Choix Solutions 6'!$B$47," ",'Choix Solutions 6'!$C$48),"")," ",IF('Choix Solutions 6'!G49="Oui",CONCATENATE('Choix Solutions 6'!$B$47," ",'Choix Solutions 6'!$C$49),"")," ",IF('Choix Solutions 6'!G51="Oui",'Choix Solutions 6'!$B$51,"")," ",IF('Choix Solutions 6'!G53="Oui",'Choix Solutions 6'!$B$53,""))</f>
        <v xml:space="preserve">            </v>
      </c>
      <c r="J7" s="241" t="str">
        <f>CONCATENATE(IF('Choix Solutions 6'!H33="Oui",CONCATENATE('Choix Solutions 6'!$B$32," ",'Choix Solutions 6'!$C$33),"")," ",IF('Choix Solutions 6'!H35="Oui",CONCATENATE('Choix Solutions 6'!$B$32," ",'Choix Solutions 6'!$C$34," ",'Choix Solutions 6'!$D$35),"")," ",IF('Choix Solutions 6'!H36="Oui",CONCATENATE('Choix Solutions 6'!$B$32," ",'Choix Solutions 6'!$C$34," ",'Choix Solutions 6'!$D$36),"")," ",IF('Choix Solutions 6'!H37="Oui",CONCATENATE('Choix Solutions 6'!$B$32," ",'Choix Solutions 6'!$C$34," ",'Choix Solutions 6'!$D$37),"")," ",IF('Choix Solutions 6'!H40="Oui",CONCATENATE('Choix Solutions 6'!$B$39," ",'Choix Solutions 6'!$C$40),"")," ",IF('Choix Solutions 6'!H41="Oui",CONCATENATE('Choix Solutions 6'!$B$39," ",'Choix Solutions 6'!$C$41),"")," ",IF('Choix Solutions 6'!H42="Oui",CONCATENATE('Choix Solutions 6'!$B$39," ",'Choix Solutions 6'!$C$42),"")," ",IF('Choix Solutions 6'!H43="Oui",CONCATENET('Choix Solutions 6'!$B$39," ",'Choix Solutions 6'!$C$43),"")," ",IF('Choix Solutions 6'!H45="Oui",'Choix Solutions 6'!$B$45,"")," ",IF('Choix Solutions 6'!H48="Oui",CONCATENATE('Choix Solutions 6'!$B$47," ",'Choix Solutions 6'!$C$48),"")," ",IF('Choix Solutions 6'!H49="Oui",CONCATENATE('Choix Solutions 6'!$B$47," ",'Choix Solutions 6'!$C$49),"")," ",IF('Choix Solutions 6'!H51="Oui",'Choix Solutions 6'!$B$51,"")," ",IF('Choix Solutions 6'!H53="Oui",'Choix Solutions 6'!$B$53,""))</f>
        <v xml:space="preserve">            </v>
      </c>
      <c r="K7" s="241" t="str">
        <f>CONCATENATE(IF('Choix Solutions 6'!I33="Oui",CONCATENATE('Choix Solutions 6'!$B$32," ",'Choix Solutions 6'!$C$33),"")," ",IF('Choix Solutions 6'!I35="Oui",CONCATENATE('Choix Solutions 6'!$B$32," ",'Choix Solutions 6'!$C$34," ",'Choix Solutions 6'!$D$35),"")," ",IF('Choix Solutions 6'!I36="Oui",CONCATENATE('Choix Solutions 6'!$B$32," ",'Choix Solutions 6'!$C$34," ",'Choix Solutions 6'!$D$36),"")," ",IF('Choix Solutions 6'!I37="Oui",CONCATENATE('Choix Solutions 6'!$B$32," ",'Choix Solutions 6'!$C$34," ",'Choix Solutions 6'!$D$37),"")," ",IF('Choix Solutions 6'!I40="Oui",CONCATENATE('Choix Solutions 6'!$B$39," ",'Choix Solutions 6'!$C$40),"")," ",IF('Choix Solutions 6'!I41="Oui",CONCATENATE('Choix Solutions 6'!$B$39," ",'Choix Solutions 6'!$C$41),"")," ",IF('Choix Solutions 6'!I42="Oui",CONCATENATE('Choix Solutions 6'!$B$39," ",'Choix Solutions 6'!$C$42),"")," ",IF('Choix Solutions 6'!I43="Oui",CONCATENET('Choix Solutions 6'!$B$39," ",'Choix Solutions 6'!$C$43),"")," ",IF('Choix Solutions 6'!I45="Oui",'Choix Solutions 6'!$B$45,"")," ",IF('Choix Solutions 6'!I48="Oui",CONCATENATE('Choix Solutions 6'!$B$47," ",'Choix Solutions 6'!$C$48),"")," ",IF('Choix Solutions 6'!I49="Oui",CONCATENATE('Choix Solutions 6'!$B$47," ",'Choix Solutions 6'!$C$49),"")," ",IF('Choix Solutions 6'!I51="Oui",'Choix Solutions 6'!$B$51,"")," ",IF('Choix Solutions 6'!I53="Oui",'Choix Solutions 6'!$B$53,""))</f>
        <v xml:space="preserve">            </v>
      </c>
      <c r="L7" s="241" t="str">
        <f>CONCATENATE(IF('Choix Solutions 6'!J33="Oui",CONCATENATE('Choix Solutions 6'!$B$32," ",'Choix Solutions 6'!$C$33),"")," ",IF('Choix Solutions 6'!J35="Oui",CONCATENATE('Choix Solutions 6'!$B$32," ",'Choix Solutions 6'!$C$34," ",'Choix Solutions 6'!$D$35),"")," ",IF('Choix Solutions 6'!J36="Oui",CONCATENATE('Choix Solutions 6'!$B$32," ",'Choix Solutions 6'!$C$34," ",'Choix Solutions 6'!$D$36),"")," ",IF('Choix Solutions 6'!J37="Oui",CONCATENATE('Choix Solutions 6'!$B$32," ",'Choix Solutions 6'!$C$34," ",'Choix Solutions 6'!$D$37),"")," ",IF('Choix Solutions 6'!J40="Oui",CONCATENATE('Choix Solutions 6'!$B$39," ",'Choix Solutions 6'!$C$40),"")," ",IF('Choix Solutions 6'!J41="Oui",CONCATENATE('Choix Solutions 6'!$B$39," ",'Choix Solutions 6'!$C$41),"")," ",IF('Choix Solutions 6'!J42="Oui",CONCATENATE('Choix Solutions 6'!$B$39," ",'Choix Solutions 6'!$C$42),"")," ",IF('Choix Solutions 6'!J43="Oui",CONCATENET('Choix Solutions 6'!$B$39," ",'Choix Solutions 6'!$C$43),"")," ",IF('Choix Solutions 6'!J45="Oui",'Choix Solutions 6'!$B$45,"")," ",IF('Choix Solutions 6'!J48="Oui",CONCATENATE('Choix Solutions 6'!$B$47," ",'Choix Solutions 6'!$C$48),"")," ",IF('Choix Solutions 6'!J49="Oui",CONCATENATE('Choix Solutions 6'!$B$47," ",'Choix Solutions 6'!$C$49),"")," ",IF('Choix Solutions 6'!J51="Oui",'Choix Solutions 6'!$B$51,"")," ",IF('Choix Solutions 6'!J53="Oui",'Choix Solutions 6'!$B$53,""))</f>
        <v xml:space="preserve">            </v>
      </c>
      <c r="M7" s="241" t="str">
        <f>CONCATENATE(IF('Choix Solutions 6'!K33="Oui",CONCATENATE('Choix Solutions 6'!$B$32," ",'Choix Solutions 6'!$C$33),"")," ",IF('Choix Solutions 6'!K35="Oui",CONCATENATE('Choix Solutions 6'!$B$32," ",'Choix Solutions 6'!$C$34," ",'Choix Solutions 6'!$D$35),"")," ",IF('Choix Solutions 6'!K36="Oui",CONCATENATE('Choix Solutions 6'!$B$32," ",'Choix Solutions 6'!$C$34," ",'Choix Solutions 6'!$D$36),"")," ",IF('Choix Solutions 6'!K37="Oui",CONCATENATE('Choix Solutions 6'!$B$32," ",'Choix Solutions 6'!$C$34," ",'Choix Solutions 6'!$D$37),"")," ",IF('Choix Solutions 6'!K40="Oui",CONCATENATE('Choix Solutions 6'!$B$39," ",'Choix Solutions 6'!$C$40),"")," ",IF('Choix Solutions 6'!K41="Oui",CONCATENATE('Choix Solutions 6'!$B$39," ",'Choix Solutions 6'!$C$41),"")," ",IF('Choix Solutions 6'!K42="Oui",CONCATENATE('Choix Solutions 6'!$B$39," ",'Choix Solutions 6'!$C$42),"")," ",IF('Choix Solutions 6'!K43="Oui",CONCATENET('Choix Solutions 6'!$B$39," ",'Choix Solutions 6'!$C$43),"")," ",IF('Choix Solutions 6'!K45="Oui",'Choix Solutions 6'!$B$45,"")," ",IF('Choix Solutions 6'!K48="Oui",CONCATENATE('Choix Solutions 6'!$B$47," ",'Choix Solutions 6'!$C$48),"")," ",IF('Choix Solutions 6'!K49="Oui",CONCATENATE('Choix Solutions 6'!$B$47," ",'Choix Solutions 6'!$C$49),"")," ",IF('Choix Solutions 6'!K51="Oui",'Choix Solutions 6'!$B$51,"")," ",IF('Choix Solutions 6'!K53="Oui",'Choix Solutions 6'!$B$53,""))</f>
        <v xml:space="preserve">            </v>
      </c>
      <c r="N7" s="241" t="str">
        <f>CONCATENATE(IF('Choix Solutions 6'!L33="Oui",CONCATENATE('Choix Solutions 6'!$B$32," ",'Choix Solutions 6'!$C$33),"")," ",IF('Choix Solutions 6'!L35="Oui",CONCATENATE('Choix Solutions 6'!$B$32," ",'Choix Solutions 6'!$C$34," ",'Choix Solutions 6'!$D$35),"")," ",IF('Choix Solutions 6'!L36="Oui",CONCATENATE('Choix Solutions 6'!$B$32," ",'Choix Solutions 6'!$C$34," ",'Choix Solutions 6'!$D$36),"")," ",IF('Choix Solutions 6'!L37="Oui",CONCATENATE('Choix Solutions 6'!$B$32," ",'Choix Solutions 6'!$C$34," ",'Choix Solutions 6'!$D$37),"")," ",IF('Choix Solutions 6'!L40="Oui",CONCATENATE('Choix Solutions 6'!$B$39," ",'Choix Solutions 6'!$C$40),"")," ",IF('Choix Solutions 6'!L41="Oui",CONCATENATE('Choix Solutions 6'!$B$39," ",'Choix Solutions 6'!$C$41),"")," ",IF('Choix Solutions 6'!L42="Oui",CONCATENATE('Choix Solutions 6'!$B$39," ",'Choix Solutions 6'!$C$42),"")," ",IF('Choix Solutions 6'!L43="Oui",CONCATENET('Choix Solutions 6'!$B$39," ",'Choix Solutions 6'!$C$43),"")," ",IF('Choix Solutions 6'!L45="Oui",'Choix Solutions 6'!$B$45,"")," ",IF('Choix Solutions 6'!L48="Oui",CONCATENATE('Choix Solutions 6'!$B$47," ",'Choix Solutions 6'!$C$48),"")," ",IF('Choix Solutions 6'!L49="Oui",CONCATENATE('Choix Solutions 6'!$B$47," ",'Choix Solutions 6'!$C$49),"")," ",IF('Choix Solutions 6'!L51="Oui",'Choix Solutions 6'!$B$51,"")," ",IF('Choix Solutions 6'!L53="Oui",'Choix Solutions 6'!$B$53,""))</f>
        <v xml:space="preserve">            </v>
      </c>
    </row>
    <row r="8" spans="1:14" x14ac:dyDescent="0.25">
      <c r="B8" s="241"/>
      <c r="C8" s="241"/>
      <c r="D8" s="241"/>
      <c r="E8" s="241"/>
      <c r="F8" s="243"/>
      <c r="G8" s="241"/>
      <c r="H8" s="241"/>
      <c r="I8" s="241"/>
      <c r="J8" s="241"/>
      <c r="K8" s="241"/>
      <c r="L8" s="241"/>
      <c r="M8" s="241"/>
      <c r="N8" s="241"/>
    </row>
    <row r="9" spans="1:14" x14ac:dyDescent="0.25">
      <c r="B9" s="241"/>
      <c r="C9" s="241"/>
      <c r="D9" s="241"/>
      <c r="E9" s="241"/>
      <c r="F9" s="243"/>
      <c r="G9" s="241"/>
      <c r="H9" s="241"/>
      <c r="I9" s="241"/>
      <c r="J9" s="241"/>
      <c r="K9" s="241"/>
      <c r="L9" s="241"/>
      <c r="M9" s="241"/>
      <c r="N9" s="241"/>
    </row>
    <row r="10" spans="1:14" ht="33" customHeight="1" x14ac:dyDescent="0.25">
      <c r="A10" s="169" t="s">
        <v>677</v>
      </c>
      <c r="B10" s="242" t="s">
        <v>678</v>
      </c>
      <c r="C10" s="242"/>
      <c r="D10" s="242"/>
      <c r="E10" s="242"/>
      <c r="F10" s="168" t="s">
        <v>44</v>
      </c>
      <c r="G10" s="170">
        <f>+Projet!$C$17*SUMIF('Choix Solutions 6'!E31:E54,"Oui",'Choix Solutions 6'!$M$31:$M$54)</f>
        <v>0</v>
      </c>
      <c r="H10" s="170">
        <f>+Projet!$C$17*SUMIF('Choix Solutions 6'!F31:F54,"Oui",'Choix Solutions 6'!$M$31:$M$54)</f>
        <v>0</v>
      </c>
      <c r="I10" s="170">
        <f>+Projet!$C$17*SUMIF('Choix Solutions 6'!G31:G54,"Oui",'Choix Solutions 6'!$M$31:$M$54)</f>
        <v>0</v>
      </c>
      <c r="J10" s="170">
        <f>+Projet!$C$17*SUMIF('Choix Solutions 6'!H31:H54,"Oui",'Choix Solutions 6'!$M$31:$M$54)</f>
        <v>0</v>
      </c>
      <c r="K10" s="170">
        <f>+Projet!$C$17*SUMIF('Choix Solutions 6'!I31:I54,"Oui",'Choix Solutions 6'!$M$31:$M$54)</f>
        <v>0</v>
      </c>
      <c r="L10" s="170">
        <f>+Projet!$C$17*SUMIF('Choix Solutions 6'!J31:J54,"Oui",'Choix Solutions 6'!$M$31:$M$54)</f>
        <v>0</v>
      </c>
      <c r="M10" s="170">
        <f>+Projet!$C$17*SUMIF('Choix Solutions 6'!K31:K54,"Oui",'Choix Solutions 6'!$M$31:$M$54)</f>
        <v>0</v>
      </c>
      <c r="N10" s="170">
        <f>+Projet!$C$17*SUMIF('Choix Solutions 6'!L31:L54,"Oui",'Choix Solutions 6'!$M$31:$M$54)</f>
        <v>0</v>
      </c>
    </row>
    <row r="11" spans="1:14" ht="15" customHeight="1" x14ac:dyDescent="0.25">
      <c r="B11" s="241" t="s">
        <v>200</v>
      </c>
      <c r="C11" s="241"/>
      <c r="D11" s="241"/>
      <c r="E11" s="241"/>
      <c r="F11" s="241"/>
      <c r="G11" s="241" t="str">
        <f>CONCATENATE(IF('Choix Solutions 6'!E59="Oui",CONCATENATE('Choix Solutions 6'!$B$58," ",'Choix Solutions 6'!$C$59),"")," ",IF('Choix Solutions 6'!E60="Oui",CONCATENATE('Choix Solutions 6'!$B$58," ",'Choix Solutions 6'!$C$60),"")," ",IF('Choix Solutions 6'!E61="Oui",CONCATENATE('Choix Solutions 6'!$B$58," ",'Choix Solutions 6'!$C$61),"")," ",IF('Choix Solutions 6'!E64="Oui",CONCATENATE('Choix Solutions 6'!$B$63," ",'Choix Solutions 6'!$C$64),"")," ",IF('Choix Solutions 6'!E65="Oui",CONCATENATE('Choix Solutions 6'!$B$63," ",'Choix Solutions 6'!$C$65),"")," ",IF('Choix Solutions 6'!E67="Oui",'Choix Solutions 6'!$B$67,"")," ",IF('Choix Solutions 6'!E69="Oui",'Choix Solutions 6'!$B$69,"")," ",IF('Choix Solutions 6'!E71="Oui",'Choix Solutions 6'!$B$71,"")," ",IF('Choix Solutions 6'!E73="Oui",'Choix Solutions 6'!$B$73,""))</f>
        <v xml:space="preserve">        </v>
      </c>
      <c r="H11" s="241" t="str">
        <f>CONCATENATE(IF('Choix Solutions 6'!F59="Oui",CONCATENATE('Choix Solutions 6'!$B$58," ",'Choix Solutions 6'!$C$59),"")," ",IF('Choix Solutions 6'!F60="Oui",CONCATENATE('Choix Solutions 6'!$B$58," ",'Choix Solutions 6'!$C$60),"")," ",IF('Choix Solutions 6'!F61="Oui",CONCATENATE('Choix Solutions 6'!$B$58," ",'Choix Solutions 6'!$C$61),"")," ",IF('Choix Solutions 6'!F64="Oui",CONCATENATE('Choix Solutions 6'!$B$63," ",'Choix Solutions 6'!$C$64),"")," ",IF('Choix Solutions 6'!F65="Oui",CONCATENATE('Choix Solutions 6'!$B$63," ",'Choix Solutions 6'!$C$65),"")," ",IF('Choix Solutions 6'!F67="Oui",'Choix Solutions 6'!$B$67,"")," ",IF('Choix Solutions 6'!F69="Oui",'Choix Solutions 6'!$B$69,"")," ",IF('Choix Solutions 6'!F71="Oui",'Choix Solutions 6'!$B$71,"")," ",IF('Choix Solutions 6'!F73="Oui",'Choix Solutions 6'!$B$73,""))</f>
        <v xml:space="preserve">        </v>
      </c>
      <c r="I11" s="241" t="str">
        <f>CONCATENATE(IF('Choix Solutions 6'!G59="Oui",CONCATENATE('Choix Solutions 6'!$B$58," ",'Choix Solutions 6'!$C$59),"")," ",IF('Choix Solutions 6'!G60="Oui",CONCATENATE('Choix Solutions 6'!$B$58," ",'Choix Solutions 6'!$C$60),"")," ",IF('Choix Solutions 6'!G61="Oui",CONCATENATE('Choix Solutions 6'!$B$58," ",'Choix Solutions 6'!$C$61),"")," ",IF('Choix Solutions 6'!G64="Oui",CONCATENATE('Choix Solutions 6'!$B$63," ",'Choix Solutions 6'!$C$64),"")," ",IF('Choix Solutions 6'!G65="Oui",CONCATENATE('Choix Solutions 6'!$B$63," ",'Choix Solutions 6'!$C$65),"")," ",IF('Choix Solutions 6'!G67="Oui",'Choix Solutions 6'!$B$67,"")," ",IF('Choix Solutions 6'!G69="Oui",'Choix Solutions 6'!$B$69,"")," ",IF('Choix Solutions 6'!G71="Oui",'Choix Solutions 6'!$B$71,"")," ",IF('Choix Solutions 6'!G73="Oui",'Choix Solutions 6'!$B$73,""))</f>
        <v xml:space="preserve">        </v>
      </c>
      <c r="J11" s="241" t="str">
        <f>CONCATENATE(IF('Choix Solutions 6'!H59="Oui",CONCATENATE('Choix Solutions 6'!$B$58," ",'Choix Solutions 6'!$C$59),"")," ",IF('Choix Solutions 6'!H60="Oui",CONCATENATE('Choix Solutions 6'!$B$58," ",'Choix Solutions 6'!$C$60),"")," ",IF('Choix Solutions 6'!H61="Oui",CONCATENATE('Choix Solutions 6'!$B$58," ",'Choix Solutions 6'!$C$61),"")," ",IF('Choix Solutions 6'!H64="Oui",CONCATENATE('Choix Solutions 6'!$B$63," ",'Choix Solutions 6'!$C$64),"")," ",IF('Choix Solutions 6'!H65="Oui",CONCATENATE('Choix Solutions 6'!$B$63," ",'Choix Solutions 6'!$C$65),"")," ",IF('Choix Solutions 6'!H67="Oui",'Choix Solutions 6'!$B$67,"")," ",IF('Choix Solutions 6'!H69="Oui",'Choix Solutions 6'!$B$69,"")," ",IF('Choix Solutions 6'!H71="Oui",'Choix Solutions 6'!$B$71,"")," ",IF('Choix Solutions 6'!H73="Oui",'Choix Solutions 6'!$B$73,""))</f>
        <v xml:space="preserve">        </v>
      </c>
      <c r="K11" s="241" t="str">
        <f>CONCATENATE(IF('Choix Solutions 6'!I59="Oui",CONCATENATE('Choix Solutions 6'!$B$58," ",'Choix Solutions 6'!$C$59),"")," ",IF('Choix Solutions 6'!I60="Oui",CONCATENATE('Choix Solutions 6'!$B$58," ",'Choix Solutions 6'!$C$60),"")," ",IF('Choix Solutions 6'!I61="Oui",CONCATENATE('Choix Solutions 6'!$B$58," ",'Choix Solutions 6'!$C$61),"")," ",IF('Choix Solutions 6'!I64="Oui",CONCATENATE('Choix Solutions 6'!$B$63," ",'Choix Solutions 6'!$C$64),"")," ",IF('Choix Solutions 6'!I65="Oui",CONCATENATE('Choix Solutions 6'!$B$63," ",'Choix Solutions 6'!$C$65),"")," ",IF('Choix Solutions 6'!I67="Oui",'Choix Solutions 6'!$B$67,"")," ",IF('Choix Solutions 6'!I69="Oui",'Choix Solutions 6'!$B$69,"")," ",IF('Choix Solutions 6'!I71="Oui",'Choix Solutions 6'!$B$71,"")," ",IF('Choix Solutions 6'!I73="Oui",'Choix Solutions 6'!$B$73,""))</f>
        <v xml:space="preserve">        </v>
      </c>
      <c r="L11" s="241" t="str">
        <f>CONCATENATE(IF('Choix Solutions 6'!J59="Oui",CONCATENATE('Choix Solutions 6'!$B$58," ",'Choix Solutions 6'!$C$59),"")," ",IF('Choix Solutions 6'!J60="Oui",CONCATENATE('Choix Solutions 6'!$B$58," ",'Choix Solutions 6'!$C$60),"")," ",IF('Choix Solutions 6'!J61="Oui",CONCATENATE('Choix Solutions 6'!$B$58," ",'Choix Solutions 6'!$C$61),"")," ",IF('Choix Solutions 6'!J64="Oui",CONCATENATE('Choix Solutions 6'!$B$63," ",'Choix Solutions 6'!$C$64),"")," ",IF('Choix Solutions 6'!J65="Oui",CONCATENATE('Choix Solutions 6'!$B$63," ",'Choix Solutions 6'!$C$65),"")," ",IF('Choix Solutions 6'!J67="Oui",'Choix Solutions 6'!$B$67,"")," ",IF('Choix Solutions 6'!J69="Oui",'Choix Solutions 6'!$B$69,"")," ",IF('Choix Solutions 6'!J71="Oui",'Choix Solutions 6'!$B$71,"")," ",IF('Choix Solutions 6'!J73="Oui",'Choix Solutions 6'!$B$73,""))</f>
        <v xml:space="preserve">        </v>
      </c>
      <c r="M11" s="241" t="str">
        <f>CONCATENATE(IF('Choix Solutions 6'!K59="Oui",CONCATENATE('Choix Solutions 6'!$B$58," ",'Choix Solutions 6'!$C$59),"")," ",IF('Choix Solutions 6'!K60="Oui",CONCATENATE('Choix Solutions 6'!$B$58," ",'Choix Solutions 6'!$C$60),"")," ",IF('Choix Solutions 6'!K61="Oui",CONCATENATE('Choix Solutions 6'!$B$58," ",'Choix Solutions 6'!$C$61),"")," ",IF('Choix Solutions 6'!K64="Oui",CONCATENATE('Choix Solutions 6'!$B$63," ",'Choix Solutions 6'!$C$64),"")," ",IF('Choix Solutions 6'!K65="Oui",CONCATENATE('Choix Solutions 6'!$B$63," ",'Choix Solutions 6'!$C$65),"")," ",IF('Choix Solutions 6'!K67="Oui",'Choix Solutions 6'!$B$67,"")," ",IF('Choix Solutions 6'!K69="Oui",'Choix Solutions 6'!$B$69,"")," ",IF('Choix Solutions 6'!K71="Oui",'Choix Solutions 6'!$B$71,"")," ",IF('Choix Solutions 6'!K73="Oui",'Choix Solutions 6'!$B$73,""))</f>
        <v xml:space="preserve">        </v>
      </c>
      <c r="N11" s="241" t="str">
        <f>CONCATENATE(IF('Choix Solutions 6'!L59="Oui",CONCATENATE('Choix Solutions 6'!$B$58," ",'Choix Solutions 6'!$C$59),"")," ",IF('Choix Solutions 6'!L60="Oui",CONCATENATE('Choix Solutions 6'!$B$58," ",'Choix Solutions 6'!$C$60),"")," ",IF('Choix Solutions 6'!L61="Oui",CONCATENATE('Choix Solutions 6'!$B$58," ",'Choix Solutions 6'!$C$61),"")," ",IF('Choix Solutions 6'!L64="Oui",CONCATENATE('Choix Solutions 6'!$B$63," ",'Choix Solutions 6'!$C$64),"")," ",IF('Choix Solutions 6'!L65="Oui",CONCATENATE('Choix Solutions 6'!$B$63," ",'Choix Solutions 6'!$C$65),"")," ",IF('Choix Solutions 6'!L67="Oui",'Choix Solutions 6'!$B$67,"")," ",IF('Choix Solutions 6'!L69="Oui",'Choix Solutions 6'!$B$69,"")," ",IF('Choix Solutions 6'!L71="Oui",'Choix Solutions 6'!$B$71,"")," ",IF('Choix Solutions 6'!L73="Oui",'Choix Solutions 6'!$B$73,""))</f>
        <v xml:space="preserve">        </v>
      </c>
    </row>
    <row r="12" spans="1:14" x14ac:dyDescent="0.25">
      <c r="B12" s="241"/>
      <c r="C12" s="241"/>
      <c r="D12" s="241"/>
      <c r="E12" s="241"/>
      <c r="F12" s="241"/>
      <c r="G12" s="241"/>
      <c r="H12" s="241"/>
      <c r="I12" s="241"/>
      <c r="J12" s="241"/>
      <c r="K12" s="241"/>
      <c r="L12" s="241"/>
      <c r="M12" s="241"/>
      <c r="N12" s="241"/>
    </row>
    <row r="13" spans="1:14" x14ac:dyDescent="0.25">
      <c r="B13" s="241"/>
      <c r="C13" s="241"/>
      <c r="D13" s="241"/>
      <c r="E13" s="241"/>
      <c r="F13" s="241"/>
      <c r="G13" s="241"/>
      <c r="H13" s="241"/>
      <c r="I13" s="241"/>
      <c r="J13" s="241"/>
      <c r="K13" s="241"/>
      <c r="L13" s="241"/>
      <c r="M13" s="241"/>
      <c r="N13" s="241"/>
    </row>
    <row r="14" spans="1:14" ht="33" customHeight="1" x14ac:dyDescent="0.25">
      <c r="A14" s="169" t="s">
        <v>677</v>
      </c>
      <c r="B14" s="242" t="s">
        <v>678</v>
      </c>
      <c r="C14" s="242"/>
      <c r="D14" s="242"/>
      <c r="E14" s="242"/>
      <c r="F14" s="168" t="s">
        <v>44</v>
      </c>
      <c r="G14" s="170">
        <f>Projet!$C$17*SUMIF('Choix Solutions 6'!E57:E74,"Oui",'Choix Solutions 6'!$M$57:$M$74)</f>
        <v>0</v>
      </c>
      <c r="H14" s="170">
        <f>Projet!$C$17*SUMIF('Choix Solutions 6'!F57:F74,"Oui",'Choix Solutions 6'!$M$57:$M$74)</f>
        <v>0</v>
      </c>
      <c r="I14" s="170">
        <f>Projet!$C$17*SUMIF('Choix Solutions 6'!G57:G74,"Oui",'Choix Solutions 6'!$M$57:$M$74)</f>
        <v>0</v>
      </c>
      <c r="J14" s="170">
        <f>Projet!$C$17*SUMIF('Choix Solutions 6'!H57:H74,"Oui",'Choix Solutions 6'!$M$57:$M$74)</f>
        <v>0</v>
      </c>
      <c r="K14" s="170">
        <f>Projet!$C$17*SUMIF('Choix Solutions 6'!I57:I74,"Oui",'Choix Solutions 6'!$M$57:$M$74)</f>
        <v>0</v>
      </c>
      <c r="L14" s="170">
        <f>Projet!$C$17*SUMIF('Choix Solutions 6'!J57:J74,"Oui",'Choix Solutions 6'!$M$57:$M$74)</f>
        <v>0</v>
      </c>
      <c r="M14" s="170">
        <f>Projet!$C$17*SUMIF('Choix Solutions 6'!K57:K74,"Oui",'Choix Solutions 6'!$M$57:$M$74)</f>
        <v>0</v>
      </c>
      <c r="N14" s="170">
        <f>Projet!$C$17*SUMIF('Choix Solutions 6'!L57:L74,"Oui",'Choix Solutions 6'!$M$57:$M$74)</f>
        <v>0</v>
      </c>
    </row>
    <row r="15" spans="1:14" x14ac:dyDescent="0.25">
      <c r="B15" s="243" t="s">
        <v>641</v>
      </c>
      <c r="C15" s="243"/>
      <c r="D15" s="243"/>
      <c r="E15" s="243"/>
      <c r="F15" s="241"/>
      <c r="G15" s="241" t="str">
        <f>CONCATENATE(IF('Choix Solutions 6'!E78="Oui",'Choix Solutions 6'!$B$78,"")," ",IF('Choix Solutions 6'!E80="Oui",'Choix Solutions 6'!$B$80,""))</f>
        <v xml:space="preserve"> </v>
      </c>
      <c r="H15" s="241" t="str">
        <f>CONCATENATE(IF('Choix Solutions 6'!F78="Oui",'Choix Solutions 6'!$B$78,"")," ",IF('Choix Solutions 6'!F80="Oui",'Choix Solutions 6'!$B$80,""))</f>
        <v xml:space="preserve"> </v>
      </c>
      <c r="I15" s="241" t="str">
        <f>CONCATENATE(IF('Choix Solutions 6'!G78="Oui",'Choix Solutions 6'!$B$78,"")," ",IF('Choix Solutions 6'!G80="Oui",'Choix Solutions 6'!$B$80,""))</f>
        <v xml:space="preserve"> </v>
      </c>
      <c r="J15" s="241" t="str">
        <f>CONCATENATE(IF('Choix Solutions 6'!H78="Oui",'Choix Solutions 6'!$B$78,"")," ",IF('Choix Solutions 6'!H80="Oui",'Choix Solutions 6'!$B$80,""))</f>
        <v xml:space="preserve"> </v>
      </c>
      <c r="K15" s="241" t="str">
        <f>CONCATENATE(IF('Choix Solutions 6'!I78="Oui",'Choix Solutions 6'!$B$78,"")," ",IF('Choix Solutions 6'!I80="Oui",'Choix Solutions 6'!$B$80,""))</f>
        <v xml:space="preserve"> </v>
      </c>
      <c r="L15" s="241" t="str">
        <f>CONCATENATE(IF('Choix Solutions 6'!J78="Oui",'Choix Solutions 6'!$B$78,"")," ",IF('Choix Solutions 6'!J80="Oui",'Choix Solutions 6'!$B$80,""))</f>
        <v xml:space="preserve"> </v>
      </c>
      <c r="M15" s="241" t="str">
        <f>CONCATENATE(IF('Choix Solutions 6'!K78="Oui",'Choix Solutions 6'!$B$78,"")," ",IF('Choix Solutions 6'!K80="Oui",'Choix Solutions 6'!$B$80,""))</f>
        <v xml:space="preserve"> </v>
      </c>
      <c r="N15" s="241" t="str">
        <f>CONCATENATE(IF('Choix Solutions 6'!L78="Oui",'Choix Solutions 6'!$B$78,"")," ",IF('Choix Solutions 6'!L80="Oui",'Choix Solutions 6'!$B$80,""))</f>
        <v xml:space="preserve"> </v>
      </c>
    </row>
    <row r="16" spans="1:14" x14ac:dyDescent="0.25">
      <c r="B16" s="243"/>
      <c r="C16" s="243"/>
      <c r="D16" s="243"/>
      <c r="E16" s="243"/>
      <c r="F16" s="241"/>
      <c r="G16" s="241"/>
      <c r="H16" s="241"/>
      <c r="I16" s="241"/>
      <c r="J16" s="241"/>
      <c r="K16" s="241"/>
      <c r="L16" s="241"/>
      <c r="M16" s="241"/>
      <c r="N16" s="241"/>
    </row>
    <row r="17" spans="1:14" ht="33" customHeight="1" x14ac:dyDescent="0.25">
      <c r="A17" s="169" t="s">
        <v>677</v>
      </c>
      <c r="B17" s="242" t="s">
        <v>678</v>
      </c>
      <c r="C17" s="242"/>
      <c r="D17" s="242"/>
      <c r="E17" s="242"/>
      <c r="F17" s="168" t="s">
        <v>44</v>
      </c>
      <c r="G17" s="170">
        <f>Projet!$C$17*SUMIF('Choix Solutions 6'!E88:E92,"Oui",'Choix Solutions 6'!$M$77:$M$81)</f>
        <v>0</v>
      </c>
      <c r="H17" s="170">
        <f>Projet!$C$17*SUMIF('Choix Solutions 6'!F88:F92,"Oui",'Choix Solutions 6'!$M$77:$M$81)</f>
        <v>0</v>
      </c>
      <c r="I17" s="170">
        <f>Projet!$C$17*SUMIF('Choix Solutions 6'!G88:G92,"Oui",'Choix Solutions 6'!$M$77:$M$81)</f>
        <v>0</v>
      </c>
      <c r="J17" s="170">
        <f>Projet!$C$17*SUMIF('Choix Solutions 6'!H88:H92,"Oui",'Choix Solutions 6'!$M$77:$M$81)</f>
        <v>0</v>
      </c>
      <c r="K17" s="170">
        <f>Projet!$C$17*SUMIF('Choix Solutions 6'!I88:I92,"Oui",'Choix Solutions 6'!$M$77:$M$81)</f>
        <v>0</v>
      </c>
      <c r="L17" s="170">
        <f>Projet!$C$17*SUMIF('Choix Solutions 6'!J88:J92,"Oui",'Choix Solutions 6'!$M$77:$M$81)</f>
        <v>0</v>
      </c>
      <c r="M17" s="170">
        <f>Projet!$C$17*SUMIF('Choix Solutions 6'!K88:K92,"Oui",'Choix Solutions 6'!$M$77:$M$81)</f>
        <v>0</v>
      </c>
      <c r="N17" s="170">
        <f>Projet!$C$17*SUMIF('Choix Solutions 6'!L88:L92,"Oui",'Choix Solutions 6'!$M$77:$M$81)</f>
        <v>0</v>
      </c>
    </row>
    <row r="18" spans="1:14" x14ac:dyDescent="0.25">
      <c r="A18" s="101"/>
      <c r="B18" s="101"/>
      <c r="C18" s="101"/>
      <c r="D18" s="101"/>
      <c r="E18" s="101"/>
      <c r="F18" s="171"/>
      <c r="G18" s="171"/>
      <c r="H18" s="171"/>
      <c r="I18" s="171"/>
      <c r="J18" s="171"/>
      <c r="K18" s="171"/>
      <c r="L18" s="171"/>
      <c r="M18" s="171"/>
      <c r="N18" s="171"/>
    </row>
    <row r="19" spans="1:14" x14ac:dyDescent="0.25">
      <c r="A19" s="101"/>
      <c r="B19" s="101"/>
      <c r="C19" s="101"/>
      <c r="D19" s="101"/>
      <c r="E19" s="101"/>
      <c r="F19" s="171"/>
      <c r="G19" s="171"/>
      <c r="H19" s="171"/>
      <c r="I19" s="171"/>
      <c r="J19" s="171"/>
      <c r="K19" s="171"/>
      <c r="L19" s="171"/>
      <c r="M19" s="171"/>
      <c r="N19" s="171"/>
    </row>
    <row r="20" spans="1:14" ht="33" customHeight="1" x14ac:dyDescent="0.25">
      <c r="A20" s="169" t="s">
        <v>677</v>
      </c>
      <c r="B20" s="242" t="s">
        <v>783</v>
      </c>
      <c r="C20" s="242"/>
      <c r="D20" s="242"/>
      <c r="E20" s="242"/>
      <c r="F20" s="168" t="s">
        <v>44</v>
      </c>
      <c r="G20" s="170">
        <f t="shared" ref="G20:N20" si="0">+G6+G10+G14+G17</f>
        <v>0</v>
      </c>
      <c r="H20" s="170">
        <f t="shared" si="0"/>
        <v>0</v>
      </c>
      <c r="I20" s="170">
        <f t="shared" si="0"/>
        <v>0</v>
      </c>
      <c r="J20" s="170">
        <f t="shared" si="0"/>
        <v>0</v>
      </c>
      <c r="K20" s="170">
        <f t="shared" si="0"/>
        <v>0</v>
      </c>
      <c r="L20" s="170">
        <f t="shared" si="0"/>
        <v>0</v>
      </c>
      <c r="M20" s="170">
        <f t="shared" si="0"/>
        <v>0</v>
      </c>
      <c r="N20" s="170">
        <f t="shared" si="0"/>
        <v>0</v>
      </c>
    </row>
    <row r="21" spans="1:14" x14ac:dyDescent="0.25">
      <c r="A21" s="238" t="s">
        <v>29</v>
      </c>
      <c r="B21" s="239" t="s">
        <v>16</v>
      </c>
      <c r="C21" s="239"/>
      <c r="D21" s="239"/>
      <c r="E21" s="239"/>
      <c r="F21" s="170" t="s">
        <v>17</v>
      </c>
      <c r="G21" s="170">
        <f>+Projet!$E$41</f>
        <v>0</v>
      </c>
      <c r="H21" s="170">
        <f>+Projet!$E$41</f>
        <v>0</v>
      </c>
      <c r="I21" s="170">
        <f>+Projet!$E$41</f>
        <v>0</v>
      </c>
      <c r="J21" s="170">
        <f>+Projet!$E$41</f>
        <v>0</v>
      </c>
      <c r="K21" s="170">
        <f>+Projet!$E$41</f>
        <v>0</v>
      </c>
      <c r="L21" s="170">
        <f>+Projet!$E$41</f>
        <v>0</v>
      </c>
      <c r="M21" s="170">
        <f>+Projet!$E$41</f>
        <v>0</v>
      </c>
      <c r="N21" s="170">
        <f>+Projet!$E$41</f>
        <v>0</v>
      </c>
    </row>
    <row r="22" spans="1:14" x14ac:dyDescent="0.25">
      <c r="A22" s="238"/>
      <c r="B22" s="239"/>
      <c r="C22" s="239"/>
      <c r="D22" s="239"/>
      <c r="E22" s="239"/>
      <c r="F22" s="170" t="s">
        <v>18</v>
      </c>
      <c r="G22" s="170">
        <f>+Projet!C17*'EFAE 6'!G21*10^-3</f>
        <v>0</v>
      </c>
      <c r="H22" s="170"/>
      <c r="I22" s="170"/>
      <c r="J22" s="170"/>
      <c r="K22" s="170"/>
      <c r="L22" s="170"/>
      <c r="M22" s="170"/>
      <c r="N22" s="170"/>
    </row>
    <row r="23" spans="1:14" ht="18" customHeight="1" x14ac:dyDescent="0.25">
      <c r="A23" s="238" t="s">
        <v>30</v>
      </c>
      <c r="B23" s="240" t="s">
        <v>19</v>
      </c>
      <c r="C23" s="240"/>
      <c r="D23" s="240"/>
      <c r="E23" s="240"/>
      <c r="F23" s="170" t="s">
        <v>25</v>
      </c>
      <c r="G23" s="170"/>
      <c r="H23" s="170"/>
      <c r="I23" s="170"/>
      <c r="J23" s="170"/>
      <c r="K23" s="170"/>
      <c r="L23" s="170"/>
      <c r="M23" s="170"/>
      <c r="N23" s="170"/>
    </row>
    <row r="24" spans="1:14" x14ac:dyDescent="0.25">
      <c r="A24" s="238"/>
      <c r="B24" s="240"/>
      <c r="C24" s="240"/>
      <c r="D24" s="240"/>
      <c r="E24" s="240"/>
      <c r="F24" s="170" t="s">
        <v>20</v>
      </c>
      <c r="G24" s="170"/>
      <c r="H24" s="170"/>
      <c r="I24" s="170"/>
      <c r="J24" s="170"/>
      <c r="K24" s="170"/>
      <c r="L24" s="170"/>
      <c r="M24" s="170"/>
      <c r="N24" s="170"/>
    </row>
    <row r="25" spans="1:14" ht="18.75" x14ac:dyDescent="0.25">
      <c r="A25" s="169" t="s">
        <v>31</v>
      </c>
      <c r="B25" s="239" t="s">
        <v>23</v>
      </c>
      <c r="C25" s="239"/>
      <c r="D25" s="239"/>
      <c r="E25" s="239"/>
      <c r="F25" s="170" t="s">
        <v>22</v>
      </c>
      <c r="G25" s="170"/>
      <c r="H25" s="170"/>
      <c r="I25" s="170"/>
      <c r="J25" s="170"/>
      <c r="K25" s="170"/>
      <c r="L25" s="170"/>
      <c r="M25" s="170"/>
      <c r="N25" s="170"/>
    </row>
    <row r="26" spans="1:14" ht="18.75" x14ac:dyDescent="0.25">
      <c r="A26" s="169" t="s">
        <v>32</v>
      </c>
      <c r="B26" s="239" t="s">
        <v>21</v>
      </c>
      <c r="C26" s="239"/>
      <c r="D26" s="239"/>
      <c r="E26" s="239"/>
      <c r="F26" s="170" t="s">
        <v>22</v>
      </c>
      <c r="G26" s="170"/>
      <c r="H26" s="170"/>
      <c r="I26" s="170"/>
      <c r="J26" s="170"/>
      <c r="K26" s="170"/>
      <c r="L26" s="170"/>
      <c r="M26" s="170"/>
      <c r="N26" s="170"/>
    </row>
    <row r="27" spans="1:14" ht="18.75" x14ac:dyDescent="0.25">
      <c r="A27" s="169" t="s">
        <v>33</v>
      </c>
      <c r="B27" s="239" t="s">
        <v>24</v>
      </c>
      <c r="C27" s="239"/>
      <c r="D27" s="239"/>
      <c r="E27" s="239"/>
      <c r="F27" s="170" t="s">
        <v>45</v>
      </c>
      <c r="G27" s="170"/>
      <c r="H27" s="170"/>
      <c r="I27" s="170"/>
      <c r="J27" s="170"/>
      <c r="K27" s="170"/>
      <c r="L27" s="170"/>
      <c r="M27" s="170"/>
      <c r="N27" s="170"/>
    </row>
    <row r="28" spans="1:14" ht="18.75" x14ac:dyDescent="0.3">
      <c r="A28" s="97"/>
      <c r="B28" s="97"/>
      <c r="C28" s="97"/>
      <c r="D28" s="97"/>
      <c r="E28" s="97"/>
      <c r="G28" s="170"/>
      <c r="H28" s="170"/>
      <c r="I28" s="170"/>
      <c r="J28" s="170"/>
      <c r="K28" s="170"/>
      <c r="L28" s="170"/>
      <c r="M28" s="170"/>
      <c r="N28" s="170"/>
    </row>
    <row r="29" spans="1:14" ht="18.75" x14ac:dyDescent="0.25">
      <c r="A29" s="169" t="s">
        <v>26</v>
      </c>
      <c r="B29" s="239" t="s">
        <v>27</v>
      </c>
      <c r="C29" s="239"/>
      <c r="D29" s="239"/>
      <c r="E29" s="239"/>
      <c r="G29" s="170"/>
      <c r="H29" s="170"/>
      <c r="I29" s="170"/>
      <c r="J29" s="170"/>
      <c r="K29" s="170"/>
      <c r="L29" s="170"/>
      <c r="M29" s="170"/>
      <c r="N29" s="170"/>
    </row>
    <row r="30" spans="1:14" ht="18.75" x14ac:dyDescent="0.3">
      <c r="A30" s="97"/>
      <c r="B30" s="97"/>
      <c r="C30" s="97"/>
      <c r="D30" s="97"/>
      <c r="E30" s="97"/>
      <c r="G30" s="170"/>
      <c r="H30" s="170"/>
      <c r="I30" s="170"/>
      <c r="J30" s="170"/>
      <c r="K30" s="170"/>
      <c r="L30" s="170"/>
      <c r="M30" s="170"/>
      <c r="N30" s="170"/>
    </row>
    <row r="31" spans="1:14" ht="18.75" x14ac:dyDescent="0.25">
      <c r="A31" s="169" t="s">
        <v>13</v>
      </c>
      <c r="B31" s="239" t="s">
        <v>34</v>
      </c>
      <c r="C31" s="239"/>
      <c r="D31" s="239"/>
      <c r="E31" s="239"/>
      <c r="F31" s="170" t="s">
        <v>35</v>
      </c>
      <c r="G31" s="171"/>
      <c r="H31" s="170"/>
      <c r="I31" s="170"/>
      <c r="J31" s="170"/>
      <c r="K31" s="170"/>
      <c r="L31" s="170"/>
      <c r="M31" s="170"/>
      <c r="N31" s="170"/>
    </row>
    <row r="32" spans="1:14" ht="18.75" x14ac:dyDescent="0.25">
      <c r="A32" s="169" t="s">
        <v>36</v>
      </c>
      <c r="B32" s="239"/>
      <c r="C32" s="239"/>
      <c r="D32" s="239"/>
      <c r="E32" s="239"/>
      <c r="G32" s="171"/>
      <c r="H32" s="170"/>
      <c r="I32" s="170"/>
      <c r="J32" s="170"/>
      <c r="K32" s="170"/>
      <c r="L32" s="170"/>
      <c r="M32" s="170"/>
      <c r="N32" s="170"/>
    </row>
    <row r="33" spans="1:14" ht="18.75" x14ac:dyDescent="0.3">
      <c r="A33" s="97"/>
      <c r="B33" s="97"/>
      <c r="C33" s="97"/>
      <c r="D33" s="97"/>
      <c r="E33" s="97"/>
      <c r="G33" s="170"/>
      <c r="H33" s="170"/>
      <c r="I33" s="170"/>
      <c r="J33" s="170"/>
      <c r="K33" s="170"/>
      <c r="L33" s="170"/>
      <c r="M33" s="170"/>
      <c r="N33" s="170"/>
    </row>
    <row r="34" spans="1:14" ht="18" customHeight="1" x14ac:dyDescent="0.25">
      <c r="A34" s="238" t="s">
        <v>11</v>
      </c>
      <c r="B34" s="240" t="s">
        <v>37</v>
      </c>
      <c r="C34" s="240"/>
      <c r="D34" s="240"/>
      <c r="E34" s="240"/>
      <c r="F34" s="170" t="s">
        <v>38</v>
      </c>
      <c r="G34" s="171"/>
      <c r="H34" s="170"/>
      <c r="I34" s="170"/>
      <c r="J34" s="170"/>
      <c r="K34" s="170"/>
      <c r="L34" s="170"/>
      <c r="M34" s="170"/>
      <c r="N34" s="170"/>
    </row>
    <row r="35" spans="1:14" ht="18" customHeight="1" x14ac:dyDescent="0.25">
      <c r="A35" s="238"/>
      <c r="B35" s="240"/>
      <c r="C35" s="240"/>
      <c r="D35" s="240"/>
      <c r="E35" s="240"/>
      <c r="F35" s="170" t="s">
        <v>40</v>
      </c>
      <c r="G35" s="171"/>
      <c r="H35" s="170"/>
      <c r="I35" s="170"/>
      <c r="J35" s="170"/>
      <c r="K35" s="170"/>
      <c r="L35" s="170"/>
      <c r="M35" s="170"/>
      <c r="N35" s="170"/>
    </row>
    <row r="36" spans="1:14" x14ac:dyDescent="0.25">
      <c r="A36" s="238" t="s">
        <v>12</v>
      </c>
      <c r="B36" s="239" t="s">
        <v>39</v>
      </c>
      <c r="C36" s="239"/>
      <c r="D36" s="239"/>
      <c r="E36" s="239"/>
      <c r="F36" s="170" t="s">
        <v>41</v>
      </c>
      <c r="G36" s="171"/>
      <c r="H36" s="170"/>
      <c r="I36" s="170"/>
      <c r="J36" s="170"/>
      <c r="K36" s="170"/>
      <c r="L36" s="170"/>
      <c r="M36" s="170"/>
      <c r="N36" s="170"/>
    </row>
    <row r="37" spans="1:14" x14ac:dyDescent="0.25">
      <c r="A37" s="238"/>
      <c r="B37" s="239"/>
      <c r="C37" s="239"/>
      <c r="D37" s="239"/>
      <c r="E37" s="239"/>
      <c r="F37" s="170" t="s">
        <v>42</v>
      </c>
      <c r="G37" s="171"/>
      <c r="H37" s="170"/>
      <c r="I37" s="170"/>
      <c r="J37" s="170"/>
      <c r="K37" s="170"/>
      <c r="L37" s="170"/>
      <c r="M37" s="170"/>
      <c r="N37" s="170"/>
    </row>
    <row r="38" spans="1:14" x14ac:dyDescent="0.25">
      <c r="A38" s="238" t="s">
        <v>14</v>
      </c>
      <c r="B38" s="239" t="s">
        <v>43</v>
      </c>
      <c r="C38" s="239"/>
      <c r="D38" s="239"/>
      <c r="E38" s="239"/>
      <c r="F38" s="170" t="s">
        <v>44</v>
      </c>
      <c r="G38" s="171"/>
      <c r="H38" s="170"/>
      <c r="I38" s="170"/>
      <c r="J38" s="170"/>
      <c r="K38" s="170"/>
      <c r="L38" s="170"/>
      <c r="M38" s="170"/>
      <c r="N38" s="170"/>
    </row>
    <row r="39" spans="1:14" x14ac:dyDescent="0.25">
      <c r="A39" s="238"/>
      <c r="B39" s="239"/>
      <c r="C39" s="239"/>
      <c r="D39" s="239"/>
      <c r="E39" s="239"/>
      <c r="F39" s="170" t="s">
        <v>46</v>
      </c>
      <c r="G39" s="171"/>
      <c r="H39" s="170"/>
      <c r="I39" s="170"/>
      <c r="J39" s="170"/>
      <c r="K39" s="170"/>
      <c r="L39" s="170"/>
      <c r="M39" s="170"/>
      <c r="N39" s="170"/>
    </row>
    <row r="40" spans="1:14" x14ac:dyDescent="0.25">
      <c r="A40" s="238" t="s">
        <v>15</v>
      </c>
      <c r="B40" s="239" t="s">
        <v>51</v>
      </c>
      <c r="C40" s="239"/>
      <c r="D40" s="239"/>
      <c r="E40" s="239"/>
      <c r="F40" s="170" t="s">
        <v>45</v>
      </c>
      <c r="G40" s="171"/>
      <c r="H40" s="170"/>
      <c r="I40" s="170"/>
      <c r="J40" s="170"/>
      <c r="K40" s="170"/>
      <c r="L40" s="170"/>
      <c r="M40" s="170"/>
      <c r="N40" s="170"/>
    </row>
    <row r="41" spans="1:14" x14ac:dyDescent="0.25">
      <c r="A41" s="238"/>
      <c r="B41" s="239"/>
      <c r="C41" s="239"/>
      <c r="D41" s="239"/>
      <c r="E41" s="239"/>
      <c r="F41" s="170" t="s">
        <v>47</v>
      </c>
      <c r="G41" s="171"/>
      <c r="H41" s="170"/>
      <c r="I41" s="170"/>
      <c r="J41" s="170"/>
      <c r="K41" s="170"/>
      <c r="L41" s="170"/>
      <c r="M41" s="170"/>
      <c r="N41" s="170"/>
    </row>
    <row r="42" spans="1:14" ht="18.75" x14ac:dyDescent="0.3">
      <c r="A42" s="169" t="s">
        <v>48</v>
      </c>
      <c r="B42" s="237" t="s">
        <v>49</v>
      </c>
      <c r="C42" s="237"/>
      <c r="D42" s="237"/>
      <c r="E42" s="237"/>
      <c r="F42" s="170" t="s">
        <v>50</v>
      </c>
      <c r="G42" s="171"/>
      <c r="H42" s="170"/>
      <c r="I42" s="170"/>
      <c r="J42" s="170"/>
      <c r="K42" s="170"/>
      <c r="L42" s="170"/>
      <c r="M42" s="170"/>
      <c r="N42" s="170"/>
    </row>
  </sheetData>
  <mergeCells count="65">
    <mergeCell ref="N3:N5"/>
    <mergeCell ref="B6:E6"/>
    <mergeCell ref="B2:E2"/>
    <mergeCell ref="B3:E5"/>
    <mergeCell ref="F3:F5"/>
    <mergeCell ref="G3:G5"/>
    <mergeCell ref="H3:H5"/>
    <mergeCell ref="I3:I5"/>
    <mergeCell ref="J7:J9"/>
    <mergeCell ref="J3:J5"/>
    <mergeCell ref="K3:K5"/>
    <mergeCell ref="L3:L5"/>
    <mergeCell ref="M3:M5"/>
    <mergeCell ref="B14:E14"/>
    <mergeCell ref="K7:K9"/>
    <mergeCell ref="L7:L9"/>
    <mergeCell ref="M7:M9"/>
    <mergeCell ref="N7:N9"/>
    <mergeCell ref="B10:E10"/>
    <mergeCell ref="B11:E13"/>
    <mergeCell ref="F11:F13"/>
    <mergeCell ref="G11:G13"/>
    <mergeCell ref="H11:H13"/>
    <mergeCell ref="I11:I13"/>
    <mergeCell ref="B7:E9"/>
    <mergeCell ref="F7:F9"/>
    <mergeCell ref="G7:G9"/>
    <mergeCell ref="H7:H9"/>
    <mergeCell ref="I7:I9"/>
    <mergeCell ref="J11:J13"/>
    <mergeCell ref="K11:K13"/>
    <mergeCell ref="L11:L13"/>
    <mergeCell ref="M11:M13"/>
    <mergeCell ref="N11:N13"/>
    <mergeCell ref="B26:E26"/>
    <mergeCell ref="K15:K16"/>
    <mergeCell ref="L15:L16"/>
    <mergeCell ref="M15:M16"/>
    <mergeCell ref="N15:N16"/>
    <mergeCell ref="B17:E17"/>
    <mergeCell ref="B20:E20"/>
    <mergeCell ref="B15:E16"/>
    <mergeCell ref="F15:F16"/>
    <mergeCell ref="G15:G16"/>
    <mergeCell ref="H15:H16"/>
    <mergeCell ref="I15:I16"/>
    <mergeCell ref="J15:J16"/>
    <mergeCell ref="A21:A22"/>
    <mergeCell ref="B21:E22"/>
    <mergeCell ref="A23:A24"/>
    <mergeCell ref="B23:E24"/>
    <mergeCell ref="B25:E25"/>
    <mergeCell ref="B27:E27"/>
    <mergeCell ref="B29:E29"/>
    <mergeCell ref="B31:E31"/>
    <mergeCell ref="B32:E32"/>
    <mergeCell ref="A34:A35"/>
    <mergeCell ref="B34:E35"/>
    <mergeCell ref="B42:E42"/>
    <mergeCell ref="A36:A37"/>
    <mergeCell ref="B36:E37"/>
    <mergeCell ref="A38:A39"/>
    <mergeCell ref="B38:E39"/>
    <mergeCell ref="A40:A41"/>
    <mergeCell ref="B40:E41"/>
  </mergeCells>
  <pageMargins left="0.7" right="0.7" top="0.75" bottom="0.75" header="0.3" footer="0.3"/>
  <pageSetup paperSize="9" orientation="landscape" r:id="rId1"/>
  <legacyDrawing r:id="rId2"/>
  <extLst>
    <ext xmlns:x14="http://schemas.microsoft.com/office/spreadsheetml/2009/9/main" uri="{78C0D931-6437-407d-A8EE-F0AAD7539E65}">
      <x14:conditionalFormattings>
        <x14:conditionalFormatting xmlns:xm="http://schemas.microsoft.com/office/excel/2006/main">
          <x14:cfRule type="expression" priority="93" id="{CD874A84-5281-4399-B56F-3454625D0F12}">
            <xm:f>'Choix Solutions 6'!$E$5="Non"</xm:f>
            <x14:dxf>
              <fill>
                <patternFill>
                  <bgColor theme="0" tint="-0.34998626667073579"/>
                </patternFill>
              </fill>
            </x14:dxf>
          </x14:cfRule>
          <x14:cfRule type="expression" priority="136" id="{4558D053-6E78-42FF-ABB1-3DCAA5561585}">
            <xm:f>'Choix Solutions 6'!$E$5="Non"</xm:f>
            <x14:dxf>
              <fill>
                <patternFill>
                  <bgColor theme="0" tint="-0.499984740745262"/>
                </patternFill>
              </fill>
            </x14:dxf>
          </x14:cfRule>
          <xm:sqref>G1:G5 G7:G9 G11:G13 G15:G16 G18:G1048576</xm:sqref>
        </x14:conditionalFormatting>
        <x14:conditionalFormatting xmlns:xm="http://schemas.microsoft.com/office/excel/2006/main">
          <x14:cfRule type="expression" priority="135" id="{4ABDF970-960F-493F-9F2A-70E23517636F}">
            <xm:f>'Choix Solutions 6'!$F$5="Non"</xm:f>
            <x14:dxf>
              <fill>
                <patternFill>
                  <bgColor theme="0" tint="-0.499984740745262"/>
                </patternFill>
              </fill>
            </x14:dxf>
          </x14:cfRule>
          <xm:sqref>H1:H2 H18:H19 H22:H1048576</xm:sqref>
        </x14:conditionalFormatting>
        <x14:conditionalFormatting xmlns:xm="http://schemas.microsoft.com/office/excel/2006/main">
          <x14:cfRule type="expression" priority="134" id="{3777304B-8AC0-428B-BE7E-FD6B6477198B}">
            <xm:f>'Choix Solutions 6'!$G$5="Non"</xm:f>
            <x14:dxf>
              <fill>
                <patternFill>
                  <bgColor theme="0" tint="-0.499984740745262"/>
                </patternFill>
              </fill>
            </x14:dxf>
          </x14:cfRule>
          <xm:sqref>I1:I2 I18:I19 I22:I1048576</xm:sqref>
        </x14:conditionalFormatting>
        <x14:conditionalFormatting xmlns:xm="http://schemas.microsoft.com/office/excel/2006/main">
          <x14:cfRule type="expression" priority="133" id="{8FF91BE2-796C-4558-9E42-71296710C821}">
            <xm:f>'Choix Solutions 6'!$H$5="Non"</xm:f>
            <x14:dxf>
              <fill>
                <patternFill>
                  <bgColor theme="0" tint="-0.499984740745262"/>
                </patternFill>
              </fill>
            </x14:dxf>
          </x14:cfRule>
          <xm:sqref>J1:J2 J18:J19 J22:J1048576</xm:sqref>
        </x14:conditionalFormatting>
        <x14:conditionalFormatting xmlns:xm="http://schemas.microsoft.com/office/excel/2006/main">
          <x14:cfRule type="expression" priority="132" id="{57DF6CF0-767B-4FCB-951E-F69BDDF98375}">
            <xm:f>'Choix Solutions 6'!$I$5="Non"</xm:f>
            <x14:dxf>
              <fill>
                <patternFill>
                  <bgColor theme="0" tint="-0.499984740745262"/>
                </patternFill>
              </fill>
            </x14:dxf>
          </x14:cfRule>
          <xm:sqref>K1:K2 K18:K19 K22:K1048576</xm:sqref>
        </x14:conditionalFormatting>
        <x14:conditionalFormatting xmlns:xm="http://schemas.microsoft.com/office/excel/2006/main">
          <x14:cfRule type="expression" priority="131" id="{381B2EB1-C97D-4891-849E-E2893915B18A}">
            <xm:f>'Choix Solutions 6'!$J$5="Non"</xm:f>
            <x14:dxf>
              <fill>
                <patternFill>
                  <bgColor theme="0" tint="-0.499984740745262"/>
                </patternFill>
              </fill>
            </x14:dxf>
          </x14:cfRule>
          <xm:sqref>L1:L2 L18:L19 L22:L1048576</xm:sqref>
        </x14:conditionalFormatting>
        <x14:conditionalFormatting xmlns:xm="http://schemas.microsoft.com/office/excel/2006/main">
          <x14:cfRule type="expression" priority="130" id="{9218F0CA-1807-4B3A-84F9-ACD2964B2BDA}">
            <xm:f>'Choix Solutions 6'!$K$5="Non"</xm:f>
            <x14:dxf>
              <fill>
                <patternFill>
                  <bgColor theme="0" tint="-0.499984740745262"/>
                </patternFill>
              </fill>
            </x14:dxf>
          </x14:cfRule>
          <xm:sqref>M1:M2 M18:M19 M22:M1048576</xm:sqref>
        </x14:conditionalFormatting>
        <x14:conditionalFormatting xmlns:xm="http://schemas.microsoft.com/office/excel/2006/main">
          <x14:cfRule type="expression" priority="129" id="{7FA1C91C-5A8B-44F7-B72C-BA2BDE0AA46A}">
            <xm:f>'Choix Solutions 6'!$L$5="Non"</xm:f>
            <x14:dxf>
              <fill>
                <patternFill>
                  <bgColor theme="0" tint="-0.499984740745262"/>
                </patternFill>
              </fill>
            </x14:dxf>
          </x14:cfRule>
          <xm:sqref>N1:N2 N18:N19 N22:N1048576</xm:sqref>
        </x14:conditionalFormatting>
        <x14:conditionalFormatting xmlns:xm="http://schemas.microsoft.com/office/excel/2006/main">
          <x14:cfRule type="expression" priority="128" id="{C9AE192A-4A09-45FE-8934-038CF43FED36}">
            <xm:f>'Choix Solutions 6'!$E$5="Non"</xm:f>
            <x14:dxf>
              <fill>
                <patternFill>
                  <bgColor theme="0" tint="-0.499984740745262"/>
                </patternFill>
              </fill>
            </x14:dxf>
          </x14:cfRule>
          <xm:sqref>H3:H5</xm:sqref>
        </x14:conditionalFormatting>
        <x14:conditionalFormatting xmlns:xm="http://schemas.microsoft.com/office/excel/2006/main">
          <x14:cfRule type="expression" priority="127" id="{BBF0D897-21A1-4F56-BA98-51EA102A6B2A}">
            <xm:f>'Choix Solutions 6'!$E$5="Non"</xm:f>
            <x14:dxf>
              <fill>
                <patternFill>
                  <bgColor theme="0" tint="-0.499984740745262"/>
                </patternFill>
              </fill>
            </x14:dxf>
          </x14:cfRule>
          <xm:sqref>I3:I5</xm:sqref>
        </x14:conditionalFormatting>
        <x14:conditionalFormatting xmlns:xm="http://schemas.microsoft.com/office/excel/2006/main">
          <x14:cfRule type="expression" priority="126" id="{9E10AD2E-55D0-4FB0-A150-F88A21B991F9}">
            <xm:f>'Choix Solutions 6'!$E$5="Non"</xm:f>
            <x14:dxf>
              <fill>
                <patternFill>
                  <bgColor theme="0" tint="-0.499984740745262"/>
                </patternFill>
              </fill>
            </x14:dxf>
          </x14:cfRule>
          <xm:sqref>J3:J5</xm:sqref>
        </x14:conditionalFormatting>
        <x14:conditionalFormatting xmlns:xm="http://schemas.microsoft.com/office/excel/2006/main">
          <x14:cfRule type="expression" priority="125" id="{67D60FAF-7EA9-4137-8856-9C2992F3F3A8}">
            <xm:f>'Choix Solutions 6'!$E$5="Non"</xm:f>
            <x14:dxf>
              <fill>
                <patternFill>
                  <bgColor theme="0" tint="-0.499984740745262"/>
                </patternFill>
              </fill>
            </x14:dxf>
          </x14:cfRule>
          <xm:sqref>K3:K5</xm:sqref>
        </x14:conditionalFormatting>
        <x14:conditionalFormatting xmlns:xm="http://schemas.microsoft.com/office/excel/2006/main">
          <x14:cfRule type="expression" priority="124" id="{FDF808DA-499F-49A7-8622-DFB5A1CF5AC5}">
            <xm:f>'Choix Solutions 6'!$E$5="Non"</xm:f>
            <x14:dxf>
              <fill>
                <patternFill>
                  <bgColor theme="0" tint="-0.499984740745262"/>
                </patternFill>
              </fill>
            </x14:dxf>
          </x14:cfRule>
          <xm:sqref>L3:L5</xm:sqref>
        </x14:conditionalFormatting>
        <x14:conditionalFormatting xmlns:xm="http://schemas.microsoft.com/office/excel/2006/main">
          <x14:cfRule type="expression" priority="123" id="{34CC4130-2B4E-44F8-9806-C5665667D090}">
            <xm:f>'Choix Solutions 6'!$E$5="Non"</xm:f>
            <x14:dxf>
              <fill>
                <patternFill>
                  <bgColor theme="0" tint="-0.499984740745262"/>
                </patternFill>
              </fill>
            </x14:dxf>
          </x14:cfRule>
          <xm:sqref>M3:M5</xm:sqref>
        </x14:conditionalFormatting>
        <x14:conditionalFormatting xmlns:xm="http://schemas.microsoft.com/office/excel/2006/main">
          <x14:cfRule type="expression" priority="122" id="{B78F3620-9662-484E-99A8-B49C5B7B3FEF}">
            <xm:f>'Choix Solutions 6'!$E$5="Non"</xm:f>
            <x14:dxf>
              <fill>
                <patternFill>
                  <bgColor theme="0" tint="-0.499984740745262"/>
                </patternFill>
              </fill>
            </x14:dxf>
          </x14:cfRule>
          <xm:sqref>N3:N5</xm:sqref>
        </x14:conditionalFormatting>
        <x14:conditionalFormatting xmlns:xm="http://schemas.microsoft.com/office/excel/2006/main">
          <x14:cfRule type="expression" priority="121" id="{5DA80E3C-D7CB-48B9-8DB9-01D721F4A414}">
            <xm:f>'Choix Solutions 6'!$E$5="Non"</xm:f>
            <x14:dxf>
              <fill>
                <patternFill>
                  <bgColor theme="0" tint="-0.499984740745262"/>
                </patternFill>
              </fill>
            </x14:dxf>
          </x14:cfRule>
          <xm:sqref>H7:H9</xm:sqref>
        </x14:conditionalFormatting>
        <x14:conditionalFormatting xmlns:xm="http://schemas.microsoft.com/office/excel/2006/main">
          <x14:cfRule type="expression" priority="120" id="{21291264-1F94-4F96-BB49-3094587E8507}">
            <xm:f>'Choix Solutions 6'!$E$5="Non"</xm:f>
            <x14:dxf>
              <fill>
                <patternFill>
                  <bgColor theme="0" tint="-0.499984740745262"/>
                </patternFill>
              </fill>
            </x14:dxf>
          </x14:cfRule>
          <xm:sqref>I7:I9</xm:sqref>
        </x14:conditionalFormatting>
        <x14:conditionalFormatting xmlns:xm="http://schemas.microsoft.com/office/excel/2006/main">
          <x14:cfRule type="expression" priority="119" id="{C2E0455C-5566-4EF5-8735-211BCC296A73}">
            <xm:f>'Choix Solutions 6'!$E$5="Non"</xm:f>
            <x14:dxf>
              <fill>
                <patternFill>
                  <bgColor theme="0" tint="-0.499984740745262"/>
                </patternFill>
              </fill>
            </x14:dxf>
          </x14:cfRule>
          <xm:sqref>J7:J9</xm:sqref>
        </x14:conditionalFormatting>
        <x14:conditionalFormatting xmlns:xm="http://schemas.microsoft.com/office/excel/2006/main">
          <x14:cfRule type="expression" priority="118" id="{10BC2EEE-FF29-43D8-9DDB-C4255A4BCFFA}">
            <xm:f>'Choix Solutions 6'!$E$5="Non"</xm:f>
            <x14:dxf>
              <fill>
                <patternFill>
                  <bgColor theme="0" tint="-0.499984740745262"/>
                </patternFill>
              </fill>
            </x14:dxf>
          </x14:cfRule>
          <xm:sqref>K7:K9</xm:sqref>
        </x14:conditionalFormatting>
        <x14:conditionalFormatting xmlns:xm="http://schemas.microsoft.com/office/excel/2006/main">
          <x14:cfRule type="expression" priority="117" id="{881913D7-DAD2-4364-9E73-2F271860AEEF}">
            <xm:f>'Choix Solutions 6'!$E$5="Non"</xm:f>
            <x14:dxf>
              <fill>
                <patternFill>
                  <bgColor theme="0" tint="-0.499984740745262"/>
                </patternFill>
              </fill>
            </x14:dxf>
          </x14:cfRule>
          <xm:sqref>L7:L9</xm:sqref>
        </x14:conditionalFormatting>
        <x14:conditionalFormatting xmlns:xm="http://schemas.microsoft.com/office/excel/2006/main">
          <x14:cfRule type="expression" priority="116" id="{E280D1D1-1148-49B0-86F9-F0F866C12731}">
            <xm:f>'Choix Solutions 6'!$E$5="Non"</xm:f>
            <x14:dxf>
              <fill>
                <patternFill>
                  <bgColor theme="0" tint="-0.499984740745262"/>
                </patternFill>
              </fill>
            </x14:dxf>
          </x14:cfRule>
          <xm:sqref>M7:M9</xm:sqref>
        </x14:conditionalFormatting>
        <x14:conditionalFormatting xmlns:xm="http://schemas.microsoft.com/office/excel/2006/main">
          <x14:cfRule type="expression" priority="115" id="{16BAD145-F54A-4E8E-BDE3-762FE91F64ED}">
            <xm:f>'Choix Solutions 6'!$E$5="Non"</xm:f>
            <x14:dxf>
              <fill>
                <patternFill>
                  <bgColor theme="0" tint="-0.499984740745262"/>
                </patternFill>
              </fill>
            </x14:dxf>
          </x14:cfRule>
          <xm:sqref>N7:N9</xm:sqref>
        </x14:conditionalFormatting>
        <x14:conditionalFormatting xmlns:xm="http://schemas.microsoft.com/office/excel/2006/main">
          <x14:cfRule type="expression" priority="114" id="{F2B83A26-4830-42AB-9AD1-8AEBB8ABBC86}">
            <xm:f>'Choix Solutions 6'!$E$5="Non"</xm:f>
            <x14:dxf>
              <fill>
                <patternFill>
                  <bgColor theme="0" tint="-0.499984740745262"/>
                </patternFill>
              </fill>
            </x14:dxf>
          </x14:cfRule>
          <xm:sqref>H11:H13</xm:sqref>
        </x14:conditionalFormatting>
        <x14:conditionalFormatting xmlns:xm="http://schemas.microsoft.com/office/excel/2006/main">
          <x14:cfRule type="expression" priority="113" id="{B7B63310-2853-4871-87B7-A9EC97CC350A}">
            <xm:f>'Choix Solutions 6'!$E$5="Non"</xm:f>
            <x14:dxf>
              <fill>
                <patternFill>
                  <bgColor theme="0" tint="-0.499984740745262"/>
                </patternFill>
              </fill>
            </x14:dxf>
          </x14:cfRule>
          <xm:sqref>I11:I13</xm:sqref>
        </x14:conditionalFormatting>
        <x14:conditionalFormatting xmlns:xm="http://schemas.microsoft.com/office/excel/2006/main">
          <x14:cfRule type="expression" priority="112" id="{D3A67B99-630A-4042-A786-1DE744EB7C2C}">
            <xm:f>'Choix Solutions 6'!$E$5="Non"</xm:f>
            <x14:dxf>
              <fill>
                <patternFill>
                  <bgColor theme="0" tint="-0.499984740745262"/>
                </patternFill>
              </fill>
            </x14:dxf>
          </x14:cfRule>
          <xm:sqref>J11:J13</xm:sqref>
        </x14:conditionalFormatting>
        <x14:conditionalFormatting xmlns:xm="http://schemas.microsoft.com/office/excel/2006/main">
          <x14:cfRule type="expression" priority="111" id="{A5449E9C-291F-49EF-8CE2-1542B21D3FBF}">
            <xm:f>'Choix Solutions 6'!$E$5="Non"</xm:f>
            <x14:dxf>
              <fill>
                <patternFill>
                  <bgColor theme="0" tint="-0.499984740745262"/>
                </patternFill>
              </fill>
            </x14:dxf>
          </x14:cfRule>
          <xm:sqref>K11:K13</xm:sqref>
        </x14:conditionalFormatting>
        <x14:conditionalFormatting xmlns:xm="http://schemas.microsoft.com/office/excel/2006/main">
          <x14:cfRule type="expression" priority="110" id="{7913A37B-5D28-4EDF-943B-54208B3F1E1A}">
            <xm:f>'Choix Solutions 6'!$E$5="Non"</xm:f>
            <x14:dxf>
              <fill>
                <patternFill>
                  <bgColor theme="0" tint="-0.499984740745262"/>
                </patternFill>
              </fill>
            </x14:dxf>
          </x14:cfRule>
          <xm:sqref>L11:L13</xm:sqref>
        </x14:conditionalFormatting>
        <x14:conditionalFormatting xmlns:xm="http://schemas.microsoft.com/office/excel/2006/main">
          <x14:cfRule type="expression" priority="109" id="{38EB7C0B-385A-4FB8-9A68-A860708126E5}">
            <xm:f>'Choix Solutions 6'!$E$5="Non"</xm:f>
            <x14:dxf>
              <fill>
                <patternFill>
                  <bgColor theme="0" tint="-0.499984740745262"/>
                </patternFill>
              </fill>
            </x14:dxf>
          </x14:cfRule>
          <xm:sqref>M11:M13</xm:sqref>
        </x14:conditionalFormatting>
        <x14:conditionalFormatting xmlns:xm="http://schemas.microsoft.com/office/excel/2006/main">
          <x14:cfRule type="expression" priority="108" id="{0974AFFA-DA23-43F7-8A9E-020D96375CDB}">
            <xm:f>'Choix Solutions 6'!$E$5="Non"</xm:f>
            <x14:dxf>
              <fill>
                <patternFill>
                  <bgColor theme="0" tint="-0.499984740745262"/>
                </patternFill>
              </fill>
            </x14:dxf>
          </x14:cfRule>
          <xm:sqref>N11:N13</xm:sqref>
        </x14:conditionalFormatting>
        <x14:conditionalFormatting xmlns:xm="http://schemas.microsoft.com/office/excel/2006/main">
          <x14:cfRule type="expression" priority="107" id="{40A90F6F-4012-477D-977A-A81D8B5E7ABB}">
            <xm:f>'Choix Solutions 6'!$E$5="Non"</xm:f>
            <x14:dxf>
              <fill>
                <patternFill>
                  <bgColor theme="0" tint="-0.499984740745262"/>
                </patternFill>
              </fill>
            </x14:dxf>
          </x14:cfRule>
          <xm:sqref>H15:H16</xm:sqref>
        </x14:conditionalFormatting>
        <x14:conditionalFormatting xmlns:xm="http://schemas.microsoft.com/office/excel/2006/main">
          <x14:cfRule type="expression" priority="106" id="{0A1BD46A-4FF5-46DC-971A-6DAEB036DE69}">
            <xm:f>'Choix Solutions 6'!$E$5="Non"</xm:f>
            <x14:dxf>
              <fill>
                <patternFill>
                  <bgColor theme="0" tint="-0.499984740745262"/>
                </patternFill>
              </fill>
            </x14:dxf>
          </x14:cfRule>
          <xm:sqref>I15:I16</xm:sqref>
        </x14:conditionalFormatting>
        <x14:conditionalFormatting xmlns:xm="http://schemas.microsoft.com/office/excel/2006/main">
          <x14:cfRule type="expression" priority="105" id="{9F79A206-3313-4D34-82FB-15B4DB41AC09}">
            <xm:f>'Choix Solutions 6'!$E$5="Non"</xm:f>
            <x14:dxf>
              <fill>
                <patternFill>
                  <bgColor theme="0" tint="-0.499984740745262"/>
                </patternFill>
              </fill>
            </x14:dxf>
          </x14:cfRule>
          <xm:sqref>J15:J16</xm:sqref>
        </x14:conditionalFormatting>
        <x14:conditionalFormatting xmlns:xm="http://schemas.microsoft.com/office/excel/2006/main">
          <x14:cfRule type="expression" priority="104" id="{B71A868D-B5EF-425F-887E-8A95E26628B1}">
            <xm:f>'Choix Solutions 6'!$E$5="Non"</xm:f>
            <x14:dxf>
              <fill>
                <patternFill>
                  <bgColor theme="0" tint="-0.499984740745262"/>
                </patternFill>
              </fill>
            </x14:dxf>
          </x14:cfRule>
          <xm:sqref>K15:K16</xm:sqref>
        </x14:conditionalFormatting>
        <x14:conditionalFormatting xmlns:xm="http://schemas.microsoft.com/office/excel/2006/main">
          <x14:cfRule type="expression" priority="103" id="{004379A3-F48A-4D4B-AAA8-DE1C7B7AFCD9}">
            <xm:f>'Choix Solutions 6'!$E$5="Non"</xm:f>
            <x14:dxf>
              <fill>
                <patternFill>
                  <bgColor theme="0" tint="-0.499984740745262"/>
                </patternFill>
              </fill>
            </x14:dxf>
          </x14:cfRule>
          <xm:sqref>L15:L16</xm:sqref>
        </x14:conditionalFormatting>
        <x14:conditionalFormatting xmlns:xm="http://schemas.microsoft.com/office/excel/2006/main">
          <x14:cfRule type="expression" priority="102" id="{DB143D4E-A388-485C-ACC9-CF8BE12927DF}">
            <xm:f>'Choix Solutions 6'!$E$5="Non"</xm:f>
            <x14:dxf>
              <fill>
                <patternFill>
                  <bgColor theme="0" tint="-0.499984740745262"/>
                </patternFill>
              </fill>
            </x14:dxf>
          </x14:cfRule>
          <xm:sqref>M15:M16</xm:sqref>
        </x14:conditionalFormatting>
        <x14:conditionalFormatting xmlns:xm="http://schemas.microsoft.com/office/excel/2006/main">
          <x14:cfRule type="expression" priority="101" id="{3E08D8B3-26E4-4579-ADD2-AF591C75BC47}">
            <xm:f>'Choix Solutions 6'!$E$5="Non"</xm:f>
            <x14:dxf>
              <fill>
                <patternFill>
                  <bgColor theme="0" tint="-0.499984740745262"/>
                </patternFill>
              </fill>
            </x14:dxf>
          </x14:cfRule>
          <xm:sqref>N15:N16</xm:sqref>
        </x14:conditionalFormatting>
        <x14:conditionalFormatting xmlns:xm="http://schemas.microsoft.com/office/excel/2006/main">
          <x14:cfRule type="expression" priority="100" id="{D5F8E72B-1570-4ED7-9F45-AA8DFA8FB943}">
            <xm:f>'Choix Solutions 6'!$L$5="Non"</xm:f>
            <x14:dxf>
              <font>
                <strike val="0"/>
              </font>
              <fill>
                <patternFill>
                  <bgColor theme="0" tint="-0.34998626667073579"/>
                </patternFill>
              </fill>
            </x14:dxf>
          </x14:cfRule>
          <xm:sqref>N1:N5 N7:N9 N11:N13 N15:N16 N18:N19 N22:N1048576</xm:sqref>
        </x14:conditionalFormatting>
        <x14:conditionalFormatting xmlns:xm="http://schemas.microsoft.com/office/excel/2006/main">
          <x14:cfRule type="expression" priority="99" id="{1EACD8E9-0F4B-4A6A-915B-1FCB1DFB70C3}">
            <xm:f>'Choix Solutions 6'!$K$5="Non"</xm:f>
            <x14:dxf>
              <fill>
                <patternFill>
                  <bgColor theme="0" tint="-0.34998626667073579"/>
                </patternFill>
              </fill>
            </x14:dxf>
          </x14:cfRule>
          <xm:sqref>M1:M5 M7:M9 M11:M13 M15:M16 M18:M19 M22:M1048576</xm:sqref>
        </x14:conditionalFormatting>
        <x14:conditionalFormatting xmlns:xm="http://schemas.microsoft.com/office/excel/2006/main">
          <x14:cfRule type="expression" priority="98" id="{0E42250B-DCE9-4DCC-A092-A4CB0D404EFF}">
            <xm:f>'Choix Solutions 6'!$J$5="Non"</xm:f>
            <x14:dxf>
              <fill>
                <patternFill>
                  <bgColor theme="0" tint="-0.34998626667073579"/>
                </patternFill>
              </fill>
            </x14:dxf>
          </x14:cfRule>
          <xm:sqref>L1:L5 L7:L9 L11:L13 L15:L16 L18:L19 L22:L1048576</xm:sqref>
        </x14:conditionalFormatting>
        <x14:conditionalFormatting xmlns:xm="http://schemas.microsoft.com/office/excel/2006/main">
          <x14:cfRule type="expression" priority="97" id="{A3A11E67-C9A6-4393-8B52-EEE21CE7AE53}">
            <xm:f>'Choix Solutions 6'!$I$5="Non"</xm:f>
            <x14:dxf>
              <fill>
                <patternFill>
                  <bgColor theme="0" tint="-0.34998626667073579"/>
                </patternFill>
              </fill>
            </x14:dxf>
          </x14:cfRule>
          <xm:sqref>K1:K5 K7:K9 K11:K13 K15:K16 K18:K19 K22:K1048576</xm:sqref>
        </x14:conditionalFormatting>
        <x14:conditionalFormatting xmlns:xm="http://schemas.microsoft.com/office/excel/2006/main">
          <x14:cfRule type="expression" priority="96" id="{93540FD3-E314-4A05-8CC6-0A22CFB3B6C3}">
            <xm:f>'Choix Solutions 6'!$H$5="Non"</xm:f>
            <x14:dxf>
              <fill>
                <patternFill>
                  <bgColor theme="0" tint="-0.34998626667073579"/>
                </patternFill>
              </fill>
            </x14:dxf>
          </x14:cfRule>
          <xm:sqref>J1:J5 J7:J9 J11:J13 J15:J16 J18:J19 J22:J1048576</xm:sqref>
        </x14:conditionalFormatting>
        <x14:conditionalFormatting xmlns:xm="http://schemas.microsoft.com/office/excel/2006/main">
          <x14:cfRule type="expression" priority="95" id="{BDA38B5C-5EB2-4B05-8896-1E25F2A72139}">
            <xm:f>'Choix Solutions 6'!$G$5="Non"</xm:f>
            <x14:dxf>
              <fill>
                <patternFill>
                  <bgColor theme="0" tint="-0.34998626667073579"/>
                </patternFill>
              </fill>
            </x14:dxf>
          </x14:cfRule>
          <xm:sqref>I1:I5 I7:I9 I11:I13 I15:I16 I18:I19 I22:I1048576</xm:sqref>
        </x14:conditionalFormatting>
        <x14:conditionalFormatting xmlns:xm="http://schemas.microsoft.com/office/excel/2006/main">
          <x14:cfRule type="expression" priority="94" id="{0E819E26-EC07-4806-AF2B-A07813B73746}">
            <xm:f>'Choix Solutions 6'!$F$5="Non"</xm:f>
            <x14:dxf>
              <fill>
                <patternFill>
                  <bgColor theme="0" tint="-0.34998626667073579"/>
                </patternFill>
              </fill>
            </x14:dxf>
          </x14:cfRule>
          <xm:sqref>H1:H5 H7:H9 H11:H13 H15:H16 H18:H19 H22:H1048576</xm:sqref>
        </x14:conditionalFormatting>
        <x14:conditionalFormatting xmlns:xm="http://schemas.microsoft.com/office/excel/2006/main">
          <x14:cfRule type="expression" priority="91" id="{D576093E-30CD-4EFF-B9B5-515217FC03E1}">
            <xm:f>'Choix Solutions 6'!$E$5="Non"</xm:f>
            <x14:dxf>
              <fill>
                <patternFill>
                  <bgColor theme="0" tint="-0.34998626667073579"/>
                </patternFill>
              </fill>
            </x14:dxf>
          </x14:cfRule>
          <x14:cfRule type="expression" priority="92" id="{34255618-288A-4FBE-8FDA-073624C3851F}">
            <xm:f>'Choix Solutions 6'!$E$5="Non"</xm:f>
            <x14:dxf>
              <fill>
                <patternFill>
                  <bgColor theme="0" tint="-0.499984740745262"/>
                </patternFill>
              </fill>
            </x14:dxf>
          </x14:cfRule>
          <xm:sqref>G6</xm:sqref>
        </x14:conditionalFormatting>
        <x14:conditionalFormatting xmlns:xm="http://schemas.microsoft.com/office/excel/2006/main">
          <x14:cfRule type="expression" priority="89" id="{C8206A90-5310-4050-8DCD-7050194E5682}">
            <xm:f>'Choix Solutions 6'!$E$5="Non"</xm:f>
            <x14:dxf>
              <fill>
                <patternFill>
                  <bgColor theme="0" tint="-0.34998626667073579"/>
                </patternFill>
              </fill>
            </x14:dxf>
          </x14:cfRule>
          <x14:cfRule type="expression" priority="90" id="{13E595A0-2C20-4C91-AF31-F36D8F00CD42}">
            <xm:f>'Choix Solutions 6'!$E$5="Non"</xm:f>
            <x14:dxf>
              <fill>
                <patternFill>
                  <bgColor theme="0" tint="-0.499984740745262"/>
                </patternFill>
              </fill>
            </x14:dxf>
          </x14:cfRule>
          <xm:sqref>G10</xm:sqref>
        </x14:conditionalFormatting>
        <x14:conditionalFormatting xmlns:xm="http://schemas.microsoft.com/office/excel/2006/main">
          <x14:cfRule type="expression" priority="87" id="{BA07CB07-F418-466B-AE9E-A5A1422296F6}">
            <xm:f>'Choix Solutions 6'!$E$5="Non"</xm:f>
            <x14:dxf>
              <fill>
                <patternFill>
                  <bgColor theme="0" tint="-0.34998626667073579"/>
                </patternFill>
              </fill>
            </x14:dxf>
          </x14:cfRule>
          <x14:cfRule type="expression" priority="88" id="{3CF93F52-90A2-4EAD-9ECF-7DF06EA1378B}">
            <xm:f>'Choix Solutions 6'!$E$5="Non"</xm:f>
            <x14:dxf>
              <fill>
                <patternFill>
                  <bgColor theme="0" tint="-0.499984740745262"/>
                </patternFill>
              </fill>
            </x14:dxf>
          </x14:cfRule>
          <xm:sqref>G14</xm:sqref>
        </x14:conditionalFormatting>
        <x14:conditionalFormatting xmlns:xm="http://schemas.microsoft.com/office/excel/2006/main">
          <x14:cfRule type="expression" priority="85" id="{6510F8F3-7B98-4515-A2EF-62435204D72C}">
            <xm:f>'Choix Solutions 6'!$E$5="Non"</xm:f>
            <x14:dxf>
              <fill>
                <patternFill>
                  <bgColor theme="0" tint="-0.34998626667073579"/>
                </patternFill>
              </fill>
            </x14:dxf>
          </x14:cfRule>
          <x14:cfRule type="expression" priority="86" id="{EF21EB83-3403-4CE2-B726-50AC5D3C16AB}">
            <xm:f>'Choix Solutions 6'!$E$5="Non"</xm:f>
            <x14:dxf>
              <fill>
                <patternFill>
                  <bgColor theme="0" tint="-0.499984740745262"/>
                </patternFill>
              </fill>
            </x14:dxf>
          </x14:cfRule>
          <xm:sqref>G17</xm:sqref>
        </x14:conditionalFormatting>
        <x14:conditionalFormatting xmlns:xm="http://schemas.microsoft.com/office/excel/2006/main">
          <x14:cfRule type="expression" priority="83" id="{28E69238-5A90-4D10-95AD-F2392F54E2B5}">
            <xm:f>'Choix Solutions 6'!$E$5="Non"</xm:f>
            <x14:dxf>
              <fill>
                <patternFill>
                  <bgColor theme="0" tint="-0.34998626667073579"/>
                </patternFill>
              </fill>
            </x14:dxf>
          </x14:cfRule>
          <x14:cfRule type="expression" priority="84" id="{90338546-6C3F-4E35-BF8F-6E707386DE05}">
            <xm:f>'Choix Solutions 6'!$E$5="Non"</xm:f>
            <x14:dxf>
              <fill>
                <patternFill>
                  <bgColor theme="0" tint="-0.499984740745262"/>
                </patternFill>
              </fill>
            </x14:dxf>
          </x14:cfRule>
          <xm:sqref>H17</xm:sqref>
        </x14:conditionalFormatting>
        <x14:conditionalFormatting xmlns:xm="http://schemas.microsoft.com/office/excel/2006/main">
          <x14:cfRule type="expression" priority="81" id="{A974DEEF-32C9-4493-92A7-096AEBD4865E}">
            <xm:f>'Choix Solutions 6'!$E$5="Non"</xm:f>
            <x14:dxf>
              <fill>
                <patternFill>
                  <bgColor theme="0" tint="-0.34998626667073579"/>
                </patternFill>
              </fill>
            </x14:dxf>
          </x14:cfRule>
          <x14:cfRule type="expression" priority="82" id="{8B18B0A2-C9CB-43E0-ADE6-D211A3655AC2}">
            <xm:f>'Choix Solutions 6'!$E$5="Non"</xm:f>
            <x14:dxf>
              <fill>
                <patternFill>
                  <bgColor theme="0" tint="-0.499984740745262"/>
                </patternFill>
              </fill>
            </x14:dxf>
          </x14:cfRule>
          <xm:sqref>I17</xm:sqref>
        </x14:conditionalFormatting>
        <x14:conditionalFormatting xmlns:xm="http://schemas.microsoft.com/office/excel/2006/main">
          <x14:cfRule type="expression" priority="79" id="{40AA51AB-C60E-4F43-871E-39988252A95F}">
            <xm:f>'Choix Solutions 6'!$E$5="Non"</xm:f>
            <x14:dxf>
              <fill>
                <patternFill>
                  <bgColor theme="0" tint="-0.34998626667073579"/>
                </patternFill>
              </fill>
            </x14:dxf>
          </x14:cfRule>
          <x14:cfRule type="expression" priority="80" id="{CDC0492C-58B5-405C-9DE7-BF342FA4FF0A}">
            <xm:f>'Choix Solutions 6'!$E$5="Non"</xm:f>
            <x14:dxf>
              <fill>
                <patternFill>
                  <bgColor theme="0" tint="-0.499984740745262"/>
                </patternFill>
              </fill>
            </x14:dxf>
          </x14:cfRule>
          <xm:sqref>J17</xm:sqref>
        </x14:conditionalFormatting>
        <x14:conditionalFormatting xmlns:xm="http://schemas.microsoft.com/office/excel/2006/main">
          <x14:cfRule type="expression" priority="77" id="{D42E335D-9129-47D7-92C0-874E0441F896}">
            <xm:f>'Choix Solutions 6'!$E$5="Non"</xm:f>
            <x14:dxf>
              <fill>
                <patternFill>
                  <bgColor theme="0" tint="-0.34998626667073579"/>
                </patternFill>
              </fill>
            </x14:dxf>
          </x14:cfRule>
          <x14:cfRule type="expression" priority="78" id="{1BA264B0-9AC8-42A8-AA73-1004FE4DA1EC}">
            <xm:f>'Choix Solutions 6'!$E$5="Non"</xm:f>
            <x14:dxf>
              <fill>
                <patternFill>
                  <bgColor theme="0" tint="-0.499984740745262"/>
                </patternFill>
              </fill>
            </x14:dxf>
          </x14:cfRule>
          <xm:sqref>K17</xm:sqref>
        </x14:conditionalFormatting>
        <x14:conditionalFormatting xmlns:xm="http://schemas.microsoft.com/office/excel/2006/main">
          <x14:cfRule type="expression" priority="75" id="{36E5620C-4DD6-42AC-849C-4C95B926A3A9}">
            <xm:f>'Choix Solutions 6'!$E$5="Non"</xm:f>
            <x14:dxf>
              <fill>
                <patternFill>
                  <bgColor theme="0" tint="-0.34998626667073579"/>
                </patternFill>
              </fill>
            </x14:dxf>
          </x14:cfRule>
          <x14:cfRule type="expression" priority="76" id="{206B8D93-1F72-4CA9-9E4C-DC6BB5FA9ACD}">
            <xm:f>'Choix Solutions 6'!$E$5="Non"</xm:f>
            <x14:dxf>
              <fill>
                <patternFill>
                  <bgColor theme="0" tint="-0.499984740745262"/>
                </patternFill>
              </fill>
            </x14:dxf>
          </x14:cfRule>
          <xm:sqref>L17</xm:sqref>
        </x14:conditionalFormatting>
        <x14:conditionalFormatting xmlns:xm="http://schemas.microsoft.com/office/excel/2006/main">
          <x14:cfRule type="expression" priority="73" id="{70D92E65-A1E0-45B1-A5BC-3E9218381BB9}">
            <xm:f>'Choix Solutions 6'!$E$5="Non"</xm:f>
            <x14:dxf>
              <fill>
                <patternFill>
                  <bgColor theme="0" tint="-0.34998626667073579"/>
                </patternFill>
              </fill>
            </x14:dxf>
          </x14:cfRule>
          <x14:cfRule type="expression" priority="74" id="{809DD274-D9C2-4883-9826-71D457DF49F8}">
            <xm:f>'Choix Solutions 6'!$E$5="Non"</xm:f>
            <x14:dxf>
              <fill>
                <patternFill>
                  <bgColor theme="0" tint="-0.499984740745262"/>
                </patternFill>
              </fill>
            </x14:dxf>
          </x14:cfRule>
          <xm:sqref>M17</xm:sqref>
        </x14:conditionalFormatting>
        <x14:conditionalFormatting xmlns:xm="http://schemas.microsoft.com/office/excel/2006/main">
          <x14:cfRule type="expression" priority="71" id="{9DE7E7F2-6F04-4478-9763-276C4BAD523D}">
            <xm:f>'Choix Solutions 6'!$E$5="Non"</xm:f>
            <x14:dxf>
              <fill>
                <patternFill>
                  <bgColor theme="0" tint="-0.34998626667073579"/>
                </patternFill>
              </fill>
            </x14:dxf>
          </x14:cfRule>
          <x14:cfRule type="expression" priority="72" id="{B07630AA-1130-46CD-8022-E239BCF673FD}">
            <xm:f>'Choix Solutions 6'!$E$5="Non"</xm:f>
            <x14:dxf>
              <fill>
                <patternFill>
                  <bgColor theme="0" tint="-0.499984740745262"/>
                </patternFill>
              </fill>
            </x14:dxf>
          </x14:cfRule>
          <xm:sqref>N17</xm:sqref>
        </x14:conditionalFormatting>
        <x14:conditionalFormatting xmlns:xm="http://schemas.microsoft.com/office/excel/2006/main">
          <x14:cfRule type="expression" priority="69" id="{8C6EC608-7BBA-4C91-AA64-7B295310627C}">
            <xm:f>'Choix Solutions 6'!$E$5="Non"</xm:f>
            <x14:dxf>
              <fill>
                <patternFill>
                  <bgColor theme="0" tint="-0.34998626667073579"/>
                </patternFill>
              </fill>
            </x14:dxf>
          </x14:cfRule>
          <x14:cfRule type="expression" priority="70" id="{4C607EDB-38DF-4DC2-8A03-8938EF465CAE}">
            <xm:f>'Choix Solutions 6'!$E$5="Non"</xm:f>
            <x14:dxf>
              <fill>
                <patternFill>
                  <bgColor theme="0" tint="-0.499984740745262"/>
                </patternFill>
              </fill>
            </x14:dxf>
          </x14:cfRule>
          <xm:sqref>H6</xm:sqref>
        </x14:conditionalFormatting>
        <x14:conditionalFormatting xmlns:xm="http://schemas.microsoft.com/office/excel/2006/main">
          <x14:cfRule type="expression" priority="67" id="{54C8D389-8725-47E9-B934-5B1030AD788E}">
            <xm:f>'Choix Solutions 6'!$E$5="Non"</xm:f>
            <x14:dxf>
              <fill>
                <patternFill>
                  <bgColor theme="0" tint="-0.34998626667073579"/>
                </patternFill>
              </fill>
            </x14:dxf>
          </x14:cfRule>
          <x14:cfRule type="expression" priority="68" id="{41C8399D-5E68-43D9-9A2D-A62119429050}">
            <xm:f>'Choix Solutions 6'!$E$5="Non"</xm:f>
            <x14:dxf>
              <fill>
                <patternFill>
                  <bgColor theme="0" tint="-0.499984740745262"/>
                </patternFill>
              </fill>
            </x14:dxf>
          </x14:cfRule>
          <xm:sqref>I6</xm:sqref>
        </x14:conditionalFormatting>
        <x14:conditionalFormatting xmlns:xm="http://schemas.microsoft.com/office/excel/2006/main">
          <x14:cfRule type="expression" priority="65" id="{1F0AF09A-2FED-457A-8905-E246449C70F9}">
            <xm:f>'Choix Solutions 6'!$E$5="Non"</xm:f>
            <x14:dxf>
              <fill>
                <patternFill>
                  <bgColor theme="0" tint="-0.34998626667073579"/>
                </patternFill>
              </fill>
            </x14:dxf>
          </x14:cfRule>
          <x14:cfRule type="expression" priority="66" id="{C7B09286-1109-4939-81DC-998ECE4241F8}">
            <xm:f>'Choix Solutions 6'!$E$5="Non"</xm:f>
            <x14:dxf>
              <fill>
                <patternFill>
                  <bgColor theme="0" tint="-0.499984740745262"/>
                </patternFill>
              </fill>
            </x14:dxf>
          </x14:cfRule>
          <xm:sqref>J6</xm:sqref>
        </x14:conditionalFormatting>
        <x14:conditionalFormatting xmlns:xm="http://schemas.microsoft.com/office/excel/2006/main">
          <x14:cfRule type="expression" priority="63" id="{F1E64970-0F5A-4838-9A85-D5DDFE13BF5B}">
            <xm:f>'Choix Solutions 6'!$E$5="Non"</xm:f>
            <x14:dxf>
              <fill>
                <patternFill>
                  <bgColor theme="0" tint="-0.34998626667073579"/>
                </patternFill>
              </fill>
            </x14:dxf>
          </x14:cfRule>
          <x14:cfRule type="expression" priority="64" id="{6DB0D789-49C7-4F85-965F-65B46E76BA17}">
            <xm:f>'Choix Solutions 6'!$E$5="Non"</xm:f>
            <x14:dxf>
              <fill>
                <patternFill>
                  <bgColor theme="0" tint="-0.499984740745262"/>
                </patternFill>
              </fill>
            </x14:dxf>
          </x14:cfRule>
          <xm:sqref>K6</xm:sqref>
        </x14:conditionalFormatting>
        <x14:conditionalFormatting xmlns:xm="http://schemas.microsoft.com/office/excel/2006/main">
          <x14:cfRule type="expression" priority="61" id="{AB74D2A2-B414-4BFC-B694-C3F1CD442BA8}">
            <xm:f>'Choix Solutions 6'!$E$5="Non"</xm:f>
            <x14:dxf>
              <fill>
                <patternFill>
                  <bgColor theme="0" tint="-0.34998626667073579"/>
                </patternFill>
              </fill>
            </x14:dxf>
          </x14:cfRule>
          <x14:cfRule type="expression" priority="62" id="{890478B2-485A-4C58-985F-846CD312CE21}">
            <xm:f>'Choix Solutions 6'!$E$5="Non"</xm:f>
            <x14:dxf>
              <fill>
                <patternFill>
                  <bgColor theme="0" tint="-0.499984740745262"/>
                </patternFill>
              </fill>
            </x14:dxf>
          </x14:cfRule>
          <xm:sqref>L6</xm:sqref>
        </x14:conditionalFormatting>
        <x14:conditionalFormatting xmlns:xm="http://schemas.microsoft.com/office/excel/2006/main">
          <x14:cfRule type="expression" priority="59" id="{AEBB935C-D973-48EA-B596-2B8B6EAC87E3}">
            <xm:f>'Choix Solutions 6'!$E$5="Non"</xm:f>
            <x14:dxf>
              <fill>
                <patternFill>
                  <bgColor theme="0" tint="-0.34998626667073579"/>
                </patternFill>
              </fill>
            </x14:dxf>
          </x14:cfRule>
          <x14:cfRule type="expression" priority="60" id="{D6237820-22B8-4840-9ABF-304D5B42AD34}">
            <xm:f>'Choix Solutions 6'!$E$5="Non"</xm:f>
            <x14:dxf>
              <fill>
                <patternFill>
                  <bgColor theme="0" tint="-0.499984740745262"/>
                </patternFill>
              </fill>
            </x14:dxf>
          </x14:cfRule>
          <xm:sqref>M6</xm:sqref>
        </x14:conditionalFormatting>
        <x14:conditionalFormatting xmlns:xm="http://schemas.microsoft.com/office/excel/2006/main">
          <x14:cfRule type="expression" priority="57" id="{69E68364-196A-4E59-B7F0-05007873D2ED}">
            <xm:f>'Choix Solutions 6'!$E$5="Non"</xm:f>
            <x14:dxf>
              <fill>
                <patternFill>
                  <bgColor theme="0" tint="-0.34998626667073579"/>
                </patternFill>
              </fill>
            </x14:dxf>
          </x14:cfRule>
          <x14:cfRule type="expression" priority="58" id="{AABE7C87-61EC-4B35-B305-5BC4694BF694}">
            <xm:f>'Choix Solutions 6'!$E$5="Non"</xm:f>
            <x14:dxf>
              <fill>
                <patternFill>
                  <bgColor theme="0" tint="-0.499984740745262"/>
                </patternFill>
              </fill>
            </x14:dxf>
          </x14:cfRule>
          <xm:sqref>N6</xm:sqref>
        </x14:conditionalFormatting>
        <x14:conditionalFormatting xmlns:xm="http://schemas.microsoft.com/office/excel/2006/main">
          <x14:cfRule type="expression" priority="55" id="{57A03959-7ABF-4644-9FAB-B6145848AE37}">
            <xm:f>'Choix Solutions 6'!$E$5="Non"</xm:f>
            <x14:dxf>
              <fill>
                <patternFill>
                  <bgColor theme="0" tint="-0.34998626667073579"/>
                </patternFill>
              </fill>
            </x14:dxf>
          </x14:cfRule>
          <x14:cfRule type="expression" priority="56" id="{7001DB23-47DA-4783-A5EE-B040F5F10A5D}">
            <xm:f>'Choix Solutions 6'!$E$5="Non"</xm:f>
            <x14:dxf>
              <fill>
                <patternFill>
                  <bgColor theme="0" tint="-0.499984740745262"/>
                </patternFill>
              </fill>
            </x14:dxf>
          </x14:cfRule>
          <xm:sqref>H10</xm:sqref>
        </x14:conditionalFormatting>
        <x14:conditionalFormatting xmlns:xm="http://schemas.microsoft.com/office/excel/2006/main">
          <x14:cfRule type="expression" priority="53" id="{1D7547C7-F87B-49DA-A78A-8B728E1C2B23}">
            <xm:f>'Choix Solutions 6'!$E$5="Non"</xm:f>
            <x14:dxf>
              <fill>
                <patternFill>
                  <bgColor theme="0" tint="-0.34998626667073579"/>
                </patternFill>
              </fill>
            </x14:dxf>
          </x14:cfRule>
          <x14:cfRule type="expression" priority="54" id="{B2054578-FF85-4D65-81F8-34A77DBCDB4F}">
            <xm:f>'Choix Solutions 6'!$E$5="Non"</xm:f>
            <x14:dxf>
              <fill>
                <patternFill>
                  <bgColor theme="0" tint="-0.499984740745262"/>
                </patternFill>
              </fill>
            </x14:dxf>
          </x14:cfRule>
          <xm:sqref>I10</xm:sqref>
        </x14:conditionalFormatting>
        <x14:conditionalFormatting xmlns:xm="http://schemas.microsoft.com/office/excel/2006/main">
          <x14:cfRule type="expression" priority="51" id="{E15633DE-C2E4-49F4-833F-653793AE64CE}">
            <xm:f>'Choix Solutions 6'!$E$5="Non"</xm:f>
            <x14:dxf>
              <fill>
                <patternFill>
                  <bgColor theme="0" tint="-0.34998626667073579"/>
                </patternFill>
              </fill>
            </x14:dxf>
          </x14:cfRule>
          <x14:cfRule type="expression" priority="52" id="{3B0D972C-F868-4D78-88E7-4A3FB1175537}">
            <xm:f>'Choix Solutions 6'!$E$5="Non"</xm:f>
            <x14:dxf>
              <fill>
                <patternFill>
                  <bgColor theme="0" tint="-0.499984740745262"/>
                </patternFill>
              </fill>
            </x14:dxf>
          </x14:cfRule>
          <xm:sqref>J10</xm:sqref>
        </x14:conditionalFormatting>
        <x14:conditionalFormatting xmlns:xm="http://schemas.microsoft.com/office/excel/2006/main">
          <x14:cfRule type="expression" priority="49" id="{86EA2897-A468-4BE3-BDC6-F0756243583B}">
            <xm:f>'Choix Solutions 6'!$E$5="Non"</xm:f>
            <x14:dxf>
              <fill>
                <patternFill>
                  <bgColor theme="0" tint="-0.34998626667073579"/>
                </patternFill>
              </fill>
            </x14:dxf>
          </x14:cfRule>
          <x14:cfRule type="expression" priority="50" id="{8B6D6E9E-7AB4-4EF2-B9E5-BEB24B5F06AF}">
            <xm:f>'Choix Solutions 6'!$E$5="Non"</xm:f>
            <x14:dxf>
              <fill>
                <patternFill>
                  <bgColor theme="0" tint="-0.499984740745262"/>
                </patternFill>
              </fill>
            </x14:dxf>
          </x14:cfRule>
          <xm:sqref>K10</xm:sqref>
        </x14:conditionalFormatting>
        <x14:conditionalFormatting xmlns:xm="http://schemas.microsoft.com/office/excel/2006/main">
          <x14:cfRule type="expression" priority="47" id="{E5239550-BC03-4A33-B74B-EAAE1D534017}">
            <xm:f>'Choix Solutions 6'!$E$5="Non"</xm:f>
            <x14:dxf>
              <fill>
                <patternFill>
                  <bgColor theme="0" tint="-0.34998626667073579"/>
                </patternFill>
              </fill>
            </x14:dxf>
          </x14:cfRule>
          <x14:cfRule type="expression" priority="48" id="{7C48FFB6-B523-493E-869C-A9BA52488908}">
            <xm:f>'Choix Solutions 6'!$E$5="Non"</xm:f>
            <x14:dxf>
              <fill>
                <patternFill>
                  <bgColor theme="0" tint="-0.499984740745262"/>
                </patternFill>
              </fill>
            </x14:dxf>
          </x14:cfRule>
          <xm:sqref>L10</xm:sqref>
        </x14:conditionalFormatting>
        <x14:conditionalFormatting xmlns:xm="http://schemas.microsoft.com/office/excel/2006/main">
          <x14:cfRule type="expression" priority="45" id="{C65A190D-F5DB-464C-9280-3BC53699D50A}">
            <xm:f>'Choix Solutions 6'!$E$5="Non"</xm:f>
            <x14:dxf>
              <fill>
                <patternFill>
                  <bgColor theme="0" tint="-0.34998626667073579"/>
                </patternFill>
              </fill>
            </x14:dxf>
          </x14:cfRule>
          <x14:cfRule type="expression" priority="46" id="{82187742-C2CA-4735-95DB-0DD234F0F949}">
            <xm:f>'Choix Solutions 6'!$E$5="Non"</xm:f>
            <x14:dxf>
              <fill>
                <patternFill>
                  <bgColor theme="0" tint="-0.499984740745262"/>
                </patternFill>
              </fill>
            </x14:dxf>
          </x14:cfRule>
          <xm:sqref>M10</xm:sqref>
        </x14:conditionalFormatting>
        <x14:conditionalFormatting xmlns:xm="http://schemas.microsoft.com/office/excel/2006/main">
          <x14:cfRule type="expression" priority="43" id="{B5B94D05-814C-4465-945D-619617C6DEE1}">
            <xm:f>'Choix Solutions 6'!$E$5="Non"</xm:f>
            <x14:dxf>
              <fill>
                <patternFill>
                  <bgColor theme="0" tint="-0.34998626667073579"/>
                </patternFill>
              </fill>
            </x14:dxf>
          </x14:cfRule>
          <x14:cfRule type="expression" priority="44" id="{637C7015-00C1-4FCB-A434-E51C072E69B6}">
            <xm:f>'Choix Solutions 6'!$E$5="Non"</xm:f>
            <x14:dxf>
              <fill>
                <patternFill>
                  <bgColor theme="0" tint="-0.499984740745262"/>
                </patternFill>
              </fill>
            </x14:dxf>
          </x14:cfRule>
          <xm:sqref>N10</xm:sqref>
        </x14:conditionalFormatting>
        <x14:conditionalFormatting xmlns:xm="http://schemas.microsoft.com/office/excel/2006/main">
          <x14:cfRule type="expression" priority="41" id="{D951BDA4-766A-455F-A60C-EF719B02A807}">
            <xm:f>'Choix Solutions 6'!$E$5="Non"</xm:f>
            <x14:dxf>
              <fill>
                <patternFill>
                  <bgColor theme="0" tint="-0.34998626667073579"/>
                </patternFill>
              </fill>
            </x14:dxf>
          </x14:cfRule>
          <x14:cfRule type="expression" priority="42" id="{2667623A-5233-47D2-AE5C-2AF1EBBA0B98}">
            <xm:f>'Choix Solutions 6'!$E$5="Non"</xm:f>
            <x14:dxf>
              <fill>
                <patternFill>
                  <bgColor theme="0" tint="-0.499984740745262"/>
                </patternFill>
              </fill>
            </x14:dxf>
          </x14:cfRule>
          <xm:sqref>H14</xm:sqref>
        </x14:conditionalFormatting>
        <x14:conditionalFormatting xmlns:xm="http://schemas.microsoft.com/office/excel/2006/main">
          <x14:cfRule type="expression" priority="39" id="{AF644FA4-F16D-4AEC-8845-B07D9FF67149}">
            <xm:f>'Choix Solutions 6'!$E$5="Non"</xm:f>
            <x14:dxf>
              <fill>
                <patternFill>
                  <bgColor theme="0" tint="-0.34998626667073579"/>
                </patternFill>
              </fill>
            </x14:dxf>
          </x14:cfRule>
          <x14:cfRule type="expression" priority="40" id="{35EE6E98-B295-45C1-A33B-1B1AFDCE02F9}">
            <xm:f>'Choix Solutions 6'!$E$5="Non"</xm:f>
            <x14:dxf>
              <fill>
                <patternFill>
                  <bgColor theme="0" tint="-0.499984740745262"/>
                </patternFill>
              </fill>
            </x14:dxf>
          </x14:cfRule>
          <xm:sqref>I14</xm:sqref>
        </x14:conditionalFormatting>
        <x14:conditionalFormatting xmlns:xm="http://schemas.microsoft.com/office/excel/2006/main">
          <x14:cfRule type="expression" priority="37" id="{1ADA512A-C34F-4DA6-9181-14B2E7CF8130}">
            <xm:f>'Choix Solutions 6'!$E$5="Non"</xm:f>
            <x14:dxf>
              <fill>
                <patternFill>
                  <bgColor theme="0" tint="-0.34998626667073579"/>
                </patternFill>
              </fill>
            </x14:dxf>
          </x14:cfRule>
          <x14:cfRule type="expression" priority="38" id="{E8038156-6C7A-49B0-92A2-E452FEF4DF97}">
            <xm:f>'Choix Solutions 6'!$E$5="Non"</xm:f>
            <x14:dxf>
              <fill>
                <patternFill>
                  <bgColor theme="0" tint="-0.499984740745262"/>
                </patternFill>
              </fill>
            </x14:dxf>
          </x14:cfRule>
          <xm:sqref>J14</xm:sqref>
        </x14:conditionalFormatting>
        <x14:conditionalFormatting xmlns:xm="http://schemas.microsoft.com/office/excel/2006/main">
          <x14:cfRule type="expression" priority="35" id="{98B2B345-91E1-4143-B5C5-C6F20731132C}">
            <xm:f>'Choix Solutions 6'!$E$5="Non"</xm:f>
            <x14:dxf>
              <fill>
                <patternFill>
                  <bgColor theme="0" tint="-0.34998626667073579"/>
                </patternFill>
              </fill>
            </x14:dxf>
          </x14:cfRule>
          <x14:cfRule type="expression" priority="36" id="{D3B0BCCB-D6F2-4674-9C92-FB808CEE3A64}">
            <xm:f>'Choix Solutions 6'!$E$5="Non"</xm:f>
            <x14:dxf>
              <fill>
                <patternFill>
                  <bgColor theme="0" tint="-0.499984740745262"/>
                </patternFill>
              </fill>
            </x14:dxf>
          </x14:cfRule>
          <xm:sqref>K14</xm:sqref>
        </x14:conditionalFormatting>
        <x14:conditionalFormatting xmlns:xm="http://schemas.microsoft.com/office/excel/2006/main">
          <x14:cfRule type="expression" priority="33" id="{DC176D43-9FDF-4430-B3DB-34D82371F669}">
            <xm:f>'Choix Solutions 6'!$E$5="Non"</xm:f>
            <x14:dxf>
              <fill>
                <patternFill>
                  <bgColor theme="0" tint="-0.34998626667073579"/>
                </patternFill>
              </fill>
            </x14:dxf>
          </x14:cfRule>
          <x14:cfRule type="expression" priority="34" id="{D004A62D-8B75-44A2-9250-F84DC7896402}">
            <xm:f>'Choix Solutions 6'!$E$5="Non"</xm:f>
            <x14:dxf>
              <fill>
                <patternFill>
                  <bgColor theme="0" tint="-0.499984740745262"/>
                </patternFill>
              </fill>
            </x14:dxf>
          </x14:cfRule>
          <xm:sqref>L14</xm:sqref>
        </x14:conditionalFormatting>
        <x14:conditionalFormatting xmlns:xm="http://schemas.microsoft.com/office/excel/2006/main">
          <x14:cfRule type="expression" priority="31" id="{573E55EA-5D1C-4820-A667-8EB5616D72C7}">
            <xm:f>'Choix Solutions 6'!$E$5="Non"</xm:f>
            <x14:dxf>
              <fill>
                <patternFill>
                  <bgColor theme="0" tint="-0.34998626667073579"/>
                </patternFill>
              </fill>
            </x14:dxf>
          </x14:cfRule>
          <x14:cfRule type="expression" priority="32" id="{3444E158-420F-434A-98A0-D620BF11F472}">
            <xm:f>'Choix Solutions 6'!$E$5="Non"</xm:f>
            <x14:dxf>
              <fill>
                <patternFill>
                  <bgColor theme="0" tint="-0.499984740745262"/>
                </patternFill>
              </fill>
            </x14:dxf>
          </x14:cfRule>
          <xm:sqref>M14</xm:sqref>
        </x14:conditionalFormatting>
        <x14:conditionalFormatting xmlns:xm="http://schemas.microsoft.com/office/excel/2006/main">
          <x14:cfRule type="expression" priority="29" id="{6EB07BFC-39C8-4B9F-891A-67DA4C8AB80D}">
            <xm:f>'Choix Solutions 6'!$E$5="Non"</xm:f>
            <x14:dxf>
              <fill>
                <patternFill>
                  <bgColor theme="0" tint="-0.34998626667073579"/>
                </patternFill>
              </fill>
            </x14:dxf>
          </x14:cfRule>
          <x14:cfRule type="expression" priority="30" id="{FA918E67-2AD4-4306-B1ED-ACC879448C0C}">
            <xm:f>'Choix Solutions 6'!$E$5="Non"</xm:f>
            <x14:dxf>
              <fill>
                <patternFill>
                  <bgColor theme="0" tint="-0.499984740745262"/>
                </patternFill>
              </fill>
            </x14:dxf>
          </x14:cfRule>
          <xm:sqref>N14</xm:sqref>
        </x14:conditionalFormatting>
        <x14:conditionalFormatting xmlns:xm="http://schemas.microsoft.com/office/excel/2006/main">
          <x14:cfRule type="expression" priority="27" id="{2FCF5828-A279-4FDA-8B02-071E04E74E90}">
            <xm:f>'Choix Solutions 6'!$E$5="Non"</xm:f>
            <x14:dxf>
              <fill>
                <patternFill>
                  <bgColor theme="0" tint="-0.34998626667073579"/>
                </patternFill>
              </fill>
            </x14:dxf>
          </x14:cfRule>
          <x14:cfRule type="expression" priority="28" id="{AFE810F6-95E8-46C3-80A7-FE2A0425EF2D}">
            <xm:f>'Choix Solutions 6'!$E$5="Non"</xm:f>
            <x14:dxf>
              <fill>
                <patternFill>
                  <bgColor theme="0" tint="-0.499984740745262"/>
                </patternFill>
              </fill>
            </x14:dxf>
          </x14:cfRule>
          <xm:sqref>H20</xm:sqref>
        </x14:conditionalFormatting>
        <x14:conditionalFormatting xmlns:xm="http://schemas.microsoft.com/office/excel/2006/main">
          <x14:cfRule type="expression" priority="25" id="{E8852E32-55FA-48AF-9116-A64EA5F10B25}">
            <xm:f>'Choix Solutions 6'!$E$5="Non"</xm:f>
            <x14:dxf>
              <fill>
                <patternFill>
                  <bgColor theme="0" tint="-0.34998626667073579"/>
                </patternFill>
              </fill>
            </x14:dxf>
          </x14:cfRule>
          <x14:cfRule type="expression" priority="26" id="{B60D028C-B518-4CD6-9E0F-B61B004A5631}">
            <xm:f>'Choix Solutions 6'!$E$5="Non"</xm:f>
            <x14:dxf>
              <fill>
                <patternFill>
                  <bgColor theme="0" tint="-0.499984740745262"/>
                </patternFill>
              </fill>
            </x14:dxf>
          </x14:cfRule>
          <xm:sqref>I20</xm:sqref>
        </x14:conditionalFormatting>
        <x14:conditionalFormatting xmlns:xm="http://schemas.microsoft.com/office/excel/2006/main">
          <x14:cfRule type="expression" priority="23" id="{BDE175B7-2432-4E61-8C1E-7853D5842D1E}">
            <xm:f>'Choix Solutions 6'!$E$5="Non"</xm:f>
            <x14:dxf>
              <fill>
                <patternFill>
                  <bgColor theme="0" tint="-0.34998626667073579"/>
                </patternFill>
              </fill>
            </x14:dxf>
          </x14:cfRule>
          <x14:cfRule type="expression" priority="24" id="{BED699FC-3596-44E0-8ABE-16F1A0686F79}">
            <xm:f>'Choix Solutions 6'!$E$5="Non"</xm:f>
            <x14:dxf>
              <fill>
                <patternFill>
                  <bgColor theme="0" tint="-0.499984740745262"/>
                </patternFill>
              </fill>
            </x14:dxf>
          </x14:cfRule>
          <xm:sqref>J20</xm:sqref>
        </x14:conditionalFormatting>
        <x14:conditionalFormatting xmlns:xm="http://schemas.microsoft.com/office/excel/2006/main">
          <x14:cfRule type="expression" priority="21" id="{19C08FE0-055D-44BE-9607-71DF74E56D8E}">
            <xm:f>'Choix Solutions 6'!$E$5="Non"</xm:f>
            <x14:dxf>
              <fill>
                <patternFill>
                  <bgColor theme="0" tint="-0.34998626667073579"/>
                </patternFill>
              </fill>
            </x14:dxf>
          </x14:cfRule>
          <x14:cfRule type="expression" priority="22" id="{411DA243-1FE8-4AB9-BA11-9CF321BD5A90}">
            <xm:f>'Choix Solutions 6'!$E$5="Non"</xm:f>
            <x14:dxf>
              <fill>
                <patternFill>
                  <bgColor theme="0" tint="-0.499984740745262"/>
                </patternFill>
              </fill>
            </x14:dxf>
          </x14:cfRule>
          <xm:sqref>K20</xm:sqref>
        </x14:conditionalFormatting>
        <x14:conditionalFormatting xmlns:xm="http://schemas.microsoft.com/office/excel/2006/main">
          <x14:cfRule type="expression" priority="19" id="{3A67C18D-9BB1-4A5E-A473-A3911D91753A}">
            <xm:f>'Choix Solutions 6'!$E$5="Non"</xm:f>
            <x14:dxf>
              <fill>
                <patternFill>
                  <bgColor theme="0" tint="-0.34998626667073579"/>
                </patternFill>
              </fill>
            </x14:dxf>
          </x14:cfRule>
          <x14:cfRule type="expression" priority="20" id="{106523E7-EAC6-42E5-B6AF-09455E715125}">
            <xm:f>'Choix Solutions 6'!$E$5="Non"</xm:f>
            <x14:dxf>
              <fill>
                <patternFill>
                  <bgColor theme="0" tint="-0.499984740745262"/>
                </patternFill>
              </fill>
            </x14:dxf>
          </x14:cfRule>
          <xm:sqref>L20</xm:sqref>
        </x14:conditionalFormatting>
        <x14:conditionalFormatting xmlns:xm="http://schemas.microsoft.com/office/excel/2006/main">
          <x14:cfRule type="expression" priority="17" id="{F193413D-E2AE-45C2-8E54-D8BCEFB0CA2F}">
            <xm:f>'Choix Solutions 6'!$E$5="Non"</xm:f>
            <x14:dxf>
              <fill>
                <patternFill>
                  <bgColor theme="0" tint="-0.34998626667073579"/>
                </patternFill>
              </fill>
            </x14:dxf>
          </x14:cfRule>
          <x14:cfRule type="expression" priority="18" id="{E861FB72-CFD8-4C44-B6B0-D11F879D0870}">
            <xm:f>'Choix Solutions 6'!$E$5="Non"</xm:f>
            <x14:dxf>
              <fill>
                <patternFill>
                  <bgColor theme="0" tint="-0.499984740745262"/>
                </patternFill>
              </fill>
            </x14:dxf>
          </x14:cfRule>
          <xm:sqref>M20</xm:sqref>
        </x14:conditionalFormatting>
        <x14:conditionalFormatting xmlns:xm="http://schemas.microsoft.com/office/excel/2006/main">
          <x14:cfRule type="expression" priority="15" id="{63C0187F-2F6A-4103-BE0A-FBD717575E8F}">
            <xm:f>'Choix Solutions 6'!$E$5="Non"</xm:f>
            <x14:dxf>
              <fill>
                <patternFill>
                  <bgColor theme="0" tint="-0.34998626667073579"/>
                </patternFill>
              </fill>
            </x14:dxf>
          </x14:cfRule>
          <x14:cfRule type="expression" priority="16" id="{4899C278-0AC6-47F3-9E69-4E66770AD770}">
            <xm:f>'Choix Solutions 6'!$E$5="Non"</xm:f>
            <x14:dxf>
              <fill>
                <patternFill>
                  <bgColor theme="0" tint="-0.499984740745262"/>
                </patternFill>
              </fill>
            </x14:dxf>
          </x14:cfRule>
          <xm:sqref>N20</xm:sqref>
        </x14:conditionalFormatting>
        <x14:conditionalFormatting xmlns:xm="http://schemas.microsoft.com/office/excel/2006/main">
          <x14:cfRule type="expression" priority="13" id="{BD25DFC6-A16D-43A7-A99C-8EB1C617EF58}">
            <xm:f>'Choix Solutions 6'!$E$5="Non"</xm:f>
            <x14:dxf>
              <fill>
                <patternFill>
                  <bgColor theme="0" tint="-0.34998626667073579"/>
                </patternFill>
              </fill>
            </x14:dxf>
          </x14:cfRule>
          <x14:cfRule type="expression" priority="14" id="{3D82B19B-580E-49C9-AD9B-8C2D2216222A}">
            <xm:f>'Choix Solutions 6'!$E$5="Non"</xm:f>
            <x14:dxf>
              <fill>
                <patternFill>
                  <bgColor theme="0" tint="-0.499984740745262"/>
                </patternFill>
              </fill>
            </x14:dxf>
          </x14:cfRule>
          <xm:sqref>H21</xm:sqref>
        </x14:conditionalFormatting>
        <x14:conditionalFormatting xmlns:xm="http://schemas.microsoft.com/office/excel/2006/main">
          <x14:cfRule type="expression" priority="11" id="{3BD39C03-E27A-4D4B-AA96-1DF8284D3412}">
            <xm:f>'Choix Solutions 6'!$E$5="Non"</xm:f>
            <x14:dxf>
              <fill>
                <patternFill>
                  <bgColor theme="0" tint="-0.34998626667073579"/>
                </patternFill>
              </fill>
            </x14:dxf>
          </x14:cfRule>
          <x14:cfRule type="expression" priority="12" id="{6E8051D7-98E0-4456-97C4-D0E98E7DBAA0}">
            <xm:f>'Choix Solutions 6'!$E$5="Non"</xm:f>
            <x14:dxf>
              <fill>
                <patternFill>
                  <bgColor theme="0" tint="-0.499984740745262"/>
                </patternFill>
              </fill>
            </x14:dxf>
          </x14:cfRule>
          <xm:sqref>I21</xm:sqref>
        </x14:conditionalFormatting>
        <x14:conditionalFormatting xmlns:xm="http://schemas.microsoft.com/office/excel/2006/main">
          <x14:cfRule type="expression" priority="9" id="{20303BAD-9EE7-465C-9938-55FD3E6FDB9A}">
            <xm:f>'Choix Solutions 6'!$E$5="Non"</xm:f>
            <x14:dxf>
              <fill>
                <patternFill>
                  <bgColor theme="0" tint="-0.34998626667073579"/>
                </patternFill>
              </fill>
            </x14:dxf>
          </x14:cfRule>
          <x14:cfRule type="expression" priority="10" id="{8B37C641-0432-4E68-8653-528A1CEA3A1A}">
            <xm:f>'Choix Solutions 6'!$E$5="Non"</xm:f>
            <x14:dxf>
              <fill>
                <patternFill>
                  <bgColor theme="0" tint="-0.499984740745262"/>
                </patternFill>
              </fill>
            </x14:dxf>
          </x14:cfRule>
          <xm:sqref>J21</xm:sqref>
        </x14:conditionalFormatting>
        <x14:conditionalFormatting xmlns:xm="http://schemas.microsoft.com/office/excel/2006/main">
          <x14:cfRule type="expression" priority="7" id="{B071A37D-4841-43E2-938F-9D2D6F32B177}">
            <xm:f>'Choix Solutions 6'!$E$5="Non"</xm:f>
            <x14:dxf>
              <fill>
                <patternFill>
                  <bgColor theme="0" tint="-0.34998626667073579"/>
                </patternFill>
              </fill>
            </x14:dxf>
          </x14:cfRule>
          <x14:cfRule type="expression" priority="8" id="{C30A7815-EE83-4FA0-8174-B5AA951F7FB0}">
            <xm:f>'Choix Solutions 6'!$E$5="Non"</xm:f>
            <x14:dxf>
              <fill>
                <patternFill>
                  <bgColor theme="0" tint="-0.499984740745262"/>
                </patternFill>
              </fill>
            </x14:dxf>
          </x14:cfRule>
          <xm:sqref>K21</xm:sqref>
        </x14:conditionalFormatting>
        <x14:conditionalFormatting xmlns:xm="http://schemas.microsoft.com/office/excel/2006/main">
          <x14:cfRule type="expression" priority="5" id="{CC4BA69D-2A59-4921-B920-728D94BBCE70}">
            <xm:f>'Choix Solutions 6'!$E$5="Non"</xm:f>
            <x14:dxf>
              <fill>
                <patternFill>
                  <bgColor theme="0" tint="-0.34998626667073579"/>
                </patternFill>
              </fill>
            </x14:dxf>
          </x14:cfRule>
          <x14:cfRule type="expression" priority="6" id="{548F2A5A-6AC5-4AA9-A88B-D2EF47E4D110}">
            <xm:f>'Choix Solutions 6'!$E$5="Non"</xm:f>
            <x14:dxf>
              <fill>
                <patternFill>
                  <bgColor theme="0" tint="-0.499984740745262"/>
                </patternFill>
              </fill>
            </x14:dxf>
          </x14:cfRule>
          <xm:sqref>L21</xm:sqref>
        </x14:conditionalFormatting>
        <x14:conditionalFormatting xmlns:xm="http://schemas.microsoft.com/office/excel/2006/main">
          <x14:cfRule type="expression" priority="3" id="{BA1E7B82-B761-4CA0-919C-3D365AE56AC2}">
            <xm:f>'Choix Solutions 6'!$E$5="Non"</xm:f>
            <x14:dxf>
              <fill>
                <patternFill>
                  <bgColor theme="0" tint="-0.34998626667073579"/>
                </patternFill>
              </fill>
            </x14:dxf>
          </x14:cfRule>
          <x14:cfRule type="expression" priority="4" id="{B9541C93-05BC-4935-9B96-D4B0F591FA19}">
            <xm:f>'Choix Solutions 6'!$E$5="Non"</xm:f>
            <x14:dxf>
              <fill>
                <patternFill>
                  <bgColor theme="0" tint="-0.499984740745262"/>
                </patternFill>
              </fill>
            </x14:dxf>
          </x14:cfRule>
          <xm:sqref>M21</xm:sqref>
        </x14:conditionalFormatting>
        <x14:conditionalFormatting xmlns:xm="http://schemas.microsoft.com/office/excel/2006/main">
          <x14:cfRule type="expression" priority="1" id="{06D1C544-13AC-46EF-90B6-86CA0012FAEA}">
            <xm:f>'Choix Solutions 6'!$E$5="Non"</xm:f>
            <x14:dxf>
              <fill>
                <patternFill>
                  <bgColor theme="0" tint="-0.34998626667073579"/>
                </patternFill>
              </fill>
            </x14:dxf>
          </x14:cfRule>
          <x14:cfRule type="expression" priority="2" id="{0BEF8560-1C80-4254-841F-C37BFEFDAC00}">
            <xm:f>'Choix Solutions 6'!$E$5="Non"</xm:f>
            <x14:dxf>
              <fill>
                <patternFill>
                  <bgColor theme="0" tint="-0.499984740745262"/>
                </patternFill>
              </fill>
            </x14:dxf>
          </x14:cfRule>
          <xm:sqref>N21</xm:sqref>
        </x14:conditionalFormatting>
      </x14:conditionalFormatting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2:K129"/>
  <sheetViews>
    <sheetView zoomScaleNormal="100" workbookViewId="0">
      <selection activeCell="A6" sqref="A6:G6"/>
    </sheetView>
  </sheetViews>
  <sheetFormatPr baseColWidth="10" defaultRowHeight="15" x14ac:dyDescent="0.25"/>
  <cols>
    <col min="1" max="1" width="19.7109375" customWidth="1"/>
    <col min="9" max="9" width="13.42578125" customWidth="1"/>
  </cols>
  <sheetData>
    <row r="2" spans="2:11" x14ac:dyDescent="0.25">
      <c r="B2" t="s">
        <v>8</v>
      </c>
      <c r="C2" t="s">
        <v>9</v>
      </c>
      <c r="D2" t="s">
        <v>52</v>
      </c>
      <c r="I2" t="s">
        <v>448</v>
      </c>
    </row>
    <row r="3" spans="2:11" x14ac:dyDescent="0.25">
      <c r="B3" t="s">
        <v>6</v>
      </c>
      <c r="C3" t="s">
        <v>0</v>
      </c>
      <c r="D3" t="s">
        <v>57</v>
      </c>
      <c r="I3" t="s">
        <v>589</v>
      </c>
    </row>
    <row r="4" spans="2:11" x14ac:dyDescent="0.25">
      <c r="B4" t="s">
        <v>7</v>
      </c>
      <c r="C4" t="s">
        <v>1</v>
      </c>
      <c r="D4" t="s">
        <v>53</v>
      </c>
      <c r="I4" t="s">
        <v>591</v>
      </c>
    </row>
    <row r="5" spans="2:11" x14ac:dyDescent="0.25">
      <c r="D5" t="s">
        <v>54</v>
      </c>
      <c r="I5" t="s">
        <v>590</v>
      </c>
    </row>
    <row r="6" spans="2:11" x14ac:dyDescent="0.25">
      <c r="D6" t="s">
        <v>55</v>
      </c>
    </row>
    <row r="7" spans="2:11" x14ac:dyDescent="0.25">
      <c r="D7" t="s">
        <v>56</v>
      </c>
    </row>
    <row r="9" spans="2:11" x14ac:dyDescent="0.25">
      <c r="B9" t="s">
        <v>58</v>
      </c>
      <c r="K9" t="s">
        <v>760</v>
      </c>
    </row>
    <row r="10" spans="2:11" x14ac:dyDescent="0.25">
      <c r="B10" t="s">
        <v>59</v>
      </c>
      <c r="K10" t="s">
        <v>746</v>
      </c>
    </row>
    <row r="11" spans="2:11" x14ac:dyDescent="0.25">
      <c r="B11" t="s">
        <v>60</v>
      </c>
      <c r="K11" t="s">
        <v>4</v>
      </c>
    </row>
    <row r="12" spans="2:11" x14ac:dyDescent="0.25">
      <c r="B12" t="s">
        <v>61</v>
      </c>
      <c r="K12" t="s">
        <v>712</v>
      </c>
    </row>
    <row r="13" spans="2:11" x14ac:dyDescent="0.25">
      <c r="B13" t="s">
        <v>62</v>
      </c>
      <c r="K13" t="s">
        <v>611</v>
      </c>
    </row>
    <row r="14" spans="2:11" x14ac:dyDescent="0.25">
      <c r="B14" t="s">
        <v>63</v>
      </c>
      <c r="K14" t="s">
        <v>755</v>
      </c>
    </row>
    <row r="15" spans="2:11" x14ac:dyDescent="0.25">
      <c r="B15" t="s">
        <v>64</v>
      </c>
      <c r="K15" t="s">
        <v>93</v>
      </c>
    </row>
    <row r="16" spans="2:11" x14ac:dyDescent="0.25">
      <c r="B16" t="s">
        <v>65</v>
      </c>
      <c r="K16" t="s">
        <v>756</v>
      </c>
    </row>
    <row r="17" spans="2:11" x14ac:dyDescent="0.25">
      <c r="B17" t="s">
        <v>66</v>
      </c>
      <c r="K17" t="s">
        <v>757</v>
      </c>
    </row>
    <row r="18" spans="2:11" x14ac:dyDescent="0.25">
      <c r="B18" t="s">
        <v>67</v>
      </c>
      <c r="K18" t="s">
        <v>758</v>
      </c>
    </row>
    <row r="19" spans="2:11" x14ac:dyDescent="0.25">
      <c r="B19" t="s">
        <v>68</v>
      </c>
      <c r="K19" t="s">
        <v>759</v>
      </c>
    </row>
    <row r="20" spans="2:11" x14ac:dyDescent="0.25">
      <c r="B20" t="s">
        <v>69</v>
      </c>
      <c r="K20" t="s">
        <v>728</v>
      </c>
    </row>
    <row r="21" spans="2:11" x14ac:dyDescent="0.25">
      <c r="B21" t="s">
        <v>70</v>
      </c>
    </row>
    <row r="22" spans="2:11" x14ac:dyDescent="0.25">
      <c r="B22" t="s">
        <v>71</v>
      </c>
    </row>
    <row r="23" spans="2:11" x14ac:dyDescent="0.25">
      <c r="B23" t="s">
        <v>72</v>
      </c>
    </row>
    <row r="24" spans="2:11" x14ac:dyDescent="0.25">
      <c r="B24" t="s">
        <v>73</v>
      </c>
    </row>
    <row r="25" spans="2:11" x14ac:dyDescent="0.25">
      <c r="B25" t="s">
        <v>74</v>
      </c>
    </row>
    <row r="26" spans="2:11" x14ac:dyDescent="0.25">
      <c r="B26" t="s">
        <v>75</v>
      </c>
    </row>
    <row r="27" spans="2:11" x14ac:dyDescent="0.25">
      <c r="B27" t="s">
        <v>76</v>
      </c>
    </row>
    <row r="28" spans="2:11" x14ac:dyDescent="0.25">
      <c r="B28" t="s">
        <v>77</v>
      </c>
    </row>
    <row r="29" spans="2:11" x14ac:dyDescent="0.25">
      <c r="B29" t="s">
        <v>78</v>
      </c>
    </row>
    <row r="30" spans="2:11" x14ac:dyDescent="0.25">
      <c r="B30" t="s">
        <v>79</v>
      </c>
    </row>
    <row r="31" spans="2:11" x14ac:dyDescent="0.25">
      <c r="B31" t="s">
        <v>80</v>
      </c>
    </row>
    <row r="34" spans="1:4" x14ac:dyDescent="0.25">
      <c r="A34" s="62" t="s">
        <v>449</v>
      </c>
      <c r="B34" s="62" t="s">
        <v>450</v>
      </c>
      <c r="D34" t="s">
        <v>553</v>
      </c>
    </row>
    <row r="35" spans="1:4" x14ac:dyDescent="0.25">
      <c r="A35" s="62" t="s">
        <v>451</v>
      </c>
      <c r="B35" s="62" t="s">
        <v>452</v>
      </c>
      <c r="D35" t="s">
        <v>554</v>
      </c>
    </row>
    <row r="36" spans="1:4" x14ac:dyDescent="0.25">
      <c r="A36" s="62" t="s">
        <v>453</v>
      </c>
      <c r="B36" s="62" t="s">
        <v>450</v>
      </c>
      <c r="D36" t="s">
        <v>555</v>
      </c>
    </row>
    <row r="37" spans="1:4" ht="25.5" x14ac:dyDescent="0.25">
      <c r="A37" s="62" t="s">
        <v>454</v>
      </c>
      <c r="B37" s="62" t="s">
        <v>455</v>
      </c>
    </row>
    <row r="38" spans="1:4" x14ac:dyDescent="0.25">
      <c r="A38" s="62" t="s">
        <v>456</v>
      </c>
      <c r="B38" s="62" t="s">
        <v>450</v>
      </c>
    </row>
    <row r="39" spans="1:4" x14ac:dyDescent="0.25">
      <c r="A39" s="62" t="s">
        <v>457</v>
      </c>
      <c r="B39" s="62" t="s">
        <v>458</v>
      </c>
    </row>
    <row r="40" spans="1:4" x14ac:dyDescent="0.25">
      <c r="A40" s="62" t="s">
        <v>459</v>
      </c>
      <c r="B40" s="62" t="s">
        <v>455</v>
      </c>
    </row>
    <row r="41" spans="1:4" x14ac:dyDescent="0.25">
      <c r="A41" s="62" t="s">
        <v>460</v>
      </c>
      <c r="B41" s="62" t="s">
        <v>461</v>
      </c>
    </row>
    <row r="42" spans="1:4" x14ac:dyDescent="0.25">
      <c r="A42" s="62" t="s">
        <v>462</v>
      </c>
      <c r="B42" s="62" t="s">
        <v>463</v>
      </c>
    </row>
    <row r="43" spans="1:4" x14ac:dyDescent="0.25">
      <c r="A43" s="62" t="s">
        <v>464</v>
      </c>
      <c r="B43" s="62" t="s">
        <v>461</v>
      </c>
    </row>
    <row r="44" spans="1:4" x14ac:dyDescent="0.25">
      <c r="A44" s="62" t="s">
        <v>465</v>
      </c>
      <c r="B44" s="62" t="s">
        <v>458</v>
      </c>
    </row>
    <row r="45" spans="1:4" x14ac:dyDescent="0.25">
      <c r="A45" s="62" t="s">
        <v>466</v>
      </c>
      <c r="B45" s="62" t="s">
        <v>463</v>
      </c>
    </row>
    <row r="46" spans="1:4" ht="25.5" x14ac:dyDescent="0.25">
      <c r="A46" s="62" t="s">
        <v>467</v>
      </c>
      <c r="B46" s="62" t="s">
        <v>458</v>
      </c>
    </row>
    <row r="47" spans="1:4" x14ac:dyDescent="0.25">
      <c r="A47" s="62" t="s">
        <v>468</v>
      </c>
      <c r="B47" s="62" t="s">
        <v>452</v>
      </c>
    </row>
    <row r="48" spans="1:4" x14ac:dyDescent="0.25">
      <c r="A48" s="62" t="s">
        <v>469</v>
      </c>
      <c r="B48" s="62" t="s">
        <v>450</v>
      </c>
    </row>
    <row r="49" spans="1:2" x14ac:dyDescent="0.25">
      <c r="A49" s="61" t="s">
        <v>470</v>
      </c>
      <c r="B49" s="61" t="s">
        <v>471</v>
      </c>
    </row>
    <row r="50" spans="1:2" x14ac:dyDescent="0.25">
      <c r="A50" s="61" t="s">
        <v>472</v>
      </c>
      <c r="B50" s="61" t="s">
        <v>471</v>
      </c>
    </row>
    <row r="51" spans="1:2" x14ac:dyDescent="0.25">
      <c r="A51" s="62" t="s">
        <v>473</v>
      </c>
      <c r="B51" s="62" t="s">
        <v>471</v>
      </c>
    </row>
    <row r="52" spans="1:2" x14ac:dyDescent="0.25">
      <c r="A52" s="62" t="s">
        <v>474</v>
      </c>
      <c r="B52" s="62" t="s">
        <v>450</v>
      </c>
    </row>
    <row r="53" spans="1:2" x14ac:dyDescent="0.25">
      <c r="A53" s="62" t="s">
        <v>475</v>
      </c>
      <c r="B53" s="62" t="s">
        <v>458</v>
      </c>
    </row>
    <row r="54" spans="1:2" x14ac:dyDescent="0.25">
      <c r="A54" s="62" t="s">
        <v>476</v>
      </c>
      <c r="B54" s="62" t="s">
        <v>458</v>
      </c>
    </row>
    <row r="55" spans="1:2" x14ac:dyDescent="0.25">
      <c r="A55" s="62" t="s">
        <v>477</v>
      </c>
      <c r="B55" s="62" t="s">
        <v>450</v>
      </c>
    </row>
    <row r="56" spans="1:2" x14ac:dyDescent="0.25">
      <c r="A56" s="62" t="s">
        <v>478</v>
      </c>
      <c r="B56" s="62" t="s">
        <v>479</v>
      </c>
    </row>
    <row r="57" spans="1:2" x14ac:dyDescent="0.25">
      <c r="A57" s="62" t="s">
        <v>480</v>
      </c>
      <c r="B57" s="62" t="s">
        <v>450</v>
      </c>
    </row>
    <row r="58" spans="1:2" x14ac:dyDescent="0.25">
      <c r="A58" s="62" t="s">
        <v>481</v>
      </c>
      <c r="B58" s="62" t="s">
        <v>463</v>
      </c>
    </row>
    <row r="59" spans="1:2" x14ac:dyDescent="0.25">
      <c r="A59" s="62" t="s">
        <v>482</v>
      </c>
      <c r="B59" s="62" t="s">
        <v>450</v>
      </c>
    </row>
    <row r="60" spans="1:2" x14ac:dyDescent="0.25">
      <c r="A60" s="62" t="s">
        <v>483</v>
      </c>
      <c r="B60" s="62" t="s">
        <v>455</v>
      </c>
    </row>
    <row r="61" spans="1:2" x14ac:dyDescent="0.25">
      <c r="A61" s="62" t="s">
        <v>484</v>
      </c>
      <c r="B61" s="62" t="s">
        <v>452</v>
      </c>
    </row>
    <row r="62" spans="1:2" x14ac:dyDescent="0.25">
      <c r="A62" s="62" t="s">
        <v>485</v>
      </c>
      <c r="B62" s="62" t="s">
        <v>452</v>
      </c>
    </row>
    <row r="63" spans="1:2" x14ac:dyDescent="0.25">
      <c r="A63" s="62" t="s">
        <v>486</v>
      </c>
      <c r="B63" s="62" t="s">
        <v>479</v>
      </c>
    </row>
    <row r="64" spans="1:2" x14ac:dyDescent="0.25">
      <c r="A64" s="62" t="s">
        <v>487</v>
      </c>
      <c r="B64" s="62" t="s">
        <v>458</v>
      </c>
    </row>
    <row r="65" spans="1:2" x14ac:dyDescent="0.25">
      <c r="A65" s="62" t="s">
        <v>488</v>
      </c>
      <c r="B65" s="62" t="s">
        <v>463</v>
      </c>
    </row>
    <row r="66" spans="1:2" x14ac:dyDescent="0.25">
      <c r="A66" s="62" t="s">
        <v>489</v>
      </c>
      <c r="B66" s="62" t="s">
        <v>463</v>
      </c>
    </row>
    <row r="67" spans="1:2" x14ac:dyDescent="0.25">
      <c r="A67" s="62" t="s">
        <v>490</v>
      </c>
      <c r="B67" s="62" t="s">
        <v>463</v>
      </c>
    </row>
    <row r="68" spans="1:2" x14ac:dyDescent="0.25">
      <c r="A68" s="62" t="s">
        <v>491</v>
      </c>
      <c r="B68" s="62" t="s">
        <v>458</v>
      </c>
    </row>
    <row r="69" spans="1:2" x14ac:dyDescent="0.25">
      <c r="A69" s="61" t="s">
        <v>492</v>
      </c>
      <c r="B69" s="61" t="s">
        <v>479</v>
      </c>
    </row>
    <row r="70" spans="1:2" x14ac:dyDescent="0.25">
      <c r="A70" s="61" t="s">
        <v>493</v>
      </c>
      <c r="B70" s="61" t="s">
        <v>471</v>
      </c>
    </row>
    <row r="71" spans="1:2" x14ac:dyDescent="0.25">
      <c r="A71" s="61" t="s">
        <v>494</v>
      </c>
      <c r="B71" s="61" t="s">
        <v>471</v>
      </c>
    </row>
    <row r="72" spans="1:2" x14ac:dyDescent="0.25">
      <c r="A72" s="61" t="s">
        <v>495</v>
      </c>
      <c r="B72" s="61" t="s">
        <v>450</v>
      </c>
    </row>
    <row r="73" spans="1:2" x14ac:dyDescent="0.25">
      <c r="A73" s="61" t="s">
        <v>496</v>
      </c>
      <c r="B73" s="61" t="s">
        <v>450</v>
      </c>
    </row>
    <row r="74" spans="1:2" x14ac:dyDescent="0.25">
      <c r="A74" s="61" t="s">
        <v>497</v>
      </c>
      <c r="B74" s="61" t="s">
        <v>463</v>
      </c>
    </row>
    <row r="75" spans="1:2" x14ac:dyDescent="0.25">
      <c r="A75" s="61" t="s">
        <v>498</v>
      </c>
      <c r="B75" s="61" t="s">
        <v>471</v>
      </c>
    </row>
    <row r="76" spans="1:2" x14ac:dyDescent="0.25">
      <c r="A76" s="61" t="s">
        <v>499</v>
      </c>
      <c r="B76" s="61" t="s">
        <v>450</v>
      </c>
    </row>
    <row r="77" spans="1:2" x14ac:dyDescent="0.25">
      <c r="A77" s="61" t="s">
        <v>500</v>
      </c>
      <c r="B77" s="61" t="s">
        <v>450</v>
      </c>
    </row>
    <row r="78" spans="1:2" x14ac:dyDescent="0.25">
      <c r="A78" s="61" t="s">
        <v>501</v>
      </c>
      <c r="B78" s="61" t="s">
        <v>471</v>
      </c>
    </row>
    <row r="79" spans="1:2" x14ac:dyDescent="0.25">
      <c r="A79" s="62" t="s">
        <v>502</v>
      </c>
      <c r="B79" s="62" t="s">
        <v>450</v>
      </c>
    </row>
    <row r="80" spans="1:2" x14ac:dyDescent="0.25">
      <c r="A80" s="62" t="s">
        <v>503</v>
      </c>
      <c r="B80" s="62" t="s">
        <v>463</v>
      </c>
    </row>
    <row r="81" spans="1:2" x14ac:dyDescent="0.25">
      <c r="A81" s="62" t="s">
        <v>504</v>
      </c>
      <c r="B81" s="62" t="s">
        <v>463</v>
      </c>
    </row>
    <row r="82" spans="1:2" x14ac:dyDescent="0.25">
      <c r="A82" s="62" t="s">
        <v>505</v>
      </c>
      <c r="B82" s="62" t="s">
        <v>455</v>
      </c>
    </row>
    <row r="83" spans="1:2" x14ac:dyDescent="0.25">
      <c r="A83" s="62" t="s">
        <v>506</v>
      </c>
      <c r="B83" s="62" t="s">
        <v>471</v>
      </c>
    </row>
    <row r="84" spans="1:2" x14ac:dyDescent="0.25">
      <c r="A84" s="62" t="s">
        <v>507</v>
      </c>
      <c r="B84" s="62" t="s">
        <v>479</v>
      </c>
    </row>
    <row r="85" spans="1:2" x14ac:dyDescent="0.25">
      <c r="A85" s="62" t="s">
        <v>508</v>
      </c>
      <c r="B85" s="62" t="s">
        <v>461</v>
      </c>
    </row>
    <row r="86" spans="1:2" x14ac:dyDescent="0.25">
      <c r="A86" s="62" t="s">
        <v>509</v>
      </c>
      <c r="B86" s="62" t="s">
        <v>461</v>
      </c>
    </row>
    <row r="87" spans="1:2" x14ac:dyDescent="0.25">
      <c r="A87" s="62" t="s">
        <v>510</v>
      </c>
      <c r="B87" s="62" t="s">
        <v>471</v>
      </c>
    </row>
    <row r="88" spans="1:2" ht="25.5" x14ac:dyDescent="0.25">
      <c r="A88" s="62" t="s">
        <v>511</v>
      </c>
      <c r="B88" s="62" t="s">
        <v>461</v>
      </c>
    </row>
    <row r="89" spans="1:2" x14ac:dyDescent="0.25">
      <c r="A89" s="62" t="s">
        <v>512</v>
      </c>
      <c r="B89" s="62" t="s">
        <v>461</v>
      </c>
    </row>
    <row r="90" spans="1:2" x14ac:dyDescent="0.25">
      <c r="A90" s="62" t="s">
        <v>513</v>
      </c>
      <c r="B90" s="62" t="s">
        <v>479</v>
      </c>
    </row>
    <row r="91" spans="1:2" x14ac:dyDescent="0.25">
      <c r="A91" s="62" t="s">
        <v>514</v>
      </c>
      <c r="B91" s="62" t="s">
        <v>461</v>
      </c>
    </row>
    <row r="92" spans="1:2" x14ac:dyDescent="0.25">
      <c r="A92" s="62" t="s">
        <v>515</v>
      </c>
      <c r="B92" s="62" t="s">
        <v>461</v>
      </c>
    </row>
    <row r="93" spans="1:2" x14ac:dyDescent="0.25">
      <c r="A93" s="62" t="s">
        <v>516</v>
      </c>
      <c r="B93" s="62" t="s">
        <v>452</v>
      </c>
    </row>
    <row r="94" spans="1:2" x14ac:dyDescent="0.25">
      <c r="A94" s="62" t="s">
        <v>517</v>
      </c>
      <c r="B94" s="62" t="s">
        <v>452</v>
      </c>
    </row>
    <row r="95" spans="1:2" x14ac:dyDescent="0.25">
      <c r="A95" s="62" t="s">
        <v>518</v>
      </c>
      <c r="B95" s="62" t="s">
        <v>452</v>
      </c>
    </row>
    <row r="96" spans="1:2" x14ac:dyDescent="0.25">
      <c r="A96" s="62" t="s">
        <v>519</v>
      </c>
      <c r="B96" s="62" t="s">
        <v>452</v>
      </c>
    </row>
    <row r="97" spans="1:2" x14ac:dyDescent="0.25">
      <c r="A97" s="62" t="s">
        <v>520</v>
      </c>
      <c r="B97" s="62" t="s">
        <v>450</v>
      </c>
    </row>
    <row r="98" spans="1:2" ht="25.5" x14ac:dyDescent="0.25">
      <c r="A98" s="62" t="s">
        <v>521</v>
      </c>
      <c r="B98" s="62" t="s">
        <v>463</v>
      </c>
    </row>
    <row r="99" spans="1:2" x14ac:dyDescent="0.25">
      <c r="A99" s="61" t="s">
        <v>522</v>
      </c>
      <c r="B99" s="61" t="s">
        <v>463</v>
      </c>
    </row>
    <row r="100" spans="1:2" x14ac:dyDescent="0.25">
      <c r="A100" s="61" t="s">
        <v>523</v>
      </c>
      <c r="B100" s="61" t="s">
        <v>458</v>
      </c>
    </row>
    <row r="101" spans="1:2" x14ac:dyDescent="0.25">
      <c r="A101" s="61" t="s">
        <v>524</v>
      </c>
      <c r="B101" s="61" t="s">
        <v>461</v>
      </c>
    </row>
    <row r="102" spans="1:2" x14ac:dyDescent="0.25">
      <c r="A102" s="61" t="s">
        <v>525</v>
      </c>
      <c r="B102" s="61" t="s">
        <v>461</v>
      </c>
    </row>
    <row r="103" spans="1:2" x14ac:dyDescent="0.25">
      <c r="A103" s="61" t="s">
        <v>526</v>
      </c>
      <c r="B103" s="61" t="s">
        <v>450</v>
      </c>
    </row>
    <row r="104" spans="1:2" x14ac:dyDescent="0.25">
      <c r="A104" s="61" t="s">
        <v>527</v>
      </c>
      <c r="B104" s="61" t="s">
        <v>461</v>
      </c>
    </row>
    <row r="105" spans="1:2" x14ac:dyDescent="0.25">
      <c r="A105" s="61" t="s">
        <v>528</v>
      </c>
      <c r="B105" s="61" t="s">
        <v>450</v>
      </c>
    </row>
    <row r="106" spans="1:2" x14ac:dyDescent="0.25">
      <c r="A106" s="61" t="s">
        <v>529</v>
      </c>
      <c r="B106" s="61" t="s">
        <v>471</v>
      </c>
    </row>
    <row r="107" spans="1:2" x14ac:dyDescent="0.25">
      <c r="A107" s="62" t="s">
        <v>530</v>
      </c>
      <c r="B107" s="62" t="s">
        <v>450</v>
      </c>
    </row>
    <row r="108" spans="1:2" x14ac:dyDescent="0.25">
      <c r="A108" s="62" t="s">
        <v>531</v>
      </c>
      <c r="B108" s="62" t="s">
        <v>450</v>
      </c>
    </row>
    <row r="109" spans="1:2" x14ac:dyDescent="0.25">
      <c r="A109" s="62" t="s">
        <v>532</v>
      </c>
      <c r="B109" s="62" t="s">
        <v>452</v>
      </c>
    </row>
    <row r="110" spans="1:2" x14ac:dyDescent="0.25">
      <c r="A110" s="62" t="s">
        <v>533</v>
      </c>
      <c r="B110" s="62" t="s">
        <v>452</v>
      </c>
    </row>
    <row r="111" spans="1:2" x14ac:dyDescent="0.25">
      <c r="A111" s="62" t="s">
        <v>534</v>
      </c>
      <c r="B111" s="62" t="s">
        <v>452</v>
      </c>
    </row>
    <row r="112" spans="1:2" x14ac:dyDescent="0.25">
      <c r="A112" s="62" t="s">
        <v>535</v>
      </c>
      <c r="B112" s="62" t="s">
        <v>452</v>
      </c>
    </row>
    <row r="113" spans="1:2" x14ac:dyDescent="0.25">
      <c r="A113" s="62" t="s">
        <v>536</v>
      </c>
      <c r="B113" s="62" t="s">
        <v>471</v>
      </c>
    </row>
    <row r="114" spans="1:2" x14ac:dyDescent="0.25">
      <c r="A114" s="62" t="s">
        <v>537</v>
      </c>
      <c r="B114" s="62" t="s">
        <v>452</v>
      </c>
    </row>
    <row r="115" spans="1:2" x14ac:dyDescent="0.25">
      <c r="A115" s="62" t="s">
        <v>538</v>
      </c>
      <c r="B115" s="62" t="s">
        <v>463</v>
      </c>
    </row>
    <row r="116" spans="1:2" x14ac:dyDescent="0.25">
      <c r="A116" s="62" t="s">
        <v>539</v>
      </c>
      <c r="B116" s="62" t="s">
        <v>463</v>
      </c>
    </row>
    <row r="117" spans="1:2" x14ac:dyDescent="0.25">
      <c r="A117" s="62" t="s">
        <v>540</v>
      </c>
      <c r="B117" s="62" t="s">
        <v>458</v>
      </c>
    </row>
    <row r="118" spans="1:2" x14ac:dyDescent="0.25">
      <c r="A118" s="62" t="s">
        <v>541</v>
      </c>
      <c r="B118" s="62" t="s">
        <v>455</v>
      </c>
    </row>
    <row r="119" spans="1:2" x14ac:dyDescent="0.25">
      <c r="A119" s="62" t="s">
        <v>542</v>
      </c>
      <c r="B119" s="62" t="s">
        <v>471</v>
      </c>
    </row>
    <row r="120" spans="1:2" x14ac:dyDescent="0.25">
      <c r="A120" s="62" t="s">
        <v>543</v>
      </c>
      <c r="B120" s="62" t="s">
        <v>471</v>
      </c>
    </row>
    <row r="121" spans="1:2" x14ac:dyDescent="0.25">
      <c r="A121" s="62" t="s">
        <v>544</v>
      </c>
      <c r="B121" s="62" t="s">
        <v>450</v>
      </c>
    </row>
    <row r="122" spans="1:2" x14ac:dyDescent="0.25">
      <c r="A122" s="62" t="s">
        <v>545</v>
      </c>
      <c r="B122" s="62" t="s">
        <v>461</v>
      </c>
    </row>
    <row r="123" spans="1:2" x14ac:dyDescent="0.25">
      <c r="A123" s="62" t="s">
        <v>546</v>
      </c>
      <c r="B123" s="62" t="s">
        <v>461</v>
      </c>
    </row>
    <row r="124" spans="1:2" x14ac:dyDescent="0.25">
      <c r="A124" s="61" t="s">
        <v>547</v>
      </c>
      <c r="B124" s="61" t="s">
        <v>461</v>
      </c>
    </row>
    <row r="125" spans="1:2" x14ac:dyDescent="0.25">
      <c r="A125" s="61" t="s">
        <v>548</v>
      </c>
      <c r="B125" s="61" t="s">
        <v>452</v>
      </c>
    </row>
    <row r="126" spans="1:2" x14ac:dyDescent="0.25">
      <c r="A126" s="61" t="s">
        <v>549</v>
      </c>
      <c r="B126" s="61" t="s">
        <v>452</v>
      </c>
    </row>
    <row r="127" spans="1:2" x14ac:dyDescent="0.25">
      <c r="A127" s="61" t="s">
        <v>550</v>
      </c>
      <c r="B127" s="61" t="s">
        <v>452</v>
      </c>
    </row>
    <row r="128" spans="1:2" x14ac:dyDescent="0.25">
      <c r="A128" s="61" t="s">
        <v>551</v>
      </c>
      <c r="B128" s="61" t="s">
        <v>452</v>
      </c>
    </row>
    <row r="129" spans="1:2" x14ac:dyDescent="0.25">
      <c r="A129" s="61" t="s">
        <v>552</v>
      </c>
      <c r="B129" s="61" t="s">
        <v>452</v>
      </c>
    </row>
  </sheetData>
  <sheetProtection password="C68F" sheet="1" objects="1" scenarios="1"/>
  <pageMargins left="0.7" right="0.7" top="0.75" bottom="0.75" header="0.3" footer="0.3"/>
  <pageSetup paperSize="9" orientation="portrait"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N60"/>
  <sheetViews>
    <sheetView workbookViewId="0">
      <selection activeCell="A6" sqref="A6:G6"/>
    </sheetView>
  </sheetViews>
  <sheetFormatPr baseColWidth="10" defaultRowHeight="15" x14ac:dyDescent="0.25"/>
  <sheetData>
    <row r="1" spans="1:9" x14ac:dyDescent="0.25">
      <c r="A1" t="s">
        <v>646</v>
      </c>
    </row>
    <row r="2" spans="1:9" x14ac:dyDescent="0.25">
      <c r="A2" t="s">
        <v>645</v>
      </c>
    </row>
    <row r="3" spans="1:9" x14ac:dyDescent="0.25">
      <c r="A3" t="s">
        <v>647</v>
      </c>
    </row>
    <row r="5" spans="1:9" x14ac:dyDescent="0.25">
      <c r="C5" t="s">
        <v>676</v>
      </c>
      <c r="E5" s="99" t="s">
        <v>423</v>
      </c>
      <c r="F5" s="99" t="s">
        <v>435</v>
      </c>
      <c r="G5" s="99" t="s">
        <v>656</v>
      </c>
    </row>
    <row r="6" spans="1:9" x14ac:dyDescent="0.25">
      <c r="B6" s="247" t="s">
        <v>648</v>
      </c>
      <c r="C6" s="247"/>
      <c r="D6" s="248"/>
      <c r="E6" s="99">
        <v>1.2999999999999999E-2</v>
      </c>
      <c r="F6" s="99">
        <v>1.2999999999999999E-2</v>
      </c>
      <c r="G6" s="99"/>
    </row>
    <row r="7" spans="1:9" x14ac:dyDescent="0.25">
      <c r="B7" s="247" t="s">
        <v>649</v>
      </c>
      <c r="C7" s="247"/>
      <c r="D7" s="248"/>
      <c r="E7" s="99">
        <v>0.23400000000000001</v>
      </c>
      <c r="F7" s="99">
        <v>0.23400000000000001</v>
      </c>
      <c r="G7" s="99">
        <v>0.23400000000000001</v>
      </c>
    </row>
    <row r="8" spans="1:9" x14ac:dyDescent="0.25">
      <c r="B8" s="247" t="s">
        <v>650</v>
      </c>
      <c r="C8" s="247"/>
      <c r="D8" s="248"/>
      <c r="E8" s="99">
        <v>0.3</v>
      </c>
      <c r="F8" s="99">
        <v>0.3</v>
      </c>
      <c r="G8" s="99">
        <v>0.3</v>
      </c>
    </row>
    <row r="9" spans="1:9" x14ac:dyDescent="0.25">
      <c r="B9" s="247" t="s">
        <v>651</v>
      </c>
      <c r="C9" s="247"/>
      <c r="D9" s="248"/>
      <c r="E9" s="99">
        <v>0.38400000000000001</v>
      </c>
      <c r="F9" s="99">
        <v>0.38400000000000001</v>
      </c>
      <c r="G9" s="99"/>
    </row>
    <row r="10" spans="1:9" x14ac:dyDescent="0.25">
      <c r="B10" s="247" t="s">
        <v>652</v>
      </c>
      <c r="C10" s="247"/>
      <c r="D10" s="248"/>
      <c r="E10" s="99">
        <v>0.27400000000000002</v>
      </c>
      <c r="F10" s="99">
        <v>0.27400000000000002</v>
      </c>
      <c r="G10" s="99">
        <v>0.27400000000000002</v>
      </c>
    </row>
    <row r="11" spans="1:9" x14ac:dyDescent="0.25">
      <c r="B11" s="247" t="s">
        <v>653</v>
      </c>
      <c r="C11" s="247"/>
      <c r="D11" s="248"/>
      <c r="E11" s="99">
        <v>0.32</v>
      </c>
      <c r="F11" s="99">
        <v>0.32</v>
      </c>
      <c r="G11" s="99"/>
    </row>
    <row r="12" spans="1:9" x14ac:dyDescent="0.25">
      <c r="B12" s="247" t="s">
        <v>654</v>
      </c>
      <c r="C12" s="247"/>
      <c r="D12" s="248"/>
      <c r="E12" s="99">
        <v>0</v>
      </c>
      <c r="F12" s="99">
        <v>0</v>
      </c>
      <c r="G12" s="99">
        <v>0</v>
      </c>
    </row>
    <row r="13" spans="1:9" x14ac:dyDescent="0.25">
      <c r="B13" s="247" t="s">
        <v>655</v>
      </c>
      <c r="C13" s="247"/>
      <c r="D13" s="248"/>
      <c r="E13" s="99">
        <v>0.18</v>
      </c>
      <c r="F13" s="99">
        <v>0.04</v>
      </c>
      <c r="G13" s="99">
        <v>0.04</v>
      </c>
    </row>
    <row r="14" spans="1:9" x14ac:dyDescent="0.25">
      <c r="B14" s="247" t="s">
        <v>741</v>
      </c>
      <c r="C14" s="247"/>
      <c r="D14" s="247"/>
      <c r="E14" s="246" t="s">
        <v>742</v>
      </c>
      <c r="F14" s="246"/>
      <c r="G14" s="246"/>
    </row>
    <row r="16" spans="1:9" x14ac:dyDescent="0.25">
      <c r="B16" t="s">
        <v>674</v>
      </c>
      <c r="I16" t="s">
        <v>657</v>
      </c>
    </row>
    <row r="18" spans="1:14" x14ac:dyDescent="0.25">
      <c r="A18" t="s">
        <v>658</v>
      </c>
    </row>
    <row r="20" spans="1:14" x14ac:dyDescent="0.25">
      <c r="B20" s="246" t="s">
        <v>659</v>
      </c>
      <c r="C20" s="246"/>
      <c r="D20" s="246" t="s">
        <v>675</v>
      </c>
      <c r="E20" s="246"/>
      <c r="F20" s="246"/>
      <c r="G20" s="246"/>
      <c r="I20" s="246" t="s">
        <v>659</v>
      </c>
      <c r="J20" s="246"/>
      <c r="K20" s="246" t="s">
        <v>660</v>
      </c>
      <c r="L20" s="246"/>
      <c r="M20" s="246"/>
      <c r="N20" s="246"/>
    </row>
    <row r="21" spans="1:14" x14ac:dyDescent="0.25">
      <c r="B21" s="246" t="s">
        <v>661</v>
      </c>
      <c r="C21" s="246"/>
      <c r="D21" s="100" t="s">
        <v>670</v>
      </c>
      <c r="E21" s="246" t="s">
        <v>668</v>
      </c>
      <c r="F21" s="246"/>
      <c r="G21" s="99">
        <v>50</v>
      </c>
      <c r="I21" s="246" t="s">
        <v>661</v>
      </c>
      <c r="J21" s="246"/>
      <c r="K21" s="100" t="s">
        <v>670</v>
      </c>
      <c r="L21" s="246" t="s">
        <v>668</v>
      </c>
      <c r="M21" s="246"/>
      <c r="N21" s="99">
        <v>5</v>
      </c>
    </row>
    <row r="22" spans="1:14" x14ac:dyDescent="0.25">
      <c r="B22" s="246" t="s">
        <v>662</v>
      </c>
      <c r="C22" s="246"/>
      <c r="D22" s="99">
        <v>51</v>
      </c>
      <c r="E22" s="246" t="s">
        <v>668</v>
      </c>
      <c r="F22" s="246"/>
      <c r="G22" s="99">
        <v>90</v>
      </c>
      <c r="I22" s="246" t="s">
        <v>662</v>
      </c>
      <c r="J22" s="246"/>
      <c r="K22" s="99">
        <v>6</v>
      </c>
      <c r="L22" s="246" t="s">
        <v>668</v>
      </c>
      <c r="M22" s="246"/>
      <c r="N22" s="99">
        <v>10</v>
      </c>
    </row>
    <row r="23" spans="1:14" x14ac:dyDescent="0.25">
      <c r="B23" s="246" t="s">
        <v>663</v>
      </c>
      <c r="C23" s="246"/>
      <c r="D23" s="99">
        <v>91</v>
      </c>
      <c r="E23" s="246" t="s">
        <v>668</v>
      </c>
      <c r="F23" s="246"/>
      <c r="G23" s="99">
        <v>150</v>
      </c>
      <c r="I23" s="246" t="s">
        <v>663</v>
      </c>
      <c r="J23" s="246"/>
      <c r="K23" s="99">
        <v>11</v>
      </c>
      <c r="L23" s="246" t="s">
        <v>668</v>
      </c>
      <c r="M23" s="246"/>
      <c r="N23" s="99">
        <v>20</v>
      </c>
    </row>
    <row r="24" spans="1:14" x14ac:dyDescent="0.25">
      <c r="B24" s="246" t="s">
        <v>664</v>
      </c>
      <c r="C24" s="246"/>
      <c r="D24" s="99">
        <v>151</v>
      </c>
      <c r="E24" s="246" t="s">
        <v>668</v>
      </c>
      <c r="F24" s="246"/>
      <c r="G24" s="99">
        <v>230</v>
      </c>
      <c r="I24" s="246" t="s">
        <v>664</v>
      </c>
      <c r="J24" s="246"/>
      <c r="K24" s="99">
        <v>21</v>
      </c>
      <c r="L24" s="246" t="s">
        <v>668</v>
      </c>
      <c r="M24" s="246"/>
      <c r="N24" s="99">
        <v>35</v>
      </c>
    </row>
    <row r="25" spans="1:14" x14ac:dyDescent="0.25">
      <c r="B25" s="246" t="s">
        <v>665</v>
      </c>
      <c r="C25" s="246"/>
      <c r="D25" s="99">
        <v>231</v>
      </c>
      <c r="E25" s="246" t="s">
        <v>668</v>
      </c>
      <c r="F25" s="246"/>
      <c r="G25" s="99">
        <v>330</v>
      </c>
      <c r="I25" s="246" t="s">
        <v>665</v>
      </c>
      <c r="J25" s="246"/>
      <c r="K25" s="99">
        <v>36</v>
      </c>
      <c r="L25" s="246" t="s">
        <v>668</v>
      </c>
      <c r="M25" s="246"/>
      <c r="N25" s="99">
        <v>55</v>
      </c>
    </row>
    <row r="26" spans="1:14" x14ac:dyDescent="0.25">
      <c r="B26" s="246" t="s">
        <v>666</v>
      </c>
      <c r="C26" s="246"/>
      <c r="D26" s="99">
        <v>331</v>
      </c>
      <c r="E26" s="246" t="s">
        <v>668</v>
      </c>
      <c r="F26" s="246"/>
      <c r="G26" s="99">
        <v>450</v>
      </c>
      <c r="I26" s="246" t="s">
        <v>666</v>
      </c>
      <c r="J26" s="246"/>
      <c r="K26" s="99">
        <v>56</v>
      </c>
      <c r="L26" s="246" t="s">
        <v>668</v>
      </c>
      <c r="M26" s="246"/>
      <c r="N26" s="99">
        <v>80</v>
      </c>
    </row>
    <row r="27" spans="1:14" x14ac:dyDescent="0.25">
      <c r="B27" s="246" t="s">
        <v>667</v>
      </c>
      <c r="C27" s="246"/>
      <c r="D27" s="99" t="s">
        <v>669</v>
      </c>
      <c r="E27" s="246" t="s">
        <v>668</v>
      </c>
      <c r="F27" s="246"/>
      <c r="G27" s="99">
        <v>450</v>
      </c>
      <c r="I27" s="246" t="s">
        <v>667</v>
      </c>
      <c r="J27" s="246"/>
      <c r="K27" s="99" t="s">
        <v>669</v>
      </c>
      <c r="L27" s="246" t="s">
        <v>668</v>
      </c>
      <c r="M27" s="246"/>
      <c r="N27" s="99">
        <v>80</v>
      </c>
    </row>
    <row r="29" spans="1:14" x14ac:dyDescent="0.25">
      <c r="A29" t="s">
        <v>671</v>
      </c>
    </row>
    <row r="31" spans="1:14" x14ac:dyDescent="0.25">
      <c r="B31" s="246" t="s">
        <v>659</v>
      </c>
      <c r="C31" s="246"/>
      <c r="D31" s="246" t="s">
        <v>675</v>
      </c>
      <c r="E31" s="246"/>
      <c r="F31" s="246"/>
      <c r="G31" s="246"/>
      <c r="I31" s="246" t="s">
        <v>659</v>
      </c>
      <c r="J31" s="246"/>
      <c r="K31" s="246" t="s">
        <v>660</v>
      </c>
      <c r="L31" s="246"/>
      <c r="M31" s="246"/>
      <c r="N31" s="246"/>
    </row>
    <row r="32" spans="1:14" x14ac:dyDescent="0.25">
      <c r="B32" s="246" t="s">
        <v>661</v>
      </c>
      <c r="C32" s="246"/>
      <c r="D32" s="100" t="s">
        <v>670</v>
      </c>
      <c r="E32" s="246" t="s">
        <v>668</v>
      </c>
      <c r="F32" s="246"/>
      <c r="G32" s="99">
        <v>50</v>
      </c>
      <c r="I32" s="246" t="s">
        <v>661</v>
      </c>
      <c r="J32" s="246"/>
      <c r="K32" s="100" t="s">
        <v>670</v>
      </c>
      <c r="L32" s="246" t="s">
        <v>668</v>
      </c>
      <c r="M32" s="246"/>
      <c r="N32" s="99">
        <v>5</v>
      </c>
    </row>
    <row r="33" spans="1:14" x14ac:dyDescent="0.25">
      <c r="B33" s="246" t="s">
        <v>662</v>
      </c>
      <c r="C33" s="246"/>
      <c r="D33" s="99">
        <v>51</v>
      </c>
      <c r="E33" s="246" t="s">
        <v>668</v>
      </c>
      <c r="F33" s="246"/>
      <c r="G33" s="99">
        <v>110</v>
      </c>
      <c r="I33" s="246" t="s">
        <v>662</v>
      </c>
      <c r="J33" s="246"/>
      <c r="K33" s="99">
        <v>6</v>
      </c>
      <c r="L33" s="246" t="s">
        <v>668</v>
      </c>
      <c r="M33" s="246"/>
      <c r="N33" s="99">
        <v>15</v>
      </c>
    </row>
    <row r="34" spans="1:14" x14ac:dyDescent="0.25">
      <c r="B34" s="246" t="s">
        <v>663</v>
      </c>
      <c r="C34" s="246"/>
      <c r="D34" s="99">
        <v>111</v>
      </c>
      <c r="E34" s="246" t="s">
        <v>668</v>
      </c>
      <c r="F34" s="246"/>
      <c r="G34" s="99">
        <v>210</v>
      </c>
      <c r="I34" s="246" t="s">
        <v>663</v>
      </c>
      <c r="J34" s="246"/>
      <c r="K34" s="99">
        <v>16</v>
      </c>
      <c r="L34" s="246" t="s">
        <v>668</v>
      </c>
      <c r="M34" s="246"/>
      <c r="N34" s="99">
        <v>30</v>
      </c>
    </row>
    <row r="35" spans="1:14" x14ac:dyDescent="0.25">
      <c r="B35" s="246" t="s">
        <v>664</v>
      </c>
      <c r="C35" s="246"/>
      <c r="D35" s="99">
        <v>211</v>
      </c>
      <c r="E35" s="246" t="s">
        <v>668</v>
      </c>
      <c r="F35" s="246"/>
      <c r="G35" s="99">
        <v>350</v>
      </c>
      <c r="I35" s="246" t="s">
        <v>664</v>
      </c>
      <c r="J35" s="246"/>
      <c r="K35" s="99">
        <v>31</v>
      </c>
      <c r="L35" s="246" t="s">
        <v>668</v>
      </c>
      <c r="M35" s="246"/>
      <c r="N35" s="99">
        <v>60</v>
      </c>
    </row>
    <row r="36" spans="1:14" x14ac:dyDescent="0.25">
      <c r="B36" s="246" t="s">
        <v>665</v>
      </c>
      <c r="C36" s="246"/>
      <c r="D36" s="99">
        <v>351</v>
      </c>
      <c r="E36" s="246" t="s">
        <v>668</v>
      </c>
      <c r="F36" s="246"/>
      <c r="G36" s="99">
        <v>540</v>
      </c>
      <c r="I36" s="246" t="s">
        <v>665</v>
      </c>
      <c r="J36" s="246"/>
      <c r="K36" s="99">
        <v>61</v>
      </c>
      <c r="L36" s="246" t="s">
        <v>668</v>
      </c>
      <c r="M36" s="246"/>
      <c r="N36" s="99">
        <v>100</v>
      </c>
    </row>
    <row r="37" spans="1:14" x14ac:dyDescent="0.25">
      <c r="B37" s="246" t="s">
        <v>666</v>
      </c>
      <c r="C37" s="246"/>
      <c r="D37" s="99">
        <v>541</v>
      </c>
      <c r="E37" s="246" t="s">
        <v>668</v>
      </c>
      <c r="F37" s="246"/>
      <c r="G37" s="99">
        <v>750</v>
      </c>
      <c r="I37" s="246" t="s">
        <v>666</v>
      </c>
      <c r="J37" s="246"/>
      <c r="K37" s="99">
        <v>101</v>
      </c>
      <c r="L37" s="246" t="s">
        <v>668</v>
      </c>
      <c r="M37" s="246"/>
      <c r="N37" s="99">
        <v>145</v>
      </c>
    </row>
    <row r="38" spans="1:14" x14ac:dyDescent="0.25">
      <c r="B38" s="246" t="s">
        <v>667</v>
      </c>
      <c r="C38" s="246"/>
      <c r="D38" s="99" t="s">
        <v>669</v>
      </c>
      <c r="E38" s="246" t="s">
        <v>668</v>
      </c>
      <c r="F38" s="246"/>
      <c r="G38" s="99">
        <v>750</v>
      </c>
      <c r="I38" s="246" t="s">
        <v>667</v>
      </c>
      <c r="J38" s="246"/>
      <c r="K38" s="99" t="s">
        <v>669</v>
      </c>
      <c r="L38" s="246" t="s">
        <v>668</v>
      </c>
      <c r="M38" s="246"/>
      <c r="N38" s="99">
        <v>145</v>
      </c>
    </row>
    <row r="40" spans="1:14" x14ac:dyDescent="0.25">
      <c r="A40" t="s">
        <v>672</v>
      </c>
    </row>
    <row r="42" spans="1:14" x14ac:dyDescent="0.25">
      <c r="B42" s="246" t="s">
        <v>659</v>
      </c>
      <c r="C42" s="246"/>
      <c r="D42" s="246" t="s">
        <v>675</v>
      </c>
      <c r="E42" s="246"/>
      <c r="F42" s="246"/>
      <c r="G42" s="246"/>
      <c r="I42" s="246" t="s">
        <v>659</v>
      </c>
      <c r="J42" s="246"/>
      <c r="K42" s="246" t="s">
        <v>660</v>
      </c>
      <c r="L42" s="246"/>
      <c r="M42" s="246"/>
      <c r="N42" s="246"/>
    </row>
    <row r="43" spans="1:14" x14ac:dyDescent="0.25">
      <c r="B43" s="246" t="s">
        <v>661</v>
      </c>
      <c r="C43" s="246"/>
      <c r="D43" s="100" t="s">
        <v>670</v>
      </c>
      <c r="E43" s="246" t="s">
        <v>668</v>
      </c>
      <c r="F43" s="246"/>
      <c r="G43" s="99">
        <v>100</v>
      </c>
      <c r="I43" s="246" t="s">
        <v>661</v>
      </c>
      <c r="J43" s="246"/>
      <c r="K43" s="100" t="s">
        <v>670</v>
      </c>
      <c r="L43" s="246" t="s">
        <v>668</v>
      </c>
      <c r="M43" s="246"/>
      <c r="N43" s="99">
        <v>12</v>
      </c>
    </row>
    <row r="44" spans="1:14" x14ac:dyDescent="0.25">
      <c r="B44" s="246" t="s">
        <v>662</v>
      </c>
      <c r="C44" s="246"/>
      <c r="D44" s="99">
        <v>101</v>
      </c>
      <c r="E44" s="246" t="s">
        <v>668</v>
      </c>
      <c r="F44" s="246"/>
      <c r="G44" s="99">
        <v>210</v>
      </c>
      <c r="I44" s="246" t="s">
        <v>662</v>
      </c>
      <c r="J44" s="246"/>
      <c r="K44" s="99">
        <v>13</v>
      </c>
      <c r="L44" s="246" t="s">
        <v>668</v>
      </c>
      <c r="M44" s="246"/>
      <c r="N44" s="99">
        <v>30</v>
      </c>
    </row>
    <row r="45" spans="1:14" x14ac:dyDescent="0.25">
      <c r="B45" s="246" t="s">
        <v>663</v>
      </c>
      <c r="C45" s="246"/>
      <c r="D45" s="99">
        <v>211</v>
      </c>
      <c r="E45" s="246" t="s">
        <v>668</v>
      </c>
      <c r="F45" s="246"/>
      <c r="G45" s="99">
        <v>370</v>
      </c>
      <c r="I45" s="246" t="s">
        <v>663</v>
      </c>
      <c r="J45" s="246"/>
      <c r="K45" s="99">
        <v>31</v>
      </c>
      <c r="L45" s="246" t="s">
        <v>668</v>
      </c>
      <c r="M45" s="246"/>
      <c r="N45" s="99">
        <v>65</v>
      </c>
    </row>
    <row r="46" spans="1:14" x14ac:dyDescent="0.25">
      <c r="B46" s="246" t="s">
        <v>664</v>
      </c>
      <c r="C46" s="246"/>
      <c r="D46" s="99">
        <v>371</v>
      </c>
      <c r="E46" s="246" t="s">
        <v>668</v>
      </c>
      <c r="F46" s="246"/>
      <c r="G46" s="99">
        <v>580</v>
      </c>
      <c r="I46" s="246" t="s">
        <v>664</v>
      </c>
      <c r="J46" s="246"/>
      <c r="K46" s="99">
        <v>65</v>
      </c>
      <c r="L46" s="246" t="s">
        <v>668</v>
      </c>
      <c r="M46" s="246"/>
      <c r="N46" s="99">
        <v>110</v>
      </c>
    </row>
    <row r="47" spans="1:14" x14ac:dyDescent="0.25">
      <c r="B47" s="246" t="s">
        <v>665</v>
      </c>
      <c r="C47" s="246"/>
      <c r="D47" s="99">
        <v>581</v>
      </c>
      <c r="E47" s="246" t="s">
        <v>668</v>
      </c>
      <c r="F47" s="246"/>
      <c r="G47" s="99">
        <v>830</v>
      </c>
      <c r="I47" s="246" t="s">
        <v>665</v>
      </c>
      <c r="J47" s="246"/>
      <c r="K47" s="99">
        <v>111</v>
      </c>
      <c r="L47" s="246" t="s">
        <v>668</v>
      </c>
      <c r="M47" s="246"/>
      <c r="N47" s="99">
        <v>160</v>
      </c>
    </row>
    <row r="48" spans="1:14" x14ac:dyDescent="0.25">
      <c r="B48" s="246" t="s">
        <v>666</v>
      </c>
      <c r="C48" s="246"/>
      <c r="D48" s="99">
        <v>831</v>
      </c>
      <c r="E48" s="246" t="s">
        <v>668</v>
      </c>
      <c r="F48" s="246"/>
      <c r="G48" s="99">
        <v>1130</v>
      </c>
      <c r="I48" s="246" t="s">
        <v>666</v>
      </c>
      <c r="J48" s="246"/>
      <c r="K48" s="99">
        <v>161</v>
      </c>
      <c r="L48" s="246" t="s">
        <v>668</v>
      </c>
      <c r="M48" s="246"/>
      <c r="N48" s="99">
        <v>220</v>
      </c>
    </row>
    <row r="49" spans="1:14" x14ac:dyDescent="0.25">
      <c r="B49" s="246" t="s">
        <v>667</v>
      </c>
      <c r="C49" s="246"/>
      <c r="D49" s="99" t="s">
        <v>669</v>
      </c>
      <c r="E49" s="246" t="s">
        <v>668</v>
      </c>
      <c r="F49" s="246"/>
      <c r="G49" s="99">
        <v>1130</v>
      </c>
      <c r="I49" s="246" t="s">
        <v>667</v>
      </c>
      <c r="J49" s="246"/>
      <c r="K49" s="99" t="s">
        <v>669</v>
      </c>
      <c r="L49" s="246" t="s">
        <v>668</v>
      </c>
      <c r="M49" s="246"/>
      <c r="N49" s="99">
        <v>220</v>
      </c>
    </row>
    <row r="51" spans="1:14" x14ac:dyDescent="0.25">
      <c r="A51" t="s">
        <v>673</v>
      </c>
    </row>
    <row r="53" spans="1:14" x14ac:dyDescent="0.25">
      <c r="B53" s="246" t="s">
        <v>659</v>
      </c>
      <c r="C53" s="246"/>
      <c r="D53" s="246" t="s">
        <v>675</v>
      </c>
      <c r="E53" s="246"/>
      <c r="F53" s="246"/>
      <c r="G53" s="246"/>
      <c r="I53" s="246" t="s">
        <v>659</v>
      </c>
      <c r="J53" s="246"/>
      <c r="K53" s="246" t="s">
        <v>660</v>
      </c>
      <c r="L53" s="246"/>
      <c r="M53" s="246"/>
      <c r="N53" s="246"/>
    </row>
    <row r="54" spans="1:14" x14ac:dyDescent="0.25">
      <c r="B54" s="246" t="s">
        <v>661</v>
      </c>
      <c r="C54" s="246"/>
      <c r="D54" s="100" t="s">
        <v>670</v>
      </c>
      <c r="E54" s="246" t="s">
        <v>668</v>
      </c>
      <c r="F54" s="246"/>
      <c r="G54" s="99">
        <v>30</v>
      </c>
      <c r="I54" s="246" t="s">
        <v>661</v>
      </c>
      <c r="J54" s="246"/>
      <c r="K54" s="100" t="s">
        <v>670</v>
      </c>
      <c r="L54" s="246" t="s">
        <v>668</v>
      </c>
      <c r="M54" s="246"/>
      <c r="N54" s="99">
        <v>3</v>
      </c>
    </row>
    <row r="55" spans="1:14" x14ac:dyDescent="0.25">
      <c r="B55" s="246" t="s">
        <v>662</v>
      </c>
      <c r="C55" s="246"/>
      <c r="D55" s="99">
        <v>31</v>
      </c>
      <c r="E55" s="246" t="s">
        <v>668</v>
      </c>
      <c r="F55" s="246"/>
      <c r="G55" s="99">
        <v>90</v>
      </c>
      <c r="I55" s="246" t="s">
        <v>662</v>
      </c>
      <c r="J55" s="246"/>
      <c r="K55" s="99">
        <v>4</v>
      </c>
      <c r="L55" s="246" t="s">
        <v>668</v>
      </c>
      <c r="M55" s="246"/>
      <c r="N55" s="99">
        <v>10</v>
      </c>
    </row>
    <row r="56" spans="1:14" x14ac:dyDescent="0.25">
      <c r="B56" s="246" t="s">
        <v>663</v>
      </c>
      <c r="C56" s="246"/>
      <c r="D56" s="99">
        <v>91</v>
      </c>
      <c r="E56" s="246" t="s">
        <v>668</v>
      </c>
      <c r="F56" s="246"/>
      <c r="G56" s="99">
        <v>170</v>
      </c>
      <c r="I56" s="246" t="s">
        <v>663</v>
      </c>
      <c r="J56" s="246"/>
      <c r="K56" s="99">
        <v>11</v>
      </c>
      <c r="L56" s="246" t="s">
        <v>668</v>
      </c>
      <c r="M56" s="246"/>
      <c r="N56" s="99">
        <v>25</v>
      </c>
    </row>
    <row r="57" spans="1:14" x14ac:dyDescent="0.25">
      <c r="B57" s="246" t="s">
        <v>664</v>
      </c>
      <c r="C57" s="246"/>
      <c r="D57" s="99">
        <v>171</v>
      </c>
      <c r="E57" s="246" t="s">
        <v>668</v>
      </c>
      <c r="F57" s="246"/>
      <c r="G57" s="99">
        <v>270</v>
      </c>
      <c r="I57" s="246" t="s">
        <v>664</v>
      </c>
      <c r="J57" s="246"/>
      <c r="K57" s="99">
        <v>26</v>
      </c>
      <c r="L57" s="246" t="s">
        <v>668</v>
      </c>
      <c r="M57" s="246"/>
      <c r="N57" s="99">
        <v>45</v>
      </c>
    </row>
    <row r="58" spans="1:14" x14ac:dyDescent="0.25">
      <c r="B58" s="246" t="s">
        <v>665</v>
      </c>
      <c r="C58" s="246"/>
      <c r="D58" s="99">
        <v>271</v>
      </c>
      <c r="E58" s="246" t="s">
        <v>668</v>
      </c>
      <c r="F58" s="246"/>
      <c r="G58" s="99">
        <v>380</v>
      </c>
      <c r="I58" s="246" t="s">
        <v>665</v>
      </c>
      <c r="J58" s="246"/>
      <c r="K58" s="99">
        <v>46</v>
      </c>
      <c r="L58" s="246" t="s">
        <v>668</v>
      </c>
      <c r="M58" s="246"/>
      <c r="N58" s="99">
        <v>70</v>
      </c>
    </row>
    <row r="59" spans="1:14" x14ac:dyDescent="0.25">
      <c r="B59" s="246" t="s">
        <v>666</v>
      </c>
      <c r="C59" s="246"/>
      <c r="D59" s="99">
        <v>381</v>
      </c>
      <c r="E59" s="246" t="s">
        <v>668</v>
      </c>
      <c r="F59" s="246"/>
      <c r="G59" s="99">
        <v>510</v>
      </c>
      <c r="I59" s="246" t="s">
        <v>666</v>
      </c>
      <c r="J59" s="246"/>
      <c r="K59" s="99">
        <v>71</v>
      </c>
      <c r="L59" s="246" t="s">
        <v>668</v>
      </c>
      <c r="M59" s="246"/>
      <c r="N59" s="99">
        <v>95</v>
      </c>
    </row>
    <row r="60" spans="1:14" x14ac:dyDescent="0.25">
      <c r="B60" s="246" t="s">
        <v>667</v>
      </c>
      <c r="C60" s="246"/>
      <c r="D60" s="99" t="s">
        <v>669</v>
      </c>
      <c r="E60" s="246" t="s">
        <v>668</v>
      </c>
      <c r="F60" s="246"/>
      <c r="G60" s="99">
        <v>510</v>
      </c>
      <c r="I60" s="246" t="s">
        <v>667</v>
      </c>
      <c r="J60" s="246"/>
      <c r="K60" s="99" t="s">
        <v>669</v>
      </c>
      <c r="L60" s="246" t="s">
        <v>668</v>
      </c>
      <c r="M60" s="246"/>
      <c r="N60" s="99">
        <v>95</v>
      </c>
    </row>
  </sheetData>
  <sheetProtection password="C68F" sheet="1" objects="1" scenarios="1"/>
  <mergeCells count="138">
    <mergeCell ref="B12:D12"/>
    <mergeCell ref="B13:D13"/>
    <mergeCell ref="I20:J20"/>
    <mergeCell ref="K20:N20"/>
    <mergeCell ref="I21:J21"/>
    <mergeCell ref="I22:J22"/>
    <mergeCell ref="B6:D6"/>
    <mergeCell ref="B7:D7"/>
    <mergeCell ref="B8:D8"/>
    <mergeCell ref="B9:D9"/>
    <mergeCell ref="B10:D10"/>
    <mergeCell ref="B11:D11"/>
    <mergeCell ref="I23:J23"/>
    <mergeCell ref="I24:J24"/>
    <mergeCell ref="I25:J25"/>
    <mergeCell ref="I26:J26"/>
    <mergeCell ref="I27:J27"/>
    <mergeCell ref="L21:M21"/>
    <mergeCell ref="L22:M22"/>
    <mergeCell ref="L23:M23"/>
    <mergeCell ref="L24:M24"/>
    <mergeCell ref="L25:M25"/>
    <mergeCell ref="I33:J33"/>
    <mergeCell ref="L33:M33"/>
    <mergeCell ref="I34:J34"/>
    <mergeCell ref="L34:M34"/>
    <mergeCell ref="I35:J35"/>
    <mergeCell ref="L35:M35"/>
    <mergeCell ref="L26:M26"/>
    <mergeCell ref="L27:M27"/>
    <mergeCell ref="I31:J31"/>
    <mergeCell ref="K31:N31"/>
    <mergeCell ref="I32:J32"/>
    <mergeCell ref="L32:M32"/>
    <mergeCell ref="I42:J42"/>
    <mergeCell ref="K42:N42"/>
    <mergeCell ref="I43:J43"/>
    <mergeCell ref="L43:M43"/>
    <mergeCell ref="I44:J44"/>
    <mergeCell ref="L44:M44"/>
    <mergeCell ref="I36:J36"/>
    <mergeCell ref="L36:M36"/>
    <mergeCell ref="I37:J37"/>
    <mergeCell ref="L37:M37"/>
    <mergeCell ref="I38:J38"/>
    <mergeCell ref="L38:M38"/>
    <mergeCell ref="I49:J49"/>
    <mergeCell ref="L49:M49"/>
    <mergeCell ref="I53:J53"/>
    <mergeCell ref="K53:N53"/>
    <mergeCell ref="I45:J45"/>
    <mergeCell ref="L45:M45"/>
    <mergeCell ref="I46:J46"/>
    <mergeCell ref="L46:M46"/>
    <mergeCell ref="I47:J47"/>
    <mergeCell ref="L47:M47"/>
    <mergeCell ref="I60:J60"/>
    <mergeCell ref="L60:M60"/>
    <mergeCell ref="B20:C20"/>
    <mergeCell ref="D20:G20"/>
    <mergeCell ref="B21:C21"/>
    <mergeCell ref="E21:F21"/>
    <mergeCell ref="B22:C22"/>
    <mergeCell ref="E22:F22"/>
    <mergeCell ref="B23:C23"/>
    <mergeCell ref="E23:F23"/>
    <mergeCell ref="I57:J57"/>
    <mergeCell ref="L57:M57"/>
    <mergeCell ref="I58:J58"/>
    <mergeCell ref="L58:M58"/>
    <mergeCell ref="I59:J59"/>
    <mergeCell ref="L59:M59"/>
    <mergeCell ref="I54:J54"/>
    <mergeCell ref="L54:M54"/>
    <mergeCell ref="I55:J55"/>
    <mergeCell ref="L55:M55"/>
    <mergeCell ref="I56:J56"/>
    <mergeCell ref="L56:M56"/>
    <mergeCell ref="I48:J48"/>
    <mergeCell ref="L48:M48"/>
    <mergeCell ref="B27:C27"/>
    <mergeCell ref="E27:F27"/>
    <mergeCell ref="B31:C31"/>
    <mergeCell ref="D31:G31"/>
    <mergeCell ref="B32:C32"/>
    <mergeCell ref="E32:F32"/>
    <mergeCell ref="B24:C24"/>
    <mergeCell ref="E24:F24"/>
    <mergeCell ref="B25:C25"/>
    <mergeCell ref="E25:F25"/>
    <mergeCell ref="B26:C26"/>
    <mergeCell ref="E26:F26"/>
    <mergeCell ref="B36:C36"/>
    <mergeCell ref="E36:F36"/>
    <mergeCell ref="B37:C37"/>
    <mergeCell ref="E37:F37"/>
    <mergeCell ref="B38:C38"/>
    <mergeCell ref="E38:F38"/>
    <mergeCell ref="B33:C33"/>
    <mergeCell ref="E33:F33"/>
    <mergeCell ref="B34:C34"/>
    <mergeCell ref="E34:F34"/>
    <mergeCell ref="B35:C35"/>
    <mergeCell ref="E35:F35"/>
    <mergeCell ref="B46:C46"/>
    <mergeCell ref="E46:F46"/>
    <mergeCell ref="B47:C47"/>
    <mergeCell ref="E47:F47"/>
    <mergeCell ref="B42:C42"/>
    <mergeCell ref="D42:G42"/>
    <mergeCell ref="B43:C43"/>
    <mergeCell ref="E43:F43"/>
    <mergeCell ref="B44:C44"/>
    <mergeCell ref="E44:F44"/>
    <mergeCell ref="B60:C60"/>
    <mergeCell ref="E60:F60"/>
    <mergeCell ref="B14:D14"/>
    <mergeCell ref="E14:G14"/>
    <mergeCell ref="B57:C57"/>
    <mergeCell ref="E57:F57"/>
    <mergeCell ref="B58:C58"/>
    <mergeCell ref="E58:F58"/>
    <mergeCell ref="B59:C59"/>
    <mergeCell ref="E59:F59"/>
    <mergeCell ref="B54:C54"/>
    <mergeCell ref="E54:F54"/>
    <mergeCell ref="B55:C55"/>
    <mergeCell ref="E55:F55"/>
    <mergeCell ref="B56:C56"/>
    <mergeCell ref="E56:F56"/>
    <mergeCell ref="B48:C48"/>
    <mergeCell ref="E48:F48"/>
    <mergeCell ref="B49:C49"/>
    <mergeCell ref="E49:F49"/>
    <mergeCell ref="B53:C53"/>
    <mergeCell ref="D53:G53"/>
    <mergeCell ref="B45:C45"/>
    <mergeCell ref="E45:F45"/>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D34"/>
  <sheetViews>
    <sheetView topLeftCell="A5" workbookViewId="0">
      <selection activeCell="A6" sqref="A6:G6"/>
    </sheetView>
  </sheetViews>
  <sheetFormatPr baseColWidth="10" defaultRowHeight="15" x14ac:dyDescent="0.25"/>
  <cols>
    <col min="1" max="1" width="66.5703125" customWidth="1"/>
    <col min="2" max="2" width="38.140625" bestFit="1" customWidth="1"/>
    <col min="3" max="3" width="13.7109375" bestFit="1" customWidth="1"/>
    <col min="4" max="4" width="18" bestFit="1" customWidth="1"/>
  </cols>
  <sheetData>
    <row r="1" spans="1:4" x14ac:dyDescent="0.25">
      <c r="A1" t="s">
        <v>113</v>
      </c>
    </row>
    <row r="2" spans="1:4" x14ac:dyDescent="0.25">
      <c r="A2" t="s">
        <v>114</v>
      </c>
    </row>
    <row r="4" spans="1:4" x14ac:dyDescent="0.25">
      <c r="A4" t="s">
        <v>115</v>
      </c>
      <c r="B4" t="s">
        <v>142</v>
      </c>
      <c r="C4" t="s">
        <v>193</v>
      </c>
      <c r="D4" t="s">
        <v>194</v>
      </c>
    </row>
    <row r="5" spans="1:4" x14ac:dyDescent="0.25">
      <c r="A5" s="17" t="s">
        <v>116</v>
      </c>
      <c r="B5" t="s">
        <v>143</v>
      </c>
      <c r="C5">
        <v>28109</v>
      </c>
      <c r="D5" t="s">
        <v>169</v>
      </c>
    </row>
    <row r="6" spans="1:4" x14ac:dyDescent="0.25">
      <c r="A6" t="s">
        <v>117</v>
      </c>
      <c r="B6" t="s">
        <v>144</v>
      </c>
      <c r="C6">
        <v>28111</v>
      </c>
      <c r="D6" t="s">
        <v>170</v>
      </c>
    </row>
    <row r="7" spans="1:4" x14ac:dyDescent="0.25">
      <c r="A7" s="17" t="s">
        <v>118</v>
      </c>
      <c r="B7" t="s">
        <v>145</v>
      </c>
      <c r="C7">
        <v>33070</v>
      </c>
      <c r="D7" t="s">
        <v>171</v>
      </c>
    </row>
    <row r="8" spans="1:4" x14ac:dyDescent="0.25">
      <c r="A8" t="s">
        <v>119</v>
      </c>
      <c r="B8" t="s">
        <v>146</v>
      </c>
      <c r="C8">
        <v>33190</v>
      </c>
      <c r="D8" t="s">
        <v>172</v>
      </c>
    </row>
    <row r="9" spans="1:4" x14ac:dyDescent="0.25">
      <c r="A9" t="s">
        <v>120</v>
      </c>
      <c r="B9" t="s">
        <v>147</v>
      </c>
      <c r="C9">
        <v>33430</v>
      </c>
      <c r="D9" t="s">
        <v>173</v>
      </c>
    </row>
    <row r="10" spans="1:4" x14ac:dyDescent="0.25">
      <c r="A10" t="s">
        <v>121</v>
      </c>
      <c r="B10" t="s">
        <v>148</v>
      </c>
      <c r="C10">
        <v>38042</v>
      </c>
      <c r="D10" t="s">
        <v>174</v>
      </c>
    </row>
    <row r="11" spans="1:4" x14ac:dyDescent="0.25">
      <c r="A11" t="s">
        <v>122</v>
      </c>
      <c r="B11" t="s">
        <v>149</v>
      </c>
      <c r="C11">
        <v>38190</v>
      </c>
      <c r="D11" t="s">
        <v>175</v>
      </c>
    </row>
    <row r="12" spans="1:4" x14ac:dyDescent="0.25">
      <c r="A12" t="s">
        <v>123</v>
      </c>
      <c r="B12" t="s">
        <v>150</v>
      </c>
      <c r="C12">
        <v>40800</v>
      </c>
      <c r="D12" t="s">
        <v>176</v>
      </c>
    </row>
    <row r="13" spans="1:4" x14ac:dyDescent="0.25">
      <c r="A13" t="s">
        <v>124</v>
      </c>
      <c r="B13" t="s">
        <v>151</v>
      </c>
      <c r="C13">
        <v>57501</v>
      </c>
      <c r="D13" t="s">
        <v>177</v>
      </c>
    </row>
    <row r="14" spans="1:4" x14ac:dyDescent="0.25">
      <c r="A14" t="s">
        <v>125</v>
      </c>
      <c r="B14" t="s">
        <v>152</v>
      </c>
      <c r="C14">
        <v>65301</v>
      </c>
      <c r="D14" t="s">
        <v>178</v>
      </c>
    </row>
    <row r="15" spans="1:4" x14ac:dyDescent="0.25">
      <c r="A15" t="s">
        <v>126</v>
      </c>
      <c r="B15" t="s">
        <v>153</v>
      </c>
      <c r="C15">
        <v>67082</v>
      </c>
      <c r="D15" t="s">
        <v>179</v>
      </c>
    </row>
    <row r="16" spans="1:4" x14ac:dyDescent="0.25">
      <c r="A16" t="s">
        <v>127</v>
      </c>
      <c r="B16" t="s">
        <v>154</v>
      </c>
      <c r="C16">
        <v>67141</v>
      </c>
      <c r="D16" t="s">
        <v>180</v>
      </c>
    </row>
    <row r="17" spans="1:4" x14ac:dyDescent="0.25">
      <c r="A17" t="s">
        <v>128</v>
      </c>
      <c r="B17" t="s">
        <v>155</v>
      </c>
      <c r="C17">
        <v>68004</v>
      </c>
      <c r="D17" t="s">
        <v>181</v>
      </c>
    </row>
    <row r="18" spans="1:4" x14ac:dyDescent="0.25">
      <c r="A18" t="s">
        <v>129</v>
      </c>
      <c r="B18" t="s">
        <v>156</v>
      </c>
      <c r="C18">
        <v>68503</v>
      </c>
      <c r="D18" t="s">
        <v>182</v>
      </c>
    </row>
    <row r="19" spans="1:4" x14ac:dyDescent="0.25">
      <c r="A19" t="s">
        <v>130</v>
      </c>
      <c r="B19" t="s">
        <v>157</v>
      </c>
      <c r="C19">
        <v>74132</v>
      </c>
      <c r="D19" t="s">
        <v>183</v>
      </c>
    </row>
    <row r="20" spans="1:4" x14ac:dyDescent="0.25">
      <c r="A20" t="s">
        <v>131</v>
      </c>
      <c r="B20" t="s">
        <v>158</v>
      </c>
      <c r="C20">
        <v>74704</v>
      </c>
      <c r="D20" t="s">
        <v>184</v>
      </c>
    </row>
    <row r="21" spans="1:4" x14ac:dyDescent="0.25">
      <c r="A21" t="s">
        <v>132</v>
      </c>
      <c r="B21" t="s">
        <v>159</v>
      </c>
      <c r="C21">
        <v>74910</v>
      </c>
      <c r="D21" t="s">
        <v>185</v>
      </c>
    </row>
    <row r="22" spans="1:4" x14ac:dyDescent="0.25">
      <c r="A22" t="s">
        <v>133</v>
      </c>
      <c r="B22" t="s">
        <v>160</v>
      </c>
      <c r="C22">
        <v>75008</v>
      </c>
      <c r="D22" t="s">
        <v>186</v>
      </c>
    </row>
    <row r="23" spans="1:4" x14ac:dyDescent="0.25">
      <c r="A23" t="s">
        <v>134</v>
      </c>
      <c r="B23" t="s">
        <v>161</v>
      </c>
      <c r="C23">
        <v>75009</v>
      </c>
      <c r="D23" t="s">
        <v>186</v>
      </c>
    </row>
    <row r="24" spans="1:4" x14ac:dyDescent="0.25">
      <c r="A24" t="s">
        <v>135</v>
      </c>
      <c r="B24" t="s">
        <v>162</v>
      </c>
      <c r="C24">
        <v>80201</v>
      </c>
      <c r="D24" t="s">
        <v>187</v>
      </c>
    </row>
    <row r="25" spans="1:4" x14ac:dyDescent="0.25">
      <c r="A25" t="s">
        <v>136</v>
      </c>
      <c r="B25" t="s">
        <v>163</v>
      </c>
      <c r="C25">
        <v>81400</v>
      </c>
      <c r="D25" t="s">
        <v>188</v>
      </c>
    </row>
    <row r="26" spans="1:4" x14ac:dyDescent="0.25">
      <c r="A26" t="s">
        <v>137</v>
      </c>
      <c r="B26" t="s">
        <v>164</v>
      </c>
      <c r="C26">
        <v>81503</v>
      </c>
      <c r="D26" t="s">
        <v>189</v>
      </c>
    </row>
    <row r="27" spans="1:4" x14ac:dyDescent="0.25">
      <c r="A27" t="s">
        <v>138</v>
      </c>
      <c r="B27" t="s">
        <v>165</v>
      </c>
      <c r="C27">
        <v>80240</v>
      </c>
      <c r="D27" t="s">
        <v>190</v>
      </c>
    </row>
    <row r="28" spans="1:4" x14ac:dyDescent="0.25">
      <c r="A28" t="s">
        <v>139</v>
      </c>
      <c r="B28" t="s">
        <v>166</v>
      </c>
      <c r="C28">
        <v>79000</v>
      </c>
      <c r="D28" t="s">
        <v>191</v>
      </c>
    </row>
    <row r="29" spans="1:4" x14ac:dyDescent="0.25">
      <c r="A29" t="s">
        <v>140</v>
      </c>
      <c r="B29" t="s">
        <v>167</v>
      </c>
      <c r="C29">
        <v>92901</v>
      </c>
      <c r="D29" t="s">
        <v>192</v>
      </c>
    </row>
    <row r="30" spans="1:4" x14ac:dyDescent="0.25">
      <c r="A30" t="s">
        <v>141</v>
      </c>
      <c r="B30" t="s">
        <v>168</v>
      </c>
      <c r="C30">
        <v>92981</v>
      </c>
      <c r="D30" t="s">
        <v>192</v>
      </c>
    </row>
    <row r="32" spans="1:4" x14ac:dyDescent="0.25">
      <c r="A32" t="s">
        <v>578</v>
      </c>
    </row>
    <row r="33" spans="1:1" x14ac:dyDescent="0.25">
      <c r="A33" s="17" t="s">
        <v>579</v>
      </c>
    </row>
    <row r="34" spans="1:1" x14ac:dyDescent="0.25">
      <c r="A34" s="17" t="s">
        <v>580</v>
      </c>
    </row>
  </sheetData>
  <sheetProtection password="C68F" sheet="1" objects="1" scenarios="1"/>
  <hyperlinks>
    <hyperlink ref="A5" r:id="rId1"/>
    <hyperlink ref="A7" r:id="rId2"/>
    <hyperlink ref="A33" r:id="rId3"/>
    <hyperlink ref="A34" r:id="rId4"/>
  </hyperlinks>
  <pageMargins left="0.7" right="0.7" top="0.75" bottom="0.75" header="0.3" footer="0.3"/>
  <tableParts count="1">
    <tablePart r:id="rId5"/>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U233"/>
  <sheetViews>
    <sheetView topLeftCell="A127" workbookViewId="0">
      <selection activeCell="A6" sqref="A6:G6"/>
    </sheetView>
  </sheetViews>
  <sheetFormatPr baseColWidth="10" defaultRowHeight="15" x14ac:dyDescent="0.25"/>
  <cols>
    <col min="1" max="1" width="19.140625" customWidth="1"/>
    <col min="2" max="2" width="14.28515625" customWidth="1"/>
    <col min="3" max="3" width="12.7109375" customWidth="1"/>
    <col min="4" max="4" width="13.140625" customWidth="1"/>
  </cols>
  <sheetData>
    <row r="1" spans="1:3" x14ac:dyDescent="0.25">
      <c r="A1" t="s">
        <v>228</v>
      </c>
    </row>
    <row r="2" spans="1:3" x14ac:dyDescent="0.25">
      <c r="B2" t="s">
        <v>229</v>
      </c>
    </row>
    <row r="3" spans="1:3" x14ac:dyDescent="0.25">
      <c r="B3" t="s">
        <v>230</v>
      </c>
    </row>
    <row r="4" spans="1:3" x14ac:dyDescent="0.25">
      <c r="B4" t="s">
        <v>231</v>
      </c>
    </row>
    <row r="5" spans="1:3" x14ac:dyDescent="0.25">
      <c r="C5" t="s">
        <v>232</v>
      </c>
    </row>
    <row r="6" spans="1:3" x14ac:dyDescent="0.25">
      <c r="C6" t="s">
        <v>233</v>
      </c>
    </row>
    <row r="8" spans="1:3" x14ac:dyDescent="0.25">
      <c r="A8" t="s">
        <v>234</v>
      </c>
    </row>
    <row r="9" spans="1:3" x14ac:dyDescent="0.25">
      <c r="B9" t="s">
        <v>235</v>
      </c>
    </row>
    <row r="10" spans="1:3" x14ac:dyDescent="0.25">
      <c r="A10" t="s">
        <v>236</v>
      </c>
      <c r="B10" t="s">
        <v>237</v>
      </c>
    </row>
    <row r="11" spans="1:3" x14ac:dyDescent="0.25">
      <c r="A11" t="s">
        <v>238</v>
      </c>
      <c r="B11" t="s">
        <v>239</v>
      </c>
    </row>
    <row r="12" spans="1:3" x14ac:dyDescent="0.25">
      <c r="A12" t="s">
        <v>240</v>
      </c>
      <c r="B12" t="s">
        <v>241</v>
      </c>
    </row>
    <row r="13" spans="1:3" x14ac:dyDescent="0.25">
      <c r="A13" t="s">
        <v>242</v>
      </c>
      <c r="B13" t="s">
        <v>243</v>
      </c>
    </row>
    <row r="14" spans="1:3" x14ac:dyDescent="0.25">
      <c r="A14" t="s">
        <v>244</v>
      </c>
      <c r="B14" t="s">
        <v>245</v>
      </c>
    </row>
    <row r="15" spans="1:3" x14ac:dyDescent="0.25">
      <c r="B15" t="s">
        <v>246</v>
      </c>
    </row>
    <row r="16" spans="1:3" x14ac:dyDescent="0.25">
      <c r="A16" t="s">
        <v>247</v>
      </c>
      <c r="B16" t="s">
        <v>248</v>
      </c>
    </row>
    <row r="17" spans="1:3" x14ac:dyDescent="0.25">
      <c r="A17" t="s">
        <v>249</v>
      </c>
      <c r="B17" t="s">
        <v>250</v>
      </c>
    </row>
    <row r="18" spans="1:3" x14ac:dyDescent="0.25">
      <c r="A18" t="s">
        <v>251</v>
      </c>
      <c r="B18" t="s">
        <v>252</v>
      </c>
    </row>
    <row r="19" spans="1:3" x14ac:dyDescent="0.25">
      <c r="A19" t="s">
        <v>253</v>
      </c>
      <c r="B19" t="s">
        <v>254</v>
      </c>
    </row>
    <row r="21" spans="1:3" x14ac:dyDescent="0.25">
      <c r="A21" t="s">
        <v>255</v>
      </c>
    </row>
    <row r="23" spans="1:3" x14ac:dyDescent="0.25">
      <c r="A23" t="s">
        <v>261</v>
      </c>
    </row>
    <row r="24" spans="1:3" x14ac:dyDescent="0.25">
      <c r="A24" t="s">
        <v>256</v>
      </c>
    </row>
    <row r="25" spans="1:3" x14ac:dyDescent="0.25">
      <c r="A25" t="s">
        <v>257</v>
      </c>
    </row>
    <row r="26" spans="1:3" x14ac:dyDescent="0.25">
      <c r="B26" t="s">
        <v>258</v>
      </c>
    </row>
    <row r="27" spans="1:3" x14ac:dyDescent="0.25">
      <c r="B27" t="s">
        <v>259</v>
      </c>
    </row>
    <row r="28" spans="1:3" x14ac:dyDescent="0.25">
      <c r="B28" t="s">
        <v>260</v>
      </c>
    </row>
    <row r="30" spans="1:3" x14ac:dyDescent="0.25">
      <c r="A30" t="s">
        <v>262</v>
      </c>
    </row>
    <row r="31" spans="1:3" x14ac:dyDescent="0.25">
      <c r="B31" t="s">
        <v>263</v>
      </c>
      <c r="C31" t="s">
        <v>268</v>
      </c>
    </row>
    <row r="32" spans="1:3" x14ac:dyDescent="0.25">
      <c r="B32" t="s">
        <v>264</v>
      </c>
      <c r="C32" t="s">
        <v>269</v>
      </c>
    </row>
    <row r="33" spans="1:11" x14ac:dyDescent="0.25">
      <c r="B33" t="s">
        <v>265</v>
      </c>
      <c r="C33" t="s">
        <v>270</v>
      </c>
    </row>
    <row r="34" spans="1:11" x14ac:dyDescent="0.25">
      <c r="B34" t="s">
        <v>266</v>
      </c>
      <c r="C34" t="s">
        <v>271</v>
      </c>
    </row>
    <row r="35" spans="1:11" x14ac:dyDescent="0.25">
      <c r="B35" t="s">
        <v>267</v>
      </c>
      <c r="C35" t="s">
        <v>272</v>
      </c>
    </row>
    <row r="39" spans="1:11" x14ac:dyDescent="0.25">
      <c r="A39" t="s">
        <v>273</v>
      </c>
    </row>
    <row r="40" spans="1:11" x14ac:dyDescent="0.25">
      <c r="B40" t="s">
        <v>274</v>
      </c>
    </row>
    <row r="41" spans="1:11" x14ac:dyDescent="0.25">
      <c r="A41" t="s">
        <v>275</v>
      </c>
    </row>
    <row r="42" spans="1:11" ht="15" customHeight="1" x14ac:dyDescent="0.25">
      <c r="B42" t="s">
        <v>276</v>
      </c>
      <c r="C42" s="330" t="s">
        <v>278</v>
      </c>
      <c r="D42" s="330"/>
      <c r="E42" s="330"/>
      <c r="F42" s="330"/>
      <c r="G42" s="330"/>
      <c r="H42" s="330"/>
      <c r="I42" s="330"/>
      <c r="J42" s="330"/>
      <c r="K42" s="330"/>
    </row>
    <row r="43" spans="1:11" x14ac:dyDescent="0.25">
      <c r="C43" s="330"/>
      <c r="D43" s="330"/>
      <c r="E43" s="330"/>
      <c r="F43" s="330"/>
      <c r="G43" s="330"/>
      <c r="H43" s="330"/>
      <c r="I43" s="330"/>
      <c r="J43" s="330"/>
      <c r="K43" s="330"/>
    </row>
    <row r="44" spans="1:11" x14ac:dyDescent="0.25">
      <c r="C44" s="330"/>
      <c r="D44" s="330"/>
      <c r="E44" s="330"/>
      <c r="F44" s="330"/>
      <c r="G44" s="330"/>
      <c r="H44" s="330"/>
      <c r="I44" s="330"/>
      <c r="J44" s="330"/>
      <c r="K44" s="330"/>
    </row>
    <row r="45" spans="1:11" ht="15" customHeight="1" x14ac:dyDescent="0.25">
      <c r="B45" t="s">
        <v>277</v>
      </c>
      <c r="C45" s="330" t="s">
        <v>279</v>
      </c>
      <c r="D45" s="330"/>
      <c r="E45" s="330"/>
      <c r="F45" s="330"/>
      <c r="G45" s="330"/>
      <c r="H45" s="330"/>
      <c r="I45" s="330"/>
      <c r="J45" s="330"/>
      <c r="K45" s="330"/>
    </row>
    <row r="46" spans="1:11" x14ac:dyDescent="0.25">
      <c r="C46" s="330"/>
      <c r="D46" s="330"/>
      <c r="E46" s="330"/>
      <c r="F46" s="330"/>
      <c r="G46" s="330"/>
      <c r="H46" s="330"/>
      <c r="I46" s="330"/>
      <c r="J46" s="330"/>
      <c r="K46" s="330"/>
    </row>
    <row r="47" spans="1:11" x14ac:dyDescent="0.25">
      <c r="C47" s="330"/>
      <c r="D47" s="330"/>
      <c r="E47" s="330"/>
      <c r="F47" s="330"/>
      <c r="G47" s="330"/>
      <c r="H47" s="330"/>
      <c r="I47" s="330"/>
      <c r="J47" s="330"/>
      <c r="K47" s="330"/>
    </row>
    <row r="48" spans="1:11" x14ac:dyDescent="0.25">
      <c r="C48" s="330"/>
      <c r="D48" s="330"/>
      <c r="E48" s="330"/>
      <c r="F48" s="330"/>
      <c r="G48" s="330"/>
      <c r="H48" s="330"/>
      <c r="I48" s="330"/>
      <c r="J48" s="330"/>
      <c r="K48" s="330"/>
    </row>
    <row r="49" spans="1:21" x14ac:dyDescent="0.25">
      <c r="C49" s="330"/>
      <c r="D49" s="330"/>
      <c r="E49" s="330"/>
      <c r="F49" s="330"/>
      <c r="G49" s="330"/>
      <c r="H49" s="330"/>
      <c r="I49" s="330"/>
      <c r="J49" s="330"/>
      <c r="K49" s="330"/>
    </row>
    <row r="50" spans="1:21" x14ac:dyDescent="0.25">
      <c r="A50" t="s">
        <v>280</v>
      </c>
    </row>
    <row r="51" spans="1:21" x14ac:dyDescent="0.25">
      <c r="B51" t="s">
        <v>264</v>
      </c>
      <c r="C51" s="330" t="s">
        <v>281</v>
      </c>
      <c r="D51" s="330"/>
      <c r="E51" s="330"/>
      <c r="F51" s="330"/>
      <c r="G51" s="330"/>
      <c r="H51" s="330"/>
      <c r="I51" s="330"/>
      <c r="J51" s="330"/>
      <c r="K51" s="330"/>
    </row>
    <row r="52" spans="1:21" x14ac:dyDescent="0.25">
      <c r="C52" s="330"/>
      <c r="D52" s="330"/>
      <c r="E52" s="330"/>
      <c r="F52" s="330"/>
      <c r="G52" s="330"/>
      <c r="H52" s="330"/>
      <c r="I52" s="330"/>
      <c r="J52" s="330"/>
      <c r="K52" s="330"/>
    </row>
    <row r="53" spans="1:21" x14ac:dyDescent="0.25">
      <c r="B53" t="s">
        <v>265</v>
      </c>
      <c r="C53" s="330" t="s">
        <v>282</v>
      </c>
      <c r="D53" s="330"/>
      <c r="E53" s="330"/>
      <c r="F53" s="330"/>
      <c r="G53" s="330"/>
      <c r="H53" s="330"/>
      <c r="I53" s="330"/>
      <c r="J53" s="330"/>
      <c r="K53" s="330"/>
    </row>
    <row r="54" spans="1:21" x14ac:dyDescent="0.25">
      <c r="C54" s="330"/>
      <c r="D54" s="330"/>
      <c r="E54" s="330"/>
      <c r="F54" s="330"/>
      <c r="G54" s="330"/>
      <c r="H54" s="330"/>
      <c r="I54" s="330"/>
      <c r="J54" s="330"/>
      <c r="K54" s="330"/>
    </row>
    <row r="55" spans="1:21" x14ac:dyDescent="0.25">
      <c r="B55" t="s">
        <v>266</v>
      </c>
      <c r="C55" s="330" t="s">
        <v>283</v>
      </c>
      <c r="D55" s="330"/>
      <c r="E55" s="330"/>
      <c r="F55" s="330"/>
      <c r="G55" s="330"/>
      <c r="H55" s="330"/>
      <c r="I55" s="330"/>
      <c r="J55" s="330"/>
      <c r="K55" s="330"/>
    </row>
    <row r="56" spans="1:21" x14ac:dyDescent="0.25">
      <c r="C56" s="330"/>
      <c r="D56" s="330"/>
      <c r="E56" s="330"/>
      <c r="F56" s="330"/>
      <c r="G56" s="330"/>
      <c r="H56" s="330"/>
      <c r="I56" s="330"/>
      <c r="J56" s="330"/>
      <c r="K56" s="330"/>
    </row>
    <row r="57" spans="1:21" x14ac:dyDescent="0.25">
      <c r="A57" t="s">
        <v>284</v>
      </c>
    </row>
    <row r="58" spans="1:21" x14ac:dyDescent="0.25">
      <c r="A58" t="s">
        <v>285</v>
      </c>
    </row>
    <row r="61" spans="1:21" ht="18.75" x14ac:dyDescent="0.3">
      <c r="A61" s="48" t="s">
        <v>286</v>
      </c>
      <c r="B61" s="48"/>
      <c r="C61" s="48" t="s">
        <v>287</v>
      </c>
      <c r="D61" s="48"/>
      <c r="E61" s="48"/>
      <c r="F61" s="48"/>
    </row>
    <row r="64" spans="1:21" x14ac:dyDescent="0.25">
      <c r="A64" s="25" t="s">
        <v>288</v>
      </c>
      <c r="B64" s="10"/>
      <c r="C64" s="10" t="s">
        <v>289</v>
      </c>
      <c r="D64" s="10" t="s">
        <v>290</v>
      </c>
      <c r="E64" s="10"/>
      <c r="F64" s="10" t="s">
        <v>300</v>
      </c>
      <c r="G64" s="10"/>
      <c r="H64" s="10"/>
      <c r="I64" s="10"/>
      <c r="J64" s="10"/>
      <c r="K64" s="10"/>
      <c r="L64" s="23" t="s">
        <v>302</v>
      </c>
      <c r="M64" s="10"/>
      <c r="N64" s="10"/>
      <c r="O64" s="10"/>
      <c r="P64" s="10"/>
      <c r="Q64" s="10"/>
      <c r="R64" s="10"/>
      <c r="S64" s="10"/>
      <c r="T64" s="10"/>
      <c r="U64" s="24"/>
    </row>
    <row r="65" spans="1:21" x14ac:dyDescent="0.25">
      <c r="A65" s="12"/>
      <c r="B65" s="6"/>
      <c r="C65" s="6" t="s">
        <v>323</v>
      </c>
      <c r="D65" s="6"/>
      <c r="E65" s="6"/>
      <c r="F65" s="6" t="s">
        <v>301</v>
      </c>
      <c r="G65" s="6"/>
      <c r="H65" s="6"/>
      <c r="I65" s="6"/>
      <c r="J65" s="6"/>
      <c r="K65" s="6"/>
      <c r="L65" s="6"/>
      <c r="M65" s="6"/>
      <c r="N65" s="6"/>
      <c r="O65" s="6"/>
      <c r="P65" s="6"/>
      <c r="Q65" s="6"/>
      <c r="R65" s="6"/>
      <c r="S65" s="6"/>
      <c r="T65" s="6"/>
      <c r="U65" s="15"/>
    </row>
    <row r="66" spans="1:21" ht="15.75" thickBot="1" x14ac:dyDescent="0.3">
      <c r="A66" s="12"/>
      <c r="B66" s="6"/>
      <c r="C66" s="6"/>
      <c r="D66" s="6"/>
      <c r="E66" s="6"/>
      <c r="F66" s="6"/>
      <c r="G66" s="6"/>
      <c r="H66" s="6"/>
      <c r="I66" s="6"/>
      <c r="J66" s="6"/>
      <c r="K66" s="6"/>
      <c r="L66" s="6"/>
      <c r="M66" s="6"/>
      <c r="N66" s="6"/>
      <c r="O66" s="6"/>
      <c r="P66" s="6"/>
      <c r="Q66" s="6"/>
      <c r="R66" s="6"/>
      <c r="S66" s="6"/>
      <c r="T66" s="6"/>
      <c r="U66" s="15"/>
    </row>
    <row r="67" spans="1:21" x14ac:dyDescent="0.25">
      <c r="A67" s="90" t="s">
        <v>291</v>
      </c>
      <c r="B67" s="90" t="s">
        <v>10</v>
      </c>
      <c r="C67" s="90" t="s">
        <v>292</v>
      </c>
      <c r="D67" s="90" t="s">
        <v>293</v>
      </c>
      <c r="E67" s="90" t="s">
        <v>294</v>
      </c>
      <c r="F67" s="249" t="s">
        <v>295</v>
      </c>
      <c r="G67" s="251"/>
      <c r="H67" s="249" t="s">
        <v>315</v>
      </c>
      <c r="I67" s="251"/>
      <c r="J67" s="249" t="s">
        <v>296</v>
      </c>
      <c r="K67" s="251"/>
      <c r="L67" s="249" t="s">
        <v>316</v>
      </c>
      <c r="M67" s="251"/>
      <c r="N67" s="249" t="s">
        <v>319</v>
      </c>
      <c r="O67" s="251"/>
      <c r="P67" s="249" t="s">
        <v>321</v>
      </c>
      <c r="Q67" s="251"/>
      <c r="R67" s="249" t="s">
        <v>322</v>
      </c>
      <c r="S67" s="250"/>
      <c r="T67" s="251"/>
      <c r="U67" s="15"/>
    </row>
    <row r="68" spans="1:21" ht="45.75" thickBot="1" x14ac:dyDescent="0.3">
      <c r="A68" s="91" t="s">
        <v>305</v>
      </c>
      <c r="B68" s="92" t="s">
        <v>308</v>
      </c>
      <c r="C68" s="92" t="s">
        <v>309</v>
      </c>
      <c r="D68" s="92" t="s">
        <v>310</v>
      </c>
      <c r="E68" s="92" t="s">
        <v>311</v>
      </c>
      <c r="F68" s="252" t="s">
        <v>312</v>
      </c>
      <c r="G68" s="254"/>
      <c r="H68" s="252" t="s">
        <v>313</v>
      </c>
      <c r="I68" s="254"/>
      <c r="J68" s="252" t="s">
        <v>314</v>
      </c>
      <c r="K68" s="254"/>
      <c r="L68" s="252" t="s">
        <v>317</v>
      </c>
      <c r="M68" s="254"/>
      <c r="N68" s="252" t="s">
        <v>320</v>
      </c>
      <c r="O68" s="254"/>
      <c r="P68" s="252"/>
      <c r="Q68" s="254"/>
      <c r="R68" s="252"/>
      <c r="S68" s="253"/>
      <c r="T68" s="254"/>
      <c r="U68" s="15"/>
    </row>
    <row r="69" spans="1:21" ht="15.75" thickBot="1" x14ac:dyDescent="0.3">
      <c r="A69" s="12"/>
      <c r="B69" s="6"/>
      <c r="C69" s="6"/>
      <c r="D69" s="6"/>
      <c r="E69" s="6"/>
      <c r="F69" s="6"/>
      <c r="G69" s="6"/>
      <c r="H69" s="6"/>
      <c r="I69" s="6"/>
      <c r="J69" s="6"/>
      <c r="K69" s="6"/>
      <c r="L69" s="6"/>
      <c r="M69" s="6"/>
      <c r="N69" s="6"/>
      <c r="O69" s="6"/>
      <c r="P69" s="6"/>
      <c r="Q69" s="6"/>
      <c r="R69" s="6"/>
      <c r="S69" s="6"/>
      <c r="T69" s="6"/>
      <c r="U69" s="15"/>
    </row>
    <row r="70" spans="1:21" ht="15.75" thickBot="1" x14ac:dyDescent="0.3">
      <c r="A70" s="88" t="s">
        <v>297</v>
      </c>
      <c r="B70" s="89">
        <v>58.34</v>
      </c>
      <c r="C70" s="89">
        <v>70.239999999999995</v>
      </c>
      <c r="D70" s="89">
        <v>214.99</v>
      </c>
      <c r="E70" s="89">
        <v>214.99</v>
      </c>
      <c r="F70" s="255">
        <v>1223.23</v>
      </c>
      <c r="G70" s="257"/>
      <c r="H70" s="255"/>
      <c r="I70" s="257"/>
      <c r="J70" s="255">
        <v>7327.25</v>
      </c>
      <c r="K70" s="257"/>
      <c r="L70" s="255"/>
      <c r="M70" s="257"/>
      <c r="N70" s="255"/>
      <c r="O70" s="257"/>
      <c r="P70" s="255"/>
      <c r="Q70" s="257"/>
      <c r="R70" s="255"/>
      <c r="S70" s="256"/>
      <c r="T70" s="257"/>
      <c r="U70" s="11"/>
    </row>
    <row r="71" spans="1:21" ht="15.75" thickBot="1" x14ac:dyDescent="0.3">
      <c r="A71" s="12"/>
      <c r="B71" s="6"/>
      <c r="C71" s="6"/>
      <c r="D71" s="6"/>
      <c r="E71" s="6"/>
      <c r="F71" s="6"/>
      <c r="G71" s="6"/>
      <c r="H71" s="6"/>
      <c r="I71" s="6"/>
      <c r="J71" s="6"/>
      <c r="K71" s="6"/>
      <c r="L71" s="6"/>
      <c r="M71" s="6"/>
      <c r="N71" s="6"/>
      <c r="O71" s="6"/>
      <c r="P71" s="6"/>
      <c r="Q71" s="6"/>
      <c r="R71" s="6"/>
      <c r="S71" s="6"/>
      <c r="T71" s="6"/>
      <c r="U71" s="15"/>
    </row>
    <row r="72" spans="1:21" x14ac:dyDescent="0.25">
      <c r="A72" s="331" t="s">
        <v>306</v>
      </c>
      <c r="B72" s="331" t="s">
        <v>307</v>
      </c>
      <c r="C72" s="331" t="s">
        <v>307</v>
      </c>
      <c r="D72" s="331" t="s">
        <v>307</v>
      </c>
      <c r="E72" s="331" t="s">
        <v>307</v>
      </c>
      <c r="F72" s="260" t="s">
        <v>298</v>
      </c>
      <c r="G72" s="262" t="s">
        <v>299</v>
      </c>
      <c r="H72" s="260" t="s">
        <v>298</v>
      </c>
      <c r="I72" s="262" t="s">
        <v>299</v>
      </c>
      <c r="J72" s="260" t="s">
        <v>298</v>
      </c>
      <c r="K72" s="262" t="s">
        <v>299</v>
      </c>
      <c r="L72" s="273" t="s">
        <v>318</v>
      </c>
      <c r="M72" s="274"/>
      <c r="N72" s="260" t="s">
        <v>298</v>
      </c>
      <c r="O72" s="262" t="s">
        <v>299</v>
      </c>
      <c r="P72" s="249"/>
      <c r="Q72" s="251"/>
      <c r="R72" s="249"/>
      <c r="S72" s="250"/>
      <c r="T72" s="251"/>
      <c r="U72" s="15"/>
    </row>
    <row r="73" spans="1:21" ht="15" customHeight="1" x14ac:dyDescent="0.25">
      <c r="A73" s="332"/>
      <c r="B73" s="332"/>
      <c r="C73" s="332"/>
      <c r="D73" s="332"/>
      <c r="E73" s="332"/>
      <c r="F73" s="261"/>
      <c r="G73" s="263"/>
      <c r="H73" s="261"/>
      <c r="I73" s="263"/>
      <c r="J73" s="261"/>
      <c r="K73" s="263"/>
      <c r="L73" s="275"/>
      <c r="M73" s="276"/>
      <c r="N73" s="261"/>
      <c r="O73" s="263"/>
      <c r="P73" s="258"/>
      <c r="Q73" s="259"/>
      <c r="R73" s="258"/>
      <c r="S73" s="246"/>
      <c r="T73" s="259"/>
      <c r="U73" s="15"/>
    </row>
    <row r="74" spans="1:21" x14ac:dyDescent="0.25">
      <c r="A74" s="82">
        <v>1</v>
      </c>
      <c r="B74" s="82">
        <v>10.26</v>
      </c>
      <c r="C74" s="82">
        <v>8.67</v>
      </c>
      <c r="D74" s="82">
        <v>5.67</v>
      </c>
      <c r="E74" s="82">
        <v>5.67</v>
      </c>
      <c r="F74" s="84">
        <v>5.9470000000000001</v>
      </c>
      <c r="G74" s="70">
        <v>4.194</v>
      </c>
      <c r="H74" s="84"/>
      <c r="I74" s="70"/>
      <c r="J74" s="84">
        <v>5.915</v>
      </c>
      <c r="K74" s="70">
        <v>4.1589999999999998</v>
      </c>
      <c r="L74" s="84"/>
      <c r="M74" s="70"/>
      <c r="N74" s="84"/>
      <c r="O74" s="70"/>
      <c r="P74" s="84"/>
      <c r="Q74" s="86"/>
      <c r="R74" s="46"/>
      <c r="S74" s="1"/>
      <c r="T74" s="86"/>
      <c r="U74" s="15"/>
    </row>
    <row r="75" spans="1:21" x14ac:dyDescent="0.25">
      <c r="A75" s="82">
        <v>2</v>
      </c>
      <c r="B75" s="82">
        <v>10.26</v>
      </c>
      <c r="C75" s="82">
        <v>8.67</v>
      </c>
      <c r="D75" s="82">
        <v>5.74</v>
      </c>
      <c r="E75" s="82">
        <v>5.74</v>
      </c>
      <c r="F75" s="84">
        <v>6.02</v>
      </c>
      <c r="G75" s="70">
        <v>4.2670000000000003</v>
      </c>
      <c r="H75" s="84"/>
      <c r="I75" s="70"/>
      <c r="J75" s="84">
        <v>6.05</v>
      </c>
      <c r="K75" s="70">
        <v>4.1900000000000004</v>
      </c>
      <c r="L75" s="84"/>
      <c r="M75" s="70"/>
      <c r="N75" s="84"/>
      <c r="O75" s="70"/>
      <c r="P75" s="84"/>
      <c r="Q75" s="86"/>
      <c r="R75" s="46"/>
      <c r="S75" s="1"/>
      <c r="T75" s="86"/>
      <c r="U75" s="15"/>
    </row>
    <row r="76" spans="1:21" x14ac:dyDescent="0.25">
      <c r="A76" s="82">
        <v>3</v>
      </c>
      <c r="B76" s="82">
        <v>10.26</v>
      </c>
      <c r="C76" s="82">
        <v>8.67</v>
      </c>
      <c r="D76" s="82">
        <v>5.82</v>
      </c>
      <c r="E76" s="82">
        <v>5.82</v>
      </c>
      <c r="F76" s="84">
        <v>6.0940000000000003</v>
      </c>
      <c r="G76" s="70">
        <v>4.34</v>
      </c>
      <c r="H76" s="84"/>
      <c r="I76" s="70"/>
      <c r="J76" s="84">
        <v>6.1859999999999999</v>
      </c>
      <c r="K76" s="70">
        <v>4.2220000000000004</v>
      </c>
      <c r="L76" s="84"/>
      <c r="M76" s="70"/>
      <c r="N76" s="84"/>
      <c r="O76" s="70"/>
      <c r="P76" s="84"/>
      <c r="Q76" s="86"/>
      <c r="R76" s="46"/>
      <c r="S76" s="1"/>
      <c r="T76" s="86"/>
      <c r="U76" s="15"/>
    </row>
    <row r="77" spans="1:21" x14ac:dyDescent="0.25">
      <c r="A77" s="82">
        <v>4</v>
      </c>
      <c r="B77" s="82">
        <v>10.26</v>
      </c>
      <c r="C77" s="82">
        <v>8.67</v>
      </c>
      <c r="D77" s="82">
        <v>5.89</v>
      </c>
      <c r="E77" s="82">
        <v>5.89</v>
      </c>
      <c r="F77" s="84">
        <v>6.1669999999999998</v>
      </c>
      <c r="G77" s="70">
        <v>4.4139999999999997</v>
      </c>
      <c r="H77" s="84"/>
      <c r="I77" s="70"/>
      <c r="J77" s="84">
        <v>6.3220000000000001</v>
      </c>
      <c r="K77" s="70">
        <v>4.2530000000000001</v>
      </c>
      <c r="L77" s="84"/>
      <c r="M77" s="70"/>
      <c r="N77" s="84"/>
      <c r="O77" s="70"/>
      <c r="P77" s="84"/>
      <c r="Q77" s="86"/>
      <c r="R77" s="46"/>
      <c r="S77" s="1"/>
      <c r="T77" s="86"/>
      <c r="U77" s="15"/>
    </row>
    <row r="78" spans="1:21" x14ac:dyDescent="0.25">
      <c r="A78" s="82">
        <v>5</v>
      </c>
      <c r="B78" s="82">
        <v>10.26</v>
      </c>
      <c r="C78" s="82">
        <v>8.67</v>
      </c>
      <c r="D78" s="82">
        <v>5.96</v>
      </c>
      <c r="E78" s="82">
        <v>5.96</v>
      </c>
      <c r="F78" s="84">
        <v>6.24</v>
      </c>
      <c r="G78" s="70">
        <v>4.4870000000000001</v>
      </c>
      <c r="H78" s="84"/>
      <c r="I78" s="70"/>
      <c r="J78" s="84">
        <v>6.4569999999999999</v>
      </c>
      <c r="K78" s="70">
        <v>4.2839999999999998</v>
      </c>
      <c r="L78" s="84"/>
      <c r="M78" s="70"/>
      <c r="N78" s="84"/>
      <c r="O78" s="70"/>
      <c r="P78" s="84"/>
      <c r="Q78" s="86"/>
      <c r="R78" s="46"/>
      <c r="S78" s="1"/>
      <c r="T78" s="86"/>
      <c r="U78" s="15"/>
    </row>
    <row r="79" spans="1:21" ht="15.75" thickBot="1" x14ac:dyDescent="0.3">
      <c r="A79" s="83">
        <v>6</v>
      </c>
      <c r="B79" s="83">
        <v>10.26</v>
      </c>
      <c r="C79" s="83">
        <v>8.67</v>
      </c>
      <c r="D79" s="83">
        <v>6.03</v>
      </c>
      <c r="E79" s="83">
        <v>6.03</v>
      </c>
      <c r="F79" s="85">
        <v>6.3129999999999997</v>
      </c>
      <c r="G79" s="71">
        <v>4.5599999999999996</v>
      </c>
      <c r="H79" s="85"/>
      <c r="I79" s="71"/>
      <c r="J79" s="85">
        <v>6.593</v>
      </c>
      <c r="K79" s="71">
        <v>4.3150000000000004</v>
      </c>
      <c r="L79" s="85"/>
      <c r="M79" s="71"/>
      <c r="N79" s="85"/>
      <c r="O79" s="71"/>
      <c r="P79" s="85"/>
      <c r="Q79" s="87"/>
      <c r="R79" s="47"/>
      <c r="S79" s="5"/>
      <c r="T79" s="87"/>
      <c r="U79" s="15"/>
    </row>
    <row r="80" spans="1:21" x14ac:dyDescent="0.25">
      <c r="A80" s="12"/>
      <c r="B80" s="63"/>
      <c r="C80" s="63"/>
      <c r="D80" s="63"/>
      <c r="E80" s="63"/>
      <c r="F80" s="63"/>
      <c r="G80" s="63"/>
      <c r="H80" s="63"/>
      <c r="I80" s="63"/>
      <c r="J80" s="63"/>
      <c r="K80" s="63"/>
      <c r="L80" s="63"/>
      <c r="M80" s="63"/>
      <c r="N80" s="63"/>
      <c r="O80" s="63"/>
      <c r="P80" s="63"/>
      <c r="Q80" s="6"/>
      <c r="R80" s="6"/>
      <c r="S80" s="6"/>
      <c r="T80" s="6"/>
      <c r="U80" s="15"/>
    </row>
    <row r="81" spans="1:21" x14ac:dyDescent="0.25">
      <c r="A81" s="12" t="s">
        <v>303</v>
      </c>
      <c r="B81" s="272" t="s">
        <v>304</v>
      </c>
      <c r="C81" s="272"/>
      <c r="D81" s="272"/>
      <c r="E81" s="272"/>
      <c r="F81" s="272"/>
      <c r="G81" s="272"/>
      <c r="H81" s="272"/>
      <c r="I81" s="272"/>
      <c r="J81" s="6"/>
      <c r="K81" s="6"/>
      <c r="L81" s="6"/>
      <c r="M81" s="6"/>
      <c r="N81" s="6"/>
      <c r="O81" s="6"/>
      <c r="P81" s="6"/>
      <c r="Q81" s="6"/>
      <c r="R81" s="6"/>
      <c r="S81" s="6"/>
      <c r="T81" s="6"/>
      <c r="U81" s="15"/>
    </row>
    <row r="82" spans="1:21" x14ac:dyDescent="0.25">
      <c r="A82" s="13"/>
      <c r="B82" s="14"/>
      <c r="C82" s="14"/>
      <c r="D82" s="14"/>
      <c r="E82" s="14"/>
      <c r="F82" s="14"/>
      <c r="G82" s="14"/>
      <c r="H82" s="14"/>
      <c r="I82" s="14"/>
      <c r="J82" s="14"/>
      <c r="K82" s="14"/>
      <c r="L82" s="14"/>
      <c r="M82" s="14"/>
      <c r="N82" s="14"/>
      <c r="O82" s="14"/>
      <c r="P82" s="14"/>
      <c r="Q82" s="14"/>
      <c r="R82" s="14"/>
      <c r="S82" s="14"/>
      <c r="T82" s="14"/>
      <c r="U82" s="16"/>
    </row>
    <row r="84" spans="1:21" x14ac:dyDescent="0.25">
      <c r="A84" s="53" t="s">
        <v>324</v>
      </c>
      <c r="B84" s="81" t="s">
        <v>402</v>
      </c>
      <c r="C84" s="9" t="s">
        <v>325</v>
      </c>
      <c r="D84" s="10" t="s">
        <v>327</v>
      </c>
      <c r="E84" s="10"/>
      <c r="F84" s="10" t="s">
        <v>343</v>
      </c>
      <c r="G84" s="24"/>
      <c r="H84" s="80" t="s">
        <v>639</v>
      </c>
      <c r="I84" s="50" t="s">
        <v>325</v>
      </c>
      <c r="J84" s="51" t="s">
        <v>403</v>
      </c>
      <c r="K84" s="10"/>
      <c r="L84" s="24" t="s">
        <v>404</v>
      </c>
    </row>
    <row r="85" spans="1:21" x14ac:dyDescent="0.25">
      <c r="A85" s="12"/>
      <c r="B85" s="6"/>
      <c r="C85" s="13" t="s">
        <v>323</v>
      </c>
      <c r="D85" s="14" t="s">
        <v>328</v>
      </c>
      <c r="E85" s="14"/>
      <c r="F85" s="14"/>
      <c r="G85" s="16"/>
      <c r="H85" s="6"/>
      <c r="I85" s="13" t="s">
        <v>323</v>
      </c>
      <c r="J85" s="14" t="s">
        <v>328</v>
      </c>
      <c r="K85" s="14"/>
      <c r="L85" s="16"/>
    </row>
    <row r="86" spans="1:21" x14ac:dyDescent="0.25">
      <c r="A86" s="12"/>
      <c r="B86" s="6"/>
      <c r="C86" s="6"/>
      <c r="D86" s="6"/>
      <c r="E86" s="6"/>
      <c r="F86" s="6"/>
      <c r="G86" s="6"/>
      <c r="H86" s="6"/>
      <c r="I86" s="6"/>
      <c r="J86" s="6"/>
      <c r="K86" s="6"/>
      <c r="L86" s="15"/>
    </row>
    <row r="87" spans="1:21" ht="15.75" thickBot="1" x14ac:dyDescent="0.3">
      <c r="A87" s="28" t="s">
        <v>329</v>
      </c>
      <c r="B87" s="6"/>
      <c r="C87" s="6"/>
      <c r="D87" s="6"/>
      <c r="E87" s="6"/>
      <c r="F87" s="6"/>
      <c r="G87" s="6"/>
      <c r="H87" s="6"/>
      <c r="I87" s="6"/>
      <c r="J87" s="6"/>
      <c r="K87" s="6"/>
      <c r="L87" s="15"/>
    </row>
    <row r="88" spans="1:21" x14ac:dyDescent="0.25">
      <c r="A88" s="341" t="s">
        <v>326</v>
      </c>
      <c r="B88" s="342"/>
      <c r="C88" s="31">
        <v>3</v>
      </c>
      <c r="D88" s="33">
        <v>6</v>
      </c>
      <c r="E88" s="31">
        <v>9</v>
      </c>
      <c r="F88" s="33">
        <v>12</v>
      </c>
      <c r="G88" s="31">
        <v>15</v>
      </c>
      <c r="H88" s="33">
        <v>18</v>
      </c>
      <c r="I88" s="31">
        <v>24</v>
      </c>
      <c r="J88" s="33">
        <v>30</v>
      </c>
      <c r="K88" s="31">
        <v>36</v>
      </c>
      <c r="L88" s="15"/>
    </row>
    <row r="89" spans="1:21" x14ac:dyDescent="0.25">
      <c r="A89" s="54"/>
      <c r="B89" s="37"/>
      <c r="C89" s="38"/>
      <c r="D89" s="39"/>
      <c r="E89" s="38"/>
      <c r="F89" s="39"/>
      <c r="G89" s="38"/>
      <c r="H89" s="39"/>
      <c r="I89" s="38"/>
      <c r="J89" s="39"/>
      <c r="K89" s="38"/>
      <c r="L89" s="15"/>
    </row>
    <row r="90" spans="1:21" x14ac:dyDescent="0.25">
      <c r="A90" s="25" t="s">
        <v>330</v>
      </c>
      <c r="B90" s="37"/>
      <c r="C90" s="38"/>
      <c r="D90" s="39"/>
      <c r="E90" s="38"/>
      <c r="F90" s="39"/>
      <c r="G90" s="38"/>
      <c r="H90" s="39"/>
      <c r="I90" s="38"/>
      <c r="J90" s="39"/>
      <c r="K90" s="38"/>
      <c r="L90" s="15"/>
    </row>
    <row r="91" spans="1:21" x14ac:dyDescent="0.25">
      <c r="A91" s="247" t="s">
        <v>331</v>
      </c>
      <c r="B91" s="248"/>
      <c r="C91" s="32">
        <v>52.11</v>
      </c>
      <c r="D91" s="34">
        <v>84.56</v>
      </c>
      <c r="E91" s="32">
        <v>111.95</v>
      </c>
      <c r="F91" s="34">
        <v>172.62</v>
      </c>
      <c r="G91" s="32">
        <v>198.04</v>
      </c>
      <c r="H91" s="34">
        <v>227.77</v>
      </c>
      <c r="I91" s="32">
        <v>484.73</v>
      </c>
      <c r="J91" s="34">
        <v>598.95000000000005</v>
      </c>
      <c r="K91" s="32">
        <v>693.8</v>
      </c>
      <c r="L91" s="15"/>
    </row>
    <row r="92" spans="1:21" x14ac:dyDescent="0.25">
      <c r="A92" s="247" t="s">
        <v>332</v>
      </c>
      <c r="B92" s="248"/>
      <c r="C92" s="32">
        <v>13.72</v>
      </c>
      <c r="D92" s="34">
        <v>13.72</v>
      </c>
      <c r="E92" s="32">
        <v>13.72</v>
      </c>
      <c r="F92" s="34">
        <v>13.72</v>
      </c>
      <c r="G92" s="32">
        <v>13.72</v>
      </c>
      <c r="H92" s="34">
        <v>13.72</v>
      </c>
      <c r="I92" s="32">
        <v>13.72</v>
      </c>
      <c r="J92" s="34">
        <v>13.72</v>
      </c>
      <c r="K92" s="32">
        <v>13.72</v>
      </c>
      <c r="L92" s="15"/>
    </row>
    <row r="93" spans="1:21" x14ac:dyDescent="0.25">
      <c r="A93" s="54"/>
      <c r="B93" s="37"/>
      <c r="C93" s="38"/>
      <c r="D93" s="39"/>
      <c r="E93" s="38"/>
      <c r="F93" s="39"/>
      <c r="G93" s="38"/>
      <c r="H93" s="39"/>
      <c r="I93" s="38"/>
      <c r="J93" s="39"/>
      <c r="K93" s="38"/>
      <c r="L93" s="15"/>
    </row>
    <row r="94" spans="1:21" x14ac:dyDescent="0.25">
      <c r="A94" s="25" t="s">
        <v>342</v>
      </c>
      <c r="B94" s="37"/>
      <c r="C94" s="38"/>
      <c r="D94" s="39"/>
      <c r="E94" s="38"/>
      <c r="F94" s="39"/>
      <c r="G94" s="38"/>
      <c r="H94" s="39"/>
      <c r="I94" s="38"/>
      <c r="J94" s="39"/>
      <c r="K94" s="38"/>
      <c r="L94" s="15"/>
    </row>
    <row r="95" spans="1:21" x14ac:dyDescent="0.25">
      <c r="A95" s="248" t="s">
        <v>331</v>
      </c>
      <c r="B95" s="343"/>
      <c r="C95" s="38"/>
      <c r="D95" s="34">
        <v>90.98</v>
      </c>
      <c r="E95" s="32">
        <v>121.9</v>
      </c>
      <c r="F95" s="34">
        <v>197.78</v>
      </c>
      <c r="G95" s="32">
        <v>229.23</v>
      </c>
      <c r="H95" s="34">
        <v>257.91000000000003</v>
      </c>
      <c r="I95" s="32">
        <v>541.05999999999995</v>
      </c>
      <c r="J95" s="34">
        <v>639.46</v>
      </c>
      <c r="K95" s="32">
        <v>735.83</v>
      </c>
      <c r="L95" s="15"/>
    </row>
    <row r="96" spans="1:21" x14ac:dyDescent="0.25">
      <c r="A96" s="346" t="s">
        <v>332</v>
      </c>
      <c r="B96" s="29" t="s">
        <v>333</v>
      </c>
      <c r="C96" s="38"/>
      <c r="D96" s="34">
        <v>15.1</v>
      </c>
      <c r="E96" s="32">
        <v>15.1</v>
      </c>
      <c r="F96" s="34">
        <v>15.1</v>
      </c>
      <c r="G96" s="32">
        <v>15.1</v>
      </c>
      <c r="H96" s="34">
        <v>15.1</v>
      </c>
      <c r="I96" s="32">
        <v>15.1</v>
      </c>
      <c r="J96" s="34">
        <v>15.1</v>
      </c>
      <c r="K96" s="32">
        <v>15.1</v>
      </c>
      <c r="L96" s="15"/>
    </row>
    <row r="97" spans="1:12" x14ac:dyDescent="0.25">
      <c r="A97" s="347"/>
      <c r="B97" s="29" t="s">
        <v>334</v>
      </c>
      <c r="C97" s="38"/>
      <c r="D97" s="34">
        <v>10.44</v>
      </c>
      <c r="E97" s="32">
        <v>10.44</v>
      </c>
      <c r="F97" s="34">
        <v>10.44</v>
      </c>
      <c r="G97" s="32">
        <v>10.44</v>
      </c>
      <c r="H97" s="34">
        <v>10.44</v>
      </c>
      <c r="I97" s="32">
        <v>10.44</v>
      </c>
      <c r="J97" s="34">
        <v>10.44</v>
      </c>
      <c r="K97" s="32">
        <v>10.44</v>
      </c>
      <c r="L97" s="15"/>
    </row>
    <row r="98" spans="1:12" x14ac:dyDescent="0.25">
      <c r="A98" s="54"/>
      <c r="B98" s="37"/>
      <c r="C98" s="38"/>
      <c r="D98" s="42"/>
      <c r="E98" s="38"/>
      <c r="F98" s="39"/>
      <c r="G98" s="38"/>
      <c r="H98" s="39"/>
      <c r="I98" s="38"/>
      <c r="J98" s="39"/>
      <c r="K98" s="38"/>
      <c r="L98" s="15"/>
    </row>
    <row r="99" spans="1:12" x14ac:dyDescent="0.25">
      <c r="A99" s="25" t="s">
        <v>335</v>
      </c>
      <c r="B99" s="40"/>
      <c r="C99" s="38"/>
      <c r="D99" s="38"/>
      <c r="E99" s="38"/>
      <c r="F99" s="39"/>
      <c r="G99" s="38"/>
      <c r="H99" s="39"/>
      <c r="I99" s="38"/>
      <c r="J99" s="39"/>
      <c r="K99" s="38"/>
      <c r="L99" s="15"/>
    </row>
    <row r="100" spans="1:12" x14ac:dyDescent="0.25">
      <c r="A100" s="248" t="s">
        <v>331</v>
      </c>
      <c r="B100" s="343"/>
      <c r="C100" s="38"/>
      <c r="D100" s="38"/>
      <c r="E100" s="32">
        <v>121.01</v>
      </c>
      <c r="F100" s="34">
        <v>194.23</v>
      </c>
      <c r="G100" s="32">
        <v>225.06</v>
      </c>
      <c r="H100" s="34">
        <v>247.02</v>
      </c>
      <c r="I100" s="38"/>
      <c r="J100" s="34">
        <v>617.80999999999995</v>
      </c>
      <c r="K100" s="32">
        <v>757.84</v>
      </c>
      <c r="L100" s="15"/>
    </row>
    <row r="101" spans="1:12" x14ac:dyDescent="0.25">
      <c r="A101" s="344" t="s">
        <v>332</v>
      </c>
      <c r="B101" s="29" t="s">
        <v>336</v>
      </c>
      <c r="C101" s="38"/>
      <c r="D101" s="38"/>
      <c r="E101" s="32">
        <v>8.4</v>
      </c>
      <c r="F101" s="34">
        <v>8.4</v>
      </c>
      <c r="G101" s="32">
        <v>8.4</v>
      </c>
      <c r="H101" s="34">
        <v>8.4</v>
      </c>
      <c r="I101" s="38"/>
      <c r="J101" s="34">
        <v>8.4</v>
      </c>
      <c r="K101" s="32">
        <v>8.4</v>
      </c>
      <c r="L101" s="15"/>
    </row>
    <row r="102" spans="1:12" x14ac:dyDescent="0.25">
      <c r="A102" s="344"/>
      <c r="B102" s="29" t="s">
        <v>337</v>
      </c>
      <c r="C102" s="38"/>
      <c r="D102" s="38"/>
      <c r="E102" s="32">
        <v>10.029999999999999</v>
      </c>
      <c r="F102" s="34">
        <v>10.029999999999999</v>
      </c>
      <c r="G102" s="32">
        <v>10.029999999999999</v>
      </c>
      <c r="H102" s="34">
        <v>10.029999999999999</v>
      </c>
      <c r="I102" s="38"/>
      <c r="J102" s="34">
        <v>10.029999999999999</v>
      </c>
      <c r="K102" s="32">
        <v>10.029999999999999</v>
      </c>
      <c r="L102" s="15"/>
    </row>
    <row r="103" spans="1:12" x14ac:dyDescent="0.25">
      <c r="A103" s="344"/>
      <c r="B103" s="29" t="s">
        <v>338</v>
      </c>
      <c r="C103" s="38"/>
      <c r="D103" s="38"/>
      <c r="E103" s="32">
        <v>11.75</v>
      </c>
      <c r="F103" s="34">
        <v>11.75</v>
      </c>
      <c r="G103" s="32">
        <v>11.75</v>
      </c>
      <c r="H103" s="34">
        <v>11.75</v>
      </c>
      <c r="I103" s="38"/>
      <c r="J103" s="34">
        <v>11.75</v>
      </c>
      <c r="K103" s="32">
        <v>11.75</v>
      </c>
      <c r="L103" s="15"/>
    </row>
    <row r="104" spans="1:12" x14ac:dyDescent="0.25">
      <c r="A104" s="344"/>
      <c r="B104" s="29" t="s">
        <v>339</v>
      </c>
      <c r="C104" s="38"/>
      <c r="D104" s="38"/>
      <c r="E104" s="32">
        <v>14</v>
      </c>
      <c r="F104" s="34">
        <v>14</v>
      </c>
      <c r="G104" s="32">
        <v>14</v>
      </c>
      <c r="H104" s="34">
        <v>14</v>
      </c>
      <c r="I104" s="38"/>
      <c r="J104" s="34">
        <v>14</v>
      </c>
      <c r="K104" s="32">
        <v>14</v>
      </c>
      <c r="L104" s="15"/>
    </row>
    <row r="105" spans="1:12" x14ac:dyDescent="0.25">
      <c r="A105" s="344"/>
      <c r="B105" s="29" t="s">
        <v>340</v>
      </c>
      <c r="C105" s="38"/>
      <c r="D105" s="38"/>
      <c r="E105" s="32">
        <v>21.42</v>
      </c>
      <c r="F105" s="34">
        <v>21.42</v>
      </c>
      <c r="G105" s="32">
        <v>21.42</v>
      </c>
      <c r="H105" s="34">
        <v>21.42</v>
      </c>
      <c r="I105" s="38"/>
      <c r="J105" s="34">
        <v>21.42</v>
      </c>
      <c r="K105" s="32">
        <v>21.42</v>
      </c>
      <c r="L105" s="15"/>
    </row>
    <row r="106" spans="1:12" ht="15.75" thickBot="1" x14ac:dyDescent="0.3">
      <c r="A106" s="345"/>
      <c r="B106" s="30" t="s">
        <v>341</v>
      </c>
      <c r="C106" s="41"/>
      <c r="D106" s="43"/>
      <c r="E106" s="36">
        <v>55.93</v>
      </c>
      <c r="F106" s="35">
        <v>55.93</v>
      </c>
      <c r="G106" s="36">
        <v>55.93</v>
      </c>
      <c r="H106" s="35">
        <v>55.93</v>
      </c>
      <c r="I106" s="41"/>
      <c r="J106" s="35">
        <v>55.93</v>
      </c>
      <c r="K106" s="36">
        <v>55.93</v>
      </c>
      <c r="L106" s="15"/>
    </row>
    <row r="107" spans="1:12" x14ac:dyDescent="0.25">
      <c r="A107" s="12"/>
      <c r="B107" s="6"/>
      <c r="C107" s="6"/>
      <c r="D107" s="6"/>
      <c r="E107" s="6"/>
      <c r="F107" s="6"/>
      <c r="G107" s="6"/>
      <c r="H107" s="6"/>
      <c r="I107" s="6"/>
      <c r="J107" s="6"/>
      <c r="K107" s="6"/>
      <c r="L107" s="15"/>
    </row>
    <row r="108" spans="1:12" x14ac:dyDescent="0.25">
      <c r="A108" s="27" t="s">
        <v>344</v>
      </c>
      <c r="B108" s="6"/>
      <c r="C108" s="6"/>
      <c r="D108" s="6"/>
      <c r="E108" s="6"/>
      <c r="F108" s="6"/>
      <c r="G108" s="6"/>
      <c r="H108" s="6"/>
      <c r="I108" s="6"/>
      <c r="J108" s="6"/>
      <c r="K108" s="6"/>
      <c r="L108" s="15"/>
    </row>
    <row r="109" spans="1:12" x14ac:dyDescent="0.25">
      <c r="A109" s="27" t="s">
        <v>401</v>
      </c>
      <c r="B109" s="6"/>
      <c r="C109" s="6"/>
      <c r="D109" s="6"/>
      <c r="E109" s="6"/>
      <c r="F109" s="6"/>
      <c r="G109" s="6"/>
      <c r="H109" s="6"/>
      <c r="I109" s="6"/>
      <c r="J109" s="6"/>
      <c r="K109" s="6"/>
      <c r="L109" s="15"/>
    </row>
    <row r="110" spans="1:12" x14ac:dyDescent="0.25">
      <c r="A110" s="27"/>
      <c r="B110" s="6"/>
      <c r="C110" s="6"/>
      <c r="D110" s="6"/>
      <c r="E110" s="6"/>
      <c r="F110" s="6"/>
      <c r="G110" s="6"/>
      <c r="H110" s="6"/>
      <c r="I110" s="6"/>
      <c r="J110" s="6"/>
      <c r="K110" s="6"/>
      <c r="L110" s="15"/>
    </row>
    <row r="111" spans="1:12" ht="15.75" thickBot="1" x14ac:dyDescent="0.3">
      <c r="A111" s="27" t="s">
        <v>330</v>
      </c>
      <c r="B111" s="6"/>
      <c r="C111" s="6"/>
      <c r="D111" s="6"/>
      <c r="E111" s="6"/>
      <c r="F111" s="6"/>
      <c r="G111" s="6"/>
      <c r="H111" s="6"/>
      <c r="I111" s="6"/>
      <c r="J111" s="6"/>
      <c r="K111" s="6"/>
      <c r="L111" s="15"/>
    </row>
    <row r="112" spans="1:12" x14ac:dyDescent="0.25">
      <c r="A112" s="269" t="s">
        <v>405</v>
      </c>
      <c r="B112" s="269"/>
      <c r="C112" s="307" t="s">
        <v>411</v>
      </c>
      <c r="D112" s="250" t="s">
        <v>412</v>
      </c>
      <c r="E112" s="250"/>
      <c r="F112" s="250"/>
      <c r="G112" s="250"/>
      <c r="H112" s="251"/>
      <c r="I112" s="6"/>
      <c r="J112" s="6"/>
      <c r="K112" s="6"/>
      <c r="L112" s="15"/>
    </row>
    <row r="113" spans="1:12" x14ac:dyDescent="0.25">
      <c r="A113" s="271"/>
      <c r="B113" s="271"/>
      <c r="C113" s="308"/>
      <c r="D113" s="308" t="s">
        <v>410</v>
      </c>
      <c r="E113" s="246" t="s">
        <v>298</v>
      </c>
      <c r="F113" s="246"/>
      <c r="G113" s="246" t="s">
        <v>299</v>
      </c>
      <c r="H113" s="259"/>
      <c r="I113" s="6"/>
      <c r="J113" s="6"/>
      <c r="K113" s="6"/>
      <c r="L113" s="15"/>
    </row>
    <row r="114" spans="1:12" x14ac:dyDescent="0.25">
      <c r="A114" s="271"/>
      <c r="B114" s="271"/>
      <c r="C114" s="308"/>
      <c r="D114" s="308"/>
      <c r="E114" s="264" t="s">
        <v>333</v>
      </c>
      <c r="F114" s="264" t="s">
        <v>334</v>
      </c>
      <c r="G114" s="264" t="s">
        <v>333</v>
      </c>
      <c r="H114" s="265" t="s">
        <v>334</v>
      </c>
      <c r="I114" s="6"/>
      <c r="J114" s="6"/>
      <c r="K114" s="6"/>
      <c r="L114" s="15"/>
    </row>
    <row r="115" spans="1:12" x14ac:dyDescent="0.25">
      <c r="A115" s="271"/>
      <c r="B115" s="271"/>
      <c r="C115" s="308"/>
      <c r="D115" s="308"/>
      <c r="E115" s="264"/>
      <c r="F115" s="264"/>
      <c r="G115" s="264"/>
      <c r="H115" s="265"/>
      <c r="I115" s="6"/>
      <c r="J115" s="6"/>
      <c r="K115" s="6"/>
      <c r="L115" s="15"/>
    </row>
    <row r="116" spans="1:12" x14ac:dyDescent="0.25">
      <c r="A116" s="267" t="s">
        <v>407</v>
      </c>
      <c r="B116" s="267"/>
      <c r="C116" s="56">
        <f>38.64*1.196</f>
        <v>46.213439999999999</v>
      </c>
      <c r="D116" s="56">
        <f>9.295*1.196</f>
        <v>11.116819999999999</v>
      </c>
      <c r="E116" s="56">
        <f>9.295*1.196</f>
        <v>11.116819999999999</v>
      </c>
      <c r="F116" s="56">
        <f>6.692*1.196</f>
        <v>8.0036319999999996</v>
      </c>
      <c r="G116" s="56">
        <f>4.871*1.196</f>
        <v>5.8257159999999999</v>
      </c>
      <c r="H116" s="57">
        <f>3.365*1.196</f>
        <v>4.02454</v>
      </c>
      <c r="I116" s="6"/>
      <c r="J116" s="6"/>
      <c r="K116" s="6"/>
      <c r="L116" s="15"/>
    </row>
    <row r="117" spans="1:12" x14ac:dyDescent="0.25">
      <c r="A117" s="267" t="s">
        <v>408</v>
      </c>
      <c r="B117" s="267"/>
      <c r="C117" s="56">
        <f>35.28*1.196</f>
        <v>42.194879999999998</v>
      </c>
      <c r="D117" s="316">
        <f>9.696*1.196</f>
        <v>11.596416</v>
      </c>
      <c r="E117" s="316"/>
      <c r="F117" s="56">
        <f>6.956*1.196</f>
        <v>8.3193760000000001</v>
      </c>
      <c r="G117" s="56">
        <f>4.883*1.196</f>
        <v>5.8400679999999996</v>
      </c>
      <c r="H117" s="57">
        <f>3.378*1.196</f>
        <v>4.0400879999999999</v>
      </c>
      <c r="I117" s="6"/>
      <c r="J117" s="6"/>
      <c r="K117" s="6"/>
      <c r="L117" s="15"/>
    </row>
    <row r="118" spans="1:12" ht="15" customHeight="1" x14ac:dyDescent="0.25">
      <c r="A118" s="286" t="s">
        <v>406</v>
      </c>
      <c r="B118" s="287" t="s">
        <v>407</v>
      </c>
      <c r="C118" s="287"/>
      <c r="D118" s="56">
        <f>1*1.196</f>
        <v>1.196</v>
      </c>
      <c r="E118" s="56">
        <f>0.86*1.196</f>
        <v>1.0285599999999999</v>
      </c>
      <c r="F118" s="56">
        <f>0.86*1.196</f>
        <v>1.0285599999999999</v>
      </c>
      <c r="G118" s="56">
        <f>0.86*1.196</f>
        <v>1.0285599999999999</v>
      </c>
      <c r="H118" s="57">
        <f>0.86*1.196</f>
        <v>1.0285599999999999</v>
      </c>
      <c r="I118" s="6"/>
      <c r="J118" s="6"/>
      <c r="K118" s="6"/>
      <c r="L118" s="15"/>
    </row>
    <row r="119" spans="1:12" x14ac:dyDescent="0.25">
      <c r="A119" s="286"/>
      <c r="B119" s="287"/>
      <c r="C119" s="287"/>
      <c r="D119" s="56">
        <f>1*1.196</f>
        <v>1.196</v>
      </c>
      <c r="E119" s="56">
        <f>1*1.196</f>
        <v>1.196</v>
      </c>
      <c r="F119" s="56">
        <f>0.47*1.196</f>
        <v>0.56211999999999995</v>
      </c>
      <c r="G119" s="56">
        <f>0.47*1.196</f>
        <v>0.56211999999999995</v>
      </c>
      <c r="H119" s="57">
        <f>0.47*1.196</f>
        <v>0.56211999999999995</v>
      </c>
      <c r="I119" s="6"/>
      <c r="J119" s="6"/>
      <c r="K119" s="6"/>
      <c r="L119" s="15"/>
    </row>
    <row r="120" spans="1:12" x14ac:dyDescent="0.25">
      <c r="A120" s="286"/>
      <c r="B120" s="287"/>
      <c r="C120" s="287"/>
      <c r="D120" s="56">
        <f>1*1.196</f>
        <v>1.196</v>
      </c>
      <c r="E120" s="56">
        <f>1*1.196</f>
        <v>1.196</v>
      </c>
      <c r="F120" s="56">
        <f>1*1.196</f>
        <v>1.196</v>
      </c>
      <c r="G120" s="56">
        <f>0.41*1.196</f>
        <v>0.49035999999999996</v>
      </c>
      <c r="H120" s="57">
        <f>0.41*1.196</f>
        <v>0.49035999999999996</v>
      </c>
      <c r="I120" s="6"/>
      <c r="J120" s="6"/>
      <c r="K120" s="6"/>
      <c r="L120" s="15"/>
    </row>
    <row r="121" spans="1:12" x14ac:dyDescent="0.25">
      <c r="A121" s="286"/>
      <c r="B121" s="285" t="s">
        <v>408</v>
      </c>
      <c r="C121" s="285"/>
      <c r="D121" s="316">
        <f>1*1.196</f>
        <v>1.196</v>
      </c>
      <c r="E121" s="316"/>
      <c r="F121" s="56">
        <f>1*1.196</f>
        <v>1.196</v>
      </c>
      <c r="G121" s="56">
        <f>1*1.196</f>
        <v>1.196</v>
      </c>
      <c r="H121" s="57">
        <f>1*1.196</f>
        <v>1.196</v>
      </c>
      <c r="I121" s="6"/>
      <c r="J121" s="6"/>
      <c r="K121" s="6"/>
      <c r="L121" s="15"/>
    </row>
    <row r="122" spans="1:12" ht="15.75" thickBot="1" x14ac:dyDescent="0.3">
      <c r="A122" s="310" t="s">
        <v>409</v>
      </c>
      <c r="B122" s="310"/>
      <c r="C122" s="310"/>
      <c r="D122" s="314">
        <f>13.83*1.196</f>
        <v>16.540679999999998</v>
      </c>
      <c r="E122" s="314"/>
      <c r="F122" s="314"/>
      <c r="G122" s="314"/>
      <c r="H122" s="315"/>
      <c r="I122" s="6"/>
      <c r="J122" s="6"/>
      <c r="K122" s="6"/>
      <c r="L122" s="15"/>
    </row>
    <row r="123" spans="1:12" x14ac:dyDescent="0.25">
      <c r="A123" s="27"/>
      <c r="B123" s="6"/>
      <c r="C123" s="6"/>
      <c r="D123" s="6"/>
      <c r="E123" s="6"/>
      <c r="F123" s="6"/>
      <c r="G123" s="6"/>
      <c r="H123" s="6"/>
      <c r="I123" s="6"/>
      <c r="J123" s="6"/>
      <c r="K123" s="6"/>
      <c r="L123" s="15"/>
    </row>
    <row r="124" spans="1:12" ht="15.75" thickBot="1" x14ac:dyDescent="0.3">
      <c r="A124" s="27" t="s">
        <v>413</v>
      </c>
      <c r="B124" s="6"/>
      <c r="C124" s="6"/>
      <c r="D124" s="6"/>
      <c r="E124" s="6"/>
      <c r="F124" s="6"/>
      <c r="G124" s="6"/>
      <c r="H124" s="6"/>
      <c r="I124" s="6"/>
      <c r="J124" s="6"/>
      <c r="K124" s="6"/>
      <c r="L124" s="15"/>
    </row>
    <row r="125" spans="1:12" x14ac:dyDescent="0.25">
      <c r="A125" s="269" t="s">
        <v>405</v>
      </c>
      <c r="B125" s="269"/>
      <c r="C125" s="307" t="s">
        <v>411</v>
      </c>
      <c r="D125" s="289" t="s">
        <v>412</v>
      </c>
      <c r="E125" s="290"/>
      <c r="F125" s="290"/>
      <c r="G125" s="291"/>
      <c r="H125" s="52"/>
      <c r="I125" s="6"/>
      <c r="J125" s="6"/>
      <c r="K125" s="6"/>
      <c r="L125" s="15"/>
    </row>
    <row r="126" spans="1:12" x14ac:dyDescent="0.25">
      <c r="A126" s="271"/>
      <c r="B126" s="271"/>
      <c r="C126" s="308"/>
      <c r="D126" s="292" t="s">
        <v>298</v>
      </c>
      <c r="E126" s="293"/>
      <c r="F126" s="294" t="s">
        <v>299</v>
      </c>
      <c r="G126" s="295"/>
      <c r="H126" s="52"/>
      <c r="I126" s="6"/>
      <c r="J126" s="6"/>
      <c r="K126" s="6"/>
      <c r="L126" s="15"/>
    </row>
    <row r="127" spans="1:12" ht="15" customHeight="1" x14ac:dyDescent="0.25">
      <c r="A127" s="271"/>
      <c r="B127" s="271"/>
      <c r="C127" s="308"/>
      <c r="D127" s="296" t="s">
        <v>414</v>
      </c>
      <c r="E127" s="309" t="s">
        <v>333</v>
      </c>
      <c r="F127" s="264" t="s">
        <v>333</v>
      </c>
      <c r="G127" s="265" t="s">
        <v>334</v>
      </c>
      <c r="H127" s="288"/>
      <c r="I127" s="6"/>
      <c r="J127" s="6"/>
      <c r="K127" s="6"/>
      <c r="L127" s="15"/>
    </row>
    <row r="128" spans="1:12" x14ac:dyDescent="0.25">
      <c r="A128" s="271"/>
      <c r="B128" s="271"/>
      <c r="C128" s="308"/>
      <c r="D128" s="297"/>
      <c r="E128" s="264"/>
      <c r="F128" s="264"/>
      <c r="G128" s="265"/>
      <c r="H128" s="288"/>
      <c r="I128" s="6"/>
      <c r="J128" s="6"/>
      <c r="K128" s="6"/>
      <c r="L128" s="15"/>
    </row>
    <row r="129" spans="1:12" x14ac:dyDescent="0.25">
      <c r="A129" s="267" t="s">
        <v>407</v>
      </c>
      <c r="B129" s="267"/>
      <c r="C129" s="56">
        <f>38.64*1.196</f>
        <v>46.213439999999999</v>
      </c>
      <c r="D129" s="56">
        <f>12.143*1.196</f>
        <v>14.523028</v>
      </c>
      <c r="E129" s="56">
        <f>7.554*1.196</f>
        <v>9.0345840000000006</v>
      </c>
      <c r="F129" s="56">
        <f>4.745*1.196</f>
        <v>5.67502</v>
      </c>
      <c r="G129" s="57">
        <f>3.23*1.196</f>
        <v>3.8630799999999996</v>
      </c>
      <c r="H129" s="6"/>
      <c r="I129" s="6"/>
      <c r="J129" s="6"/>
      <c r="K129" s="6"/>
      <c r="L129" s="15"/>
    </row>
    <row r="130" spans="1:12" x14ac:dyDescent="0.25">
      <c r="A130" s="286" t="s">
        <v>406</v>
      </c>
      <c r="B130" s="287" t="s">
        <v>407</v>
      </c>
      <c r="C130" s="287"/>
      <c r="D130" s="56">
        <f>1*1.196</f>
        <v>1.196</v>
      </c>
      <c r="E130" s="56">
        <f>0.69*1.196</f>
        <v>0.82523999999999986</v>
      </c>
      <c r="F130" s="56">
        <f>0.69*1.196</f>
        <v>0.82523999999999986</v>
      </c>
      <c r="G130" s="57">
        <f>0.69*1.196</f>
        <v>0.82523999999999986</v>
      </c>
      <c r="H130" s="6"/>
      <c r="I130" s="6"/>
      <c r="J130" s="6"/>
      <c r="K130" s="6"/>
      <c r="L130" s="15"/>
    </row>
    <row r="131" spans="1:12" x14ac:dyDescent="0.25">
      <c r="A131" s="286"/>
      <c r="B131" s="285" t="s">
        <v>408</v>
      </c>
      <c r="C131" s="285"/>
      <c r="D131" s="58">
        <f>1*1.196</f>
        <v>1.196</v>
      </c>
      <c r="E131" s="59">
        <f>1*1.196</f>
        <v>1.196</v>
      </c>
      <c r="F131" s="56">
        <f>0.53*1.196</f>
        <v>0.63388</v>
      </c>
      <c r="G131" s="57">
        <f>0.53*1.196</f>
        <v>0.63388</v>
      </c>
      <c r="H131" s="6"/>
      <c r="I131" s="6"/>
      <c r="J131" s="6"/>
      <c r="K131" s="6"/>
      <c r="L131" s="15"/>
    </row>
    <row r="132" spans="1:12" ht="15.75" thickBot="1" x14ac:dyDescent="0.3">
      <c r="A132" s="310" t="s">
        <v>409</v>
      </c>
      <c r="B132" s="310"/>
      <c r="C132" s="310"/>
      <c r="D132" s="311">
        <f>13.83*1.196</f>
        <v>16.540679999999998</v>
      </c>
      <c r="E132" s="312"/>
      <c r="F132" s="312"/>
      <c r="G132" s="313"/>
      <c r="H132" s="52"/>
      <c r="I132" s="6"/>
      <c r="J132" s="6"/>
      <c r="K132" s="6"/>
      <c r="L132" s="15"/>
    </row>
    <row r="133" spans="1:12" x14ac:dyDescent="0.25">
      <c r="A133" s="72"/>
      <c r="B133" s="73"/>
      <c r="C133" s="73"/>
      <c r="D133" s="74"/>
      <c r="E133" s="74"/>
      <c r="F133" s="74"/>
      <c r="G133" s="74"/>
      <c r="H133" s="52"/>
      <c r="I133" s="6"/>
      <c r="J133" s="6"/>
      <c r="K133" s="6"/>
      <c r="L133" s="15"/>
    </row>
    <row r="134" spans="1:12" x14ac:dyDescent="0.25">
      <c r="A134" s="27" t="s">
        <v>623</v>
      </c>
      <c r="B134" s="73"/>
      <c r="C134" s="73"/>
      <c r="D134" s="74"/>
      <c r="E134" s="74"/>
      <c r="F134" s="74"/>
      <c r="G134" s="74"/>
      <c r="H134" s="52"/>
      <c r="I134" s="6"/>
      <c r="J134" s="6"/>
      <c r="K134" s="6"/>
      <c r="L134" s="15"/>
    </row>
    <row r="135" spans="1:12" x14ac:dyDescent="0.25">
      <c r="A135" s="27" t="s">
        <v>622</v>
      </c>
      <c r="B135" s="73"/>
      <c r="C135" s="73"/>
      <c r="D135" s="74"/>
      <c r="E135" s="74"/>
      <c r="F135" s="74"/>
      <c r="G135" s="74"/>
      <c r="H135" s="52"/>
      <c r="I135" s="6"/>
      <c r="J135" s="6"/>
      <c r="K135" s="6"/>
      <c r="L135" s="15"/>
    </row>
    <row r="136" spans="1:12" x14ac:dyDescent="0.25">
      <c r="A136" s="72"/>
      <c r="B136" s="73"/>
      <c r="C136" s="73"/>
      <c r="D136" s="74"/>
      <c r="E136" s="74"/>
      <c r="F136" s="74"/>
      <c r="G136" s="74"/>
      <c r="H136" s="52"/>
      <c r="I136" s="6"/>
      <c r="J136" s="6"/>
      <c r="K136" s="6"/>
      <c r="L136" s="15"/>
    </row>
    <row r="137" spans="1:12" ht="15.75" thickBot="1" x14ac:dyDescent="0.3">
      <c r="A137" s="27" t="s">
        <v>624</v>
      </c>
      <c r="B137" s="6"/>
      <c r="C137" s="6"/>
      <c r="D137" s="6"/>
      <c r="E137" s="6"/>
      <c r="F137" s="6"/>
      <c r="G137" s="6"/>
      <c r="H137" s="6"/>
      <c r="I137" s="6"/>
      <c r="J137" s="6"/>
      <c r="K137" s="6"/>
      <c r="L137" s="15"/>
    </row>
    <row r="138" spans="1:12" x14ac:dyDescent="0.25">
      <c r="A138" s="268" t="s">
        <v>405</v>
      </c>
      <c r="B138" s="269"/>
      <c r="C138" s="307" t="s">
        <v>625</v>
      </c>
      <c r="D138" s="250" t="s">
        <v>412</v>
      </c>
      <c r="E138" s="250"/>
      <c r="F138" s="250"/>
      <c r="G138" s="250"/>
      <c r="H138" s="251"/>
      <c r="I138" s="6"/>
      <c r="J138" s="6"/>
      <c r="K138" s="6"/>
      <c r="L138" s="15"/>
    </row>
    <row r="139" spans="1:12" x14ac:dyDescent="0.25">
      <c r="A139" s="270"/>
      <c r="B139" s="271"/>
      <c r="C139" s="308"/>
      <c r="D139" s="308" t="s">
        <v>410</v>
      </c>
      <c r="E139" s="246" t="s">
        <v>298</v>
      </c>
      <c r="F139" s="246"/>
      <c r="G139" s="246" t="s">
        <v>299</v>
      </c>
      <c r="H139" s="259"/>
      <c r="I139" s="6"/>
      <c r="J139" s="6"/>
      <c r="K139" s="6"/>
      <c r="L139" s="15"/>
    </row>
    <row r="140" spans="1:12" x14ac:dyDescent="0.25">
      <c r="A140" s="270"/>
      <c r="B140" s="271"/>
      <c r="C140" s="308"/>
      <c r="D140" s="308"/>
      <c r="E140" s="264" t="s">
        <v>333</v>
      </c>
      <c r="F140" s="264" t="s">
        <v>334</v>
      </c>
      <c r="G140" s="264" t="s">
        <v>333</v>
      </c>
      <c r="H140" s="265" t="s">
        <v>334</v>
      </c>
      <c r="I140" s="6"/>
      <c r="J140" s="6"/>
      <c r="K140" s="6"/>
      <c r="L140" s="15"/>
    </row>
    <row r="141" spans="1:12" x14ac:dyDescent="0.25">
      <c r="A141" s="270"/>
      <c r="B141" s="271"/>
      <c r="C141" s="308"/>
      <c r="D141" s="308"/>
      <c r="E141" s="264"/>
      <c r="F141" s="264"/>
      <c r="G141" s="264"/>
      <c r="H141" s="265"/>
      <c r="I141" s="6"/>
      <c r="J141" s="6"/>
      <c r="K141" s="6"/>
      <c r="L141" s="15"/>
    </row>
    <row r="142" spans="1:12" x14ac:dyDescent="0.25">
      <c r="A142" s="266" t="s">
        <v>626</v>
      </c>
      <c r="B142" s="267"/>
      <c r="C142" s="69">
        <f>74.16*1.196</f>
        <v>88.695359999999994</v>
      </c>
      <c r="D142" s="69">
        <f>7.154*1.196</f>
        <v>8.556184</v>
      </c>
      <c r="E142" s="69">
        <f>5.82*1.196</f>
        <v>6.9607200000000002</v>
      </c>
      <c r="F142" s="69">
        <f>4.452*1.196</f>
        <v>5.324592</v>
      </c>
      <c r="G142" s="69">
        <f>4.458*1.196</f>
        <v>5.3317680000000003</v>
      </c>
      <c r="H142" s="76">
        <f>2.82*1.196</f>
        <v>3.3727199999999997</v>
      </c>
      <c r="I142" s="6"/>
      <c r="J142" s="6"/>
      <c r="K142" s="6"/>
      <c r="L142" s="15"/>
    </row>
    <row r="143" spans="1:12" x14ac:dyDescent="0.25">
      <c r="A143" s="266" t="s">
        <v>627</v>
      </c>
      <c r="B143" s="267"/>
      <c r="C143" s="69">
        <f>54.6*1.196</f>
        <v>65.301599999999993</v>
      </c>
      <c r="D143" s="77">
        <f>10.421*1.196</f>
        <v>12.463515999999998</v>
      </c>
      <c r="E143" s="69">
        <f>6.667*1.196</f>
        <v>7.9737319999999992</v>
      </c>
      <c r="F143" s="69">
        <f>4.606*1.196</f>
        <v>5.5087759999999992</v>
      </c>
      <c r="G143" s="69">
        <f>4.525*1.196</f>
        <v>5.4119000000000002</v>
      </c>
      <c r="H143" s="76">
        <f>2.881*1.196</f>
        <v>3.4456759999999997</v>
      </c>
      <c r="I143" s="6"/>
      <c r="J143" s="6"/>
      <c r="K143" s="6"/>
      <c r="L143" s="15"/>
    </row>
    <row r="144" spans="1:12" x14ac:dyDescent="0.25">
      <c r="A144" s="266" t="s">
        <v>628</v>
      </c>
      <c r="B144" s="267"/>
      <c r="C144" s="69">
        <f>43.2*1.196</f>
        <v>51.667200000000001</v>
      </c>
      <c r="D144" s="69">
        <f>14.21*1.196</f>
        <v>16.995160000000002</v>
      </c>
      <c r="E144" s="69">
        <f>7.772*1.196</f>
        <v>9.2953119999999991</v>
      </c>
      <c r="F144" s="69">
        <f>4.934*1.196</f>
        <v>5.9010639999999999</v>
      </c>
      <c r="G144" s="69">
        <f>4.6*1.196</f>
        <v>5.5015999999999989</v>
      </c>
      <c r="H144" s="76">
        <f>2.877*1.196</f>
        <v>3.4408919999999994</v>
      </c>
      <c r="I144" s="6"/>
      <c r="J144" s="6"/>
      <c r="K144" s="6"/>
      <c r="L144" s="15"/>
    </row>
    <row r="145" spans="1:12" x14ac:dyDescent="0.25">
      <c r="A145" s="266" t="s">
        <v>629</v>
      </c>
      <c r="B145" s="267"/>
      <c r="C145" s="69">
        <f>30.24*1.196</f>
        <v>36.16704</v>
      </c>
      <c r="D145" s="69">
        <f>21.387*1.196</f>
        <v>25.578852000000001</v>
      </c>
      <c r="E145" s="69">
        <f>9.782*1.196</f>
        <v>11.699271999999999</v>
      </c>
      <c r="F145" s="69">
        <f>5.305*1.196</f>
        <v>6.3447799999999992</v>
      </c>
      <c r="G145" s="69">
        <f>4.6*1.196</f>
        <v>5.5015999999999989</v>
      </c>
      <c r="H145" s="76">
        <f>2.727*1.196</f>
        <v>3.2614919999999996</v>
      </c>
      <c r="I145" s="6"/>
      <c r="J145" s="6"/>
      <c r="K145" s="6"/>
      <c r="L145" s="15"/>
    </row>
    <row r="146" spans="1:12" ht="15" customHeight="1" x14ac:dyDescent="0.25">
      <c r="A146" s="306" t="s">
        <v>406</v>
      </c>
      <c r="B146" s="302" t="s">
        <v>630</v>
      </c>
      <c r="C146" s="303"/>
      <c r="D146" s="69">
        <f>1*1.196</f>
        <v>1.196</v>
      </c>
      <c r="E146" s="69">
        <f>0.67*1.196</f>
        <v>0.80132000000000003</v>
      </c>
      <c r="F146" s="69">
        <f>0.27*1.196</f>
        <v>0.32291999999999998</v>
      </c>
      <c r="G146" s="69">
        <f>0.23*1.196</f>
        <v>0.27507999999999999</v>
      </c>
      <c r="H146" s="76">
        <f>0.23*1.196</f>
        <v>0.27507999999999999</v>
      </c>
      <c r="I146" s="6"/>
      <c r="J146" s="6"/>
      <c r="K146" s="6"/>
      <c r="L146" s="15"/>
    </row>
    <row r="147" spans="1:12" x14ac:dyDescent="0.25">
      <c r="A147" s="306"/>
      <c r="B147" s="302" t="s">
        <v>627</v>
      </c>
      <c r="C147" s="303"/>
      <c r="D147" s="69">
        <f>1*1.196</f>
        <v>1.196</v>
      </c>
      <c r="E147" s="69">
        <f>0.76*1.196</f>
        <v>0.90895999999999999</v>
      </c>
      <c r="F147" s="69">
        <f>0.4*1.196</f>
        <v>0.47839999999999999</v>
      </c>
      <c r="G147" s="69">
        <f>0.37*1.196</f>
        <v>0.44251999999999997</v>
      </c>
      <c r="H147" s="76">
        <f>0.34*1.196</f>
        <v>0.40664</v>
      </c>
      <c r="I147" s="6"/>
      <c r="J147" s="6"/>
      <c r="K147" s="6"/>
      <c r="L147" s="15"/>
    </row>
    <row r="148" spans="1:12" x14ac:dyDescent="0.25">
      <c r="A148" s="306"/>
      <c r="B148" s="302" t="s">
        <v>628</v>
      </c>
      <c r="C148" s="303"/>
      <c r="D148" s="69">
        <f>1*1.196</f>
        <v>1.196</v>
      </c>
      <c r="E148" s="69">
        <f>0.75*1.196</f>
        <v>0.89700000000000002</v>
      </c>
      <c r="F148" s="69">
        <f>0.36*1.196</f>
        <v>0.43055999999999994</v>
      </c>
      <c r="G148" s="69">
        <f>0.33*1.196</f>
        <v>0.39467999999999998</v>
      </c>
      <c r="H148" s="76">
        <f>0.28*1.196</f>
        <v>0.33488000000000001</v>
      </c>
      <c r="I148" s="6"/>
      <c r="J148" s="6"/>
      <c r="K148" s="6"/>
      <c r="L148" s="15"/>
    </row>
    <row r="149" spans="1:12" x14ac:dyDescent="0.25">
      <c r="A149" s="306"/>
      <c r="B149" s="302" t="s">
        <v>629</v>
      </c>
      <c r="C149" s="303"/>
      <c r="D149" s="69">
        <f>1*1.196</f>
        <v>1.196</v>
      </c>
      <c r="E149" s="78">
        <f>0.78*1.196</f>
        <v>0.93288000000000004</v>
      </c>
      <c r="F149" s="69">
        <f>0.52*1.196</f>
        <v>0.62192000000000003</v>
      </c>
      <c r="G149" s="69">
        <f>0.46*1.196</f>
        <v>0.55015999999999998</v>
      </c>
      <c r="H149" s="76">
        <f>0.42*1.196</f>
        <v>0.50231999999999999</v>
      </c>
      <c r="I149" s="6"/>
      <c r="J149" s="6"/>
      <c r="K149" s="6"/>
      <c r="L149" s="15"/>
    </row>
    <row r="150" spans="1:12" x14ac:dyDescent="0.25">
      <c r="A150" s="298" t="s">
        <v>632</v>
      </c>
      <c r="B150" s="304" t="s">
        <v>637</v>
      </c>
      <c r="C150" s="279" t="s">
        <v>636</v>
      </c>
      <c r="D150" s="301"/>
      <c r="E150" s="279" t="s">
        <v>635</v>
      </c>
      <c r="F150" s="301"/>
      <c r="G150" s="279" t="s">
        <v>634</v>
      </c>
      <c r="H150" s="278"/>
      <c r="I150" s="6"/>
      <c r="J150" s="6"/>
      <c r="K150" s="6"/>
      <c r="L150" s="15"/>
    </row>
    <row r="151" spans="1:12" x14ac:dyDescent="0.25">
      <c r="A151" s="299"/>
      <c r="B151" s="305"/>
      <c r="C151" s="277">
        <f>4.39*1.196</f>
        <v>5.2504399999999993</v>
      </c>
      <c r="D151" s="301"/>
      <c r="E151" s="277">
        <f>1.46*1.196</f>
        <v>1.7461599999999999</v>
      </c>
      <c r="F151" s="301"/>
      <c r="G151" s="277">
        <f>36.59*1.196</f>
        <v>43.76164</v>
      </c>
      <c r="H151" s="278"/>
      <c r="I151" s="6"/>
      <c r="J151" s="6"/>
      <c r="K151" s="6"/>
      <c r="L151" s="15"/>
    </row>
    <row r="152" spans="1:12" ht="15.75" thickBot="1" x14ac:dyDescent="0.3">
      <c r="A152" s="300"/>
      <c r="B152" s="283" t="s">
        <v>631</v>
      </c>
      <c r="C152" s="284"/>
      <c r="D152" s="65">
        <f>1*1.196</f>
        <v>1.196</v>
      </c>
      <c r="E152" s="65">
        <f>0.67*1.196</f>
        <v>0.80132000000000003</v>
      </c>
      <c r="F152" s="65">
        <f>0.27*1.196</f>
        <v>0.32291999999999998</v>
      </c>
      <c r="G152" s="65">
        <f>0.23*1.196</f>
        <v>0.27507999999999999</v>
      </c>
      <c r="H152" s="68">
        <f>0.23*1.196</f>
        <v>0.27507999999999999</v>
      </c>
      <c r="I152" s="6"/>
      <c r="J152" s="6"/>
      <c r="K152" s="6"/>
      <c r="L152" s="15"/>
    </row>
    <row r="153" spans="1:12" x14ac:dyDescent="0.25">
      <c r="A153" s="72"/>
      <c r="B153" s="73"/>
      <c r="C153" s="73"/>
      <c r="D153" s="74"/>
      <c r="E153" s="74"/>
      <c r="F153" s="74"/>
      <c r="G153" s="74"/>
      <c r="H153" s="52"/>
      <c r="I153" s="6"/>
      <c r="J153" s="6"/>
      <c r="K153" s="6"/>
      <c r="L153" s="15"/>
    </row>
    <row r="154" spans="1:12" ht="15.75" thickBot="1" x14ac:dyDescent="0.3">
      <c r="A154" s="27" t="s">
        <v>413</v>
      </c>
      <c r="B154" s="6"/>
      <c r="C154" s="6"/>
      <c r="D154" s="6"/>
      <c r="E154" s="6"/>
      <c r="F154" s="6"/>
      <c r="G154" s="6"/>
      <c r="H154" s="6"/>
      <c r="I154" s="6"/>
      <c r="J154" s="6"/>
      <c r="K154" s="6"/>
      <c r="L154" s="15"/>
    </row>
    <row r="155" spans="1:12" x14ac:dyDescent="0.25">
      <c r="A155" s="269" t="s">
        <v>405</v>
      </c>
      <c r="B155" s="269"/>
      <c r="C155" s="307" t="s">
        <v>411</v>
      </c>
      <c r="D155" s="289" t="s">
        <v>412</v>
      </c>
      <c r="E155" s="290"/>
      <c r="F155" s="290"/>
      <c r="G155" s="291"/>
      <c r="H155" s="52"/>
      <c r="I155" s="6"/>
      <c r="J155" s="6"/>
      <c r="K155" s="6"/>
      <c r="L155" s="15"/>
    </row>
    <row r="156" spans="1:12" x14ac:dyDescent="0.25">
      <c r="A156" s="271"/>
      <c r="B156" s="271"/>
      <c r="C156" s="308"/>
      <c r="D156" s="292" t="s">
        <v>298</v>
      </c>
      <c r="E156" s="293"/>
      <c r="F156" s="294" t="s">
        <v>299</v>
      </c>
      <c r="G156" s="295"/>
      <c r="H156" s="52"/>
      <c r="I156" s="6"/>
      <c r="J156" s="6"/>
      <c r="K156" s="6"/>
      <c r="L156" s="15"/>
    </row>
    <row r="157" spans="1:12" x14ac:dyDescent="0.25">
      <c r="A157" s="271"/>
      <c r="B157" s="271"/>
      <c r="C157" s="308"/>
      <c r="D157" s="296" t="s">
        <v>414</v>
      </c>
      <c r="E157" s="309" t="s">
        <v>333</v>
      </c>
      <c r="F157" s="264" t="s">
        <v>333</v>
      </c>
      <c r="G157" s="265" t="s">
        <v>334</v>
      </c>
      <c r="H157" s="288"/>
      <c r="I157" s="6"/>
      <c r="J157" s="6"/>
      <c r="K157" s="6"/>
      <c r="L157" s="15"/>
    </row>
    <row r="158" spans="1:12" x14ac:dyDescent="0.25">
      <c r="A158" s="271"/>
      <c r="B158" s="271"/>
      <c r="C158" s="308"/>
      <c r="D158" s="297"/>
      <c r="E158" s="264"/>
      <c r="F158" s="264"/>
      <c r="G158" s="265"/>
      <c r="H158" s="288"/>
      <c r="I158" s="6"/>
      <c r="J158" s="6"/>
      <c r="K158" s="6"/>
      <c r="L158" s="15"/>
    </row>
    <row r="159" spans="1:12" x14ac:dyDescent="0.25">
      <c r="A159" s="267" t="s">
        <v>626</v>
      </c>
      <c r="B159" s="267"/>
      <c r="C159" s="69">
        <f>72.6*1.196</f>
        <v>86.829599999999985</v>
      </c>
      <c r="D159" s="69">
        <f>8.932*1.196</f>
        <v>10.682672</v>
      </c>
      <c r="E159" s="69">
        <f>5.006*1.196</f>
        <v>5.9871759999999998</v>
      </c>
      <c r="F159" s="69">
        <f>4.489*1.196</f>
        <v>5.3688439999999993</v>
      </c>
      <c r="G159" s="76">
        <f>2.844*1.196</f>
        <v>3.4014239999999996</v>
      </c>
      <c r="H159" s="6"/>
      <c r="I159" s="6"/>
      <c r="J159" s="6"/>
      <c r="K159" s="6"/>
      <c r="L159" s="15"/>
    </row>
    <row r="160" spans="1:12" x14ac:dyDescent="0.25">
      <c r="A160" s="267" t="s">
        <v>628</v>
      </c>
      <c r="B160" s="267"/>
      <c r="C160" s="69">
        <f>38.64*1.196</f>
        <v>46.213439999999999</v>
      </c>
      <c r="D160" s="69">
        <f>20.041*1.196</f>
        <v>23.969035999999999</v>
      </c>
      <c r="E160" s="69">
        <f>5.97*1.196</f>
        <v>7.1401199999999996</v>
      </c>
      <c r="F160" s="69">
        <f>4.482*1.196</f>
        <v>5.3604719999999997</v>
      </c>
      <c r="G160" s="76">
        <f>2.761*1.196</f>
        <v>3.3021560000000001</v>
      </c>
      <c r="H160" s="6"/>
      <c r="I160" s="6"/>
      <c r="J160" s="6"/>
      <c r="K160" s="6"/>
      <c r="L160" s="15"/>
    </row>
    <row r="161" spans="1:12" x14ac:dyDescent="0.25">
      <c r="A161" s="286" t="s">
        <v>406</v>
      </c>
      <c r="B161" s="287" t="s">
        <v>626</v>
      </c>
      <c r="C161" s="287"/>
      <c r="D161" s="69">
        <f>1*1.196</f>
        <v>1.196</v>
      </c>
      <c r="E161" s="69">
        <f>0.51*1.196</f>
        <v>0.60995999999999995</v>
      </c>
      <c r="F161" s="69">
        <f>0.28*1.196</f>
        <v>0.33488000000000001</v>
      </c>
      <c r="G161" s="76">
        <f>0.17*1.196</f>
        <v>0.20332</v>
      </c>
      <c r="H161" s="6"/>
      <c r="I161" s="6"/>
      <c r="J161" s="6"/>
      <c r="K161" s="6"/>
      <c r="L161" s="15"/>
    </row>
    <row r="162" spans="1:12" x14ac:dyDescent="0.25">
      <c r="A162" s="286"/>
      <c r="B162" s="285" t="s">
        <v>628</v>
      </c>
      <c r="C162" s="285"/>
      <c r="D162" s="77">
        <f>1*1.196</f>
        <v>1.196</v>
      </c>
      <c r="E162" s="78">
        <f>0.61*1.196</f>
        <v>0.72955999999999999</v>
      </c>
      <c r="F162" s="69">
        <f>0.28*1.196</f>
        <v>0.33488000000000001</v>
      </c>
      <c r="G162" s="76">
        <f>0.23*1.196</f>
        <v>0.27507999999999999</v>
      </c>
      <c r="H162" s="6"/>
      <c r="I162" s="6"/>
      <c r="J162" s="6"/>
      <c r="K162" s="6"/>
      <c r="L162" s="15"/>
    </row>
    <row r="163" spans="1:12" x14ac:dyDescent="0.25">
      <c r="A163" s="280" t="s">
        <v>632</v>
      </c>
      <c r="B163" s="79" t="s">
        <v>638</v>
      </c>
      <c r="C163" s="79" t="s">
        <v>633</v>
      </c>
      <c r="D163" s="279" t="s">
        <v>640</v>
      </c>
      <c r="E163" s="277"/>
      <c r="F163" s="277" t="s">
        <v>634</v>
      </c>
      <c r="G163" s="278"/>
      <c r="H163" s="6"/>
      <c r="I163" s="6"/>
      <c r="J163" s="6"/>
      <c r="K163" s="6"/>
      <c r="L163" s="15"/>
    </row>
    <row r="164" spans="1:12" x14ac:dyDescent="0.25">
      <c r="A164" s="281"/>
      <c r="B164" s="75">
        <f>1.11*1.196</f>
        <v>1.3275600000000001</v>
      </c>
      <c r="C164" s="75">
        <f>4.17*1.196</f>
        <v>4.9873199999999995</v>
      </c>
      <c r="D164" s="279">
        <f>1.39*1.196</f>
        <v>1.6624399999999999</v>
      </c>
      <c r="E164" s="277"/>
      <c r="F164" s="277">
        <f>34.74*1.196</f>
        <v>41.549039999999998</v>
      </c>
      <c r="G164" s="278"/>
      <c r="H164" s="6"/>
      <c r="I164" s="6"/>
      <c r="J164" s="6"/>
      <c r="K164" s="6"/>
      <c r="L164" s="15"/>
    </row>
    <row r="165" spans="1:12" ht="15.75" thickBot="1" x14ac:dyDescent="0.3">
      <c r="A165" s="282"/>
      <c r="B165" s="283" t="s">
        <v>631</v>
      </c>
      <c r="C165" s="284"/>
      <c r="D165" s="65">
        <f>1*1.196</f>
        <v>1.196</v>
      </c>
      <c r="E165" s="66">
        <f>0.51*1.196</f>
        <v>0.60995999999999995</v>
      </c>
      <c r="F165" s="66">
        <f>0.28*1.196</f>
        <v>0.33488000000000001</v>
      </c>
      <c r="G165" s="67">
        <f>0.17*1.196</f>
        <v>0.20332</v>
      </c>
      <c r="H165" s="52"/>
      <c r="I165" s="6"/>
      <c r="J165" s="6"/>
      <c r="K165" s="6"/>
      <c r="L165" s="15"/>
    </row>
    <row r="166" spans="1:12" x14ac:dyDescent="0.25">
      <c r="A166" s="55"/>
      <c r="B166" s="14"/>
      <c r="C166" s="14"/>
      <c r="D166" s="14"/>
      <c r="E166" s="14"/>
      <c r="F166" s="14"/>
      <c r="G166" s="14"/>
      <c r="H166" s="14"/>
      <c r="I166" s="14"/>
      <c r="J166" s="14"/>
      <c r="K166" s="14"/>
      <c r="L166" s="16"/>
    </row>
    <row r="170" spans="1:12" x14ac:dyDescent="0.25">
      <c r="A170" s="25" t="s">
        <v>366</v>
      </c>
      <c r="B170" s="10"/>
      <c r="C170" s="10" t="s">
        <v>345</v>
      </c>
      <c r="D170" s="10" t="s">
        <v>346</v>
      </c>
      <c r="E170" s="10"/>
      <c r="F170" s="10"/>
      <c r="G170" s="24"/>
    </row>
    <row r="171" spans="1:12" x14ac:dyDescent="0.25">
      <c r="A171" s="12"/>
      <c r="B171" s="6"/>
      <c r="C171" s="6" t="s">
        <v>323</v>
      </c>
      <c r="D171" s="6"/>
      <c r="E171" s="6"/>
      <c r="F171" s="6"/>
      <c r="G171" s="15"/>
    </row>
    <row r="172" spans="1:12" x14ac:dyDescent="0.25">
      <c r="A172" s="12"/>
      <c r="B172" s="6"/>
      <c r="C172" s="6"/>
      <c r="D172" s="6"/>
      <c r="E172" s="6"/>
      <c r="F172" s="6"/>
      <c r="G172" s="15"/>
    </row>
    <row r="173" spans="1:12" x14ac:dyDescent="0.25">
      <c r="A173" s="27" t="s">
        <v>360</v>
      </c>
      <c r="B173" s="6"/>
      <c r="C173" s="6"/>
      <c r="D173" s="6"/>
      <c r="E173" s="6"/>
      <c r="F173" s="6"/>
      <c r="G173" s="15"/>
    </row>
    <row r="174" spans="1:12" ht="15.75" thickBot="1" x14ac:dyDescent="0.3">
      <c r="A174" s="12"/>
      <c r="B174" s="6"/>
      <c r="C174" s="6"/>
      <c r="D174" s="6"/>
      <c r="E174" s="6"/>
      <c r="F174" s="6"/>
      <c r="G174" s="15"/>
    </row>
    <row r="175" spans="1:12" ht="15.75" thickBot="1" x14ac:dyDescent="0.3">
      <c r="A175" s="12"/>
      <c r="B175" s="44" t="s">
        <v>350</v>
      </c>
      <c r="C175" s="6"/>
      <c r="D175" s="6"/>
      <c r="E175" s="6"/>
      <c r="F175" s="6"/>
      <c r="G175" s="15"/>
    </row>
    <row r="176" spans="1:12" x14ac:dyDescent="0.25">
      <c r="A176" s="317" t="s">
        <v>347</v>
      </c>
      <c r="B176" s="318"/>
      <c r="C176" s="307" t="s">
        <v>348</v>
      </c>
      <c r="D176" s="307"/>
      <c r="E176" s="250" t="s">
        <v>349</v>
      </c>
      <c r="F176" s="251"/>
      <c r="G176" s="15"/>
    </row>
    <row r="177" spans="1:7" x14ac:dyDescent="0.25">
      <c r="A177" s="319"/>
      <c r="B177" s="320"/>
      <c r="C177" s="308"/>
      <c r="D177" s="308"/>
      <c r="E177" s="8" t="s">
        <v>298</v>
      </c>
      <c r="F177" s="21" t="s">
        <v>299</v>
      </c>
      <c r="G177" s="15"/>
    </row>
    <row r="178" spans="1:7" x14ac:dyDescent="0.25">
      <c r="A178" s="322" t="s">
        <v>351</v>
      </c>
      <c r="B178" s="323"/>
      <c r="C178" s="246">
        <v>29.05</v>
      </c>
      <c r="D178" s="246"/>
      <c r="E178" s="8">
        <v>39.5</v>
      </c>
      <c r="F178" s="21">
        <v>24.35</v>
      </c>
      <c r="G178" s="15"/>
    </row>
    <row r="179" spans="1:7" ht="15.75" thickBot="1" x14ac:dyDescent="0.3">
      <c r="A179" s="324" t="s">
        <v>352</v>
      </c>
      <c r="B179" s="325"/>
      <c r="C179" s="321">
        <v>22.65</v>
      </c>
      <c r="D179" s="321"/>
      <c r="E179" s="45">
        <v>44.6</v>
      </c>
      <c r="F179" s="22">
        <v>31.25</v>
      </c>
      <c r="G179" s="15"/>
    </row>
    <row r="180" spans="1:7" ht="15.75" thickBot="1" x14ac:dyDescent="0.3">
      <c r="A180" s="12"/>
      <c r="B180" s="6"/>
      <c r="C180" s="6"/>
      <c r="D180" s="6"/>
      <c r="E180" s="6"/>
      <c r="F180" s="6"/>
      <c r="G180" s="15"/>
    </row>
    <row r="181" spans="1:7" ht="15.75" thickBot="1" x14ac:dyDescent="0.3">
      <c r="A181" s="12"/>
      <c r="B181" s="44" t="s">
        <v>350</v>
      </c>
      <c r="C181" s="6"/>
      <c r="D181" s="6"/>
      <c r="E181" s="6"/>
      <c r="F181" s="6"/>
      <c r="G181" s="15"/>
    </row>
    <row r="182" spans="1:7" x14ac:dyDescent="0.25">
      <c r="A182" s="326" t="s">
        <v>353</v>
      </c>
      <c r="B182" s="327"/>
      <c r="C182" s="307" t="s">
        <v>348</v>
      </c>
      <c r="D182" s="307"/>
      <c r="E182" s="250" t="s">
        <v>359</v>
      </c>
      <c r="F182" s="251"/>
      <c r="G182" s="15"/>
    </row>
    <row r="183" spans="1:7" x14ac:dyDescent="0.25">
      <c r="A183" s="328"/>
      <c r="B183" s="329"/>
      <c r="C183" s="308"/>
      <c r="D183" s="308"/>
      <c r="E183" s="8" t="s">
        <v>298</v>
      </c>
      <c r="F183" s="21" t="s">
        <v>299</v>
      </c>
      <c r="G183" s="15"/>
    </row>
    <row r="184" spans="1:7" x14ac:dyDescent="0.25">
      <c r="A184" s="322" t="s">
        <v>354</v>
      </c>
      <c r="B184" s="323"/>
      <c r="C184" s="246">
        <v>29.05</v>
      </c>
      <c r="D184" s="246"/>
      <c r="E184" s="8">
        <v>59.65</v>
      </c>
      <c r="F184" s="21">
        <v>36.75</v>
      </c>
      <c r="G184" s="15"/>
    </row>
    <row r="185" spans="1:7" ht="15.75" thickBot="1" x14ac:dyDescent="0.3">
      <c r="A185" s="324" t="s">
        <v>355</v>
      </c>
      <c r="B185" s="325"/>
      <c r="C185" s="321">
        <v>22.65</v>
      </c>
      <c r="D185" s="321"/>
      <c r="E185" s="45">
        <v>67.3</v>
      </c>
      <c r="F185" s="22">
        <v>47.15</v>
      </c>
      <c r="G185" s="15"/>
    </row>
    <row r="186" spans="1:7" ht="15.75" thickBot="1" x14ac:dyDescent="0.3">
      <c r="A186" s="12"/>
      <c r="B186" s="6"/>
      <c r="C186" s="6"/>
      <c r="D186" s="6"/>
      <c r="E186" s="6"/>
      <c r="F186" s="6"/>
      <c r="G186" s="15"/>
    </row>
    <row r="187" spans="1:7" ht="15.75" thickBot="1" x14ac:dyDescent="0.3">
      <c r="A187" s="12"/>
      <c r="B187" s="44" t="s">
        <v>367</v>
      </c>
      <c r="C187" s="6"/>
      <c r="D187" s="6"/>
      <c r="E187" s="6"/>
      <c r="F187" s="6"/>
      <c r="G187" s="15"/>
    </row>
    <row r="188" spans="1:7" x14ac:dyDescent="0.25">
      <c r="A188" s="326" t="s">
        <v>356</v>
      </c>
      <c r="B188" s="327"/>
      <c r="C188" s="307" t="s">
        <v>348</v>
      </c>
      <c r="D188" s="307"/>
      <c r="E188" s="250" t="s">
        <v>359</v>
      </c>
      <c r="F188" s="251"/>
      <c r="G188" s="15"/>
    </row>
    <row r="189" spans="1:7" x14ac:dyDescent="0.25">
      <c r="A189" s="328"/>
      <c r="B189" s="329"/>
      <c r="C189" s="308"/>
      <c r="D189" s="308"/>
      <c r="E189" s="8" t="s">
        <v>298</v>
      </c>
      <c r="F189" s="21" t="s">
        <v>299</v>
      </c>
      <c r="G189" s="15"/>
    </row>
    <row r="190" spans="1:7" x14ac:dyDescent="0.25">
      <c r="A190" s="322" t="s">
        <v>357</v>
      </c>
      <c r="B190" s="323"/>
      <c r="C190" s="246">
        <v>29.05</v>
      </c>
      <c r="D190" s="246"/>
      <c r="E190" s="8">
        <v>59.65</v>
      </c>
      <c r="F190" s="21">
        <v>36.75</v>
      </c>
      <c r="G190" s="15"/>
    </row>
    <row r="191" spans="1:7" ht="15.75" thickBot="1" x14ac:dyDescent="0.3">
      <c r="A191" s="324" t="s">
        <v>358</v>
      </c>
      <c r="B191" s="325"/>
      <c r="C191" s="321">
        <v>22.65</v>
      </c>
      <c r="D191" s="321"/>
      <c r="E191" s="45">
        <v>67.3</v>
      </c>
      <c r="F191" s="22">
        <v>47.15</v>
      </c>
      <c r="G191" s="15"/>
    </row>
    <row r="192" spans="1:7" x14ac:dyDescent="0.25">
      <c r="A192" s="12"/>
      <c r="B192" s="6"/>
      <c r="C192" s="6"/>
      <c r="D192" s="6"/>
      <c r="E192" s="6"/>
      <c r="F192" s="6"/>
      <c r="G192" s="15"/>
    </row>
    <row r="193" spans="1:7" x14ac:dyDescent="0.25">
      <c r="A193" s="27" t="s">
        <v>361</v>
      </c>
      <c r="B193" s="6"/>
      <c r="C193" s="6"/>
      <c r="D193" s="6"/>
      <c r="E193" s="6"/>
      <c r="F193" s="6"/>
      <c r="G193" s="15"/>
    </row>
    <row r="194" spans="1:7" ht="15.75" thickBot="1" x14ac:dyDescent="0.3">
      <c r="A194" s="12"/>
      <c r="B194" s="6"/>
      <c r="C194" s="6"/>
      <c r="D194" s="6"/>
      <c r="E194" s="6"/>
      <c r="F194" s="6"/>
      <c r="G194" s="15"/>
    </row>
    <row r="195" spans="1:7" ht="15.75" thickBot="1" x14ac:dyDescent="0.3">
      <c r="A195" s="12"/>
      <c r="B195" s="44" t="s">
        <v>350</v>
      </c>
      <c r="C195" s="6"/>
      <c r="D195" s="6"/>
      <c r="E195" s="6"/>
      <c r="F195" s="6"/>
      <c r="G195" s="15"/>
    </row>
    <row r="196" spans="1:7" ht="15" customHeight="1" x14ac:dyDescent="0.25">
      <c r="A196" s="326" t="s">
        <v>353</v>
      </c>
      <c r="B196" s="327"/>
      <c r="C196" s="333" t="s">
        <v>348</v>
      </c>
      <c r="D196" s="333"/>
      <c r="E196" s="250" t="s">
        <v>359</v>
      </c>
      <c r="F196" s="251"/>
      <c r="G196" s="15"/>
    </row>
    <row r="197" spans="1:7" x14ac:dyDescent="0.25">
      <c r="A197" s="328"/>
      <c r="B197" s="329"/>
      <c r="C197" s="26" t="s">
        <v>0</v>
      </c>
      <c r="D197" s="26" t="s">
        <v>362</v>
      </c>
      <c r="E197" s="8" t="s">
        <v>298</v>
      </c>
      <c r="F197" s="21" t="s">
        <v>299</v>
      </c>
      <c r="G197" s="15"/>
    </row>
    <row r="198" spans="1:7" x14ac:dyDescent="0.25">
      <c r="A198" s="322" t="s">
        <v>363</v>
      </c>
      <c r="B198" s="323"/>
      <c r="C198" s="8">
        <v>29.05</v>
      </c>
      <c r="D198" s="8">
        <v>24.15</v>
      </c>
      <c r="E198" s="8">
        <v>59.65</v>
      </c>
      <c r="F198" s="21">
        <v>36.75</v>
      </c>
      <c r="G198" s="15"/>
    </row>
    <row r="199" spans="1:7" ht="15.75" thickBot="1" x14ac:dyDescent="0.3">
      <c r="A199" s="324" t="s">
        <v>364</v>
      </c>
      <c r="B199" s="325"/>
      <c r="C199" s="45">
        <v>29.05</v>
      </c>
      <c r="D199" s="45">
        <v>41.75</v>
      </c>
      <c r="E199" s="45">
        <v>59.65</v>
      </c>
      <c r="F199" s="22">
        <v>36.75</v>
      </c>
      <c r="G199" s="15"/>
    </row>
    <row r="200" spans="1:7" ht="15.75" thickBot="1" x14ac:dyDescent="0.3">
      <c r="A200" s="12"/>
      <c r="B200" s="6"/>
      <c r="C200" s="6"/>
      <c r="D200" s="6"/>
      <c r="E200" s="6"/>
      <c r="F200" s="6"/>
      <c r="G200" s="15"/>
    </row>
    <row r="201" spans="1:7" ht="15.75" thickBot="1" x14ac:dyDescent="0.3">
      <c r="A201" s="12"/>
      <c r="B201" s="44" t="s">
        <v>367</v>
      </c>
      <c r="C201" s="6"/>
      <c r="D201" s="6"/>
      <c r="E201" s="6"/>
      <c r="F201" s="6"/>
      <c r="G201" s="15"/>
    </row>
    <row r="202" spans="1:7" ht="15" customHeight="1" x14ac:dyDescent="0.25">
      <c r="A202" s="326" t="s">
        <v>356</v>
      </c>
      <c r="B202" s="327"/>
      <c r="C202" s="333" t="s">
        <v>348</v>
      </c>
      <c r="D202" s="333"/>
      <c r="E202" s="250" t="s">
        <v>359</v>
      </c>
      <c r="F202" s="251"/>
      <c r="G202" s="15"/>
    </row>
    <row r="203" spans="1:7" x14ac:dyDescent="0.25">
      <c r="A203" s="328"/>
      <c r="B203" s="329"/>
      <c r="C203" s="26" t="s">
        <v>0</v>
      </c>
      <c r="D203" s="26" t="s">
        <v>362</v>
      </c>
      <c r="E203" s="8" t="s">
        <v>298</v>
      </c>
      <c r="F203" s="21" t="s">
        <v>299</v>
      </c>
      <c r="G203" s="15"/>
    </row>
    <row r="204" spans="1:7" ht="15.75" thickBot="1" x14ac:dyDescent="0.3">
      <c r="A204" s="324" t="s">
        <v>365</v>
      </c>
      <c r="B204" s="325"/>
      <c r="C204" s="45">
        <v>29.05</v>
      </c>
      <c r="D204" s="45">
        <v>21.7</v>
      </c>
      <c r="E204" s="45">
        <v>59.65</v>
      </c>
      <c r="F204" s="22">
        <v>36.75</v>
      </c>
      <c r="G204" s="15"/>
    </row>
    <row r="205" spans="1:7" x14ac:dyDescent="0.25">
      <c r="A205" s="13"/>
      <c r="B205" s="14"/>
      <c r="C205" s="14"/>
      <c r="D205" s="14"/>
      <c r="E205" s="14"/>
      <c r="F205" s="14"/>
      <c r="G205" s="16"/>
    </row>
    <row r="207" spans="1:7" x14ac:dyDescent="0.25">
      <c r="A207" s="25" t="s">
        <v>368</v>
      </c>
      <c r="B207" s="10"/>
      <c r="C207" s="10" t="s">
        <v>393</v>
      </c>
      <c r="D207" s="10">
        <v>2012</v>
      </c>
      <c r="E207" s="10"/>
      <c r="F207" s="10" t="s">
        <v>395</v>
      </c>
      <c r="G207" s="24"/>
    </row>
    <row r="208" spans="1:7" x14ac:dyDescent="0.25">
      <c r="A208" s="12"/>
      <c r="B208" s="6"/>
      <c r="C208" s="6"/>
      <c r="D208" s="6"/>
      <c r="E208" s="6"/>
      <c r="F208" s="6"/>
      <c r="G208" s="15"/>
    </row>
    <row r="209" spans="1:7" x14ac:dyDescent="0.25">
      <c r="A209" s="248" t="s">
        <v>394</v>
      </c>
      <c r="B209" s="323"/>
      <c r="C209" s="248" t="s">
        <v>2</v>
      </c>
      <c r="D209" s="323"/>
      <c r="E209" s="6"/>
      <c r="F209" s="6"/>
      <c r="G209" s="15"/>
    </row>
    <row r="210" spans="1:7" x14ac:dyDescent="0.25">
      <c r="A210" s="248" t="s">
        <v>396</v>
      </c>
      <c r="B210" s="323"/>
      <c r="C210" s="1">
        <v>260</v>
      </c>
      <c r="D210" s="1" t="s">
        <v>398</v>
      </c>
      <c r="E210" s="6"/>
      <c r="F210" s="6"/>
      <c r="G210" s="15"/>
    </row>
    <row r="211" spans="1:7" x14ac:dyDescent="0.25">
      <c r="A211" s="337" t="s">
        <v>397</v>
      </c>
      <c r="B211" s="338"/>
      <c r="C211" s="1">
        <v>67</v>
      </c>
      <c r="D211" s="1" t="s">
        <v>399</v>
      </c>
      <c r="E211" s="6"/>
      <c r="F211" s="6"/>
      <c r="G211" s="15"/>
    </row>
    <row r="212" spans="1:7" x14ac:dyDescent="0.25">
      <c r="A212" s="339"/>
      <c r="B212" s="340"/>
      <c r="C212" s="1">
        <v>3.94</v>
      </c>
      <c r="D212" s="1" t="s">
        <v>400</v>
      </c>
      <c r="E212" s="6"/>
      <c r="F212" s="6"/>
      <c r="G212" s="15"/>
    </row>
    <row r="213" spans="1:7" x14ac:dyDescent="0.25">
      <c r="A213" s="13"/>
      <c r="B213" s="14"/>
      <c r="C213" s="14"/>
      <c r="D213" s="14"/>
      <c r="E213" s="14"/>
      <c r="F213" s="14"/>
      <c r="G213" s="16"/>
    </row>
    <row r="215" spans="1:7" x14ac:dyDescent="0.25">
      <c r="A215" s="25" t="s">
        <v>369</v>
      </c>
      <c r="B215" s="10"/>
      <c r="C215" s="10" t="s">
        <v>370</v>
      </c>
      <c r="D215" s="10" t="s">
        <v>380</v>
      </c>
      <c r="E215" s="10"/>
      <c r="F215" s="10"/>
      <c r="G215" s="24"/>
    </row>
    <row r="216" spans="1:7" x14ac:dyDescent="0.25">
      <c r="A216" s="12"/>
      <c r="B216" s="6"/>
      <c r="C216" s="6"/>
      <c r="D216" s="6" t="s">
        <v>381</v>
      </c>
      <c r="E216" s="6"/>
      <c r="F216" s="6"/>
      <c r="G216" s="15"/>
    </row>
    <row r="217" spans="1:7" ht="15.75" thickBot="1" x14ac:dyDescent="0.3">
      <c r="A217" s="12"/>
      <c r="B217" s="6"/>
      <c r="C217" s="6"/>
      <c r="D217" s="6"/>
      <c r="E217" s="6"/>
      <c r="F217" s="6"/>
      <c r="G217" s="15"/>
    </row>
    <row r="218" spans="1:7" x14ac:dyDescent="0.25">
      <c r="A218" s="335" t="s">
        <v>373</v>
      </c>
      <c r="B218" s="336"/>
      <c r="C218" s="250" t="s">
        <v>379</v>
      </c>
      <c r="D218" s="251"/>
      <c r="E218" s="6"/>
      <c r="F218" s="6" t="s">
        <v>382</v>
      </c>
      <c r="G218" s="15"/>
    </row>
    <row r="219" spans="1:7" x14ac:dyDescent="0.25">
      <c r="A219" s="46" t="s">
        <v>374</v>
      </c>
      <c r="B219" s="8" t="s">
        <v>371</v>
      </c>
      <c r="C219" s="246">
        <v>28.51</v>
      </c>
      <c r="D219" s="259"/>
      <c r="E219" s="6"/>
      <c r="F219" s="6" t="s">
        <v>384</v>
      </c>
      <c r="G219" s="15"/>
    </row>
    <row r="220" spans="1:7" x14ac:dyDescent="0.25">
      <c r="A220" s="319" t="s">
        <v>375</v>
      </c>
      <c r="B220" s="8" t="s">
        <v>372</v>
      </c>
      <c r="C220" s="246">
        <v>14.54</v>
      </c>
      <c r="D220" s="259"/>
      <c r="E220" s="6"/>
      <c r="F220" s="6" t="s">
        <v>383</v>
      </c>
      <c r="G220" s="15"/>
    </row>
    <row r="221" spans="1:7" x14ac:dyDescent="0.25">
      <c r="A221" s="319"/>
      <c r="B221" s="8" t="s">
        <v>377</v>
      </c>
      <c r="C221" s="246">
        <v>13.81</v>
      </c>
      <c r="D221" s="259"/>
      <c r="E221" s="6"/>
      <c r="F221" s="6"/>
      <c r="G221" s="15"/>
    </row>
    <row r="222" spans="1:7" ht="15.75" thickBot="1" x14ac:dyDescent="0.3">
      <c r="A222" s="47" t="s">
        <v>376</v>
      </c>
      <c r="B222" s="45" t="s">
        <v>378</v>
      </c>
      <c r="C222" s="321">
        <v>7.36</v>
      </c>
      <c r="D222" s="334"/>
      <c r="E222" s="6"/>
      <c r="F222" s="6"/>
      <c r="G222" s="15"/>
    </row>
    <row r="223" spans="1:7" x14ac:dyDescent="0.25">
      <c r="A223" s="6" t="s">
        <v>390</v>
      </c>
      <c r="B223" s="20"/>
      <c r="C223" s="20"/>
      <c r="D223" s="20"/>
      <c r="E223" s="6"/>
      <c r="F223" s="6"/>
      <c r="G223" s="15"/>
    </row>
    <row r="224" spans="1:7" x14ac:dyDescent="0.25">
      <c r="A224" s="13"/>
      <c r="B224" s="14"/>
      <c r="C224" s="14"/>
      <c r="D224" s="14"/>
      <c r="E224" s="14"/>
      <c r="F224" s="14"/>
      <c r="G224" s="16"/>
    </row>
    <row r="226" spans="1:7" x14ac:dyDescent="0.25">
      <c r="A226" s="25" t="s">
        <v>385</v>
      </c>
      <c r="B226" s="10"/>
      <c r="C226" s="10" t="s">
        <v>370</v>
      </c>
      <c r="D226" s="10" t="s">
        <v>386</v>
      </c>
      <c r="E226" s="10"/>
      <c r="F226" s="10"/>
      <c r="G226" s="24"/>
    </row>
    <row r="227" spans="1:7" x14ac:dyDescent="0.25">
      <c r="A227" s="12"/>
      <c r="B227" s="6"/>
      <c r="C227" s="6"/>
      <c r="D227" s="6" t="s">
        <v>387</v>
      </c>
      <c r="E227" s="6"/>
      <c r="F227" s="6"/>
      <c r="G227" s="15"/>
    </row>
    <row r="228" spans="1:7" x14ac:dyDescent="0.25">
      <c r="A228" s="12"/>
      <c r="B228" s="6"/>
      <c r="C228" s="6"/>
      <c r="D228" s="6"/>
      <c r="E228" s="6"/>
      <c r="F228" s="6"/>
      <c r="G228" s="15"/>
    </row>
    <row r="229" spans="1:7" x14ac:dyDescent="0.25">
      <c r="A229" s="12" t="s">
        <v>388</v>
      </c>
      <c r="B229" s="6"/>
      <c r="C229" s="6"/>
      <c r="D229" s="6"/>
      <c r="E229" s="6"/>
      <c r="F229" s="6">
        <v>8.2000000000000003E-2</v>
      </c>
      <c r="G229" s="15" t="s">
        <v>389</v>
      </c>
    </row>
    <row r="230" spans="1:7" x14ac:dyDescent="0.25">
      <c r="A230" s="13"/>
      <c r="B230" s="14"/>
      <c r="C230" s="14"/>
      <c r="D230" s="14"/>
      <c r="E230" s="14"/>
      <c r="F230" s="14"/>
      <c r="G230" s="16"/>
    </row>
    <row r="232" spans="1:7" x14ac:dyDescent="0.25">
      <c r="A232" t="s">
        <v>391</v>
      </c>
    </row>
    <row r="233" spans="1:7" x14ac:dyDescent="0.25">
      <c r="A233" s="17" t="s">
        <v>392</v>
      </c>
    </row>
  </sheetData>
  <sheetProtection password="C68F" sheet="1" objects="1" scenarios="1"/>
  <mergeCells count="175">
    <mergeCell ref="C222:D222"/>
    <mergeCell ref="A218:B218"/>
    <mergeCell ref="A220:A221"/>
    <mergeCell ref="A209:B209"/>
    <mergeCell ref="C209:D209"/>
    <mergeCell ref="A210:B210"/>
    <mergeCell ref="A211:B212"/>
    <mergeCell ref="A88:B88"/>
    <mergeCell ref="C218:D218"/>
    <mergeCell ref="C219:D219"/>
    <mergeCell ref="C220:D220"/>
    <mergeCell ref="C221:D221"/>
    <mergeCell ref="A198:B198"/>
    <mergeCell ref="A199:B199"/>
    <mergeCell ref="A204:B204"/>
    <mergeCell ref="A91:B91"/>
    <mergeCell ref="A92:B92"/>
    <mergeCell ref="A95:B95"/>
    <mergeCell ref="A100:B100"/>
    <mergeCell ref="A101:A106"/>
    <mergeCell ref="A96:A97"/>
    <mergeCell ref="C190:D190"/>
    <mergeCell ref="C188:D189"/>
    <mergeCell ref="A182:B183"/>
    <mergeCell ref="E202:F202"/>
    <mergeCell ref="C202:D202"/>
    <mergeCell ref="A202:B203"/>
    <mergeCell ref="A196:B197"/>
    <mergeCell ref="E196:F196"/>
    <mergeCell ref="C196:D196"/>
    <mergeCell ref="C191:D191"/>
    <mergeCell ref="A190:B190"/>
    <mergeCell ref="A191:B191"/>
    <mergeCell ref="C55:K56"/>
    <mergeCell ref="C42:K44"/>
    <mergeCell ref="C45:K49"/>
    <mergeCell ref="C51:K52"/>
    <mergeCell ref="C53:K54"/>
    <mergeCell ref="A118:A121"/>
    <mergeCell ref="B118:C120"/>
    <mergeCell ref="B121:C121"/>
    <mergeCell ref="H114:H115"/>
    <mergeCell ref="G114:G115"/>
    <mergeCell ref="F114:F115"/>
    <mergeCell ref="E114:E115"/>
    <mergeCell ref="A72:A73"/>
    <mergeCell ref="B72:B73"/>
    <mergeCell ref="C72:C73"/>
    <mergeCell ref="D72:D73"/>
    <mergeCell ref="E72:E73"/>
    <mergeCell ref="H70:I70"/>
    <mergeCell ref="J67:K67"/>
    <mergeCell ref="A176:B177"/>
    <mergeCell ref="C176:D177"/>
    <mergeCell ref="E176:F176"/>
    <mergeCell ref="C179:D179"/>
    <mergeCell ref="A178:B178"/>
    <mergeCell ref="A179:B179"/>
    <mergeCell ref="C178:D178"/>
    <mergeCell ref="E188:F188"/>
    <mergeCell ref="A188:B189"/>
    <mergeCell ref="C182:D183"/>
    <mergeCell ref="E182:F182"/>
    <mergeCell ref="C184:D184"/>
    <mergeCell ref="C185:D185"/>
    <mergeCell ref="A184:B184"/>
    <mergeCell ref="A185:B185"/>
    <mergeCell ref="H127:H128"/>
    <mergeCell ref="D125:G125"/>
    <mergeCell ref="A112:B115"/>
    <mergeCell ref="A116:B116"/>
    <mergeCell ref="A117:B117"/>
    <mergeCell ref="A122:C122"/>
    <mergeCell ref="D122:H122"/>
    <mergeCell ref="D121:E121"/>
    <mergeCell ref="D117:E117"/>
    <mergeCell ref="E113:F113"/>
    <mergeCell ref="G113:H113"/>
    <mergeCell ref="D113:D115"/>
    <mergeCell ref="C112:C115"/>
    <mergeCell ref="D112:H112"/>
    <mergeCell ref="A132:C132"/>
    <mergeCell ref="D132:G132"/>
    <mergeCell ref="D126:E126"/>
    <mergeCell ref="F126:G126"/>
    <mergeCell ref="D127:D128"/>
    <mergeCell ref="A129:B129"/>
    <mergeCell ref="A130:A131"/>
    <mergeCell ref="B130:C130"/>
    <mergeCell ref="B131:C131"/>
    <mergeCell ref="A125:B128"/>
    <mergeCell ref="C125:C128"/>
    <mergeCell ref="E127:E128"/>
    <mergeCell ref="F127:F128"/>
    <mergeCell ref="G127:G128"/>
    <mergeCell ref="C138:C141"/>
    <mergeCell ref="D138:H138"/>
    <mergeCell ref="D139:D141"/>
    <mergeCell ref="E139:F139"/>
    <mergeCell ref="G139:H139"/>
    <mergeCell ref="E140:E141"/>
    <mergeCell ref="F140:F141"/>
    <mergeCell ref="G140:G141"/>
    <mergeCell ref="H140:H141"/>
    <mergeCell ref="H157:H158"/>
    <mergeCell ref="D155:G155"/>
    <mergeCell ref="D156:E156"/>
    <mergeCell ref="F156:G156"/>
    <mergeCell ref="D157:D158"/>
    <mergeCell ref="A144:B144"/>
    <mergeCell ref="A145:B145"/>
    <mergeCell ref="A150:A152"/>
    <mergeCell ref="C150:D150"/>
    <mergeCell ref="C151:D151"/>
    <mergeCell ref="E150:F150"/>
    <mergeCell ref="E151:F151"/>
    <mergeCell ref="G150:H150"/>
    <mergeCell ref="G151:H151"/>
    <mergeCell ref="B146:C146"/>
    <mergeCell ref="B147:C147"/>
    <mergeCell ref="B148:C148"/>
    <mergeCell ref="B152:C152"/>
    <mergeCell ref="B150:B151"/>
    <mergeCell ref="A146:A149"/>
    <mergeCell ref="B149:C149"/>
    <mergeCell ref="A155:B158"/>
    <mergeCell ref="C155:C158"/>
    <mergeCell ref="E157:E158"/>
    <mergeCell ref="F163:G163"/>
    <mergeCell ref="D163:E163"/>
    <mergeCell ref="F164:G164"/>
    <mergeCell ref="D164:E164"/>
    <mergeCell ref="A163:A165"/>
    <mergeCell ref="B165:C165"/>
    <mergeCell ref="A159:B159"/>
    <mergeCell ref="A160:B160"/>
    <mergeCell ref="B162:C162"/>
    <mergeCell ref="A161:A162"/>
    <mergeCell ref="B161:C161"/>
    <mergeCell ref="F157:F158"/>
    <mergeCell ref="G157:G158"/>
    <mergeCell ref="A142:B142"/>
    <mergeCell ref="A143:B143"/>
    <mergeCell ref="A138:B141"/>
    <mergeCell ref="J68:K68"/>
    <mergeCell ref="J70:K70"/>
    <mergeCell ref="L67:M67"/>
    <mergeCell ref="N67:O67"/>
    <mergeCell ref="F72:F73"/>
    <mergeCell ref="G72:G73"/>
    <mergeCell ref="H72:H73"/>
    <mergeCell ref="I72:I73"/>
    <mergeCell ref="J72:J73"/>
    <mergeCell ref="B81:I81"/>
    <mergeCell ref="L68:M68"/>
    <mergeCell ref="L70:M70"/>
    <mergeCell ref="K72:K73"/>
    <mergeCell ref="L72:M73"/>
    <mergeCell ref="F67:G67"/>
    <mergeCell ref="F68:G68"/>
    <mergeCell ref="F70:G70"/>
    <mergeCell ref="H67:I67"/>
    <mergeCell ref="H68:I68"/>
    <mergeCell ref="R67:T67"/>
    <mergeCell ref="R68:T68"/>
    <mergeCell ref="R70:T70"/>
    <mergeCell ref="P70:Q70"/>
    <mergeCell ref="P72:Q73"/>
    <mergeCell ref="R72:T73"/>
    <mergeCell ref="P67:Q67"/>
    <mergeCell ref="P68:Q68"/>
    <mergeCell ref="N68:O68"/>
    <mergeCell ref="N70:O70"/>
    <mergeCell ref="N72:N73"/>
    <mergeCell ref="O72:O73"/>
  </mergeCells>
  <hyperlinks>
    <hyperlink ref="L64" r:id="rId1"/>
    <hyperlink ref="B81" r:id="rId2"/>
    <hyperlink ref="A233" r:id="rId3"/>
  </hyperlinks>
  <pageMargins left="0.7" right="0.7" top="0.75" bottom="0.75" header="0.3" footer="0.3"/>
  <pageSetup paperSize="9" orientation="portrait" verticalDpi="0" r:id="rId4"/>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P81"/>
  <sheetViews>
    <sheetView showGridLines="0" zoomScale="85" zoomScaleNormal="85" workbookViewId="0">
      <pane ySplit="5" topLeftCell="A30" activePane="bottomLeft" state="frozen"/>
      <selection activeCell="A6" sqref="A6:G6"/>
      <selection pane="bottomLeft" activeCell="A6" sqref="A6:P7"/>
    </sheetView>
  </sheetViews>
  <sheetFormatPr baseColWidth="10" defaultRowHeight="15" outlineLevelRow="2" outlineLevelCol="1" x14ac:dyDescent="0.25"/>
  <cols>
    <col min="1" max="1" width="5.140625" style="18" customWidth="1"/>
    <col min="2" max="2" width="4.7109375" style="18" customWidth="1"/>
    <col min="3" max="3" width="16.85546875" style="18" customWidth="1"/>
    <col min="4" max="4" width="21" style="18" customWidth="1"/>
    <col min="5" max="7" width="6.140625" style="18" customWidth="1" outlineLevel="1"/>
    <col min="8" max="8" width="6" style="18" customWidth="1" outlineLevel="1"/>
    <col min="9" max="9" width="6.28515625" style="18" customWidth="1" outlineLevel="1"/>
    <col min="10" max="10" width="6.140625" style="18" customWidth="1" outlineLevel="1"/>
    <col min="11" max="12" width="6.28515625" style="18" customWidth="1" outlineLevel="1"/>
    <col min="13" max="13" width="13.85546875" style="18" customWidth="1"/>
    <col min="14" max="14" width="13.7109375" style="18" customWidth="1"/>
    <col min="15" max="15" width="13.85546875" style="18" customWidth="1"/>
    <col min="16" max="16" width="13.7109375" style="18" customWidth="1"/>
    <col min="17" max="16384" width="11.42578125" style="18"/>
  </cols>
  <sheetData>
    <row r="1" spans="1:16" ht="15.75" thickBot="1" x14ac:dyDescent="0.3">
      <c r="A1" s="141"/>
      <c r="M1" s="221" t="s">
        <v>788</v>
      </c>
      <c r="N1" s="222"/>
      <c r="O1" s="222"/>
      <c r="P1" s="223"/>
    </row>
    <row r="2" spans="1:16" ht="18.75" customHeight="1" x14ac:dyDescent="0.25">
      <c r="A2" s="245" t="s">
        <v>787</v>
      </c>
      <c r="B2" s="245"/>
      <c r="C2" s="245"/>
      <c r="D2" s="245"/>
      <c r="M2" s="228" t="s">
        <v>751</v>
      </c>
      <c r="N2" s="231" t="s">
        <v>753</v>
      </c>
      <c r="O2" s="231" t="s">
        <v>752</v>
      </c>
      <c r="P2" s="231" t="s">
        <v>754</v>
      </c>
    </row>
    <row r="3" spans="1:16" ht="15.75" customHeight="1" thickBot="1" x14ac:dyDescent="0.3">
      <c r="A3" s="227"/>
      <c r="B3" s="227"/>
      <c r="C3" s="227"/>
      <c r="D3" s="227"/>
      <c r="M3" s="229"/>
      <c r="N3" s="232"/>
      <c r="O3" s="232"/>
      <c r="P3" s="232"/>
    </row>
    <row r="4" spans="1:16" ht="16.5" thickBot="1" x14ac:dyDescent="0.3">
      <c r="A4" s="234" t="s">
        <v>210</v>
      </c>
      <c r="B4" s="235"/>
      <c r="C4" s="235"/>
      <c r="D4" s="236"/>
      <c r="E4" s="142" t="s">
        <v>644</v>
      </c>
      <c r="F4" s="142" t="s">
        <v>81</v>
      </c>
      <c r="G4" s="142" t="s">
        <v>82</v>
      </c>
      <c r="H4" s="142" t="s">
        <v>83</v>
      </c>
      <c r="I4" s="142" t="s">
        <v>84</v>
      </c>
      <c r="J4" s="142" t="s">
        <v>85</v>
      </c>
      <c r="K4" s="142" t="s">
        <v>86</v>
      </c>
      <c r="L4" s="143" t="s">
        <v>87</v>
      </c>
      <c r="M4" s="230"/>
      <c r="N4" s="233"/>
      <c r="O4" s="233"/>
      <c r="P4" s="233"/>
    </row>
    <row r="5" spans="1:16" ht="15.75" thickBot="1" x14ac:dyDescent="0.3">
      <c r="A5" s="144"/>
      <c r="B5" s="145"/>
      <c r="C5" s="145"/>
      <c r="D5" s="146" t="s">
        <v>778</v>
      </c>
      <c r="E5" s="103" t="s">
        <v>6</v>
      </c>
      <c r="F5" s="103" t="s">
        <v>6</v>
      </c>
      <c r="G5" s="103" t="s">
        <v>6</v>
      </c>
      <c r="H5" s="103" t="s">
        <v>6</v>
      </c>
      <c r="I5" s="103" t="s">
        <v>6</v>
      </c>
      <c r="J5" s="103" t="s">
        <v>6</v>
      </c>
      <c r="K5" s="103" t="s">
        <v>6</v>
      </c>
      <c r="L5" s="103" t="s">
        <v>6</v>
      </c>
      <c r="M5" s="147"/>
      <c r="N5" s="147"/>
      <c r="O5" s="147"/>
      <c r="P5" s="148"/>
    </row>
    <row r="6" spans="1:16" ht="15" customHeight="1" x14ac:dyDescent="0.25">
      <c r="A6" s="215" t="s">
        <v>198</v>
      </c>
      <c r="B6" s="216"/>
      <c r="C6" s="216"/>
      <c r="D6" s="216"/>
      <c r="E6" s="216"/>
      <c r="F6" s="216"/>
      <c r="G6" s="216"/>
      <c r="H6" s="216"/>
      <c r="I6" s="216"/>
      <c r="J6" s="216"/>
      <c r="K6" s="216"/>
      <c r="L6" s="216"/>
      <c r="M6" s="216"/>
      <c r="N6" s="216"/>
      <c r="O6" s="216"/>
      <c r="P6" s="217"/>
    </row>
    <row r="7" spans="1:16" ht="15.75" customHeight="1" thickBot="1" x14ac:dyDescent="0.3">
      <c r="A7" s="218"/>
      <c r="B7" s="219"/>
      <c r="C7" s="219"/>
      <c r="D7" s="219"/>
      <c r="E7" s="219"/>
      <c r="F7" s="219"/>
      <c r="G7" s="219"/>
      <c r="H7" s="219"/>
      <c r="I7" s="219"/>
      <c r="J7" s="219"/>
      <c r="K7" s="219"/>
      <c r="L7" s="219"/>
      <c r="M7" s="219"/>
      <c r="N7" s="219"/>
      <c r="O7" s="219"/>
      <c r="P7" s="220"/>
    </row>
    <row r="8" spans="1:16" ht="15.75" customHeight="1" x14ac:dyDescent="0.25">
      <c r="A8" s="93"/>
      <c r="B8" s="149"/>
      <c r="C8" s="149"/>
      <c r="D8" s="149"/>
      <c r="E8" s="102"/>
      <c r="F8" s="150"/>
      <c r="G8" s="150"/>
      <c r="H8" s="150"/>
      <c r="I8" s="150"/>
      <c r="J8" s="150"/>
      <c r="K8" s="150"/>
      <c r="L8" s="150"/>
      <c r="M8" s="151"/>
      <c r="N8" s="151"/>
      <c r="O8" s="151"/>
      <c r="P8" s="152"/>
    </row>
    <row r="9" spans="1:16" outlineLevel="1" x14ac:dyDescent="0.25">
      <c r="A9" s="93"/>
      <c r="B9" s="162" t="s">
        <v>202</v>
      </c>
      <c r="C9" s="163"/>
      <c r="D9" s="163"/>
      <c r="E9" s="102"/>
      <c r="F9" s="150"/>
      <c r="G9" s="150"/>
      <c r="H9" s="150"/>
      <c r="I9" s="150"/>
      <c r="J9" s="150"/>
      <c r="K9" s="150"/>
      <c r="L9" s="150"/>
      <c r="M9" s="151"/>
      <c r="N9" s="151"/>
      <c r="O9" s="151"/>
      <c r="P9" s="152"/>
    </row>
    <row r="10" spans="1:16" outlineLevel="2" x14ac:dyDescent="0.25">
      <c r="A10" s="93"/>
      <c r="B10" s="149"/>
      <c r="C10" s="164" t="s">
        <v>744</v>
      </c>
      <c r="D10" s="164"/>
      <c r="E10" s="102"/>
      <c r="F10" s="150"/>
      <c r="G10" s="150"/>
      <c r="H10" s="150"/>
      <c r="I10" s="150"/>
      <c r="J10" s="150"/>
      <c r="K10" s="150"/>
      <c r="L10" s="150"/>
      <c r="M10" s="151"/>
      <c r="N10" s="151"/>
      <c r="O10" s="151"/>
      <c r="P10" s="152"/>
    </row>
    <row r="11" spans="1:16" outlineLevel="2" x14ac:dyDescent="0.25">
      <c r="A11" s="93"/>
      <c r="B11" s="149"/>
      <c r="C11" s="149"/>
      <c r="D11" s="165" t="s">
        <v>773</v>
      </c>
      <c r="E11" s="94"/>
      <c r="F11" s="19"/>
      <c r="G11" s="19"/>
      <c r="H11" s="19"/>
      <c r="I11" s="19"/>
      <c r="J11" s="19"/>
      <c r="K11" s="19"/>
      <c r="L11" s="19"/>
      <c r="M11" s="153">
        <v>31</v>
      </c>
      <c r="N11" s="153">
        <v>0.2</v>
      </c>
      <c r="O11" s="153"/>
      <c r="P11" s="154">
        <v>30</v>
      </c>
    </row>
    <row r="12" spans="1:16" outlineLevel="2" x14ac:dyDescent="0.25">
      <c r="A12" s="93"/>
      <c r="B12" s="149"/>
      <c r="C12" s="149"/>
      <c r="D12" s="165" t="s">
        <v>774</v>
      </c>
      <c r="E12" s="94"/>
      <c r="F12" s="19"/>
      <c r="G12" s="19"/>
      <c r="H12" s="19"/>
      <c r="I12" s="19"/>
      <c r="J12" s="19"/>
      <c r="K12" s="19"/>
      <c r="L12" s="19"/>
      <c r="M12" s="153">
        <v>51</v>
      </c>
      <c r="N12" s="153">
        <v>0.2</v>
      </c>
      <c r="O12" s="153"/>
      <c r="P12" s="154"/>
    </row>
    <row r="13" spans="1:16" outlineLevel="2" x14ac:dyDescent="0.25">
      <c r="A13" s="93"/>
      <c r="B13" s="149"/>
      <c r="C13" s="164" t="s">
        <v>94</v>
      </c>
      <c r="D13" s="164"/>
      <c r="E13" s="94"/>
      <c r="F13" s="19"/>
      <c r="G13" s="19"/>
      <c r="H13" s="19"/>
      <c r="I13" s="19"/>
      <c r="J13" s="19"/>
      <c r="K13" s="19"/>
      <c r="L13" s="19"/>
      <c r="M13" s="151"/>
      <c r="N13" s="151"/>
      <c r="O13" s="151"/>
      <c r="P13" s="152"/>
    </row>
    <row r="14" spans="1:16" x14ac:dyDescent="0.25">
      <c r="A14" s="93"/>
      <c r="B14" s="149"/>
      <c r="C14" s="149"/>
      <c r="D14" s="149"/>
      <c r="E14" s="102"/>
      <c r="F14" s="150"/>
      <c r="G14" s="150"/>
      <c r="H14" s="150"/>
      <c r="I14" s="150"/>
      <c r="J14" s="150"/>
      <c r="K14" s="150"/>
      <c r="L14" s="150"/>
      <c r="M14" s="151"/>
      <c r="N14" s="151"/>
      <c r="O14" s="151"/>
      <c r="P14" s="152"/>
    </row>
    <row r="15" spans="1:16" outlineLevel="1" x14ac:dyDescent="0.25">
      <c r="A15" s="93"/>
      <c r="B15" s="162" t="s">
        <v>201</v>
      </c>
      <c r="C15" s="163"/>
      <c r="D15" s="163"/>
      <c r="E15" s="94"/>
      <c r="F15" s="19"/>
      <c r="G15" s="19"/>
      <c r="H15" s="19"/>
      <c r="I15" s="19"/>
      <c r="J15" s="19"/>
      <c r="K15" s="19"/>
      <c r="L15" s="19"/>
      <c r="M15" s="153">
        <v>70</v>
      </c>
      <c r="N15" s="153"/>
      <c r="O15" s="153"/>
      <c r="P15" s="154">
        <v>30</v>
      </c>
    </row>
    <row r="16" spans="1:16" outlineLevel="2" x14ac:dyDescent="0.25">
      <c r="A16" s="93"/>
      <c r="B16" s="149"/>
      <c r="C16" s="149"/>
      <c r="D16" s="149"/>
      <c r="E16" s="102"/>
      <c r="F16" s="150"/>
      <c r="G16" s="150"/>
      <c r="H16" s="150"/>
      <c r="I16" s="150"/>
      <c r="J16" s="150"/>
      <c r="K16" s="150"/>
      <c r="L16" s="150"/>
      <c r="M16" s="151"/>
      <c r="N16" s="151"/>
      <c r="O16" s="151"/>
      <c r="P16" s="152"/>
    </row>
    <row r="17" spans="1:16" outlineLevel="1" x14ac:dyDescent="0.25">
      <c r="A17" s="93"/>
      <c r="B17" s="162" t="s">
        <v>211</v>
      </c>
      <c r="C17" s="163"/>
      <c r="D17" s="163"/>
      <c r="E17" s="94"/>
      <c r="F17" s="19"/>
      <c r="G17" s="19"/>
      <c r="H17" s="19"/>
      <c r="I17" s="19"/>
      <c r="J17" s="19"/>
      <c r="K17" s="19"/>
      <c r="L17" s="19"/>
      <c r="M17" s="151"/>
      <c r="N17" s="151"/>
      <c r="O17" s="151"/>
      <c r="P17" s="152"/>
    </row>
    <row r="18" spans="1:16" outlineLevel="2" x14ac:dyDescent="0.25">
      <c r="A18" s="93"/>
      <c r="B18" s="149"/>
      <c r="C18" s="149"/>
      <c r="D18" s="149"/>
      <c r="E18" s="102"/>
      <c r="F18" s="150"/>
      <c r="G18" s="150"/>
      <c r="H18" s="150"/>
      <c r="I18" s="150"/>
      <c r="J18" s="150"/>
      <c r="K18" s="150"/>
      <c r="L18" s="150"/>
      <c r="M18" s="151"/>
      <c r="N18" s="151"/>
      <c r="O18" s="151"/>
      <c r="P18" s="152"/>
    </row>
    <row r="19" spans="1:16" outlineLevel="1" x14ac:dyDescent="0.25">
      <c r="A19" s="93"/>
      <c r="B19" s="162" t="s">
        <v>203</v>
      </c>
      <c r="C19" s="163"/>
      <c r="D19" s="163"/>
      <c r="E19" s="94"/>
      <c r="F19" s="19"/>
      <c r="G19" s="19"/>
      <c r="H19" s="19"/>
      <c r="I19" s="19"/>
      <c r="J19" s="19"/>
      <c r="K19" s="19"/>
      <c r="L19" s="19"/>
      <c r="M19" s="151"/>
      <c r="N19" s="151"/>
      <c r="O19" s="151"/>
      <c r="P19" s="152"/>
    </row>
    <row r="20" spans="1:16" outlineLevel="2" x14ac:dyDescent="0.25">
      <c r="A20" s="93"/>
      <c r="B20" s="149"/>
      <c r="C20" s="149"/>
      <c r="D20" s="149"/>
      <c r="E20" s="102"/>
      <c r="F20" s="150"/>
      <c r="G20" s="150"/>
      <c r="H20" s="150"/>
      <c r="I20" s="150"/>
      <c r="J20" s="150"/>
      <c r="K20" s="150"/>
      <c r="L20" s="150"/>
      <c r="M20" s="151"/>
      <c r="N20" s="151"/>
      <c r="O20" s="151"/>
      <c r="P20" s="152"/>
    </row>
    <row r="21" spans="1:16" outlineLevel="1" x14ac:dyDescent="0.25">
      <c r="A21" s="93"/>
      <c r="B21" s="162" t="s">
        <v>91</v>
      </c>
      <c r="C21" s="163"/>
      <c r="D21" s="163"/>
      <c r="E21" s="102"/>
      <c r="F21" s="150"/>
      <c r="G21" s="150"/>
      <c r="H21" s="150"/>
      <c r="I21" s="150"/>
      <c r="J21" s="150"/>
      <c r="K21" s="150"/>
      <c r="L21" s="150"/>
      <c r="M21" s="151"/>
      <c r="N21" s="151"/>
      <c r="O21" s="151"/>
      <c r="P21" s="152"/>
    </row>
    <row r="22" spans="1:16" outlineLevel="1" x14ac:dyDescent="0.25">
      <c r="A22" s="93"/>
      <c r="B22" s="149"/>
      <c r="C22" s="164" t="s">
        <v>776</v>
      </c>
      <c r="D22" s="164"/>
      <c r="E22" s="94"/>
      <c r="F22" s="19"/>
      <c r="G22" s="19"/>
      <c r="H22" s="19"/>
      <c r="I22" s="19"/>
      <c r="J22" s="19"/>
      <c r="K22" s="19"/>
      <c r="L22" s="19"/>
      <c r="M22" s="151"/>
      <c r="N22" s="151"/>
      <c r="O22" s="151"/>
      <c r="P22" s="152"/>
    </row>
    <row r="23" spans="1:16" outlineLevel="1" x14ac:dyDescent="0.25">
      <c r="A23" s="93"/>
      <c r="B23" s="149"/>
      <c r="C23" s="164" t="s">
        <v>777</v>
      </c>
      <c r="D23" s="164"/>
      <c r="E23" s="94"/>
      <c r="F23" s="19"/>
      <c r="G23" s="19"/>
      <c r="H23" s="19"/>
      <c r="I23" s="19"/>
      <c r="J23" s="19"/>
      <c r="K23" s="19"/>
      <c r="L23" s="19"/>
      <c r="M23" s="151"/>
      <c r="N23" s="151"/>
      <c r="O23" s="151"/>
      <c r="P23" s="152"/>
    </row>
    <row r="24" spans="1:16" outlineLevel="2" x14ac:dyDescent="0.25">
      <c r="A24" s="93"/>
      <c r="B24" s="149"/>
      <c r="C24" s="149"/>
      <c r="D24" s="149"/>
      <c r="E24" s="102"/>
      <c r="F24" s="150"/>
      <c r="G24" s="150"/>
      <c r="H24" s="150"/>
      <c r="I24" s="150"/>
      <c r="J24" s="150"/>
      <c r="K24" s="150"/>
      <c r="L24" s="150"/>
      <c r="M24" s="151"/>
      <c r="N24" s="151"/>
      <c r="O24" s="151"/>
      <c r="P24" s="152"/>
    </row>
    <row r="25" spans="1:16" outlineLevel="1" x14ac:dyDescent="0.25">
      <c r="A25" s="93"/>
      <c r="B25" s="162" t="s">
        <v>204</v>
      </c>
      <c r="C25" s="163"/>
      <c r="D25" s="163"/>
      <c r="E25" s="94"/>
      <c r="F25" s="94"/>
      <c r="G25" s="94"/>
      <c r="H25" s="94"/>
      <c r="I25" s="94"/>
      <c r="J25" s="94"/>
      <c r="K25" s="94"/>
      <c r="L25" s="94"/>
      <c r="M25" s="151"/>
      <c r="N25" s="151"/>
      <c r="O25" s="151"/>
      <c r="P25" s="152"/>
    </row>
    <row r="26" spans="1:16" outlineLevel="1" x14ac:dyDescent="0.25">
      <c r="A26" s="93"/>
      <c r="B26" s="149"/>
      <c r="C26" s="149"/>
      <c r="D26" s="149"/>
      <c r="E26" s="102"/>
      <c r="F26" s="150"/>
      <c r="G26" s="150"/>
      <c r="H26" s="150"/>
      <c r="I26" s="150"/>
      <c r="J26" s="150"/>
      <c r="K26" s="150"/>
      <c r="L26" s="150"/>
      <c r="M26" s="151"/>
      <c r="N26" s="151"/>
      <c r="O26" s="151"/>
      <c r="P26" s="152"/>
    </row>
    <row r="27" spans="1:16" outlineLevel="1" x14ac:dyDescent="0.25">
      <c r="A27" s="93"/>
      <c r="B27" s="162" t="s">
        <v>775</v>
      </c>
      <c r="C27" s="163"/>
      <c r="D27" s="163"/>
      <c r="E27" s="94"/>
      <c r="F27" s="19"/>
      <c r="G27" s="19"/>
      <c r="H27" s="19"/>
      <c r="I27" s="19"/>
      <c r="J27" s="19"/>
      <c r="K27" s="19"/>
      <c r="L27" s="19"/>
      <c r="M27" s="151"/>
      <c r="N27" s="151"/>
      <c r="O27" s="151"/>
      <c r="P27" s="152"/>
    </row>
    <row r="28" spans="1:16" ht="15.75" thickBot="1" x14ac:dyDescent="0.3">
      <c r="A28" s="93"/>
      <c r="B28" s="149"/>
      <c r="C28" s="149"/>
      <c r="D28" s="149"/>
      <c r="E28" s="102"/>
      <c r="F28" s="150"/>
      <c r="G28" s="150"/>
      <c r="H28" s="150"/>
      <c r="I28" s="150"/>
      <c r="J28" s="150"/>
      <c r="K28" s="150"/>
      <c r="L28" s="150"/>
      <c r="M28" s="151"/>
      <c r="N28" s="151"/>
      <c r="O28" s="151"/>
      <c r="P28" s="152"/>
    </row>
    <row r="29" spans="1:16" ht="15" customHeight="1" x14ac:dyDescent="0.25">
      <c r="A29" s="215" t="s">
        <v>199</v>
      </c>
      <c r="B29" s="216"/>
      <c r="C29" s="216"/>
      <c r="D29" s="216"/>
      <c r="E29" s="216"/>
      <c r="F29" s="216"/>
      <c r="G29" s="216"/>
      <c r="H29" s="216"/>
      <c r="I29" s="216"/>
      <c r="J29" s="216"/>
      <c r="K29" s="216"/>
      <c r="L29" s="216"/>
      <c r="M29" s="216"/>
      <c r="N29" s="216"/>
      <c r="O29" s="216"/>
      <c r="P29" s="217"/>
    </row>
    <row r="30" spans="1:16" ht="15" customHeight="1" thickBot="1" x14ac:dyDescent="0.3">
      <c r="A30" s="218"/>
      <c r="B30" s="219"/>
      <c r="C30" s="219"/>
      <c r="D30" s="219"/>
      <c r="E30" s="219"/>
      <c r="F30" s="219"/>
      <c r="G30" s="219"/>
      <c r="H30" s="219"/>
      <c r="I30" s="219"/>
      <c r="J30" s="219"/>
      <c r="K30" s="219"/>
      <c r="L30" s="219"/>
      <c r="M30" s="219"/>
      <c r="N30" s="219"/>
      <c r="O30" s="219"/>
      <c r="P30" s="220"/>
    </row>
    <row r="31" spans="1:16" x14ac:dyDescent="0.25">
      <c r="A31" s="93"/>
      <c r="B31" s="149"/>
      <c r="C31" s="149"/>
      <c r="D31" s="149"/>
      <c r="E31" s="102"/>
      <c r="F31" s="150"/>
      <c r="G31" s="150"/>
      <c r="H31" s="150"/>
      <c r="I31" s="150"/>
      <c r="J31" s="150"/>
      <c r="K31" s="150"/>
      <c r="L31" s="150"/>
      <c r="M31" s="151"/>
      <c r="N31" s="151"/>
      <c r="O31" s="151"/>
      <c r="P31" s="152"/>
    </row>
    <row r="32" spans="1:16" outlineLevel="1" x14ac:dyDescent="0.25">
      <c r="A32" s="93"/>
      <c r="B32" s="162" t="s">
        <v>779</v>
      </c>
      <c r="C32" s="163"/>
      <c r="D32" s="163"/>
      <c r="E32" s="102"/>
      <c r="F32" s="150"/>
      <c r="G32" s="150"/>
      <c r="H32" s="150"/>
      <c r="I32" s="150"/>
      <c r="J32" s="150"/>
      <c r="K32" s="150"/>
      <c r="L32" s="150"/>
      <c r="M32" s="151"/>
      <c r="N32" s="151"/>
      <c r="O32" s="151"/>
      <c r="P32" s="152"/>
    </row>
    <row r="33" spans="1:16" outlineLevel="2" x14ac:dyDescent="0.25">
      <c r="A33" s="93"/>
      <c r="B33" s="149"/>
      <c r="C33" s="164" t="s">
        <v>95</v>
      </c>
      <c r="D33" s="164"/>
      <c r="E33" s="94"/>
      <c r="F33" s="94"/>
      <c r="G33" s="94"/>
      <c r="H33" s="94"/>
      <c r="I33" s="94"/>
      <c r="J33" s="94"/>
      <c r="K33" s="94"/>
      <c r="L33" s="94"/>
      <c r="M33" s="151"/>
      <c r="N33" s="151"/>
      <c r="O33" s="151"/>
      <c r="P33" s="152"/>
    </row>
    <row r="34" spans="1:16" outlineLevel="2" x14ac:dyDescent="0.25">
      <c r="A34" s="93"/>
      <c r="B34" s="149"/>
      <c r="C34" s="164" t="s">
        <v>96</v>
      </c>
      <c r="D34" s="164"/>
      <c r="E34" s="102"/>
      <c r="F34" s="150"/>
      <c r="G34" s="150"/>
      <c r="H34" s="150"/>
      <c r="I34" s="150"/>
      <c r="J34" s="150"/>
      <c r="K34" s="150"/>
      <c r="L34" s="150"/>
      <c r="M34" s="151"/>
      <c r="N34" s="151"/>
      <c r="O34" s="151"/>
      <c r="P34" s="152"/>
    </row>
    <row r="35" spans="1:16" outlineLevel="2" x14ac:dyDescent="0.25">
      <c r="A35" s="93"/>
      <c r="B35" s="149"/>
      <c r="C35" s="149"/>
      <c r="D35" s="165" t="s">
        <v>97</v>
      </c>
      <c r="E35" s="94"/>
      <c r="F35" s="94"/>
      <c r="G35" s="94"/>
      <c r="H35" s="94"/>
      <c r="I35" s="94"/>
      <c r="J35" s="94"/>
      <c r="K35" s="94"/>
      <c r="L35" s="94"/>
      <c r="M35" s="153">
        <v>10.5</v>
      </c>
      <c r="N35" s="153">
        <v>0.8</v>
      </c>
      <c r="O35" s="153">
        <f>+M35*0.5</f>
        <v>5.25</v>
      </c>
      <c r="P35" s="154">
        <v>15</v>
      </c>
    </row>
    <row r="36" spans="1:16" outlineLevel="2" x14ac:dyDescent="0.25">
      <c r="A36" s="93"/>
      <c r="B36" s="149"/>
      <c r="C36" s="149"/>
      <c r="D36" s="165" t="s">
        <v>98</v>
      </c>
      <c r="E36" s="94"/>
      <c r="F36" s="94"/>
      <c r="G36" s="94"/>
      <c r="H36" s="94"/>
      <c r="I36" s="94"/>
      <c r="J36" s="94"/>
      <c r="K36" s="94"/>
      <c r="L36" s="94"/>
      <c r="M36" s="151"/>
      <c r="N36" s="151"/>
      <c r="O36" s="151"/>
      <c r="P36" s="152"/>
    </row>
    <row r="37" spans="1:16" outlineLevel="2" x14ac:dyDescent="0.25">
      <c r="A37" s="93"/>
      <c r="B37" s="149"/>
      <c r="C37" s="149"/>
      <c r="D37" s="165" t="s">
        <v>99</v>
      </c>
      <c r="E37" s="94"/>
      <c r="F37" s="94"/>
      <c r="G37" s="94"/>
      <c r="H37" s="94"/>
      <c r="I37" s="94"/>
      <c r="J37" s="94"/>
      <c r="K37" s="94"/>
      <c r="L37" s="94"/>
      <c r="M37" s="151"/>
      <c r="N37" s="151"/>
      <c r="O37" s="151"/>
      <c r="P37" s="152"/>
    </row>
    <row r="38" spans="1:16" outlineLevel="2" x14ac:dyDescent="0.25">
      <c r="A38" s="93"/>
      <c r="B38" s="149"/>
      <c r="C38" s="149"/>
      <c r="D38" s="149"/>
      <c r="E38" s="102"/>
      <c r="F38" s="150"/>
      <c r="G38" s="150"/>
      <c r="H38" s="150"/>
      <c r="I38" s="150"/>
      <c r="J38" s="150"/>
      <c r="K38" s="150"/>
      <c r="L38" s="150"/>
      <c r="M38" s="151"/>
      <c r="N38" s="151"/>
      <c r="O38" s="151"/>
      <c r="P38" s="152"/>
    </row>
    <row r="39" spans="1:16" outlineLevel="1" x14ac:dyDescent="0.25">
      <c r="A39" s="93"/>
      <c r="B39" s="162" t="s">
        <v>205</v>
      </c>
      <c r="C39" s="163"/>
      <c r="D39" s="163"/>
      <c r="E39" s="102"/>
      <c r="F39" s="150"/>
      <c r="G39" s="150"/>
      <c r="H39" s="150"/>
      <c r="I39" s="150"/>
      <c r="J39" s="150"/>
      <c r="K39" s="150"/>
      <c r="L39" s="150"/>
      <c r="M39" s="151"/>
      <c r="N39" s="151"/>
      <c r="O39" s="151"/>
      <c r="P39" s="152"/>
    </row>
    <row r="40" spans="1:16" outlineLevel="2" x14ac:dyDescent="0.25">
      <c r="A40" s="93"/>
      <c r="B40" s="149"/>
      <c r="C40" s="164" t="s">
        <v>96</v>
      </c>
      <c r="D40" s="164"/>
      <c r="E40" s="94"/>
      <c r="F40" s="94"/>
      <c r="G40" s="94"/>
      <c r="H40" s="94"/>
      <c r="I40" s="94"/>
      <c r="J40" s="94"/>
      <c r="K40" s="94"/>
      <c r="L40" s="94"/>
      <c r="M40" s="153">
        <v>14</v>
      </c>
      <c r="N40" s="153">
        <v>1.5</v>
      </c>
      <c r="O40" s="153">
        <f>+M40*0.5</f>
        <v>7</v>
      </c>
      <c r="P40" s="154">
        <v>15</v>
      </c>
    </row>
    <row r="41" spans="1:16" outlineLevel="2" x14ac:dyDescent="0.25">
      <c r="A41" s="93"/>
      <c r="B41" s="149"/>
      <c r="C41" s="164" t="s">
        <v>748</v>
      </c>
      <c r="D41" s="164"/>
      <c r="E41" s="94"/>
      <c r="F41" s="94"/>
      <c r="G41" s="94"/>
      <c r="H41" s="94"/>
      <c r="I41" s="94"/>
      <c r="J41" s="94"/>
      <c r="K41" s="94"/>
      <c r="L41" s="94"/>
      <c r="M41" s="153">
        <v>15</v>
      </c>
      <c r="N41" s="153">
        <v>1</v>
      </c>
      <c r="O41" s="153">
        <f>+M41*0.5</f>
        <v>7.5</v>
      </c>
      <c r="P41" s="154">
        <v>10</v>
      </c>
    </row>
    <row r="42" spans="1:16" outlineLevel="2" x14ac:dyDescent="0.25">
      <c r="A42" s="93"/>
      <c r="B42" s="149"/>
      <c r="C42" s="164" t="s">
        <v>100</v>
      </c>
      <c r="D42" s="164"/>
      <c r="E42" s="94"/>
      <c r="F42" s="19"/>
      <c r="G42" s="19"/>
      <c r="H42" s="19"/>
      <c r="I42" s="19"/>
      <c r="J42" s="19"/>
      <c r="K42" s="19"/>
      <c r="L42" s="19"/>
      <c r="M42" s="153">
        <v>17</v>
      </c>
      <c r="N42" s="153">
        <v>1.5</v>
      </c>
      <c r="O42" s="153">
        <f>+M42*0.5</f>
        <v>8.5</v>
      </c>
      <c r="P42" s="154">
        <v>15</v>
      </c>
    </row>
    <row r="43" spans="1:16" outlineLevel="2" x14ac:dyDescent="0.25">
      <c r="A43" s="93"/>
      <c r="B43" s="149"/>
      <c r="C43" s="164" t="s">
        <v>101</v>
      </c>
      <c r="D43" s="164"/>
      <c r="E43" s="94"/>
      <c r="F43" s="94"/>
      <c r="G43" s="94"/>
      <c r="H43" s="94"/>
      <c r="I43" s="94"/>
      <c r="J43" s="94"/>
      <c r="K43" s="94"/>
      <c r="L43" s="94"/>
      <c r="M43" s="151"/>
      <c r="N43" s="151"/>
      <c r="O43" s="151"/>
      <c r="P43" s="152"/>
    </row>
    <row r="44" spans="1:16" outlineLevel="2" x14ac:dyDescent="0.25">
      <c r="A44" s="93"/>
      <c r="B44" s="149"/>
      <c r="C44" s="149"/>
      <c r="D44" s="149"/>
      <c r="E44" s="102"/>
      <c r="F44" s="150"/>
      <c r="G44" s="150"/>
      <c r="H44" s="150"/>
      <c r="I44" s="150"/>
      <c r="J44" s="150"/>
      <c r="K44" s="150"/>
      <c r="L44" s="150"/>
      <c r="M44" s="151"/>
      <c r="N44" s="151"/>
      <c r="O44" s="151"/>
      <c r="P44" s="152"/>
    </row>
    <row r="45" spans="1:16" outlineLevel="1" x14ac:dyDescent="0.25">
      <c r="A45" s="93"/>
      <c r="B45" s="162" t="s">
        <v>206</v>
      </c>
      <c r="C45" s="163"/>
      <c r="D45" s="163"/>
      <c r="E45" s="94"/>
      <c r="F45" s="94"/>
      <c r="G45" s="94"/>
      <c r="H45" s="94"/>
      <c r="I45" s="94"/>
      <c r="J45" s="94"/>
      <c r="K45" s="94"/>
      <c r="L45" s="94"/>
      <c r="M45" s="153">
        <v>55</v>
      </c>
      <c r="N45" s="153">
        <v>1.8</v>
      </c>
      <c r="O45" s="153">
        <f>+M45*0.5</f>
        <v>27.5</v>
      </c>
      <c r="P45" s="154">
        <v>10</v>
      </c>
    </row>
    <row r="46" spans="1:16" outlineLevel="1" x14ac:dyDescent="0.25">
      <c r="A46" s="93"/>
      <c r="B46" s="149"/>
      <c r="C46" s="149"/>
      <c r="D46" s="149"/>
      <c r="E46" s="102"/>
      <c r="F46" s="150"/>
      <c r="G46" s="150"/>
      <c r="H46" s="150"/>
      <c r="I46" s="150"/>
      <c r="J46" s="150"/>
      <c r="K46" s="150"/>
      <c r="L46" s="150"/>
      <c r="M46" s="151"/>
      <c r="N46" s="151"/>
      <c r="O46" s="151"/>
      <c r="P46" s="152"/>
    </row>
    <row r="47" spans="1:16" outlineLevel="1" x14ac:dyDescent="0.25">
      <c r="A47" s="93"/>
      <c r="B47" s="162" t="s">
        <v>366</v>
      </c>
      <c r="C47" s="163"/>
      <c r="D47" s="163"/>
      <c r="E47" s="102"/>
      <c r="F47" s="150"/>
      <c r="G47" s="150"/>
      <c r="H47" s="150"/>
      <c r="I47" s="150"/>
      <c r="J47" s="150"/>
      <c r="K47" s="150"/>
      <c r="L47" s="150"/>
      <c r="M47" s="151"/>
      <c r="N47" s="151"/>
      <c r="O47" s="151"/>
      <c r="P47" s="152"/>
    </row>
    <row r="48" spans="1:16" outlineLevel="1" x14ac:dyDescent="0.25">
      <c r="A48" s="93"/>
      <c r="B48" s="149"/>
      <c r="C48" s="164" t="s">
        <v>767</v>
      </c>
      <c r="D48" s="164"/>
      <c r="E48" s="94"/>
      <c r="F48" s="94"/>
      <c r="G48" s="94"/>
      <c r="H48" s="94"/>
      <c r="I48" s="94"/>
      <c r="J48" s="94"/>
      <c r="K48" s="94"/>
      <c r="L48" s="94"/>
      <c r="M48" s="153">
        <v>45</v>
      </c>
      <c r="N48" s="153">
        <v>1.5</v>
      </c>
      <c r="O48" s="153">
        <f>+M48*0.5</f>
        <v>22.5</v>
      </c>
      <c r="P48" s="154">
        <v>15</v>
      </c>
    </row>
    <row r="49" spans="1:16" outlineLevel="1" x14ac:dyDescent="0.25">
      <c r="A49" s="93"/>
      <c r="B49" s="149"/>
      <c r="C49" s="164" t="s">
        <v>768</v>
      </c>
      <c r="D49" s="164"/>
      <c r="E49" s="94"/>
      <c r="F49" s="94"/>
      <c r="G49" s="94"/>
      <c r="H49" s="94"/>
      <c r="I49" s="94"/>
      <c r="J49" s="94"/>
      <c r="K49" s="94"/>
      <c r="L49" s="94"/>
      <c r="M49" s="153">
        <v>53</v>
      </c>
      <c r="N49" s="153">
        <v>1.5</v>
      </c>
      <c r="O49" s="153">
        <f>+M49*0.5</f>
        <v>26.5</v>
      </c>
      <c r="P49" s="154">
        <v>15</v>
      </c>
    </row>
    <row r="50" spans="1:16" outlineLevel="1" x14ac:dyDescent="0.25">
      <c r="A50" s="93"/>
      <c r="B50" s="149"/>
      <c r="C50" s="149"/>
      <c r="D50" s="149"/>
      <c r="E50" s="102"/>
      <c r="F50" s="150"/>
      <c r="G50" s="150"/>
      <c r="H50" s="150"/>
      <c r="I50" s="150"/>
      <c r="J50" s="150"/>
      <c r="K50" s="150"/>
      <c r="L50" s="150"/>
      <c r="M50" s="151"/>
      <c r="N50" s="151"/>
      <c r="O50" s="151"/>
      <c r="P50" s="152"/>
    </row>
    <row r="51" spans="1:16" x14ac:dyDescent="0.25">
      <c r="A51" s="93"/>
      <c r="B51" s="162" t="s">
        <v>415</v>
      </c>
      <c r="C51" s="163"/>
      <c r="D51" s="163"/>
      <c r="E51" s="94"/>
      <c r="F51" s="94"/>
      <c r="G51" s="94"/>
      <c r="H51" s="94"/>
      <c r="I51" s="94"/>
      <c r="J51" s="94"/>
      <c r="K51" s="94"/>
      <c r="L51" s="94"/>
      <c r="M51" s="151"/>
      <c r="N51" s="151"/>
      <c r="O51" s="151"/>
      <c r="P51" s="152"/>
    </row>
    <row r="52" spans="1:16" x14ac:dyDescent="0.25">
      <c r="A52" s="93"/>
      <c r="B52" s="149"/>
      <c r="C52" s="149"/>
      <c r="D52" s="149"/>
      <c r="E52" s="102"/>
      <c r="F52" s="150"/>
      <c r="G52" s="150"/>
      <c r="H52" s="150"/>
      <c r="I52" s="150"/>
      <c r="J52" s="150"/>
      <c r="K52" s="150"/>
      <c r="L52" s="150"/>
      <c r="M52" s="151"/>
      <c r="N52" s="151"/>
      <c r="O52" s="151"/>
      <c r="P52" s="152"/>
    </row>
    <row r="53" spans="1:16" x14ac:dyDescent="0.25">
      <c r="A53" s="93"/>
      <c r="B53" s="162" t="s">
        <v>772</v>
      </c>
      <c r="C53" s="163"/>
      <c r="D53" s="163"/>
      <c r="E53" s="94"/>
      <c r="F53" s="94"/>
      <c r="G53" s="94"/>
      <c r="H53" s="94"/>
      <c r="I53" s="94"/>
      <c r="J53" s="94"/>
      <c r="K53" s="94"/>
      <c r="L53" s="94"/>
      <c r="M53" s="153"/>
      <c r="N53" s="153"/>
      <c r="O53" s="153">
        <f>+M53*0.5</f>
        <v>0</v>
      </c>
      <c r="P53" s="154"/>
    </row>
    <row r="54" spans="1:16" ht="15.75" thickBot="1" x14ac:dyDescent="0.3">
      <c r="A54" s="93"/>
      <c r="B54" s="149"/>
      <c r="C54" s="149"/>
      <c r="D54" s="149"/>
      <c r="E54" s="102"/>
      <c r="F54" s="150"/>
      <c r="G54" s="150"/>
      <c r="H54" s="150"/>
      <c r="I54" s="150"/>
      <c r="J54" s="150"/>
      <c r="K54" s="150"/>
      <c r="L54" s="150"/>
      <c r="M54" s="151"/>
      <c r="N54" s="151"/>
      <c r="O54" s="151"/>
      <c r="P54" s="152"/>
    </row>
    <row r="55" spans="1:16" ht="15.75" customHeight="1" x14ac:dyDescent="0.25">
      <c r="A55" s="215" t="s">
        <v>200</v>
      </c>
      <c r="B55" s="216"/>
      <c r="C55" s="216"/>
      <c r="D55" s="216"/>
      <c r="E55" s="216"/>
      <c r="F55" s="216"/>
      <c r="G55" s="216"/>
      <c r="H55" s="216"/>
      <c r="I55" s="216"/>
      <c r="J55" s="216"/>
      <c r="K55" s="216"/>
      <c r="L55" s="216"/>
      <c r="M55" s="216"/>
      <c r="N55" s="216"/>
      <c r="O55" s="216"/>
      <c r="P55" s="217"/>
    </row>
    <row r="56" spans="1:16" ht="15" customHeight="1" thickBot="1" x14ac:dyDescent="0.3">
      <c r="A56" s="218"/>
      <c r="B56" s="219"/>
      <c r="C56" s="219"/>
      <c r="D56" s="219"/>
      <c r="E56" s="219"/>
      <c r="F56" s="219"/>
      <c r="G56" s="219"/>
      <c r="H56" s="219"/>
      <c r="I56" s="219"/>
      <c r="J56" s="219"/>
      <c r="K56" s="219"/>
      <c r="L56" s="219"/>
      <c r="M56" s="219"/>
      <c r="N56" s="219"/>
      <c r="O56" s="219"/>
      <c r="P56" s="220"/>
    </row>
    <row r="57" spans="1:16" outlineLevel="1" x14ac:dyDescent="0.25">
      <c r="A57" s="93"/>
      <c r="B57" s="149"/>
      <c r="C57" s="149"/>
      <c r="D57" s="149"/>
      <c r="E57" s="102"/>
      <c r="F57" s="150"/>
      <c r="G57" s="150"/>
      <c r="H57" s="150"/>
      <c r="I57" s="150"/>
      <c r="J57" s="150"/>
      <c r="K57" s="150"/>
      <c r="L57" s="150"/>
      <c r="M57" s="151"/>
      <c r="N57" s="151"/>
      <c r="O57" s="151"/>
      <c r="P57" s="152"/>
    </row>
    <row r="58" spans="1:16" outlineLevel="1" x14ac:dyDescent="0.25">
      <c r="A58" s="93"/>
      <c r="B58" s="162" t="s">
        <v>207</v>
      </c>
      <c r="C58" s="163"/>
      <c r="D58" s="163"/>
      <c r="E58" s="102"/>
      <c r="F58" s="150"/>
      <c r="G58" s="150"/>
      <c r="H58" s="150"/>
      <c r="I58" s="155"/>
      <c r="J58" s="155"/>
      <c r="K58" s="155"/>
      <c r="L58" s="155"/>
      <c r="M58" s="151"/>
      <c r="N58" s="151"/>
      <c r="O58" s="151"/>
      <c r="P58" s="152"/>
    </row>
    <row r="59" spans="1:16" outlineLevel="1" x14ac:dyDescent="0.25">
      <c r="A59" s="93"/>
      <c r="B59" s="149"/>
      <c r="C59" s="164" t="s">
        <v>96</v>
      </c>
      <c r="D59" s="164"/>
      <c r="E59" s="94"/>
      <c r="F59" s="94"/>
      <c r="G59" s="94"/>
      <c r="H59" s="94"/>
      <c r="I59" s="94"/>
      <c r="J59" s="94"/>
      <c r="K59" s="94"/>
      <c r="L59" s="94"/>
      <c r="M59" s="153">
        <v>8</v>
      </c>
      <c r="N59" s="153">
        <v>5.5</v>
      </c>
      <c r="O59" s="153">
        <f>M59*0.05</f>
        <v>0.4</v>
      </c>
      <c r="P59" s="154">
        <v>15</v>
      </c>
    </row>
    <row r="60" spans="1:16" outlineLevel="1" x14ac:dyDescent="0.25">
      <c r="A60" s="93"/>
      <c r="B60" s="149"/>
      <c r="C60" s="164" t="s">
        <v>749</v>
      </c>
      <c r="D60" s="164"/>
      <c r="E60" s="94"/>
      <c r="F60" s="94"/>
      <c r="G60" s="94"/>
      <c r="H60" s="94"/>
      <c r="I60" s="94"/>
      <c r="J60" s="94"/>
      <c r="K60" s="94"/>
      <c r="L60" s="94"/>
      <c r="M60" s="153">
        <v>12</v>
      </c>
      <c r="N60" s="153">
        <v>5</v>
      </c>
      <c r="O60" s="153">
        <f>M60*0.05</f>
        <v>0.60000000000000009</v>
      </c>
      <c r="P60" s="154">
        <v>15</v>
      </c>
    </row>
    <row r="61" spans="1:16" outlineLevel="1" x14ac:dyDescent="0.25">
      <c r="A61" s="93"/>
      <c r="B61" s="149"/>
      <c r="C61" s="164" t="s">
        <v>750</v>
      </c>
      <c r="D61" s="164"/>
      <c r="E61" s="94"/>
      <c r="F61" s="94"/>
      <c r="G61" s="94"/>
      <c r="H61" s="94"/>
      <c r="I61" s="94"/>
      <c r="J61" s="94"/>
      <c r="K61" s="94"/>
      <c r="L61" s="94"/>
      <c r="M61" s="153">
        <v>6</v>
      </c>
      <c r="N61" s="153">
        <v>5</v>
      </c>
      <c r="O61" s="153">
        <f>M61*0.05</f>
        <v>0.30000000000000004</v>
      </c>
      <c r="P61" s="154">
        <v>15</v>
      </c>
    </row>
    <row r="62" spans="1:16" outlineLevel="1" x14ac:dyDescent="0.25">
      <c r="A62" s="93"/>
      <c r="B62" s="149"/>
      <c r="C62" s="149"/>
      <c r="D62" s="149"/>
      <c r="E62" s="102"/>
      <c r="F62" s="150"/>
      <c r="G62" s="150"/>
      <c r="H62" s="150"/>
      <c r="I62" s="150"/>
      <c r="J62" s="150"/>
      <c r="K62" s="150"/>
      <c r="L62" s="150"/>
      <c r="M62" s="151"/>
      <c r="N62" s="151"/>
      <c r="O62" s="151"/>
      <c r="P62" s="152"/>
    </row>
    <row r="63" spans="1:16" outlineLevel="1" x14ac:dyDescent="0.25">
      <c r="A63" s="93"/>
      <c r="B63" s="162" t="s">
        <v>208</v>
      </c>
      <c r="C63" s="163"/>
      <c r="D63" s="163"/>
      <c r="E63" s="102"/>
      <c r="F63" s="150"/>
      <c r="G63" s="150"/>
      <c r="H63" s="150"/>
      <c r="I63" s="155"/>
      <c r="J63" s="155"/>
      <c r="K63" s="155"/>
      <c r="L63" s="155"/>
      <c r="M63" s="151"/>
      <c r="N63" s="151"/>
      <c r="O63" s="151"/>
      <c r="P63" s="152"/>
    </row>
    <row r="64" spans="1:16" outlineLevel="1" x14ac:dyDescent="0.25">
      <c r="A64" s="93"/>
      <c r="B64" s="149"/>
      <c r="C64" s="164" t="s">
        <v>96</v>
      </c>
      <c r="D64" s="164"/>
      <c r="E64" s="94"/>
      <c r="F64" s="94"/>
      <c r="G64" s="94"/>
      <c r="H64" s="94"/>
      <c r="I64" s="94"/>
      <c r="J64" s="94"/>
      <c r="K64" s="94"/>
      <c r="L64" s="94"/>
      <c r="M64" s="153">
        <v>6.5</v>
      </c>
      <c r="N64" s="153">
        <v>1</v>
      </c>
      <c r="O64" s="153">
        <f>M64*0.05</f>
        <v>0.32500000000000001</v>
      </c>
      <c r="P64" s="154">
        <v>15</v>
      </c>
    </row>
    <row r="65" spans="1:16" outlineLevel="1" x14ac:dyDescent="0.25">
      <c r="A65" s="93"/>
      <c r="B65" s="149"/>
      <c r="C65" s="164" t="s">
        <v>95</v>
      </c>
      <c r="D65" s="164"/>
      <c r="E65" s="94"/>
      <c r="F65" s="94"/>
      <c r="G65" s="94"/>
      <c r="H65" s="94"/>
      <c r="I65" s="94"/>
      <c r="J65" s="94"/>
      <c r="K65" s="94"/>
      <c r="L65" s="94"/>
      <c r="M65" s="153">
        <v>12</v>
      </c>
      <c r="N65" s="153">
        <v>1</v>
      </c>
      <c r="O65" s="153">
        <f>M65*0.05</f>
        <v>0.60000000000000009</v>
      </c>
      <c r="P65" s="154">
        <v>15</v>
      </c>
    </row>
    <row r="66" spans="1:16" outlineLevel="1" x14ac:dyDescent="0.25">
      <c r="A66" s="93"/>
      <c r="B66" s="149"/>
      <c r="C66" s="149"/>
      <c r="D66" s="149"/>
      <c r="E66" s="102"/>
      <c r="F66" s="150"/>
      <c r="G66" s="150"/>
      <c r="H66" s="150"/>
      <c r="I66" s="150"/>
      <c r="J66" s="150"/>
      <c r="K66" s="150"/>
      <c r="L66" s="150"/>
      <c r="M66" s="151"/>
      <c r="N66" s="151"/>
      <c r="O66" s="151"/>
      <c r="P66" s="152"/>
    </row>
    <row r="67" spans="1:16" outlineLevel="1" x14ac:dyDescent="0.25">
      <c r="A67" s="93"/>
      <c r="B67" s="162" t="s">
        <v>209</v>
      </c>
      <c r="C67" s="163"/>
      <c r="D67" s="163"/>
      <c r="E67" s="94"/>
      <c r="F67" s="94"/>
      <c r="G67" s="94"/>
      <c r="H67" s="94"/>
      <c r="I67" s="94"/>
      <c r="J67" s="94"/>
      <c r="K67" s="94"/>
      <c r="L67" s="94"/>
      <c r="M67" s="153">
        <v>21</v>
      </c>
      <c r="N67" s="153">
        <v>5.5</v>
      </c>
      <c r="O67" s="153">
        <f>M67*0.05</f>
        <v>1.05</v>
      </c>
      <c r="P67" s="154">
        <v>15</v>
      </c>
    </row>
    <row r="68" spans="1:16" outlineLevel="1" x14ac:dyDescent="0.25">
      <c r="A68" s="93"/>
      <c r="B68" s="149"/>
      <c r="C68" s="149"/>
      <c r="D68" s="149"/>
      <c r="E68" s="102"/>
      <c r="F68" s="150"/>
      <c r="G68" s="150"/>
      <c r="H68" s="150"/>
      <c r="I68" s="150"/>
      <c r="J68" s="150"/>
      <c r="K68" s="150"/>
      <c r="L68" s="150"/>
      <c r="M68" s="151"/>
      <c r="N68" s="151"/>
      <c r="O68" s="151"/>
      <c r="P68" s="152"/>
    </row>
    <row r="69" spans="1:16" x14ac:dyDescent="0.25">
      <c r="A69" s="93"/>
      <c r="B69" s="162" t="s">
        <v>745</v>
      </c>
      <c r="C69" s="163"/>
      <c r="D69" s="163"/>
      <c r="E69" s="94"/>
      <c r="F69" s="94"/>
      <c r="G69" s="94"/>
      <c r="H69" s="94"/>
      <c r="I69" s="94"/>
      <c r="J69" s="94"/>
      <c r="K69" s="94"/>
      <c r="L69" s="94"/>
      <c r="M69" s="153">
        <v>46</v>
      </c>
      <c r="N69" s="153">
        <v>7.8</v>
      </c>
      <c r="O69" s="153">
        <f>M69*0.05</f>
        <v>2.3000000000000003</v>
      </c>
      <c r="P69" s="154">
        <v>15</v>
      </c>
    </row>
    <row r="70" spans="1:16" x14ac:dyDescent="0.25">
      <c r="A70" s="93"/>
      <c r="B70" s="149"/>
      <c r="C70" s="149"/>
      <c r="D70" s="149"/>
      <c r="E70" s="102"/>
      <c r="F70" s="150"/>
      <c r="G70" s="150"/>
      <c r="H70" s="150"/>
      <c r="I70" s="150"/>
      <c r="J70" s="150"/>
      <c r="K70" s="150"/>
      <c r="L70" s="150"/>
      <c r="M70" s="151"/>
      <c r="N70" s="151"/>
      <c r="O70" s="151"/>
      <c r="P70" s="152"/>
    </row>
    <row r="71" spans="1:16" x14ac:dyDescent="0.25">
      <c r="A71" s="93"/>
      <c r="B71" s="162" t="s">
        <v>769</v>
      </c>
      <c r="C71" s="163"/>
      <c r="D71" s="163"/>
      <c r="E71" s="94"/>
      <c r="F71" s="19"/>
      <c r="G71" s="19"/>
      <c r="H71" s="19"/>
      <c r="I71" s="19"/>
      <c r="J71" s="19"/>
      <c r="K71" s="19"/>
      <c r="L71" s="19"/>
      <c r="M71" s="153">
        <v>7</v>
      </c>
      <c r="N71" s="153">
        <v>10</v>
      </c>
      <c r="O71" s="153">
        <f>M71*0.05</f>
        <v>0.35000000000000003</v>
      </c>
      <c r="P71" s="154">
        <v>15</v>
      </c>
    </row>
    <row r="72" spans="1:16" x14ac:dyDescent="0.25">
      <c r="A72" s="93"/>
      <c r="B72" s="149"/>
      <c r="C72" s="149"/>
      <c r="D72" s="149"/>
      <c r="E72" s="102"/>
      <c r="F72" s="150"/>
      <c r="G72" s="150"/>
      <c r="H72" s="150"/>
      <c r="I72" s="150"/>
      <c r="J72" s="150"/>
      <c r="K72" s="150"/>
      <c r="L72" s="150"/>
      <c r="M72" s="151"/>
      <c r="N72" s="151"/>
      <c r="O72" s="151"/>
      <c r="P72" s="152"/>
    </row>
    <row r="73" spans="1:16" x14ac:dyDescent="0.25">
      <c r="A73" s="93"/>
      <c r="B73" s="162" t="s">
        <v>770</v>
      </c>
      <c r="C73" s="163"/>
      <c r="D73" s="163"/>
      <c r="E73" s="94"/>
      <c r="F73" s="19"/>
      <c r="G73" s="19"/>
      <c r="H73" s="19"/>
      <c r="I73" s="19"/>
      <c r="J73" s="19"/>
      <c r="K73" s="19"/>
      <c r="L73" s="19"/>
      <c r="M73" s="153">
        <v>15</v>
      </c>
      <c r="N73" s="153">
        <v>10</v>
      </c>
      <c r="O73" s="153">
        <f>M73*0.05</f>
        <v>0.75</v>
      </c>
      <c r="P73" s="154">
        <v>15</v>
      </c>
    </row>
    <row r="74" spans="1:16" ht="15.75" thickBot="1" x14ac:dyDescent="0.3">
      <c r="A74" s="93"/>
      <c r="B74" s="149"/>
      <c r="C74" s="149"/>
      <c r="D74" s="149"/>
      <c r="E74" s="102"/>
      <c r="F74" s="150"/>
      <c r="G74" s="150"/>
      <c r="H74" s="150"/>
      <c r="I74" s="150"/>
      <c r="J74" s="150"/>
      <c r="K74" s="150"/>
      <c r="L74" s="150"/>
      <c r="M74" s="151"/>
      <c r="N74" s="151"/>
      <c r="O74" s="151"/>
      <c r="P74" s="152"/>
    </row>
    <row r="75" spans="1:16" ht="15" customHeight="1" x14ac:dyDescent="0.25">
      <c r="A75" s="215" t="s">
        <v>641</v>
      </c>
      <c r="B75" s="216"/>
      <c r="C75" s="216"/>
      <c r="D75" s="216"/>
      <c r="E75" s="216"/>
      <c r="F75" s="216"/>
      <c r="G75" s="216"/>
      <c r="H75" s="216"/>
      <c r="I75" s="216"/>
      <c r="J75" s="216"/>
      <c r="K75" s="216"/>
      <c r="L75" s="216"/>
      <c r="M75" s="216"/>
      <c r="N75" s="216"/>
      <c r="O75" s="216"/>
      <c r="P75" s="217"/>
    </row>
    <row r="76" spans="1:16" ht="15.75" customHeight="1" thickBot="1" x14ac:dyDescent="0.3">
      <c r="A76" s="218"/>
      <c r="B76" s="219"/>
      <c r="C76" s="219"/>
      <c r="D76" s="219"/>
      <c r="E76" s="219"/>
      <c r="F76" s="219"/>
      <c r="G76" s="219"/>
      <c r="H76" s="219"/>
      <c r="I76" s="219"/>
      <c r="J76" s="219"/>
      <c r="K76" s="219"/>
      <c r="L76" s="219"/>
      <c r="M76" s="219"/>
      <c r="N76" s="219"/>
      <c r="O76" s="219"/>
      <c r="P76" s="220"/>
    </row>
    <row r="77" spans="1:16" x14ac:dyDescent="0.25">
      <c r="A77" s="93"/>
      <c r="B77" s="149"/>
      <c r="C77" s="149"/>
      <c r="D77" s="149"/>
      <c r="E77" s="102"/>
      <c r="F77" s="150"/>
      <c r="G77" s="150"/>
      <c r="H77" s="150"/>
      <c r="I77" s="150"/>
      <c r="J77" s="150"/>
      <c r="K77" s="150"/>
      <c r="L77" s="150"/>
      <c r="M77" s="151"/>
      <c r="N77" s="151"/>
      <c r="O77" s="151"/>
      <c r="P77" s="152"/>
    </row>
    <row r="78" spans="1:16" x14ac:dyDescent="0.25">
      <c r="A78" s="93"/>
      <c r="B78" s="162" t="s">
        <v>642</v>
      </c>
      <c r="C78" s="163"/>
      <c r="D78" s="163"/>
      <c r="E78" s="94"/>
      <c r="F78" s="94"/>
      <c r="G78" s="94"/>
      <c r="H78" s="94"/>
      <c r="I78" s="94"/>
      <c r="J78" s="94"/>
      <c r="K78" s="94"/>
      <c r="L78" s="94"/>
      <c r="M78" s="153">
        <v>10</v>
      </c>
      <c r="N78" s="153"/>
      <c r="O78" s="153"/>
      <c r="P78" s="154"/>
    </row>
    <row r="79" spans="1:16" x14ac:dyDescent="0.25">
      <c r="A79" s="93"/>
      <c r="B79" s="149"/>
      <c r="C79" s="149"/>
      <c r="D79" s="149"/>
      <c r="E79" s="102"/>
      <c r="F79" s="150"/>
      <c r="G79" s="150"/>
      <c r="H79" s="150"/>
      <c r="I79" s="150"/>
      <c r="J79" s="150"/>
      <c r="K79" s="150"/>
      <c r="L79" s="150"/>
      <c r="M79" s="151"/>
      <c r="N79" s="151"/>
      <c r="O79" s="151"/>
      <c r="P79" s="152"/>
    </row>
    <row r="80" spans="1:16" x14ac:dyDescent="0.25">
      <c r="A80" s="93"/>
      <c r="B80" s="162" t="s">
        <v>771</v>
      </c>
      <c r="C80" s="163"/>
      <c r="D80" s="163"/>
      <c r="E80" s="94"/>
      <c r="F80" s="19"/>
      <c r="G80" s="19"/>
      <c r="H80" s="19"/>
      <c r="I80" s="19"/>
      <c r="J80" s="19"/>
      <c r="K80" s="19"/>
      <c r="L80" s="19"/>
      <c r="M80" s="153">
        <v>10</v>
      </c>
      <c r="N80" s="153"/>
      <c r="O80" s="153"/>
      <c r="P80" s="154"/>
    </row>
    <row r="81" spans="1:16" ht="15.75" thickBot="1" x14ac:dyDescent="0.3">
      <c r="A81" s="156"/>
      <c r="B81" s="157"/>
      <c r="C81" s="157"/>
      <c r="D81" s="157"/>
      <c r="E81" s="158"/>
      <c r="F81" s="159"/>
      <c r="G81" s="159"/>
      <c r="H81" s="159"/>
      <c r="I81" s="159"/>
      <c r="J81" s="159"/>
      <c r="K81" s="159"/>
      <c r="L81" s="159"/>
      <c r="M81" s="160"/>
      <c r="N81" s="160"/>
      <c r="O81" s="160"/>
      <c r="P81" s="161"/>
    </row>
  </sheetData>
  <sheetProtection password="C68F" sheet="1" objects="1" scenarios="1"/>
  <mergeCells count="11">
    <mergeCell ref="A55:P56"/>
    <mergeCell ref="A75:P76"/>
    <mergeCell ref="M1:P1"/>
    <mergeCell ref="P2:P4"/>
    <mergeCell ref="N2:N4"/>
    <mergeCell ref="O2:O4"/>
    <mergeCell ref="M2:M4"/>
    <mergeCell ref="A2:D3"/>
    <mergeCell ref="A4:D4"/>
    <mergeCell ref="A29:P30"/>
    <mergeCell ref="A6:P7"/>
  </mergeCells>
  <conditionalFormatting sqref="L8:L11 L77:L81 L14 L16 L18 L20:L21 L24:L26 L28 L72 L74 L31:L41 L43:L49 L57:L70 L51 L53:L54">
    <cfRule type="expression" dxfId="338" priority="192">
      <formula>$L$5="Non"</formula>
    </cfRule>
  </conditionalFormatting>
  <conditionalFormatting sqref="K77:K81 K8:K11 K14 K16 K18 K20:K21 K24:K26 K28 K72 K74 K31:K41 K43:K49 K57:K70 K51 K53:K54">
    <cfRule type="expression" dxfId="337" priority="191">
      <formula>$K$5="Non"</formula>
    </cfRule>
  </conditionalFormatting>
  <conditionalFormatting sqref="J8:J11 J77:J81 J14 J16 J18 J20:J21 J24:J26 J28 J72 J74 J31:J41 J43:J49 J57:J70 J51 J53:J54">
    <cfRule type="expression" dxfId="336" priority="190">
      <formula>$J$5="Non"</formula>
    </cfRule>
  </conditionalFormatting>
  <conditionalFormatting sqref="I77:I81 I8:I11 I14 I16 I18 I20:I21 I24:I26 I28 I72 I74 I31:I41 I43:I49 I57:I70 I51 I53:I54">
    <cfRule type="expression" dxfId="335" priority="189">
      <formula>$I$5="Non"</formula>
    </cfRule>
  </conditionalFormatting>
  <conditionalFormatting sqref="H8:H11 H77:H81 H14 H16 H18 H20:H21 H24:H26 H28 H72 H74 H31:H41 H43:H49 H57:H70 H51 H53:H54">
    <cfRule type="expression" dxfId="334" priority="188">
      <formula>$H$5="Non"</formula>
    </cfRule>
  </conditionalFormatting>
  <conditionalFormatting sqref="G77:G81 G8:G11 G14 G16 G18 G20:G21 G24:G26 G28 G72 G74 G31:G41 G43:G49 G57:G70 G51 G53:G54">
    <cfRule type="expression" dxfId="333" priority="187">
      <formula>$G$5="Non"</formula>
    </cfRule>
  </conditionalFormatting>
  <conditionalFormatting sqref="F8:F11 F77:F81 F14 F16 F18 F20:F21 F24:F26 F28 F72 F74 F31:F41 F43:F49 F57:F70 F51 F53:F54">
    <cfRule type="expression" dxfId="332" priority="186">
      <formula>$F$5="Non"</formula>
    </cfRule>
  </conditionalFormatting>
  <conditionalFormatting sqref="E77:E81 E57:E70 E31:E41 E8:E11 E43:L43 E45:L45 E49:L49 E78:L78 E14 E16 E18 E20:E21 E24:E26 E28 E72 E74 E35:L37 E40:L40 E64:L65 E69:L69 E43:E49 E59:L61 E67:L67 E51 E53:E54">
    <cfRule type="expression" dxfId="331" priority="185">
      <formula>$E$5="Non"</formula>
    </cfRule>
  </conditionalFormatting>
  <conditionalFormatting sqref="F25">
    <cfRule type="expression" dxfId="330" priority="184">
      <formula>$E$5="Non"</formula>
    </cfRule>
  </conditionalFormatting>
  <conditionalFormatting sqref="G25">
    <cfRule type="expression" dxfId="329" priority="183">
      <formula>$E$5="Non"</formula>
    </cfRule>
  </conditionalFormatting>
  <conditionalFormatting sqref="H25">
    <cfRule type="expression" dxfId="328" priority="182">
      <formula>$E$5="Non"</formula>
    </cfRule>
  </conditionalFormatting>
  <conditionalFormatting sqref="I25">
    <cfRule type="expression" dxfId="327" priority="181">
      <formula>$E$5="Non"</formula>
    </cfRule>
  </conditionalFormatting>
  <conditionalFormatting sqref="J25">
    <cfRule type="expression" dxfId="326" priority="180">
      <formula>$E$5="Non"</formula>
    </cfRule>
  </conditionalFormatting>
  <conditionalFormatting sqref="K25">
    <cfRule type="expression" dxfId="325" priority="179">
      <formula>$E$5="Non"</formula>
    </cfRule>
  </conditionalFormatting>
  <conditionalFormatting sqref="L25">
    <cfRule type="expression" dxfId="324" priority="178">
      <formula>$E$5="Non"</formula>
    </cfRule>
  </conditionalFormatting>
  <conditionalFormatting sqref="F33:L33">
    <cfRule type="expression" dxfId="323" priority="177">
      <formula>$E$5="Non"</formula>
    </cfRule>
  </conditionalFormatting>
  <conditionalFormatting sqref="F48:L48">
    <cfRule type="expression" dxfId="322" priority="176">
      <formula>$E$5="Non"</formula>
    </cfRule>
  </conditionalFormatting>
  <conditionalFormatting sqref="F51:L51">
    <cfRule type="expression" dxfId="321" priority="175">
      <formula>$E$5="Non"</formula>
    </cfRule>
  </conditionalFormatting>
  <conditionalFormatting sqref="F41:L41">
    <cfRule type="expression" dxfId="320" priority="174">
      <formula>$E$5="Non"</formula>
    </cfRule>
  </conditionalFormatting>
  <conditionalFormatting sqref="F67">
    <cfRule type="expression" dxfId="319" priority="173">
      <formula>$E$5="Non"</formula>
    </cfRule>
  </conditionalFormatting>
  <conditionalFormatting sqref="G67">
    <cfRule type="expression" dxfId="318" priority="172">
      <formula>$E$5="Non"</formula>
    </cfRule>
  </conditionalFormatting>
  <conditionalFormatting sqref="H67">
    <cfRule type="expression" dxfId="317" priority="171">
      <formula>$E$5="Non"</formula>
    </cfRule>
  </conditionalFormatting>
  <conditionalFormatting sqref="I67">
    <cfRule type="expression" dxfId="316" priority="170">
      <formula>$E$5="Non"</formula>
    </cfRule>
  </conditionalFormatting>
  <conditionalFormatting sqref="J67">
    <cfRule type="expression" dxfId="315" priority="169">
      <formula>$E$5="Non"</formula>
    </cfRule>
  </conditionalFormatting>
  <conditionalFormatting sqref="K67">
    <cfRule type="expression" dxfId="314" priority="168">
      <formula>$E$5="Non"</formula>
    </cfRule>
  </conditionalFormatting>
  <conditionalFormatting sqref="L67">
    <cfRule type="expression" dxfId="313" priority="167">
      <formula>$E$5="Non"</formula>
    </cfRule>
  </conditionalFormatting>
  <conditionalFormatting sqref="F53:L53">
    <cfRule type="expression" dxfId="312" priority="166">
      <formula>$E$5="Non"</formula>
    </cfRule>
  </conditionalFormatting>
  <conditionalFormatting sqref="L12">
    <cfRule type="expression" dxfId="311" priority="165">
      <formula>$L$5="Non"</formula>
    </cfRule>
  </conditionalFormatting>
  <conditionalFormatting sqref="K12">
    <cfRule type="expression" dxfId="310" priority="164">
      <formula>$K$5="Non"</formula>
    </cfRule>
  </conditionalFormatting>
  <conditionalFormatting sqref="J12">
    <cfRule type="expression" dxfId="309" priority="163">
      <formula>$J$5="Non"</formula>
    </cfRule>
  </conditionalFormatting>
  <conditionalFormatting sqref="I12">
    <cfRule type="expression" dxfId="308" priority="162">
      <formula>$I$5="Non"</formula>
    </cfRule>
  </conditionalFormatting>
  <conditionalFormatting sqref="H12">
    <cfRule type="expression" dxfId="307" priority="161">
      <formula>$H$5="Non"</formula>
    </cfRule>
  </conditionalFormatting>
  <conditionalFormatting sqref="G12">
    <cfRule type="expression" dxfId="306" priority="160">
      <formula>$G$5="Non"</formula>
    </cfRule>
  </conditionalFormatting>
  <conditionalFormatting sqref="F12">
    <cfRule type="expression" dxfId="305" priority="159">
      <formula>$F$5="Non"</formula>
    </cfRule>
  </conditionalFormatting>
  <conditionalFormatting sqref="E12">
    <cfRule type="expression" dxfId="304" priority="158">
      <formula>$E$5="Non"</formula>
    </cfRule>
  </conditionalFormatting>
  <conditionalFormatting sqref="L15">
    <cfRule type="expression" dxfId="303" priority="157">
      <formula>$L$5="Non"</formula>
    </cfRule>
  </conditionalFormatting>
  <conditionalFormatting sqref="K15">
    <cfRule type="expression" dxfId="302" priority="156">
      <formula>$K$5="Non"</formula>
    </cfRule>
  </conditionalFormatting>
  <conditionalFormatting sqref="J15">
    <cfRule type="expression" dxfId="301" priority="155">
      <formula>$J$5="Non"</formula>
    </cfRule>
  </conditionalFormatting>
  <conditionalFormatting sqref="I15">
    <cfRule type="expression" dxfId="300" priority="154">
      <formula>$I$5="Non"</formula>
    </cfRule>
  </conditionalFormatting>
  <conditionalFormatting sqref="H15">
    <cfRule type="expression" dxfId="299" priority="153">
      <formula>$H$5="Non"</formula>
    </cfRule>
  </conditionalFormatting>
  <conditionalFormatting sqref="G15">
    <cfRule type="expression" dxfId="298" priority="152">
      <formula>$G$5="Non"</formula>
    </cfRule>
  </conditionalFormatting>
  <conditionalFormatting sqref="F15">
    <cfRule type="expression" dxfId="297" priority="151">
      <formula>$F$5="Non"</formula>
    </cfRule>
  </conditionalFormatting>
  <conditionalFormatting sqref="E15">
    <cfRule type="expression" dxfId="296" priority="150">
      <formula>$E$5="Non"</formula>
    </cfRule>
  </conditionalFormatting>
  <conditionalFormatting sqref="L17">
    <cfRule type="expression" dxfId="295" priority="149">
      <formula>$L$5="Non"</formula>
    </cfRule>
  </conditionalFormatting>
  <conditionalFormatting sqref="K17">
    <cfRule type="expression" dxfId="294" priority="148">
      <formula>$K$5="Non"</formula>
    </cfRule>
  </conditionalFormatting>
  <conditionalFormatting sqref="J17">
    <cfRule type="expression" dxfId="293" priority="147">
      <formula>$J$5="Non"</formula>
    </cfRule>
  </conditionalFormatting>
  <conditionalFormatting sqref="I17">
    <cfRule type="expression" dxfId="292" priority="146">
      <formula>$I$5="Non"</formula>
    </cfRule>
  </conditionalFormatting>
  <conditionalFormatting sqref="H17">
    <cfRule type="expression" dxfId="291" priority="145">
      <formula>$H$5="Non"</formula>
    </cfRule>
  </conditionalFormatting>
  <conditionalFormatting sqref="G17">
    <cfRule type="expression" dxfId="290" priority="144">
      <formula>$G$5="Non"</formula>
    </cfRule>
  </conditionalFormatting>
  <conditionalFormatting sqref="F17">
    <cfRule type="expression" dxfId="289" priority="143">
      <formula>$F$5="Non"</formula>
    </cfRule>
  </conditionalFormatting>
  <conditionalFormatting sqref="E17">
    <cfRule type="expression" dxfId="288" priority="142">
      <formula>$E$5="Non"</formula>
    </cfRule>
  </conditionalFormatting>
  <conditionalFormatting sqref="L19">
    <cfRule type="expression" dxfId="287" priority="141">
      <formula>$L$5="Non"</formula>
    </cfRule>
  </conditionalFormatting>
  <conditionalFormatting sqref="K19">
    <cfRule type="expression" dxfId="286" priority="140">
      <formula>$K$5="Non"</formula>
    </cfRule>
  </conditionalFormatting>
  <conditionalFormatting sqref="J19">
    <cfRule type="expression" dxfId="285" priority="139">
      <formula>$J$5="Non"</formula>
    </cfRule>
  </conditionalFormatting>
  <conditionalFormatting sqref="I19">
    <cfRule type="expression" dxfId="284" priority="138">
      <formula>$I$5="Non"</formula>
    </cfRule>
  </conditionalFormatting>
  <conditionalFormatting sqref="H19">
    <cfRule type="expression" dxfId="283" priority="137">
      <formula>$H$5="Non"</formula>
    </cfRule>
  </conditionalFormatting>
  <conditionalFormatting sqref="G19">
    <cfRule type="expression" dxfId="282" priority="136">
      <formula>$G$5="Non"</formula>
    </cfRule>
  </conditionalFormatting>
  <conditionalFormatting sqref="F19">
    <cfRule type="expression" dxfId="281" priority="135">
      <formula>$F$5="Non"</formula>
    </cfRule>
  </conditionalFormatting>
  <conditionalFormatting sqref="E19">
    <cfRule type="expression" dxfId="280" priority="134">
      <formula>$E$5="Non"</formula>
    </cfRule>
  </conditionalFormatting>
  <conditionalFormatting sqref="L22">
    <cfRule type="expression" dxfId="279" priority="133">
      <formula>$L$5="Non"</formula>
    </cfRule>
  </conditionalFormatting>
  <conditionalFormatting sqref="K22">
    <cfRule type="expression" dxfId="278" priority="132">
      <formula>$K$5="Non"</formula>
    </cfRule>
  </conditionalFormatting>
  <conditionalFormatting sqref="J22">
    <cfRule type="expression" dxfId="277" priority="131">
      <formula>$J$5="Non"</formula>
    </cfRule>
  </conditionalFormatting>
  <conditionalFormatting sqref="I22">
    <cfRule type="expression" dxfId="276" priority="130">
      <formula>$I$5="Non"</formula>
    </cfRule>
  </conditionalFormatting>
  <conditionalFormatting sqref="H22">
    <cfRule type="expression" dxfId="275" priority="129">
      <formula>$H$5="Non"</formula>
    </cfRule>
  </conditionalFormatting>
  <conditionalFormatting sqref="G22">
    <cfRule type="expression" dxfId="274" priority="128">
      <formula>$G$5="Non"</formula>
    </cfRule>
  </conditionalFormatting>
  <conditionalFormatting sqref="F22">
    <cfRule type="expression" dxfId="273" priority="127">
      <formula>$F$5="Non"</formula>
    </cfRule>
  </conditionalFormatting>
  <conditionalFormatting sqref="E22">
    <cfRule type="expression" dxfId="272" priority="126">
      <formula>$E$5="Non"</formula>
    </cfRule>
  </conditionalFormatting>
  <conditionalFormatting sqref="L23">
    <cfRule type="expression" dxfId="271" priority="125">
      <formula>$L$5="Non"</formula>
    </cfRule>
  </conditionalFormatting>
  <conditionalFormatting sqref="K23">
    <cfRule type="expression" dxfId="270" priority="124">
      <formula>$K$5="Non"</formula>
    </cfRule>
  </conditionalFormatting>
  <conditionalFormatting sqref="J23">
    <cfRule type="expression" dxfId="269" priority="123">
      <formula>$J$5="Non"</formula>
    </cfRule>
  </conditionalFormatting>
  <conditionalFormatting sqref="I23">
    <cfRule type="expression" dxfId="268" priority="122">
      <formula>$I$5="Non"</formula>
    </cfRule>
  </conditionalFormatting>
  <conditionalFormatting sqref="H23">
    <cfRule type="expression" dxfId="267" priority="121">
      <formula>$H$5="Non"</formula>
    </cfRule>
  </conditionalFormatting>
  <conditionalFormatting sqref="G23">
    <cfRule type="expression" dxfId="266" priority="120">
      <formula>$G$5="Non"</formula>
    </cfRule>
  </conditionalFormatting>
  <conditionalFormatting sqref="F23">
    <cfRule type="expression" dxfId="265" priority="119">
      <formula>$F$5="Non"</formula>
    </cfRule>
  </conditionalFormatting>
  <conditionalFormatting sqref="E23">
    <cfRule type="expression" dxfId="264" priority="118">
      <formula>$E$5="Non"</formula>
    </cfRule>
  </conditionalFormatting>
  <conditionalFormatting sqref="L27">
    <cfRule type="expression" dxfId="263" priority="117">
      <formula>$L$5="Non"</formula>
    </cfRule>
  </conditionalFormatting>
  <conditionalFormatting sqref="K27">
    <cfRule type="expression" dxfId="262" priority="116">
      <formula>$K$5="Non"</formula>
    </cfRule>
  </conditionalFormatting>
  <conditionalFormatting sqref="J27">
    <cfRule type="expression" dxfId="261" priority="115">
      <formula>$J$5="Non"</formula>
    </cfRule>
  </conditionalFormatting>
  <conditionalFormatting sqref="I27">
    <cfRule type="expression" dxfId="260" priority="114">
      <formula>$I$5="Non"</formula>
    </cfRule>
  </conditionalFormatting>
  <conditionalFormatting sqref="H27">
    <cfRule type="expression" dxfId="259" priority="113">
      <formula>$H$5="Non"</formula>
    </cfRule>
  </conditionalFormatting>
  <conditionalFormatting sqref="G27">
    <cfRule type="expression" dxfId="258" priority="112">
      <formula>$G$5="Non"</formula>
    </cfRule>
  </conditionalFormatting>
  <conditionalFormatting sqref="F27">
    <cfRule type="expression" dxfId="257" priority="111">
      <formula>$F$5="Non"</formula>
    </cfRule>
  </conditionalFormatting>
  <conditionalFormatting sqref="E27">
    <cfRule type="expression" dxfId="256" priority="110">
      <formula>$E$5="Non"</formula>
    </cfRule>
  </conditionalFormatting>
  <conditionalFormatting sqref="L42">
    <cfRule type="expression" dxfId="255" priority="109">
      <formula>$L$5="Non"</formula>
    </cfRule>
  </conditionalFormatting>
  <conditionalFormatting sqref="K42">
    <cfRule type="expression" dxfId="254" priority="108">
      <formula>$K$5="Non"</formula>
    </cfRule>
  </conditionalFormatting>
  <conditionalFormatting sqref="J42">
    <cfRule type="expression" dxfId="253" priority="107">
      <formula>$J$5="Non"</formula>
    </cfRule>
  </conditionalFormatting>
  <conditionalFormatting sqref="I42">
    <cfRule type="expression" dxfId="252" priority="106">
      <formula>$I$5="Non"</formula>
    </cfRule>
  </conditionalFormatting>
  <conditionalFormatting sqref="H42">
    <cfRule type="expression" dxfId="251" priority="105">
      <formula>$H$5="Non"</formula>
    </cfRule>
  </conditionalFormatting>
  <conditionalFormatting sqref="G42">
    <cfRule type="expression" dxfId="250" priority="104">
      <formula>$G$5="Non"</formula>
    </cfRule>
  </conditionalFormatting>
  <conditionalFormatting sqref="F42">
    <cfRule type="expression" dxfId="249" priority="103">
      <formula>$F$5="Non"</formula>
    </cfRule>
  </conditionalFormatting>
  <conditionalFormatting sqref="E42">
    <cfRule type="expression" dxfId="248" priority="102">
      <formula>$E$5="Non"</formula>
    </cfRule>
  </conditionalFormatting>
  <conditionalFormatting sqref="L71">
    <cfRule type="expression" dxfId="247" priority="101">
      <formula>$L$5="Non"</formula>
    </cfRule>
  </conditionalFormatting>
  <conditionalFormatting sqref="K71">
    <cfRule type="expression" dxfId="246" priority="100">
      <formula>$K$5="Non"</formula>
    </cfRule>
  </conditionalFormatting>
  <conditionalFormatting sqref="J71">
    <cfRule type="expression" dxfId="245" priority="99">
      <formula>$J$5="Non"</formula>
    </cfRule>
  </conditionalFormatting>
  <conditionalFormatting sqref="I71">
    <cfRule type="expression" dxfId="244" priority="98">
      <formula>$I$5="Non"</formula>
    </cfRule>
  </conditionalFormatting>
  <conditionalFormatting sqref="H71">
    <cfRule type="expression" dxfId="243" priority="97">
      <formula>$H$5="Non"</formula>
    </cfRule>
  </conditionalFormatting>
  <conditionalFormatting sqref="G71">
    <cfRule type="expression" dxfId="242" priority="96">
      <formula>$G$5="Non"</formula>
    </cfRule>
  </conditionalFormatting>
  <conditionalFormatting sqref="F71">
    <cfRule type="expression" dxfId="241" priority="95">
      <formula>$F$5="Non"</formula>
    </cfRule>
  </conditionalFormatting>
  <conditionalFormatting sqref="E71">
    <cfRule type="expression" dxfId="240" priority="94">
      <formula>$E$5="Non"</formula>
    </cfRule>
  </conditionalFormatting>
  <conditionalFormatting sqref="L73">
    <cfRule type="expression" dxfId="239" priority="93">
      <formula>$L$5="Non"</formula>
    </cfRule>
  </conditionalFormatting>
  <conditionalFormatting sqref="K73">
    <cfRule type="expression" dxfId="238" priority="92">
      <formula>$K$5="Non"</formula>
    </cfRule>
  </conditionalFormatting>
  <conditionalFormatting sqref="J73">
    <cfRule type="expression" dxfId="237" priority="91">
      <formula>$J$5="Non"</formula>
    </cfRule>
  </conditionalFormatting>
  <conditionalFormatting sqref="I73">
    <cfRule type="expression" dxfId="236" priority="90">
      <formula>$I$5="Non"</formula>
    </cfRule>
  </conditionalFormatting>
  <conditionalFormatting sqref="H73">
    <cfRule type="expression" dxfId="235" priority="89">
      <formula>$H$5="Non"</formula>
    </cfRule>
  </conditionalFormatting>
  <conditionalFormatting sqref="G73">
    <cfRule type="expression" dxfId="234" priority="88">
      <formula>$G$5="Non"</formula>
    </cfRule>
  </conditionalFormatting>
  <conditionalFormatting sqref="F73">
    <cfRule type="expression" dxfId="233" priority="87">
      <formula>$F$5="Non"</formula>
    </cfRule>
  </conditionalFormatting>
  <conditionalFormatting sqref="E73">
    <cfRule type="expression" dxfId="232" priority="86">
      <formula>$E$5="Non"</formula>
    </cfRule>
  </conditionalFormatting>
  <conditionalFormatting sqref="F35">
    <cfRule type="expression" dxfId="231" priority="85">
      <formula>$E$5="Non"</formula>
    </cfRule>
  </conditionalFormatting>
  <conditionalFormatting sqref="G35">
    <cfRule type="expression" dxfId="230" priority="84">
      <formula>$E$5="Non"</formula>
    </cfRule>
  </conditionalFormatting>
  <conditionalFormatting sqref="H35">
    <cfRule type="expression" dxfId="229" priority="83">
      <formula>$E$5="Non"</formula>
    </cfRule>
  </conditionalFormatting>
  <conditionalFormatting sqref="I35">
    <cfRule type="expression" dxfId="228" priority="82">
      <formula>$E$5="Non"</formula>
    </cfRule>
  </conditionalFormatting>
  <conditionalFormatting sqref="J35">
    <cfRule type="expression" dxfId="227" priority="81">
      <formula>$E$5="Non"</formula>
    </cfRule>
  </conditionalFormatting>
  <conditionalFormatting sqref="K35">
    <cfRule type="expression" dxfId="226" priority="80">
      <formula>$E$5="Non"</formula>
    </cfRule>
  </conditionalFormatting>
  <conditionalFormatting sqref="L35">
    <cfRule type="expression" dxfId="225" priority="79">
      <formula>$E$5="Non"</formula>
    </cfRule>
  </conditionalFormatting>
  <conditionalFormatting sqref="F36">
    <cfRule type="expression" dxfId="224" priority="78">
      <formula>$E$5="Non"</formula>
    </cfRule>
  </conditionalFormatting>
  <conditionalFormatting sqref="G36">
    <cfRule type="expression" dxfId="223" priority="77">
      <formula>$E$5="Non"</formula>
    </cfRule>
  </conditionalFormatting>
  <conditionalFormatting sqref="H36">
    <cfRule type="expression" dxfId="222" priority="76">
      <formula>$E$5="Non"</formula>
    </cfRule>
  </conditionalFormatting>
  <conditionalFormatting sqref="I36">
    <cfRule type="expression" dxfId="221" priority="75">
      <formula>$E$5="Non"</formula>
    </cfRule>
  </conditionalFormatting>
  <conditionalFormatting sqref="J36">
    <cfRule type="expression" dxfId="220" priority="74">
      <formula>$E$5="Non"</formula>
    </cfRule>
  </conditionalFormatting>
  <conditionalFormatting sqref="K36">
    <cfRule type="expression" dxfId="219" priority="73">
      <formula>$E$5="Non"</formula>
    </cfRule>
  </conditionalFormatting>
  <conditionalFormatting sqref="L36">
    <cfRule type="expression" dxfId="218" priority="72">
      <formula>$E$5="Non"</formula>
    </cfRule>
  </conditionalFormatting>
  <conditionalFormatting sqref="F37">
    <cfRule type="expression" dxfId="217" priority="71">
      <formula>$E$5="Non"</formula>
    </cfRule>
  </conditionalFormatting>
  <conditionalFormatting sqref="G37">
    <cfRule type="expression" dxfId="216" priority="70">
      <formula>$E$5="Non"</formula>
    </cfRule>
  </conditionalFormatting>
  <conditionalFormatting sqref="H37">
    <cfRule type="expression" dxfId="215" priority="69">
      <formula>$E$5="Non"</formula>
    </cfRule>
  </conditionalFormatting>
  <conditionalFormatting sqref="I37">
    <cfRule type="expression" dxfId="214" priority="68">
      <formula>$E$5="Non"</formula>
    </cfRule>
  </conditionalFormatting>
  <conditionalFormatting sqref="J37">
    <cfRule type="expression" dxfId="213" priority="67">
      <formula>$E$5="Non"</formula>
    </cfRule>
  </conditionalFormatting>
  <conditionalFormatting sqref="K37">
    <cfRule type="expression" dxfId="212" priority="66">
      <formula>$E$5="Non"</formula>
    </cfRule>
  </conditionalFormatting>
  <conditionalFormatting sqref="L37">
    <cfRule type="expression" dxfId="211" priority="65">
      <formula>$E$5="Non"</formula>
    </cfRule>
  </conditionalFormatting>
  <conditionalFormatting sqref="F40">
    <cfRule type="expression" dxfId="210" priority="64">
      <formula>$E$5="Non"</formula>
    </cfRule>
  </conditionalFormatting>
  <conditionalFormatting sqref="G40">
    <cfRule type="expression" dxfId="209" priority="63">
      <formula>$E$5="Non"</formula>
    </cfRule>
  </conditionalFormatting>
  <conditionalFormatting sqref="H40">
    <cfRule type="expression" dxfId="208" priority="62">
      <formula>$E$5="Non"</formula>
    </cfRule>
  </conditionalFormatting>
  <conditionalFormatting sqref="I40">
    <cfRule type="expression" dxfId="207" priority="61">
      <formula>$E$5="Non"</formula>
    </cfRule>
  </conditionalFormatting>
  <conditionalFormatting sqref="J40">
    <cfRule type="expression" dxfId="206" priority="60">
      <formula>$E$5="Non"</formula>
    </cfRule>
  </conditionalFormatting>
  <conditionalFormatting sqref="K40">
    <cfRule type="expression" dxfId="205" priority="59">
      <formula>$E$5="Non"</formula>
    </cfRule>
  </conditionalFormatting>
  <conditionalFormatting sqref="L40">
    <cfRule type="expression" dxfId="204" priority="58">
      <formula>$E$5="Non"</formula>
    </cfRule>
  </conditionalFormatting>
  <conditionalFormatting sqref="F43">
    <cfRule type="expression" dxfId="203" priority="57">
      <formula>$E$5="Non"</formula>
    </cfRule>
  </conditionalFormatting>
  <conditionalFormatting sqref="G43">
    <cfRule type="expression" dxfId="202" priority="56">
      <formula>$E$5="Non"</formula>
    </cfRule>
  </conditionalFormatting>
  <conditionalFormatting sqref="H43">
    <cfRule type="expression" dxfId="201" priority="55">
      <formula>$E$5="Non"</formula>
    </cfRule>
  </conditionalFormatting>
  <conditionalFormatting sqref="I43">
    <cfRule type="expression" dxfId="200" priority="54">
      <formula>$E$5="Non"</formula>
    </cfRule>
  </conditionalFormatting>
  <conditionalFormatting sqref="J43">
    <cfRule type="expression" dxfId="199" priority="53">
      <formula>$E$5="Non"</formula>
    </cfRule>
  </conditionalFormatting>
  <conditionalFormatting sqref="K43">
    <cfRule type="expression" dxfId="198" priority="52">
      <formula>$E$5="Non"</formula>
    </cfRule>
  </conditionalFormatting>
  <conditionalFormatting sqref="L43">
    <cfRule type="expression" dxfId="197" priority="51">
      <formula>$E$5="Non"</formula>
    </cfRule>
  </conditionalFormatting>
  <conditionalFormatting sqref="F45">
    <cfRule type="expression" dxfId="196" priority="50">
      <formula>$E$5="Non"</formula>
    </cfRule>
  </conditionalFormatting>
  <conditionalFormatting sqref="G45">
    <cfRule type="expression" dxfId="195" priority="49">
      <formula>$E$5="Non"</formula>
    </cfRule>
  </conditionalFormatting>
  <conditionalFormatting sqref="H45">
    <cfRule type="expression" dxfId="194" priority="48">
      <formula>$E$5="Non"</formula>
    </cfRule>
  </conditionalFormatting>
  <conditionalFormatting sqref="I45">
    <cfRule type="expression" dxfId="193" priority="47">
      <formula>$E$5="Non"</formula>
    </cfRule>
  </conditionalFormatting>
  <conditionalFormatting sqref="J45">
    <cfRule type="expression" dxfId="192" priority="46">
      <formula>$E$5="Non"</formula>
    </cfRule>
  </conditionalFormatting>
  <conditionalFormatting sqref="K45">
    <cfRule type="expression" dxfId="191" priority="45">
      <formula>$E$5="Non"</formula>
    </cfRule>
  </conditionalFormatting>
  <conditionalFormatting sqref="L45">
    <cfRule type="expression" dxfId="190" priority="44">
      <formula>$E$5="Non"</formula>
    </cfRule>
  </conditionalFormatting>
  <conditionalFormatting sqref="F59">
    <cfRule type="expression" dxfId="189" priority="43">
      <formula>$E$5="Non"</formula>
    </cfRule>
  </conditionalFormatting>
  <conditionalFormatting sqref="G59">
    <cfRule type="expression" dxfId="188" priority="42">
      <formula>$E$5="Non"</formula>
    </cfRule>
  </conditionalFormatting>
  <conditionalFormatting sqref="H59">
    <cfRule type="expression" dxfId="187" priority="41">
      <formula>$E$5="Non"</formula>
    </cfRule>
  </conditionalFormatting>
  <conditionalFormatting sqref="I59">
    <cfRule type="expression" dxfId="186" priority="40">
      <formula>$E$5="Non"</formula>
    </cfRule>
  </conditionalFormatting>
  <conditionalFormatting sqref="J59">
    <cfRule type="expression" dxfId="185" priority="39">
      <formula>$E$5="Non"</formula>
    </cfRule>
  </conditionalFormatting>
  <conditionalFormatting sqref="K59">
    <cfRule type="expression" dxfId="184" priority="38">
      <formula>$E$5="Non"</formula>
    </cfRule>
  </conditionalFormatting>
  <conditionalFormatting sqref="L59">
    <cfRule type="expression" dxfId="183" priority="37">
      <formula>$E$5="Non"</formula>
    </cfRule>
  </conditionalFormatting>
  <conditionalFormatting sqref="F64">
    <cfRule type="expression" dxfId="182" priority="36">
      <formula>$E$5="Non"</formula>
    </cfRule>
  </conditionalFormatting>
  <conditionalFormatting sqref="G64">
    <cfRule type="expression" dxfId="181" priority="35">
      <formula>$E$5="Non"</formula>
    </cfRule>
  </conditionalFormatting>
  <conditionalFormatting sqref="H64">
    <cfRule type="expression" dxfId="180" priority="34">
      <formula>$E$5="Non"</formula>
    </cfRule>
  </conditionalFormatting>
  <conditionalFormatting sqref="I64">
    <cfRule type="expression" dxfId="179" priority="33">
      <formula>$E$5="Non"</formula>
    </cfRule>
  </conditionalFormatting>
  <conditionalFormatting sqref="J64">
    <cfRule type="expression" dxfId="178" priority="32">
      <formula>$E$5="Non"</formula>
    </cfRule>
  </conditionalFormatting>
  <conditionalFormatting sqref="K64">
    <cfRule type="expression" dxfId="177" priority="31">
      <formula>$E$5="Non"</formula>
    </cfRule>
  </conditionalFormatting>
  <conditionalFormatting sqref="L64">
    <cfRule type="expression" dxfId="176" priority="30">
      <formula>$E$5="Non"</formula>
    </cfRule>
  </conditionalFormatting>
  <conditionalFormatting sqref="F65:L65">
    <cfRule type="expression" dxfId="175" priority="29">
      <formula>$E$5="Non"</formula>
    </cfRule>
  </conditionalFormatting>
  <conditionalFormatting sqref="F69:L69">
    <cfRule type="expression" dxfId="174" priority="28">
      <formula>$E$5="Non"</formula>
    </cfRule>
  </conditionalFormatting>
  <conditionalFormatting sqref="F49:L49">
    <cfRule type="expression" dxfId="173" priority="27">
      <formula>$E$5="Non"</formula>
    </cfRule>
  </conditionalFormatting>
  <conditionalFormatting sqref="F60:L60">
    <cfRule type="expression" dxfId="172" priority="26">
      <formula>$E$5="Non"</formula>
    </cfRule>
  </conditionalFormatting>
  <conditionalFormatting sqref="F61:L61">
    <cfRule type="expression" dxfId="171" priority="25">
      <formula>$E$5="Non"</formula>
    </cfRule>
  </conditionalFormatting>
  <conditionalFormatting sqref="L50">
    <cfRule type="expression" dxfId="170" priority="24">
      <formula>$L$5="Non"</formula>
    </cfRule>
  </conditionalFormatting>
  <conditionalFormatting sqref="K50">
    <cfRule type="expression" dxfId="169" priority="23">
      <formula>$K$5="Non"</formula>
    </cfRule>
  </conditionalFormatting>
  <conditionalFormatting sqref="J50">
    <cfRule type="expression" dxfId="168" priority="22">
      <formula>$J$5="Non"</formula>
    </cfRule>
  </conditionalFormatting>
  <conditionalFormatting sqref="I50">
    <cfRule type="expression" dxfId="167" priority="21">
      <formula>$I$5="Non"</formula>
    </cfRule>
  </conditionalFormatting>
  <conditionalFormatting sqref="H50">
    <cfRule type="expression" dxfId="166" priority="20">
      <formula>$H$5="Non"</formula>
    </cfRule>
  </conditionalFormatting>
  <conditionalFormatting sqref="G50">
    <cfRule type="expression" dxfId="165" priority="19">
      <formula>$G$5="Non"</formula>
    </cfRule>
  </conditionalFormatting>
  <conditionalFormatting sqref="F50">
    <cfRule type="expression" dxfId="164" priority="18">
      <formula>$F$5="Non"</formula>
    </cfRule>
  </conditionalFormatting>
  <conditionalFormatting sqref="E50">
    <cfRule type="expression" dxfId="163" priority="17">
      <formula>$E$5="Non"</formula>
    </cfRule>
  </conditionalFormatting>
  <conditionalFormatting sqref="L52">
    <cfRule type="expression" dxfId="162" priority="16">
      <formula>$L$5="Non"</formula>
    </cfRule>
  </conditionalFormatting>
  <conditionalFormatting sqref="K52">
    <cfRule type="expression" dxfId="161" priority="15">
      <formula>$K$5="Non"</formula>
    </cfRule>
  </conditionalFormatting>
  <conditionalFormatting sqref="J52">
    <cfRule type="expression" dxfId="160" priority="14">
      <formula>$J$5="Non"</formula>
    </cfRule>
  </conditionalFormatting>
  <conditionalFormatting sqref="I52">
    <cfRule type="expression" dxfId="159" priority="13">
      <formula>$I$5="Non"</formula>
    </cfRule>
  </conditionalFormatting>
  <conditionalFormatting sqref="H52">
    <cfRule type="expression" dxfId="158" priority="12">
      <formula>$H$5="Non"</formula>
    </cfRule>
  </conditionalFormatting>
  <conditionalFormatting sqref="G52">
    <cfRule type="expression" dxfId="157" priority="11">
      <formula>$G$5="Non"</formula>
    </cfRule>
  </conditionalFormatting>
  <conditionalFormatting sqref="F52">
    <cfRule type="expression" dxfId="156" priority="10">
      <formula>$F$5="Non"</formula>
    </cfRule>
  </conditionalFormatting>
  <conditionalFormatting sqref="E52">
    <cfRule type="expression" dxfId="155" priority="9">
      <formula>$E$5="Non"</formula>
    </cfRule>
  </conditionalFormatting>
  <conditionalFormatting sqref="L13">
    <cfRule type="expression" dxfId="154" priority="8">
      <formula>$L$5="Non"</formula>
    </cfRule>
  </conditionalFormatting>
  <conditionalFormatting sqref="K13">
    <cfRule type="expression" dxfId="153" priority="7">
      <formula>$K$5="Non"</formula>
    </cfRule>
  </conditionalFormatting>
  <conditionalFormatting sqref="J13">
    <cfRule type="expression" dxfId="152" priority="6">
      <formula>$J$5="Non"</formula>
    </cfRule>
  </conditionalFormatting>
  <conditionalFormatting sqref="I13">
    <cfRule type="expression" dxfId="151" priority="5">
      <formula>$I$5="Non"</formula>
    </cfRule>
  </conditionalFormatting>
  <conditionalFormatting sqref="H13">
    <cfRule type="expression" dxfId="150" priority="4">
      <formula>$H$5="Non"</formula>
    </cfRule>
  </conditionalFormatting>
  <conditionalFormatting sqref="G13">
    <cfRule type="expression" dxfId="149" priority="3">
      <formula>$G$5="Non"</formula>
    </cfRule>
  </conditionalFormatting>
  <conditionalFormatting sqref="F13">
    <cfRule type="expression" dxfId="148" priority="2">
      <formula>$F$5="Non"</formula>
    </cfRule>
  </conditionalFormatting>
  <conditionalFormatting sqref="E13">
    <cfRule type="expression" dxfId="147" priority="1">
      <formula>$E$5="Non"</formula>
    </cfRule>
  </conditionalFormatting>
  <dataValidations count="74">
    <dataValidation type="list" allowBlank="1" showInputMessage="1" showErrorMessage="1" sqref="E5:L5">
      <formula1>Liste1</formula1>
    </dataValidation>
    <dataValidation type="custom" allowBlank="1" showInputMessage="1" showErrorMessage="1" sqref="A67:D67 Q67:XFD67">
      <formula1>Liste1</formula1>
    </dataValidation>
    <dataValidation type="list" allowBlank="1" showInputMessage="1" showErrorMessage="1" sqref="E51">
      <formula1>IF(AND(CelluleSource4="Oui",Base="Oui"),Liste1)</formula1>
    </dataValidation>
    <dataValidation type="list" allowBlank="1" showInputMessage="1" showErrorMessage="1" sqref="E41">
      <formula1>IF(AND(CelluleSource5="Oui",Base="Oui"),Liste1)</formula1>
    </dataValidation>
    <dataValidation type="list" allowBlank="1" showInputMessage="1" showErrorMessage="1" sqref="E80">
      <formula1>IF(AND(CelluleSource6="Oui",Base="Oui"),Liste1)</formula1>
    </dataValidation>
    <dataValidation type="list" allowBlank="1" showInputMessage="1" showErrorMessage="1" sqref="E53">
      <formula1>IF(AND(CelluleSource8="Oui",Base="Oui"),Liste1)</formula1>
    </dataValidation>
    <dataValidation type="list" allowBlank="1" showInputMessage="1" showErrorMessage="1" sqref="L11:L13 L15 L17 L19 L22:L23 L27 L42 L71 L73">
      <formula1>IF(Variante7="Oui",Liste1)</formula1>
    </dataValidation>
    <dataValidation type="list" allowBlank="1" showInputMessage="1" showErrorMessage="1" sqref="K11:K13 K15 K17 K19 K22:K23 K27 K42 K71 K73">
      <formula1>IF(Variante6="Oui",Liste1)</formula1>
    </dataValidation>
    <dataValidation type="list" allowBlank="1" showInputMessage="1" showErrorMessage="1" sqref="J11:J13 J15 J17 J19 J22:J23 J27 J42 J71 J73">
      <formula1>IF(Variante5="Oui",Liste1)</formula1>
    </dataValidation>
    <dataValidation type="list" allowBlank="1" showInputMessage="1" showErrorMessage="1" sqref="I11:I13 I15 I17 I19 I22:I23 I27 I42 I71 I73">
      <formula1>IF(Variante4="Oui",Liste1)</formula1>
    </dataValidation>
    <dataValidation type="list" allowBlank="1" showInputMessage="1" showErrorMessage="1" sqref="H11:H13 H15 H17 H19 H22:H23 H27 H42 H71 H73">
      <formula1>IF(Variante3="Oui",Liste1)</formula1>
    </dataValidation>
    <dataValidation type="list" allowBlank="1" showInputMessage="1" showErrorMessage="1" sqref="G11:G13 G15 G17 G19 G22:G23 G27 G42 G71 G73">
      <formula1>IF(Variante2="Oui",Liste1)</formula1>
    </dataValidation>
    <dataValidation type="list" allowBlank="1" showInputMessage="1" showErrorMessage="1" sqref="F11:F13 F15 F17 F19 F22:F23 F27 F42 F71 F73">
      <formula1>IF(Variante1="Oui",Liste1)</formula1>
    </dataValidation>
    <dataValidation type="list" allowBlank="1" showInputMessage="1" showErrorMessage="1" sqref="E11:E13 E15 E17 E19 E22:E23 E27 E42 E71 E73">
      <formula1>IF(Base="Oui",Liste1)</formula1>
    </dataValidation>
    <dataValidation type="list" allowBlank="1" showInputMessage="1" showErrorMessage="1" sqref="L25 L35:L37 L40 L43 L45 L59 L64">
      <formula1>IF(AND(CelluleSource1="Oui",Variante7="Oui"),Liste1)</formula1>
    </dataValidation>
    <dataValidation type="list" allowBlank="1" showInputMessage="1" showErrorMessage="1" sqref="K25 K35:K37 K40 K43 K45 K59 K64">
      <formula1>IF(AND(CelluleSource1="Oui",Variante6="Oui"),Liste1)</formula1>
    </dataValidation>
    <dataValidation type="list" allowBlank="1" showInputMessage="1" showErrorMessage="1" sqref="J25 J35:J37 J40 J43 J45 J59 J64">
      <formula1>IF(AND(CelluleSource1="Oui",Variante5="Oui"),Liste1)</formula1>
    </dataValidation>
    <dataValidation type="list" allowBlank="1" showInputMessage="1" showErrorMessage="1" sqref="I25 I35:I37 I40 I43 I45 I59 I64">
      <formula1>IF(AND(CelluleSource1="Oui",Variante4="Oui"),Liste1)</formula1>
    </dataValidation>
    <dataValidation type="list" allowBlank="1" showInputMessage="1" showErrorMessage="1" sqref="H25 H35:H37 H40 H43 H45 H59 H64">
      <formula1>IF(AND(CelluleSource1="Oui",Variante3="Oui"),Liste1)</formula1>
    </dataValidation>
    <dataValidation type="list" allowBlank="1" showInputMessage="1" showErrorMessage="1" sqref="G25 G35:G37 G40 G43 G45 G59 G64">
      <formula1>IF(AND(CelluleSource1="Oui",Variante2="Oui"),Liste1)</formula1>
    </dataValidation>
    <dataValidation type="list" allowBlank="1" showInputMessage="1" showErrorMessage="1" sqref="F25 F35:F37 F40 F43 F45 F59 F64">
      <formula1>IF(AND(CelluleSource1="Oui",Variante1="Oui"),Liste1)</formula1>
    </dataValidation>
    <dataValidation type="list" allowBlank="1" showInputMessage="1" showErrorMessage="1" sqref="E25 E35:E37 E40 E43 E45 E59 E64">
      <formula1>IF(AND(CelluleSource1="Oui",Base="Oui"),Liste1)</formula1>
    </dataValidation>
    <dataValidation type="list" allowBlank="1" showInputMessage="1" showErrorMessage="1" sqref="L33 L65 L69">
      <formula1>IF(AND(CelluleSource2="Oui",Variante7="Oui"),Liste1)</formula1>
    </dataValidation>
    <dataValidation type="list" allowBlank="1" showInputMessage="1" showErrorMessage="1" sqref="K33 K65 K69">
      <formula1>IF(AND(CelluleSource2="Oui",Variante6="Oui"),Liste1)</formula1>
    </dataValidation>
    <dataValidation type="list" allowBlank="1" showInputMessage="1" showErrorMessage="1" sqref="J33 J65 J69">
      <formula1>IF(AND(CelluleSource2="Oui",Variante5="Oui"),Liste1)</formula1>
    </dataValidation>
    <dataValidation type="list" allowBlank="1" showInputMessage="1" showErrorMessage="1" sqref="I33 I65 I69">
      <formula1>IF(AND(CelluleSource2="Oui",Variante4="Oui"),Liste1)</formula1>
    </dataValidation>
    <dataValidation type="list" allowBlank="1" showInputMessage="1" showErrorMessage="1" sqref="H33 H65 H69">
      <formula1>IF(AND(CelluleSource2="Oui",Variante3="Oui"),Liste1)</formula1>
    </dataValidation>
    <dataValidation type="list" allowBlank="1" showInputMessage="1" showErrorMessage="1" sqref="G33 G65 G69">
      <formula1>IF(AND(CelluleSource2="Oui",Variante2="Oui"),Liste1)</formula1>
    </dataValidation>
    <dataValidation type="list" allowBlank="1" showInputMessage="1" showErrorMessage="1" sqref="F33 F65 F69">
      <formula1>IF(AND(CelluleSource2="Oui",Variante1="Oui"),Liste1)</formula1>
    </dataValidation>
    <dataValidation type="list" allowBlank="1" showInputMessage="1" showErrorMessage="1" sqref="E33 E65 E69">
      <formula1>IF(AND(CelluleSource2="Oui",Base="Oui"),Liste1)</formula1>
    </dataValidation>
    <dataValidation type="list" allowBlank="1" showInputMessage="1" showErrorMessage="1" sqref="L48:L49 L60:L61">
      <formula1>IF(AND(CelluleSource3="Oui",Variante7="Oui"),Liste1)</formula1>
    </dataValidation>
    <dataValidation type="list" allowBlank="1" showInputMessage="1" showErrorMessage="1" sqref="K48:K49 K60:K61">
      <formula1>IF(AND(CelluleSource3="Oui",Variante6="Oui"),Liste1)</formula1>
    </dataValidation>
    <dataValidation type="list" allowBlank="1" showInputMessage="1" showErrorMessage="1" sqref="J48:J49 J60:J61">
      <formula1>IF(AND(CelluleSource3="Oui",Variante5="Oui"),Liste1)</formula1>
    </dataValidation>
    <dataValidation type="list" allowBlank="1" showInputMessage="1" showErrorMessage="1" sqref="I48:I49 I60:I61">
      <formula1>IF(AND(CelluleSource3="Oui",Variante4="Oui"),Liste1)</formula1>
    </dataValidation>
    <dataValidation type="list" allowBlank="1" showInputMessage="1" showErrorMessage="1" sqref="H48:H49 H60:H61">
      <formula1>IF(AND(CelluleSource3="Oui",Variante3="Oui"),Liste1)</formula1>
    </dataValidation>
    <dataValidation type="list" allowBlank="1" showInputMessage="1" showErrorMessage="1" sqref="G48:G49 G60:G61">
      <formula1>IF(AND(CelluleSource3="Oui",Variante2="Oui"),Liste1)</formula1>
    </dataValidation>
    <dataValidation type="list" allowBlank="1" showInputMessage="1" showErrorMessage="1" sqref="F48:F49 F60:F61">
      <formula1>IF(AND(CelluleSource3="Oui",Variante1="Oui"),Liste1)</formula1>
    </dataValidation>
    <dataValidation type="list" allowBlank="1" showInputMessage="1" showErrorMessage="1" sqref="E48:E49 E60:E61">
      <formula1>IF(AND(CelluleSource3="Oui",Base="Oui"),Liste1)</formula1>
    </dataValidation>
    <dataValidation type="list" allowBlank="1" showInputMessage="1" showErrorMessage="1" sqref="L51">
      <formula1>IF(AND(CelluleSource4="Oui",Variante7="Oui"),Liste1)</formula1>
    </dataValidation>
    <dataValidation type="list" allowBlank="1" showInputMessage="1" showErrorMessage="1" sqref="K51">
      <formula1>IF(AND(CelluleSource4="Oui",Variante6="Oui"),Liste1)</formula1>
    </dataValidation>
    <dataValidation type="list" allowBlank="1" showInputMessage="1" showErrorMessage="1" sqref="J51">
      <formula1>IF(AND(CelluleSource4="Oui",Variante5="Oui"),Liste1)</formula1>
    </dataValidation>
    <dataValidation type="list" allowBlank="1" showInputMessage="1" showErrorMessage="1" sqref="I51">
      <formula1>IF(AND(CelluleSource4="Oui",Variante4="Oui"),Liste1)</formula1>
    </dataValidation>
    <dataValidation type="list" allowBlank="1" showInputMessage="1" showErrorMessage="1" sqref="H51">
      <formula1>IF(AND(CelluleSource4="Oui",Variante3="Oui"),Liste1)</formula1>
    </dataValidation>
    <dataValidation type="list" allowBlank="1" showInputMessage="1" showErrorMessage="1" sqref="G51">
      <formula1>IF(AND(CelluleSource4="Oui",Variante2="Oui"),Liste1)</formula1>
    </dataValidation>
    <dataValidation type="list" allowBlank="1" showInputMessage="1" showErrorMessage="1" sqref="F51">
      <formula1>IF(AND(CelluleSource4="Oui",Variante1="Oui"),Liste1)</formula1>
    </dataValidation>
    <dataValidation type="list" allowBlank="1" showInputMessage="1" showErrorMessage="1" sqref="L41">
      <formula1>IF(AND(CelluleSource5="Oui",Variante7="Oui"),Liste1)</formula1>
    </dataValidation>
    <dataValidation type="list" allowBlank="1" showInputMessage="1" showErrorMessage="1" sqref="K41">
      <formula1>IF(AND(CelluleSource5="Oui",Variante6="Oui"),Liste1)</formula1>
    </dataValidation>
    <dataValidation type="list" allowBlank="1" showInputMessage="1" showErrorMessage="1" sqref="J41">
      <formula1>IF(AND(CelluleSource5="Oui",Variante5="Oui"),Liste1)</formula1>
    </dataValidation>
    <dataValidation type="list" allowBlank="1" showInputMessage="1" showErrorMessage="1" sqref="I41">
      <formula1>IF(AND(CelluleSource5="Oui",Variante4="Oui"),Liste1)</formula1>
    </dataValidation>
    <dataValidation type="list" allowBlank="1" showInputMessage="1" showErrorMessage="1" sqref="H41">
      <formula1>IF(AND(CelluleSource5="Oui",Variante3="Oui"),Liste1)</formula1>
    </dataValidation>
    <dataValidation type="list" allowBlank="1" showInputMessage="1" showErrorMessage="1" sqref="G41">
      <formula1>IF(AND(CelluleSource5="Oui",Variante2="Oui"),Liste1)</formula1>
    </dataValidation>
    <dataValidation type="list" allowBlank="1" showInputMessage="1" showErrorMessage="1" sqref="F41">
      <formula1>IF(AND(CelluleSource5="Oui",Variante1="Oui"),Liste1)</formula1>
    </dataValidation>
    <dataValidation type="list" allowBlank="1" showInputMessage="1" showErrorMessage="1" sqref="F80">
      <formula1>IF(AND(CelluleSource6="Oui",Variante1="Oui"),Liste1)</formula1>
    </dataValidation>
    <dataValidation type="list" allowBlank="1" showInputMessage="1" showErrorMessage="1" sqref="L80">
      <formula1>IF(AND(CelluleSource6="Oui",Variante7="Oui"),Liste1)</formula1>
    </dataValidation>
    <dataValidation type="list" allowBlank="1" showInputMessage="1" showErrorMessage="1" sqref="K80">
      <formula1>IF(AND(CelluleSource6="Oui",Variante6="Oui"),Liste1)</formula1>
    </dataValidation>
    <dataValidation type="list" allowBlank="1" showInputMessage="1" showErrorMessage="1" sqref="J80">
      <formula1>IF(AND(CelluleSource6="Oui",Variante5="Oui"),Liste1)</formula1>
    </dataValidation>
    <dataValidation type="list" allowBlank="1" showInputMessage="1" showErrorMessage="1" sqref="I80">
      <formula1>IF(AND(CelluleSource6="Oui",Variante4="Oui"),Liste1)</formula1>
    </dataValidation>
    <dataValidation type="list" allowBlank="1" showInputMessage="1" showErrorMessage="1" sqref="H80">
      <formula1>IF(AND(CelluleSource6="Oui",Variante3="Oui"),Liste1)</formula1>
    </dataValidation>
    <dataValidation type="list" allowBlank="1" showInputMessage="1" showErrorMessage="1" sqref="G80">
      <formula1>IF(AND(CelluleSource6="Oui",Variante2="Oui"),Liste1)</formula1>
    </dataValidation>
    <dataValidation type="list" allowBlank="1" showInputMessage="1" showErrorMessage="1" sqref="L78 L67">
      <formula1>IF(AND(CelluleSource7="Oui",Variante7="Oui"),Liste1)</formula1>
    </dataValidation>
    <dataValidation type="list" allowBlank="1" showInputMessage="1" showErrorMessage="1" sqref="K78 K67">
      <formula1>IF(AND(CelluleSource7="Oui",Variante6="Oui"),Liste1)</formula1>
    </dataValidation>
    <dataValidation type="list" allowBlank="1" showInputMessage="1" showErrorMessage="1" sqref="J78 J67">
      <formula1>IF(AND(CelluleSource7="Oui",Variante5="Oui"),Liste1)</formula1>
    </dataValidation>
    <dataValidation type="list" allowBlank="1" showInputMessage="1" showErrorMessage="1" sqref="I78 I67">
      <formula1>IF(AND(CelluleSource7="Oui",Variante4="Oui"),Liste1)</formula1>
    </dataValidation>
    <dataValidation type="list" allowBlank="1" showInputMessage="1" showErrorMessage="1" sqref="H78 H67">
      <formula1>IF(AND(CelluleSource7="Oui",Variante3="Oui"),Liste1)</formula1>
    </dataValidation>
    <dataValidation type="list" allowBlank="1" showInputMessage="1" showErrorMessage="1" sqref="G78 G67">
      <formula1>IF(AND(CelluleSource7="Oui",Variante2="Oui"),Liste1)</formula1>
    </dataValidation>
    <dataValidation type="list" allowBlank="1" showInputMessage="1" showErrorMessage="1" sqref="F78 F67">
      <formula1>IF(AND(CelluleSource7="Oui",Variante1="Oui"),Liste1)</formula1>
    </dataValidation>
    <dataValidation type="list" allowBlank="1" showInputMessage="1" showErrorMessage="1" sqref="E78 E67">
      <formula1>IF(AND(CelluleSource7="Oui",Base="Oui"),Liste1)</formula1>
    </dataValidation>
    <dataValidation type="list" allowBlank="1" showInputMessage="1" showErrorMessage="1" sqref="L53">
      <formula1>IF(AND(CelluleSource8="Oui",Variante7="Oui"),Liste1)</formula1>
    </dataValidation>
    <dataValidation type="list" allowBlank="1" showInputMessage="1" showErrorMessage="1" sqref="K53">
      <formula1>IF(AND(CelluleSource8="Oui",Variante6="Oui"),Liste1)</formula1>
    </dataValidation>
    <dataValidation type="list" allowBlank="1" showInputMessage="1" showErrorMessage="1" sqref="J53">
      <formula1>IF(AND(CelluleSource8="Oui",Variante5="Oui"),Liste1)</formula1>
    </dataValidation>
    <dataValidation type="list" allowBlank="1" showInputMessage="1" showErrorMessage="1" sqref="I53">
      <formula1>IF(AND(CelluleSource8="Oui",Variante4="Oui"),Liste1)</formula1>
    </dataValidation>
    <dataValidation type="list" allowBlank="1" showInputMessage="1" showErrorMessage="1" sqref="H53">
      <formula1>IF(AND(CelluleSource8="Oui",Variante3="Oui"),Liste1)</formula1>
    </dataValidation>
    <dataValidation type="list" allowBlank="1" showInputMessage="1" showErrorMessage="1" sqref="G53">
      <formula1>IF(AND(CelluleSource8="Oui",Variante2="Oui"),Liste1)</formula1>
    </dataValidation>
    <dataValidation type="list" allowBlank="1" showInputMessage="1" showErrorMessage="1" sqref="F53">
      <formula1>IF(AND(CelluleSource8="Oui",Variante1="Oui"),Liste1)</formula1>
    </dataValidation>
  </dataValidations>
  <printOptions horizontalCentered="1"/>
  <pageMargins left="0" right="0" top="0" bottom="0" header="0" footer="0"/>
  <pageSetup paperSize="9" scale="80" orientation="portrait" r:id="rId1"/>
  <extLst>
    <ext xmlns:x14="http://schemas.microsoft.com/office/spreadsheetml/2009/9/main" uri="{78C0D931-6437-407d-A8EE-F0AAD7539E65}">
      <x14:conditionalFormattings>
        <x14:conditionalFormatting xmlns:xm="http://schemas.microsoft.com/office/excel/2006/main">
          <x14:cfRule type="expression" priority="204" id="{E7D87AE1-C921-440E-BBFF-9B41DC952275}">
            <xm:f>'Disponibilité Energie'!$G$8="Non"</xm:f>
            <x14:dxf>
              <font>
                <strike/>
              </font>
              <fill>
                <patternFill>
                  <bgColor theme="0" tint="-0.34998626667073579"/>
                </patternFill>
              </fill>
            </x14:dxf>
          </x14:cfRule>
          <xm:sqref>C34:L34 B25:L25 D35:L37 C40:L40 C43:L43 B45:L45 C59:L59 C64:L64</xm:sqref>
        </x14:conditionalFormatting>
        <x14:conditionalFormatting xmlns:xm="http://schemas.microsoft.com/office/excel/2006/main">
          <x14:cfRule type="expression" priority="203" id="{75148CB5-48AF-49C6-B902-E5A45E1C498D}">
            <xm:f>'Disponibilité Energie'!$G$15="Non"</xm:f>
            <x14:dxf>
              <font>
                <strike/>
              </font>
              <fill>
                <patternFill>
                  <bgColor theme="0" tint="-0.34998626667073579"/>
                </patternFill>
              </fill>
            </x14:dxf>
          </x14:cfRule>
          <xm:sqref>C33:L33 C65:L65 B69:L69</xm:sqref>
        </x14:conditionalFormatting>
        <x14:conditionalFormatting xmlns:xm="http://schemas.microsoft.com/office/excel/2006/main">
          <x14:cfRule type="expression" priority="202" id="{47302659-A993-4536-A193-4094DE23B267}">
            <xm:f>'Disponibilité Energie'!$G$23="Non"</xm:f>
            <x14:dxf>
              <font>
                <strike/>
              </font>
              <fill>
                <patternFill>
                  <bgColor theme="0" tint="-0.34998626667073579"/>
                </patternFill>
              </fill>
            </x14:dxf>
          </x14:cfRule>
          <xm:sqref>B47:L47 C48:L49 C60:L61</xm:sqref>
        </x14:conditionalFormatting>
        <x14:conditionalFormatting xmlns:xm="http://schemas.microsoft.com/office/excel/2006/main">
          <x14:cfRule type="expression" priority="201" id="{4E8945F7-274B-4D5D-8EBD-9DC8DF6299E9}">
            <xm:f>'Disponibilité Energie'!$G$30="Non"</xm:f>
            <x14:dxf>
              <font>
                <strike/>
              </font>
              <fill>
                <patternFill>
                  <bgColor theme="0" tint="-0.34998626667073579"/>
                </patternFill>
              </fill>
            </x14:dxf>
          </x14:cfRule>
          <xm:sqref>B51:L51</xm:sqref>
        </x14:conditionalFormatting>
        <x14:conditionalFormatting xmlns:xm="http://schemas.microsoft.com/office/excel/2006/main">
          <x14:cfRule type="expression" priority="200" id="{668249A4-350D-48C6-81E1-E1790DE3C357}">
            <xm:f>'Disponibilité Energie'!$G$40="Non"</xm:f>
            <x14:dxf>
              <font>
                <strike/>
              </font>
              <fill>
                <patternFill>
                  <bgColor theme="0" tint="-0.34998626667073579"/>
                </patternFill>
              </fill>
            </x14:dxf>
          </x14:cfRule>
          <xm:sqref>C41:L41</xm:sqref>
        </x14:conditionalFormatting>
        <x14:conditionalFormatting xmlns:xm="http://schemas.microsoft.com/office/excel/2006/main">
          <x14:cfRule type="expression" priority="199" id="{12E61FF9-9372-46C3-A988-3FE51ADB90A0}">
            <xm:f>'Disponibilité Energie'!$G$49="Non"</xm:f>
            <x14:dxf>
              <font>
                <strike/>
              </font>
              <fill>
                <patternFill>
                  <bgColor theme="0" tint="-0.34998626667073579"/>
                </patternFill>
              </fill>
            </x14:dxf>
          </x14:cfRule>
          <xm:sqref>B80:L80</xm:sqref>
        </x14:conditionalFormatting>
        <x14:conditionalFormatting xmlns:xm="http://schemas.microsoft.com/office/excel/2006/main">
          <x14:cfRule type="expression" priority="198" id="{A9C1FD86-8D25-4BCA-9093-3EC4CD3003DB}">
            <xm:f>'Disponibilité Energie'!$G$61="Non"</xm:f>
            <x14:dxf>
              <font>
                <strike/>
              </font>
              <fill>
                <patternFill>
                  <bgColor theme="0" tint="-0.34998626667073579"/>
                </patternFill>
              </fill>
            </x14:dxf>
          </x14:cfRule>
          <xm:sqref>B78:L78 B67:L67</xm:sqref>
        </x14:conditionalFormatting>
        <x14:conditionalFormatting xmlns:xm="http://schemas.microsoft.com/office/excel/2006/main">
          <x14:cfRule type="expression" priority="197" id="{5629BBF0-19F0-4BA2-929A-E918D596FFB7}">
            <xm:f>'Disponibilité Energie'!$G$73="Non"</xm:f>
            <x14:dxf>
              <font>
                <strike/>
              </font>
              <fill>
                <patternFill>
                  <bgColor theme="0" tint="-0.34998626667073579"/>
                </patternFill>
              </fill>
            </x14:dxf>
          </x14:cfRule>
          <xm:sqref>B53:L53</xm:sqref>
        </x14:conditionalFormatting>
        <x14:conditionalFormatting xmlns:xm="http://schemas.microsoft.com/office/excel/2006/main">
          <x14:cfRule type="expression" priority="196" id="{3EAF8A9D-5CD5-40F2-892E-33C59AB37389}">
            <xm:f>AND('Disponibilité Energie'!$G$8="Non",'Disponibilité Energie'!$G$15="Non")</xm:f>
            <x14:dxf>
              <font>
                <strike/>
              </font>
              <fill>
                <patternFill>
                  <bgColor theme="0" tint="-0.34998626667073579"/>
                </patternFill>
              </fill>
            </x14:dxf>
          </x14:cfRule>
          <xm:sqref>B63:L63</xm:sqref>
        </x14:conditionalFormatting>
        <x14:conditionalFormatting xmlns:xm="http://schemas.microsoft.com/office/excel/2006/main">
          <x14:cfRule type="expression" priority="195" id="{9037C8C3-B5F7-4487-87A5-54E6EBADD08F}">
            <xm:f>AND('Disponibilité Energie'!$G$8="Non",'Disponibilité Energie'!$G$23="Non")</xm:f>
            <x14:dxf>
              <font>
                <strike/>
              </font>
              <fill>
                <patternFill>
                  <bgColor theme="0" tint="-0.34998626667073579"/>
                </patternFill>
              </fill>
            </x14:dxf>
          </x14:cfRule>
          <xm:sqref>B58:L58</xm:sqref>
        </x14:conditionalFormatting>
        <x14:conditionalFormatting xmlns:xm="http://schemas.microsoft.com/office/excel/2006/main">
          <x14:cfRule type="expression" priority="193" id="{4D1007C0-7911-4081-8313-2469DE7FE986}">
            <xm:f>AND('Disponibilité Energie'!$G$8="Non",'Disponibilité Energie'!$G$15="Non")</xm:f>
            <x14:dxf>
              <font>
                <strike/>
              </font>
              <fill>
                <patternFill>
                  <bgColor theme="0" tint="-0.34998626667073579"/>
                </patternFill>
              </fill>
            </x14:dxf>
          </x14:cfRule>
          <xm:sqref>B32:L32</xm:sqref>
        </x14:conditionalFormatting>
      </x14:conditionalFormattings>
    </ext>
    <ext xmlns:x14="http://schemas.microsoft.com/office/spreadsheetml/2009/9/main" uri="{CCE6A557-97BC-4b89-ADB6-D9C93CAAB3DF}">
      <x14:dataValidations xmlns:xm="http://schemas.microsoft.com/office/excel/2006/main" count="2">
        <x14:dataValidation type="custom" allowBlank="1" showInputMessage="1" showErrorMessage="1">
          <x14:formula1>
            <xm:f>'Disponibilité Energie'!$G$8="Oui"</xm:f>
          </x14:formula1>
          <xm:sqref>A45:D45</xm:sqref>
        </x14:dataValidation>
        <x14:dataValidation type="custom" showInputMessage="1" showErrorMessage="1">
          <x14:formula1>
            <xm:f>'Disponibilité Energie'!B11="Oui"</xm:f>
          </x14:formula1>
          <xm:sqref>Q45:XFD45</xm:sqref>
        </x14:dataValidation>
      </x14:dataValidations>
    </ext>
  </extLs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2:N42"/>
  <sheetViews>
    <sheetView topLeftCell="A16" zoomScale="85" zoomScaleNormal="85" workbookViewId="0">
      <selection activeCell="A6" sqref="A6:G6"/>
    </sheetView>
  </sheetViews>
  <sheetFormatPr baseColWidth="10" defaultRowHeight="15" x14ac:dyDescent="0.25"/>
  <cols>
    <col min="5" max="5" width="13.140625" customWidth="1"/>
    <col min="6" max="6" width="19" style="64" customWidth="1"/>
    <col min="7" max="14" width="20.7109375" customWidth="1"/>
  </cols>
  <sheetData>
    <row r="2" spans="1:14" ht="18.75" x14ac:dyDescent="0.3">
      <c r="A2" s="95" t="s">
        <v>28</v>
      </c>
      <c r="B2" s="244" t="s">
        <v>643</v>
      </c>
      <c r="C2" s="244"/>
      <c r="D2" s="244"/>
      <c r="E2" s="244"/>
      <c r="F2" s="96"/>
      <c r="G2" s="96" t="s">
        <v>10</v>
      </c>
      <c r="H2" s="96" t="s">
        <v>81</v>
      </c>
      <c r="I2" s="96" t="s">
        <v>82</v>
      </c>
      <c r="J2" s="96" t="s">
        <v>83</v>
      </c>
      <c r="K2" s="96" t="s">
        <v>84</v>
      </c>
      <c r="L2" s="96" t="s">
        <v>85</v>
      </c>
      <c r="M2" s="96" t="s">
        <v>86</v>
      </c>
      <c r="N2" s="96" t="s">
        <v>87</v>
      </c>
    </row>
    <row r="3" spans="1:14" ht="15" customHeight="1" x14ac:dyDescent="0.25">
      <c r="A3" s="172"/>
      <c r="B3" s="241" t="s">
        <v>198</v>
      </c>
      <c r="C3" s="241"/>
      <c r="D3" s="241"/>
      <c r="E3" s="241"/>
      <c r="F3" s="243"/>
      <c r="G3" s="241" t="str">
        <f>CONCATENATE(IF('Choix Solutions B'!E11="Oui",CONCATENATE('Choix Solutions B'!$B$9," ",'Choix Solutions B'!$C$10),"")," ",IF('Choix Solutions B'!E12="Oui",CONCATENATE('Choix Solutions B'!$B$9," ",'Choix Solutions B'!$C$10),"")," ",IF('Choix Solutions B'!E13="Oui",CONCATENATE('Choix Solutions B'!$B$9," ",'Choix Solutions B'!$C$13),"")," ",IF('Choix Solutions B'!E15="Oui",'Choix Solutions B'!$B$15,"")," ",IF('Choix Solutions B'!E17="Oui",'Choix Solutions B'!$B$17,"")," ",IF('Choix Solutions B'!E19="Oui",'Choix Solutions B'!$B$19,"")," ",IF('Choix Solutions B'!E22="Oui",CONCATENATE('Choix Solutions B'!$B$21," ",'Choix Solutions B'!$C$22),"")," ",IF('Choix Solutions B'!E23="Oui",CONCATENATE('Choix Solutions B'!$B$21," ",'Choix Solutions B'!$C$23),"")," ",IF('Choix Solutions B'!E25="Oui",'Choix Solutions B'!$B$25,"")," ",IF('Choix Solutions B'!E27="Oui",'Choix Solutions B'!$B$27,""))</f>
        <v xml:space="preserve">         </v>
      </c>
      <c r="H3" s="241" t="str">
        <f>CONCATENATE(IF('Choix Solutions B'!F11="Oui",CONCATENATE('Choix Solutions B'!$B$9," ",'Choix Solutions B'!$C$10),"")," ",IF('Choix Solutions B'!F12="Oui",CONCATENATE('Choix Solutions B'!$B$9," ",'Choix Solutions B'!$C$10),"")," ",IF('Choix Solutions B'!F13="Oui",CONCATENATE('Choix Solutions B'!$B$9," ",'Choix Solutions B'!$C$13),"")," ",IF('Choix Solutions B'!F15="Oui",'Choix Solutions B'!$B$15,"")," ",IF('Choix Solutions B'!F17="Oui",'Choix Solutions B'!$B$17,"")," ",IF('Choix Solutions B'!F19="Oui",'Choix Solutions B'!$B$19,"")," ",IF('Choix Solutions B'!F22="Oui",CONCATENATE('Choix Solutions B'!$B$21," ",'Choix Solutions B'!$C$22),"")," ",IF('Choix Solutions B'!F23="Oui",CONCATENATE('Choix Solutions B'!$B$21," ",'Choix Solutions B'!$C$23),"")," ",IF('Choix Solutions B'!F25="Oui",'Choix Solutions B'!$B$25,"")," ",IF('Choix Solutions B'!F27="Oui",'Choix Solutions B'!$B$27,""))</f>
        <v xml:space="preserve">         </v>
      </c>
      <c r="I3" s="241" t="str">
        <f>CONCATENATE(IF('Choix Solutions B'!G11="Oui",CONCATENATE('Choix Solutions B'!$B$9," ",'Choix Solutions B'!$C$10),"")," ",IF('Choix Solutions B'!G12="Oui",CONCATENATE('Choix Solutions B'!$B$9," ",'Choix Solutions B'!$C$10),"")," ",IF('Choix Solutions B'!G13="Oui",CONCATENATE('Choix Solutions B'!$B$9," ",'Choix Solutions B'!$C$13),"")," ",IF('Choix Solutions B'!G15="Oui",'Choix Solutions B'!$B$15,"")," ",IF('Choix Solutions B'!G17="Oui",'Choix Solutions B'!$B$17,"")," ",IF('Choix Solutions B'!G19="Oui",'Choix Solutions B'!$B$19,"")," ",IF('Choix Solutions B'!G22="Oui",CONCATENATE('Choix Solutions B'!$B$21," ",'Choix Solutions B'!$C$22),"")," ",IF('Choix Solutions B'!G23="Oui",CONCATENATE('Choix Solutions B'!$B$21," ",'Choix Solutions B'!$C$23),"")," ",IF('Choix Solutions B'!G25="Oui",'Choix Solutions B'!$B$25,"")," ",IF('Choix Solutions B'!G27="Oui",'Choix Solutions B'!$B$27,""))</f>
        <v xml:space="preserve">         </v>
      </c>
      <c r="J3" s="241" t="str">
        <f>CONCATENATE(IF('Choix Solutions B'!H11="Oui",CONCATENATE('Choix Solutions B'!$B$9," ",'Choix Solutions B'!$C$10),"")," ",IF('Choix Solutions B'!H12="Oui",CONCATENATE('Choix Solutions B'!$B$9," ",'Choix Solutions B'!$C$10),"")," ",IF('Choix Solutions B'!H13="Oui",CONCATENATE('Choix Solutions B'!$B$9," ",'Choix Solutions B'!$C$13),"")," ",IF('Choix Solutions B'!H15="Oui",'Choix Solutions B'!$B$15,"")," ",IF('Choix Solutions B'!H17="Oui",'Choix Solutions B'!$B$17,"")," ",IF('Choix Solutions B'!H19="Oui",'Choix Solutions B'!$B$19,"")," ",IF('Choix Solutions B'!H22="Oui",CONCATENATE('Choix Solutions B'!$B$21," ",'Choix Solutions B'!$C$22),"")," ",IF('Choix Solutions B'!H23="Oui",CONCATENATE('Choix Solutions B'!$B$21," ",'Choix Solutions B'!$C$23),"")," ",IF('Choix Solutions B'!H25="Oui",'Choix Solutions B'!$B$25,"")," ",IF('Choix Solutions B'!H27="Oui",'Choix Solutions B'!$B$27,""))</f>
        <v xml:space="preserve">         </v>
      </c>
      <c r="K3" s="241" t="str">
        <f>CONCATENATE(IF('Choix Solutions B'!I11="Oui",CONCATENATE('Choix Solutions B'!$B$9," ",'Choix Solutions B'!$C$10),"")," ",IF('Choix Solutions B'!I12="Oui",CONCATENATE('Choix Solutions B'!$B$9," ",'Choix Solutions B'!$C$10),"")," ",IF('Choix Solutions B'!I13="Oui",CONCATENATE('Choix Solutions B'!$B$9," ",'Choix Solutions B'!$C$13),"")," ",IF('Choix Solutions B'!I15="Oui",'Choix Solutions B'!$B$15,"")," ",IF('Choix Solutions B'!I17="Oui",'Choix Solutions B'!$B$17,"")," ",IF('Choix Solutions B'!I19="Oui",'Choix Solutions B'!$B$19,"")," ",IF('Choix Solutions B'!I22="Oui",CONCATENATE('Choix Solutions B'!$B$21," ",'Choix Solutions B'!$C$22),"")," ",IF('Choix Solutions B'!I23="Oui",CONCATENATE('Choix Solutions B'!$B$21," ",'Choix Solutions B'!$C$23),"")," ",IF('Choix Solutions B'!I25="Oui",'Choix Solutions B'!$B$25,"")," ",IF('Choix Solutions B'!I27="Oui",'Choix Solutions B'!$B$27,""))</f>
        <v xml:space="preserve">         </v>
      </c>
      <c r="L3" s="241" t="str">
        <f>CONCATENATE(IF('Choix Solutions B'!J11="Oui",CONCATENATE('Choix Solutions B'!$B$9," ",'Choix Solutions B'!$C$10),"")," ",IF('Choix Solutions B'!J12="Oui",CONCATENATE('Choix Solutions B'!$B$9," ",'Choix Solutions B'!$C$10),"")," ",IF('Choix Solutions B'!J13="Oui",CONCATENATE('Choix Solutions B'!$B$9," ",'Choix Solutions B'!$C$13),"")," ",IF('Choix Solutions B'!J15="Oui",'Choix Solutions B'!$B$15,"")," ",IF('Choix Solutions B'!J17="Oui",'Choix Solutions B'!$B$17,"")," ",IF('Choix Solutions B'!J19="Oui",'Choix Solutions B'!$B$19,"")," ",IF('Choix Solutions B'!J22="Oui",CONCATENATE('Choix Solutions B'!$B$21," ",'Choix Solutions B'!$C$22),"")," ",IF('Choix Solutions B'!J23="Oui",CONCATENATE('Choix Solutions B'!$B$21," ",'Choix Solutions B'!$C$23),"")," ",IF('Choix Solutions B'!J25="Oui",'Choix Solutions B'!$B$25,"")," ",IF('Choix Solutions B'!J27="Oui",'Choix Solutions B'!$B$27,""))</f>
        <v xml:space="preserve">         </v>
      </c>
      <c r="M3" s="241" t="str">
        <f>CONCATENATE(IF('Choix Solutions B'!K11="Oui",CONCATENATE('Choix Solutions B'!$B$9," ",'Choix Solutions B'!$C$10),"")," ",IF('Choix Solutions B'!K12="Oui",CONCATENATE('Choix Solutions B'!$B$9," ",'Choix Solutions B'!$C$10),"")," ",IF('Choix Solutions B'!K13="Oui",CONCATENATE('Choix Solutions B'!$B$9," ",'Choix Solutions B'!$C$13),"")," ",IF('Choix Solutions B'!K15="Oui",'Choix Solutions B'!$B$15,"")," ",IF('Choix Solutions B'!K17="Oui",'Choix Solutions B'!$B$17,"")," ",IF('Choix Solutions B'!K19="Oui",'Choix Solutions B'!$B$19,"")," ",IF('Choix Solutions B'!K22="Oui",CONCATENATE('Choix Solutions B'!$B$21," ",'Choix Solutions B'!$C$22),"")," ",IF('Choix Solutions B'!K23="Oui",CONCATENATE('Choix Solutions B'!$B$21," ",'Choix Solutions B'!$C$23),"")," ",IF('Choix Solutions B'!K25="Oui",'Choix Solutions B'!$B$25,"")," ",IF('Choix Solutions B'!K27="Oui",'Choix Solutions B'!$B$27,""))</f>
        <v xml:space="preserve">         </v>
      </c>
      <c r="N3" s="241" t="str">
        <f>CONCATENATE(IF('Choix Solutions B'!L11="Oui",CONCATENATE('Choix Solutions B'!$B$9," ",'Choix Solutions B'!$C$10),"")," ",IF('Choix Solutions B'!L12="Oui",CONCATENATE('Choix Solutions B'!$B$9," ",'Choix Solutions B'!$C$10),"")," ",IF('Choix Solutions B'!L13="Oui",CONCATENATE('Choix Solutions B'!$B$9," ",'Choix Solutions B'!$C$13),"")," ",IF('Choix Solutions B'!L15="Oui",'Choix Solutions B'!$B$15,"")," ",IF('Choix Solutions B'!L17="Oui",'Choix Solutions B'!$B$17,"")," ",IF('Choix Solutions B'!L19="Oui",'Choix Solutions B'!$B$19,"")," ",IF('Choix Solutions B'!L22="Oui",CONCATENATE('Choix Solutions B'!$B$21," ",'Choix Solutions B'!$C$22),"")," ",IF('Choix Solutions B'!L23="Oui",CONCATENATE('Choix Solutions B'!$B$21," ",'Choix Solutions B'!$C$23),"")," ",IF('Choix Solutions B'!L25="Oui",'Choix Solutions B'!$B$25,"")," ",IF('Choix Solutions B'!L27="Oui",'Choix Solutions B'!$B$27,""))</f>
        <v xml:space="preserve">         </v>
      </c>
    </row>
    <row r="4" spans="1:14" x14ac:dyDescent="0.25">
      <c r="A4" s="172"/>
      <c r="B4" s="241"/>
      <c r="C4" s="241"/>
      <c r="D4" s="241"/>
      <c r="E4" s="241"/>
      <c r="F4" s="243"/>
      <c r="G4" s="241"/>
      <c r="H4" s="241"/>
      <c r="I4" s="241"/>
      <c r="J4" s="241"/>
      <c r="K4" s="241"/>
      <c r="L4" s="241"/>
      <c r="M4" s="241"/>
      <c r="N4" s="241"/>
    </row>
    <row r="5" spans="1:14" ht="76.5" customHeight="1" x14ac:dyDescent="0.25">
      <c r="A5" s="172"/>
      <c r="B5" s="241"/>
      <c r="C5" s="241"/>
      <c r="D5" s="241"/>
      <c r="E5" s="241"/>
      <c r="F5" s="243"/>
      <c r="G5" s="241"/>
      <c r="H5" s="241"/>
      <c r="I5" s="241"/>
      <c r="J5" s="241"/>
      <c r="K5" s="241"/>
      <c r="L5" s="241"/>
      <c r="M5" s="241"/>
      <c r="N5" s="241"/>
    </row>
    <row r="6" spans="1:14" ht="33" customHeight="1" x14ac:dyDescent="0.25">
      <c r="A6" s="169" t="s">
        <v>677</v>
      </c>
      <c r="B6" s="242" t="s">
        <v>678</v>
      </c>
      <c r="C6" s="242"/>
      <c r="D6" s="242"/>
      <c r="E6" s="242"/>
      <c r="F6" s="168" t="s">
        <v>44</v>
      </c>
      <c r="G6" s="170">
        <f>+Projet!$C$17*SUMIF('Choix Solutions B'!E8:E28,"Oui",'Choix Solutions B'!$M$8:$M$28)</f>
        <v>0</v>
      </c>
      <c r="H6" s="170">
        <f>+Projet!$C$17*SUMIF('Choix Solutions B'!F8:F28,"Oui",'Choix Solutions B'!$M$8:$M$28)</f>
        <v>0</v>
      </c>
      <c r="I6" s="170">
        <f>+Projet!$C$17*SUMIF('Choix Solutions B'!G8:G28,"Oui",'Choix Solutions B'!$M$8:$M$28)</f>
        <v>0</v>
      </c>
      <c r="J6" s="170">
        <f>+Projet!$C$17*SUMIF('Choix Solutions B'!H8:H28,"Oui",'Choix Solutions B'!$M$8:$M$28)</f>
        <v>0</v>
      </c>
      <c r="K6" s="170">
        <f>+Projet!$C$17*SUMIF('Choix Solutions B'!I8:I28,"Oui",'Choix Solutions B'!$M$8:$M$28)</f>
        <v>0</v>
      </c>
      <c r="L6" s="170">
        <f>+Projet!$C$17*SUMIF('Choix Solutions B'!J8:J28,"Oui",'Choix Solutions B'!$M$8:$M$28)</f>
        <v>0</v>
      </c>
      <c r="M6" s="170">
        <f>+Projet!$C$17*SUMIF('Choix Solutions B'!K8:K28,"Oui",'Choix Solutions B'!$M$8:$M$28)</f>
        <v>0</v>
      </c>
      <c r="N6" s="170">
        <f>+Projet!$C$17*SUMIF('Choix Solutions B'!L8:L28,"Oui",'Choix Solutions B'!$M$8:$M$28)</f>
        <v>0</v>
      </c>
    </row>
    <row r="7" spans="1:14" ht="15" customHeight="1" x14ac:dyDescent="0.25">
      <c r="B7" s="241" t="s">
        <v>199</v>
      </c>
      <c r="C7" s="241"/>
      <c r="D7" s="241"/>
      <c r="E7" s="241"/>
      <c r="F7" s="243"/>
      <c r="G7" s="241" t="str">
        <f>CONCATENATE(IF('Choix Solutions B'!E33="Oui",CONCATENATE('Choix Solutions B'!$B$32," ",'Choix Solutions B'!$C$33),"")," ",IF('Choix Solutions B'!E35="Oui",CONCATENATE('Choix Solutions B'!$B$32," ",'Choix Solutions B'!$C$34," ",'Choix Solutions B'!$D$35),"")," ",IF('Choix Solutions B'!E36="Oui",CONCATENATE('Choix Solutions B'!$B$32," ",'Choix Solutions B'!$C$34," ",'Choix Solutions B'!$D$36),"")," ",IF('Choix Solutions B'!E37="Oui",CONCATENATE('Choix Solutions B'!$B$32," ",'Choix Solutions B'!$C$34," ",'Choix Solutions B'!$D$37),"")," ",IF('Choix Solutions B'!E40="Oui",CONCATENATE('Choix Solutions B'!$B$39," ",'Choix Solutions B'!$C$40),"")," ",IF('Choix Solutions B'!E41="Oui",CONCATENATE('Choix Solutions B'!$B$39," ",'Choix Solutions B'!$C$41),"")," ",IF('Choix Solutions B'!E42="Oui",CONCATENATE('Choix Solutions B'!$B$39," ",'Choix Solutions B'!$C$42),"")," ",IF('Choix Solutions B'!E43="Oui",CONCATENET('Choix Solutions B'!$B$39," ",'Choix Solutions B'!$C$43),"")," ",IF('Choix Solutions B'!E45="Oui",'Choix Solutions B'!$B$45,"")," ",IF('Choix Solutions B'!E48="Oui",CONCATENATE('Choix Solutions B'!$B$47," ",'Choix Solutions B'!$C$48),"")," ",IF('Choix Solutions B'!E49="Oui",CONCATENATE('Choix Solutions B'!$B$47," ",'Choix Solutions B'!$C$49),"")," ",IF('Choix Solutions B'!E51="Oui",'Choix Solutions B'!$B$51,"")," ",IF('Choix Solutions B'!E53="Oui",'Choix Solutions B'!$B$53,""))</f>
        <v xml:space="preserve">            </v>
      </c>
      <c r="H7" s="241" t="str">
        <f>CONCATENATE(IF('Choix Solutions B'!F33="Oui",CONCATENATE('Choix Solutions B'!$B$32," ",'Choix Solutions B'!$C$33),"")," ",IF('Choix Solutions B'!F35="Oui",CONCATENATE('Choix Solutions B'!$B$32," ",'Choix Solutions B'!$C$34," ",'Choix Solutions B'!$D$35),"")," ",IF('Choix Solutions B'!F36="Oui",CONCATENATE('Choix Solutions B'!$B$32," ",'Choix Solutions B'!$C$34," ",'Choix Solutions B'!$D$36),"")," ",IF('Choix Solutions B'!F37="Oui",CONCATENATE('Choix Solutions B'!$B$32," ",'Choix Solutions B'!$C$34," ",'Choix Solutions B'!$D$37),"")," ",IF('Choix Solutions B'!F40="Oui",CONCATENATE('Choix Solutions B'!$B$39," ",'Choix Solutions B'!$C$40),"")," ",IF('Choix Solutions B'!F41="Oui",CONCATENATE('Choix Solutions B'!$B$39," ",'Choix Solutions B'!$C$41),"")," ",IF('Choix Solutions B'!F42="Oui",CONCATENATE('Choix Solutions B'!$B$39," ",'Choix Solutions B'!$C$42),"")," ",IF('Choix Solutions B'!F43="Oui",CONCATENET('Choix Solutions B'!$B$39," ",'Choix Solutions B'!$C$43),"")," ",IF('Choix Solutions B'!F45="Oui",'Choix Solutions B'!$B$45,"")," ",IF('Choix Solutions B'!F48="Oui",CONCATENATE('Choix Solutions B'!$B$47," ",'Choix Solutions B'!$C$48),"")," ",IF('Choix Solutions B'!F49="Oui",CONCATENATE('Choix Solutions B'!$B$47," ",'Choix Solutions B'!$C$49),"")," ",IF('Choix Solutions B'!F51="Oui",'Choix Solutions B'!$B$51,"")," ",IF('Choix Solutions B'!F53="Oui",'Choix Solutions B'!$B$53,""))</f>
        <v xml:space="preserve">            </v>
      </c>
      <c r="I7" s="241" t="str">
        <f>CONCATENATE(IF('Choix Solutions B'!G33="Oui",CONCATENATE('Choix Solutions B'!$B$32," ",'Choix Solutions B'!$C$33),"")," ",IF('Choix Solutions B'!G35="Oui",CONCATENATE('Choix Solutions B'!$B$32," ",'Choix Solutions B'!$C$34," ",'Choix Solutions B'!$D$35),"")," ",IF('Choix Solutions B'!G36="Oui",CONCATENATE('Choix Solutions B'!$B$32," ",'Choix Solutions B'!$C$34," ",'Choix Solutions B'!$D$36),"")," ",IF('Choix Solutions B'!G37="Oui",CONCATENATE('Choix Solutions B'!$B$32," ",'Choix Solutions B'!$C$34," ",'Choix Solutions B'!$D$37),"")," ",IF('Choix Solutions B'!G40="Oui",CONCATENATE('Choix Solutions B'!$B$39," ",'Choix Solutions B'!$C$40),"")," ",IF('Choix Solutions B'!G41="Oui",CONCATENATE('Choix Solutions B'!$B$39," ",'Choix Solutions B'!$C$41),"")," ",IF('Choix Solutions B'!G42="Oui",CONCATENATE('Choix Solutions B'!$B$39," ",'Choix Solutions B'!$C$42),"")," ",IF('Choix Solutions B'!G43="Oui",CONCATENET('Choix Solutions B'!$B$39," ",'Choix Solutions B'!$C$43),"")," ",IF('Choix Solutions B'!G45="Oui",'Choix Solutions B'!$B$45,"")," ",IF('Choix Solutions B'!G48="Oui",CONCATENATE('Choix Solutions B'!$B$47," ",'Choix Solutions B'!$C$48),"")," ",IF('Choix Solutions B'!G49="Oui",CONCATENATE('Choix Solutions B'!$B$47," ",'Choix Solutions B'!$C$49),"")," ",IF('Choix Solutions B'!G51="Oui",'Choix Solutions B'!$B$51,"")," ",IF('Choix Solutions B'!G53="Oui",'Choix Solutions B'!$B$53,""))</f>
        <v xml:space="preserve">            </v>
      </c>
      <c r="J7" s="241" t="str">
        <f>CONCATENATE(IF('Choix Solutions B'!H33="Oui",CONCATENATE('Choix Solutions B'!$B$32," ",'Choix Solutions B'!$C$33),"")," ",IF('Choix Solutions B'!H35="Oui",CONCATENATE('Choix Solutions B'!$B$32," ",'Choix Solutions B'!$C$34," ",'Choix Solutions B'!$D$35),"")," ",IF('Choix Solutions B'!H36="Oui",CONCATENATE('Choix Solutions B'!$B$32," ",'Choix Solutions B'!$C$34," ",'Choix Solutions B'!$D$36),"")," ",IF('Choix Solutions B'!H37="Oui",CONCATENATE('Choix Solutions B'!$B$32," ",'Choix Solutions B'!$C$34," ",'Choix Solutions B'!$D$37),"")," ",IF('Choix Solutions B'!H40="Oui",CONCATENATE('Choix Solutions B'!$B$39," ",'Choix Solutions B'!$C$40),"")," ",IF('Choix Solutions B'!H41="Oui",CONCATENATE('Choix Solutions B'!$B$39," ",'Choix Solutions B'!$C$41),"")," ",IF('Choix Solutions B'!H42="Oui",CONCATENATE('Choix Solutions B'!$B$39," ",'Choix Solutions B'!$C$42),"")," ",IF('Choix Solutions B'!H43="Oui",CONCATENET('Choix Solutions B'!$B$39," ",'Choix Solutions B'!$C$43),"")," ",IF('Choix Solutions B'!H45="Oui",'Choix Solutions B'!$B$45,"")," ",IF('Choix Solutions B'!H48="Oui",CONCATENATE('Choix Solutions B'!$B$47," ",'Choix Solutions B'!$C$48),"")," ",IF('Choix Solutions B'!H49="Oui",CONCATENATE('Choix Solutions B'!$B$47," ",'Choix Solutions B'!$C$49),"")," ",IF('Choix Solutions B'!H51="Oui",'Choix Solutions B'!$B$51,"")," ",IF('Choix Solutions B'!H53="Oui",'Choix Solutions B'!$B$53,""))</f>
        <v xml:space="preserve">            </v>
      </c>
      <c r="K7" s="241" t="str">
        <f>CONCATENATE(IF('Choix Solutions B'!I33="Oui",CONCATENATE('Choix Solutions B'!$B$32," ",'Choix Solutions B'!$C$33),"")," ",IF('Choix Solutions B'!I35="Oui",CONCATENATE('Choix Solutions B'!$B$32," ",'Choix Solutions B'!$C$34," ",'Choix Solutions B'!$D$35),"")," ",IF('Choix Solutions B'!I36="Oui",CONCATENATE('Choix Solutions B'!$B$32," ",'Choix Solutions B'!$C$34," ",'Choix Solutions B'!$D$36),"")," ",IF('Choix Solutions B'!I37="Oui",CONCATENATE('Choix Solutions B'!$B$32," ",'Choix Solutions B'!$C$34," ",'Choix Solutions B'!$D$37),"")," ",IF('Choix Solutions B'!I40="Oui",CONCATENATE('Choix Solutions B'!$B$39," ",'Choix Solutions B'!$C$40),"")," ",IF('Choix Solutions B'!I41="Oui",CONCATENATE('Choix Solutions B'!$B$39," ",'Choix Solutions B'!$C$41),"")," ",IF('Choix Solutions B'!I42="Oui",CONCATENATE('Choix Solutions B'!$B$39," ",'Choix Solutions B'!$C$42),"")," ",IF('Choix Solutions B'!I43="Oui",CONCATENET('Choix Solutions B'!$B$39," ",'Choix Solutions B'!$C$43),"")," ",IF('Choix Solutions B'!I45="Oui",'Choix Solutions B'!$B$45,"")," ",IF('Choix Solutions B'!I48="Oui",CONCATENATE('Choix Solutions B'!$B$47," ",'Choix Solutions B'!$C$48),"")," ",IF('Choix Solutions B'!I49="Oui",CONCATENATE('Choix Solutions B'!$B$47," ",'Choix Solutions B'!$C$49),"")," ",IF('Choix Solutions B'!I51="Oui",'Choix Solutions B'!$B$51,"")," ",IF('Choix Solutions B'!I53="Oui",'Choix Solutions B'!$B$53,""))</f>
        <v xml:space="preserve">            </v>
      </c>
      <c r="L7" s="241" t="str">
        <f>CONCATENATE(IF('Choix Solutions B'!J33="Oui",CONCATENATE('Choix Solutions B'!$B$32," ",'Choix Solutions B'!$C$33),"")," ",IF('Choix Solutions B'!J35="Oui",CONCATENATE('Choix Solutions B'!$B$32," ",'Choix Solutions B'!$C$34," ",'Choix Solutions B'!$D$35),"")," ",IF('Choix Solutions B'!J36="Oui",CONCATENATE('Choix Solutions B'!$B$32," ",'Choix Solutions B'!$C$34," ",'Choix Solutions B'!$D$36),"")," ",IF('Choix Solutions B'!J37="Oui",CONCATENATE('Choix Solutions B'!$B$32," ",'Choix Solutions B'!$C$34," ",'Choix Solutions B'!$D$37),"")," ",IF('Choix Solutions B'!J40="Oui",CONCATENATE('Choix Solutions B'!$B$39," ",'Choix Solutions B'!$C$40),"")," ",IF('Choix Solutions B'!J41="Oui",CONCATENATE('Choix Solutions B'!$B$39," ",'Choix Solutions B'!$C$41),"")," ",IF('Choix Solutions B'!J42="Oui",CONCATENATE('Choix Solutions B'!$B$39," ",'Choix Solutions B'!$C$42),"")," ",IF('Choix Solutions B'!J43="Oui",CONCATENET('Choix Solutions B'!$B$39," ",'Choix Solutions B'!$C$43),"")," ",IF('Choix Solutions B'!J45="Oui",'Choix Solutions B'!$B$45,"")," ",IF('Choix Solutions B'!J48="Oui",CONCATENATE('Choix Solutions B'!$B$47," ",'Choix Solutions B'!$C$48),"")," ",IF('Choix Solutions B'!J49="Oui",CONCATENATE('Choix Solutions B'!$B$47," ",'Choix Solutions B'!$C$49),"")," ",IF('Choix Solutions B'!J51="Oui",'Choix Solutions B'!$B$51,"")," ",IF('Choix Solutions B'!J53="Oui",'Choix Solutions B'!$B$53,""))</f>
        <v xml:space="preserve">            </v>
      </c>
      <c r="M7" s="241" t="str">
        <f>CONCATENATE(IF('Choix Solutions B'!K33="Oui",CONCATENATE('Choix Solutions B'!$B$32," ",'Choix Solutions B'!$C$33),"")," ",IF('Choix Solutions B'!K35="Oui",CONCATENATE('Choix Solutions B'!$B$32," ",'Choix Solutions B'!$C$34," ",'Choix Solutions B'!$D$35),"")," ",IF('Choix Solutions B'!K36="Oui",CONCATENATE('Choix Solutions B'!$B$32," ",'Choix Solutions B'!$C$34," ",'Choix Solutions B'!$D$36),"")," ",IF('Choix Solutions B'!K37="Oui",CONCATENATE('Choix Solutions B'!$B$32," ",'Choix Solutions B'!$C$34," ",'Choix Solutions B'!$D$37),"")," ",IF('Choix Solutions B'!K40="Oui",CONCATENATE('Choix Solutions B'!$B$39," ",'Choix Solutions B'!$C$40),"")," ",IF('Choix Solutions B'!K41="Oui",CONCATENATE('Choix Solutions B'!$B$39," ",'Choix Solutions B'!$C$41),"")," ",IF('Choix Solutions B'!K42="Oui",CONCATENATE('Choix Solutions B'!$B$39," ",'Choix Solutions B'!$C$42),"")," ",IF('Choix Solutions B'!K43="Oui",CONCATENET('Choix Solutions B'!$B$39," ",'Choix Solutions B'!$C$43),"")," ",IF('Choix Solutions B'!K45="Oui",'Choix Solutions B'!$B$45,"")," ",IF('Choix Solutions B'!K48="Oui",CONCATENATE('Choix Solutions B'!$B$47," ",'Choix Solutions B'!$C$48),"")," ",IF('Choix Solutions B'!K49="Oui",CONCATENATE('Choix Solutions B'!$B$47," ",'Choix Solutions B'!$C$49),"")," ",IF('Choix Solutions B'!K51="Oui",'Choix Solutions B'!$B$51,"")," ",IF('Choix Solutions B'!K53="Oui",'Choix Solutions B'!$B$53,""))</f>
        <v xml:space="preserve">            </v>
      </c>
      <c r="N7" s="241" t="str">
        <f>CONCATENATE(IF('Choix Solutions B'!L33="Oui",CONCATENATE('Choix Solutions B'!$B$32," ",'Choix Solutions B'!$C$33),"")," ",IF('Choix Solutions B'!L35="Oui",CONCATENATE('Choix Solutions B'!$B$32," ",'Choix Solutions B'!$C$34," ",'Choix Solutions B'!$D$35),"")," ",IF('Choix Solutions B'!L36="Oui",CONCATENATE('Choix Solutions B'!$B$32," ",'Choix Solutions B'!$C$34," ",'Choix Solutions B'!$D$36),"")," ",IF('Choix Solutions B'!L37="Oui",CONCATENATE('Choix Solutions B'!$B$32," ",'Choix Solutions B'!$C$34," ",'Choix Solutions B'!$D$37),"")," ",IF('Choix Solutions B'!L40="Oui",CONCATENATE('Choix Solutions B'!$B$39," ",'Choix Solutions B'!$C$40),"")," ",IF('Choix Solutions B'!L41="Oui",CONCATENATE('Choix Solutions B'!$B$39," ",'Choix Solutions B'!$C$41),"")," ",IF('Choix Solutions B'!L42="Oui",CONCATENATE('Choix Solutions B'!$B$39," ",'Choix Solutions B'!$C$42),"")," ",IF('Choix Solutions B'!L43="Oui",CONCATENET('Choix Solutions B'!$B$39," ",'Choix Solutions B'!$C$43),"")," ",IF('Choix Solutions B'!L45="Oui",'Choix Solutions B'!$B$45,"")," ",IF('Choix Solutions B'!L48="Oui",CONCATENATE('Choix Solutions B'!$B$47," ",'Choix Solutions B'!$C$48),"")," ",IF('Choix Solutions B'!L49="Oui",CONCATENATE('Choix Solutions B'!$B$47," ",'Choix Solutions B'!$C$49),"")," ",IF('Choix Solutions B'!L51="Oui",'Choix Solutions B'!$B$51,"")," ",IF('Choix Solutions B'!L53="Oui",'Choix Solutions B'!$B$53,""))</f>
        <v xml:space="preserve">            </v>
      </c>
    </row>
    <row r="8" spans="1:14" x14ac:dyDescent="0.25">
      <c r="B8" s="241"/>
      <c r="C8" s="241"/>
      <c r="D8" s="241"/>
      <c r="E8" s="241"/>
      <c r="F8" s="243"/>
      <c r="G8" s="241"/>
      <c r="H8" s="241"/>
      <c r="I8" s="241"/>
      <c r="J8" s="241"/>
      <c r="K8" s="241"/>
      <c r="L8" s="241"/>
      <c r="M8" s="241"/>
      <c r="N8" s="241"/>
    </row>
    <row r="9" spans="1:14" x14ac:dyDescent="0.25">
      <c r="B9" s="241"/>
      <c r="C9" s="241"/>
      <c r="D9" s="241"/>
      <c r="E9" s="241"/>
      <c r="F9" s="243"/>
      <c r="G9" s="241"/>
      <c r="H9" s="241"/>
      <c r="I9" s="241"/>
      <c r="J9" s="241"/>
      <c r="K9" s="241"/>
      <c r="L9" s="241"/>
      <c r="M9" s="241"/>
      <c r="N9" s="241"/>
    </row>
    <row r="10" spans="1:14" ht="33" customHeight="1" x14ac:dyDescent="0.25">
      <c r="A10" s="169" t="s">
        <v>677</v>
      </c>
      <c r="B10" s="242" t="s">
        <v>678</v>
      </c>
      <c r="C10" s="242"/>
      <c r="D10" s="242"/>
      <c r="E10" s="242"/>
      <c r="F10" s="168" t="s">
        <v>44</v>
      </c>
      <c r="G10" s="170">
        <f>+Projet!$C$17*SUMIF('Choix Solutions B'!E31:E54,"Oui",'Choix Solutions B'!$M$31:$M$54)</f>
        <v>0</v>
      </c>
      <c r="H10" s="170">
        <f>+Projet!$C$17*SUMIF('Choix Solutions B'!F31:F54,"Oui",'Choix Solutions B'!$M$31:$M$54)</f>
        <v>0</v>
      </c>
      <c r="I10" s="170">
        <f>+Projet!$C$17*SUMIF('Choix Solutions B'!G31:G54,"Oui",'Choix Solutions B'!$M$31:$M$54)</f>
        <v>0</v>
      </c>
      <c r="J10" s="170">
        <f>+Projet!$C$17*SUMIF('Choix Solutions B'!H31:H54,"Oui",'Choix Solutions B'!$M$31:$M$54)</f>
        <v>0</v>
      </c>
      <c r="K10" s="170">
        <f>+Projet!$C$17*SUMIF('Choix Solutions B'!I31:I54,"Oui",'Choix Solutions B'!$M$31:$M$54)</f>
        <v>0</v>
      </c>
      <c r="L10" s="170">
        <f>+Projet!$C$17*SUMIF('Choix Solutions B'!J31:J54,"Oui",'Choix Solutions B'!$M$31:$M$54)</f>
        <v>0</v>
      </c>
      <c r="M10" s="170">
        <f>+Projet!$C$17*SUMIF('Choix Solutions B'!K31:K54,"Oui",'Choix Solutions B'!$M$31:$M$54)</f>
        <v>0</v>
      </c>
      <c r="N10" s="170">
        <f>+Projet!$C$17*SUMIF('Choix Solutions B'!L31:L54,"Oui",'Choix Solutions B'!$M$31:$M$54)</f>
        <v>0</v>
      </c>
    </row>
    <row r="11" spans="1:14" ht="15" customHeight="1" x14ac:dyDescent="0.25">
      <c r="B11" s="241" t="s">
        <v>200</v>
      </c>
      <c r="C11" s="241"/>
      <c r="D11" s="241"/>
      <c r="E11" s="241"/>
      <c r="F11" s="241"/>
      <c r="G11" s="241" t="str">
        <f>CONCATENATE(IF('Choix Solutions B'!E59="Oui",CONCATENATE('Choix Solutions B'!$B$58," ",'Choix Solutions B'!$C$59),"")," ",IF('Choix Solutions B'!E60="Oui",CONCATENATE('Choix Solutions B'!$B$58," ",'Choix Solutions B'!$C$60),"")," ",IF('Choix Solutions B'!E61="Oui",CONCATENATE('Choix Solutions B'!$B$58," ",'Choix Solutions B'!$C$61),"")," ",IF('Choix Solutions B'!E64="Oui",CONCATENATE('Choix Solutions B'!$B$63," ",'Choix Solutions B'!$C$64),"")," ",IF('Choix Solutions B'!E65="Oui",CONCATENATE('Choix Solutions B'!$B$63," ",'Choix Solutions B'!$C$65),"")," ",IF('Choix Solutions B'!E67="Oui",'Choix Solutions B'!$B$67,"")," ",IF('Choix Solutions B'!E69="Oui",'Choix Solutions B'!$B$69,"")," ",IF('Choix Solutions B'!E71="Oui",'Choix Solutions B'!$B$71,"")," ",IF('Choix Solutions B'!E73="Oui",'Choix Solutions B'!$B$73,""))</f>
        <v xml:space="preserve">        </v>
      </c>
      <c r="H11" s="241" t="str">
        <f>CONCATENATE(IF('Choix Solutions B'!F59="Oui",CONCATENATE('Choix Solutions B'!$B$58," ",'Choix Solutions B'!$C$59),"")," ",IF('Choix Solutions B'!F60="Oui",CONCATENATE('Choix Solutions B'!$B$58," ",'Choix Solutions B'!$C$60),"")," ",IF('Choix Solutions B'!F61="Oui",CONCATENATE('Choix Solutions B'!$B$58," ",'Choix Solutions B'!$C$61),"")," ",IF('Choix Solutions B'!F64="Oui",CONCATENATE('Choix Solutions B'!$B$63," ",'Choix Solutions B'!$C$64),"")," ",IF('Choix Solutions B'!F65="Oui",CONCATENATE('Choix Solutions B'!$B$63," ",'Choix Solutions B'!$C$65),"")," ",IF('Choix Solutions B'!F67="Oui",'Choix Solutions B'!$B$67,"")," ",IF('Choix Solutions B'!F69="Oui",'Choix Solutions B'!$B$69,"")," ",IF('Choix Solutions B'!F71="Oui",'Choix Solutions B'!$B$71,"")," ",IF('Choix Solutions B'!F73="Oui",'Choix Solutions B'!$B$73,""))</f>
        <v xml:space="preserve">        </v>
      </c>
      <c r="I11" s="241" t="str">
        <f>CONCATENATE(IF('Choix Solutions B'!G59="Oui",CONCATENATE('Choix Solutions B'!$B$58," ",'Choix Solutions B'!$C$59),"")," ",IF('Choix Solutions B'!G60="Oui",CONCATENATE('Choix Solutions B'!$B$58," ",'Choix Solutions B'!$C$60),"")," ",IF('Choix Solutions B'!G61="Oui",CONCATENATE('Choix Solutions B'!$B$58," ",'Choix Solutions B'!$C$61),"")," ",IF('Choix Solutions B'!G64="Oui",CONCATENATE('Choix Solutions B'!$B$63," ",'Choix Solutions B'!$C$64),"")," ",IF('Choix Solutions B'!G65="Oui",CONCATENATE('Choix Solutions B'!$B$63," ",'Choix Solutions B'!$C$65),"")," ",IF('Choix Solutions B'!G67="Oui",'Choix Solutions B'!$B$67,"")," ",IF('Choix Solutions B'!G69="Oui",'Choix Solutions B'!$B$69,"")," ",IF('Choix Solutions B'!G71="Oui",'Choix Solutions B'!$B$71,"")," ",IF('Choix Solutions B'!G73="Oui",'Choix Solutions B'!$B$73,""))</f>
        <v xml:space="preserve">        </v>
      </c>
      <c r="J11" s="241" t="str">
        <f>CONCATENATE(IF('Choix Solutions B'!H59="Oui",CONCATENATE('Choix Solutions B'!$B$58," ",'Choix Solutions B'!$C$59),"")," ",IF('Choix Solutions B'!H60="Oui",CONCATENATE('Choix Solutions B'!$B$58," ",'Choix Solutions B'!$C$60),"")," ",IF('Choix Solutions B'!H61="Oui",CONCATENATE('Choix Solutions B'!$B$58," ",'Choix Solutions B'!$C$61),"")," ",IF('Choix Solutions B'!H64="Oui",CONCATENATE('Choix Solutions B'!$B$63," ",'Choix Solutions B'!$C$64),"")," ",IF('Choix Solutions B'!H65="Oui",CONCATENATE('Choix Solutions B'!$B$63," ",'Choix Solutions B'!$C$65),"")," ",IF('Choix Solutions B'!H67="Oui",'Choix Solutions B'!$B$67,"")," ",IF('Choix Solutions B'!H69="Oui",'Choix Solutions B'!$B$69,"")," ",IF('Choix Solutions B'!H71="Oui",'Choix Solutions B'!$B$71,"")," ",IF('Choix Solutions B'!H73="Oui",'Choix Solutions B'!$B$73,""))</f>
        <v xml:space="preserve">        </v>
      </c>
      <c r="K11" s="241" t="str">
        <f>CONCATENATE(IF('Choix Solutions B'!I59="Oui",CONCATENATE('Choix Solutions B'!$B$58," ",'Choix Solutions B'!$C$59),"")," ",IF('Choix Solutions B'!I60="Oui",CONCATENATE('Choix Solutions B'!$B$58," ",'Choix Solutions B'!$C$60),"")," ",IF('Choix Solutions B'!I61="Oui",CONCATENATE('Choix Solutions B'!$B$58," ",'Choix Solutions B'!$C$61),"")," ",IF('Choix Solutions B'!I64="Oui",CONCATENATE('Choix Solutions B'!$B$63," ",'Choix Solutions B'!$C$64),"")," ",IF('Choix Solutions B'!I65="Oui",CONCATENATE('Choix Solutions B'!$B$63," ",'Choix Solutions B'!$C$65),"")," ",IF('Choix Solutions B'!I67="Oui",'Choix Solutions B'!$B$67,"")," ",IF('Choix Solutions B'!I69="Oui",'Choix Solutions B'!$B$69,"")," ",IF('Choix Solutions B'!I71="Oui",'Choix Solutions B'!$B$71,"")," ",IF('Choix Solutions B'!I73="Oui",'Choix Solutions B'!$B$73,""))</f>
        <v xml:space="preserve">        </v>
      </c>
      <c r="L11" s="241" t="str">
        <f>CONCATENATE(IF('Choix Solutions B'!J59="Oui",CONCATENATE('Choix Solutions B'!$B$58," ",'Choix Solutions B'!$C$59),"")," ",IF('Choix Solutions B'!J60="Oui",CONCATENATE('Choix Solutions B'!$B$58," ",'Choix Solutions B'!$C$60),"")," ",IF('Choix Solutions B'!J61="Oui",CONCATENATE('Choix Solutions B'!$B$58," ",'Choix Solutions B'!$C$61),"")," ",IF('Choix Solutions B'!J64="Oui",CONCATENATE('Choix Solutions B'!$B$63," ",'Choix Solutions B'!$C$64),"")," ",IF('Choix Solutions B'!J65="Oui",CONCATENATE('Choix Solutions B'!$B$63," ",'Choix Solutions B'!$C$65),"")," ",IF('Choix Solutions B'!J67="Oui",'Choix Solutions B'!$B$67,"")," ",IF('Choix Solutions B'!J69="Oui",'Choix Solutions B'!$B$69,"")," ",IF('Choix Solutions B'!J71="Oui",'Choix Solutions B'!$B$71,"")," ",IF('Choix Solutions B'!J73="Oui",'Choix Solutions B'!$B$73,""))</f>
        <v xml:space="preserve">        </v>
      </c>
      <c r="M11" s="241" t="str">
        <f>CONCATENATE(IF('Choix Solutions B'!K59="Oui",CONCATENATE('Choix Solutions B'!$B$58," ",'Choix Solutions B'!$C$59),"")," ",IF('Choix Solutions B'!K60="Oui",CONCATENATE('Choix Solutions B'!$B$58," ",'Choix Solutions B'!$C$60),"")," ",IF('Choix Solutions B'!K61="Oui",CONCATENATE('Choix Solutions B'!$B$58," ",'Choix Solutions B'!$C$61),"")," ",IF('Choix Solutions B'!K64="Oui",CONCATENATE('Choix Solutions B'!$B$63," ",'Choix Solutions B'!$C$64),"")," ",IF('Choix Solutions B'!K65="Oui",CONCATENATE('Choix Solutions B'!$B$63," ",'Choix Solutions B'!$C$65),"")," ",IF('Choix Solutions B'!K67="Oui",'Choix Solutions B'!$B$67,"")," ",IF('Choix Solutions B'!K69="Oui",'Choix Solutions B'!$B$69,"")," ",IF('Choix Solutions B'!K71="Oui",'Choix Solutions B'!$B$71,"")," ",IF('Choix Solutions B'!K73="Oui",'Choix Solutions B'!$B$73,""))</f>
        <v xml:space="preserve">        </v>
      </c>
      <c r="N11" s="241" t="str">
        <f>CONCATENATE(IF('Choix Solutions B'!L59="Oui",CONCATENATE('Choix Solutions B'!$B$58," ",'Choix Solutions B'!$C$59),"")," ",IF('Choix Solutions B'!L60="Oui",CONCATENATE('Choix Solutions B'!$B$58," ",'Choix Solutions B'!$C$60),"")," ",IF('Choix Solutions B'!L61="Oui",CONCATENATE('Choix Solutions B'!$B$58," ",'Choix Solutions B'!$C$61),"")," ",IF('Choix Solutions B'!L64="Oui",CONCATENATE('Choix Solutions B'!$B$63," ",'Choix Solutions B'!$C$64),"")," ",IF('Choix Solutions B'!L65="Oui",CONCATENATE('Choix Solutions B'!$B$63," ",'Choix Solutions B'!$C$65),"")," ",IF('Choix Solutions B'!L67="Oui",'Choix Solutions B'!$B$67,"")," ",IF('Choix Solutions B'!L69="Oui",'Choix Solutions B'!$B$69,"")," ",IF('Choix Solutions B'!L71="Oui",'Choix Solutions B'!$B$71,"")," ",IF('Choix Solutions B'!L73="Oui",'Choix Solutions B'!$B$73,""))</f>
        <v xml:space="preserve">        </v>
      </c>
    </row>
    <row r="12" spans="1:14" x14ac:dyDescent="0.25">
      <c r="B12" s="241"/>
      <c r="C12" s="241"/>
      <c r="D12" s="241"/>
      <c r="E12" s="241"/>
      <c r="F12" s="241"/>
      <c r="G12" s="241"/>
      <c r="H12" s="241"/>
      <c r="I12" s="241"/>
      <c r="J12" s="241"/>
      <c r="K12" s="241"/>
      <c r="L12" s="241"/>
      <c r="M12" s="241"/>
      <c r="N12" s="241"/>
    </row>
    <row r="13" spans="1:14" x14ac:dyDescent="0.25">
      <c r="B13" s="241"/>
      <c r="C13" s="241"/>
      <c r="D13" s="241"/>
      <c r="E13" s="241"/>
      <c r="F13" s="241"/>
      <c r="G13" s="241"/>
      <c r="H13" s="241"/>
      <c r="I13" s="241"/>
      <c r="J13" s="241"/>
      <c r="K13" s="241"/>
      <c r="L13" s="241"/>
      <c r="M13" s="241"/>
      <c r="N13" s="241"/>
    </row>
    <row r="14" spans="1:14" ht="33" customHeight="1" x14ac:dyDescent="0.25">
      <c r="A14" s="169" t="s">
        <v>677</v>
      </c>
      <c r="B14" s="242" t="s">
        <v>678</v>
      </c>
      <c r="C14" s="242"/>
      <c r="D14" s="242"/>
      <c r="E14" s="242"/>
      <c r="F14" s="168" t="s">
        <v>44</v>
      </c>
      <c r="G14" s="170">
        <f>Projet!$C$17*SUMIF('Choix Solutions B'!E57:E74,"Oui",'Choix Solutions B'!$M$57:$M$74)</f>
        <v>0</v>
      </c>
      <c r="H14" s="170">
        <f>Projet!$C$17*SUMIF('Choix Solutions B'!F57:F74,"Oui",'Choix Solutions B'!$M$57:$M$74)</f>
        <v>0</v>
      </c>
      <c r="I14" s="170">
        <f>Projet!$C$17*SUMIF('Choix Solutions B'!G57:G74,"Oui",'Choix Solutions B'!$M$57:$M$74)</f>
        <v>0</v>
      </c>
      <c r="J14" s="170">
        <f>Projet!$C$17*SUMIF('Choix Solutions B'!H57:H74,"Oui",'Choix Solutions B'!$M$57:$M$74)</f>
        <v>0</v>
      </c>
      <c r="K14" s="170">
        <f>Projet!$C$17*SUMIF('Choix Solutions B'!I57:I74,"Oui",'Choix Solutions B'!$M$57:$M$74)</f>
        <v>0</v>
      </c>
      <c r="L14" s="170">
        <f>Projet!$C$17*SUMIF('Choix Solutions B'!J57:J74,"Oui",'Choix Solutions B'!$M$57:$M$74)</f>
        <v>0</v>
      </c>
      <c r="M14" s="170">
        <f>Projet!$C$17*SUMIF('Choix Solutions B'!K57:K74,"Oui",'Choix Solutions B'!$M$57:$M$74)</f>
        <v>0</v>
      </c>
      <c r="N14" s="170">
        <f>Projet!$C$17*SUMIF('Choix Solutions B'!L57:L74,"Oui",'Choix Solutions B'!$M$57:$M$74)</f>
        <v>0</v>
      </c>
    </row>
    <row r="15" spans="1:14" x14ac:dyDescent="0.25">
      <c r="B15" s="243" t="s">
        <v>641</v>
      </c>
      <c r="C15" s="243"/>
      <c r="D15" s="243"/>
      <c r="E15" s="243"/>
      <c r="F15" s="241"/>
      <c r="G15" s="241" t="str">
        <f>CONCATENATE(IF('Choix Solutions B'!E78="Oui",'Choix Solutions B'!$B$78,"")," ",IF('Choix Solutions B'!E80="Oui",'Choix Solutions B'!$B$80,""))</f>
        <v xml:space="preserve"> </v>
      </c>
      <c r="H15" s="241" t="str">
        <f>CONCATENATE(IF('Choix Solutions B'!F78="Oui",'Choix Solutions B'!$B$78,"")," ",IF('Choix Solutions B'!F80="Oui",'Choix Solutions B'!$B$80,""))</f>
        <v xml:space="preserve"> </v>
      </c>
      <c r="I15" s="241" t="str">
        <f>CONCATENATE(IF('Choix Solutions B'!G78="Oui",'Choix Solutions B'!$B$78,"")," ",IF('Choix Solutions B'!G80="Oui",'Choix Solutions B'!$B$80,""))</f>
        <v xml:space="preserve"> </v>
      </c>
      <c r="J15" s="241" t="str">
        <f>CONCATENATE(IF('Choix Solutions B'!H78="Oui",'Choix Solutions B'!$B$78,"")," ",IF('Choix Solutions B'!H80="Oui",'Choix Solutions B'!$B$80,""))</f>
        <v xml:space="preserve"> </v>
      </c>
      <c r="K15" s="241" t="str">
        <f>CONCATENATE(IF('Choix Solutions B'!I78="Oui",'Choix Solutions B'!$B$78,"")," ",IF('Choix Solutions B'!I80="Oui",'Choix Solutions B'!$B$80,""))</f>
        <v xml:space="preserve"> </v>
      </c>
      <c r="L15" s="241" t="str">
        <f>CONCATENATE(IF('Choix Solutions B'!J78="Oui",'Choix Solutions B'!$B$78,"")," ",IF('Choix Solutions B'!J80="Oui",'Choix Solutions B'!$B$80,""))</f>
        <v xml:space="preserve"> </v>
      </c>
      <c r="M15" s="241" t="str">
        <f>CONCATENATE(IF('Choix Solutions B'!K78="Oui",'Choix Solutions B'!$B$78,"")," ",IF('Choix Solutions B'!K80="Oui",'Choix Solutions B'!$B$80,""))</f>
        <v xml:space="preserve"> </v>
      </c>
      <c r="N15" s="241" t="str">
        <f>CONCATENATE(IF('Choix Solutions B'!L78="Oui",'Choix Solutions B'!$B$78,"")," ",IF('Choix Solutions B'!L80="Oui",'Choix Solutions B'!$B$80,""))</f>
        <v xml:space="preserve"> </v>
      </c>
    </row>
    <row r="16" spans="1:14" x14ac:dyDescent="0.25">
      <c r="B16" s="243"/>
      <c r="C16" s="243"/>
      <c r="D16" s="243"/>
      <c r="E16" s="243"/>
      <c r="F16" s="241"/>
      <c r="G16" s="241"/>
      <c r="H16" s="241"/>
      <c r="I16" s="241"/>
      <c r="J16" s="241"/>
      <c r="K16" s="241"/>
      <c r="L16" s="241"/>
      <c r="M16" s="241"/>
      <c r="N16" s="241"/>
    </row>
    <row r="17" spans="1:14" ht="33" customHeight="1" x14ac:dyDescent="0.25">
      <c r="A17" s="169" t="s">
        <v>677</v>
      </c>
      <c r="B17" s="242" t="s">
        <v>678</v>
      </c>
      <c r="C17" s="242"/>
      <c r="D17" s="242"/>
      <c r="E17" s="242"/>
      <c r="F17" s="168" t="s">
        <v>44</v>
      </c>
      <c r="G17" s="170">
        <f>Projet!$C$17*SUMIF('Choix Solutions B'!E88:E92,"Oui",'Choix Solutions B'!$M$77:$M$81)</f>
        <v>0</v>
      </c>
      <c r="H17" s="170">
        <f>Projet!$C$17*SUMIF('Choix Solutions B'!F88:F92,"Oui",'Choix Solutions B'!$M$77:$M$81)</f>
        <v>0</v>
      </c>
      <c r="I17" s="170">
        <f>Projet!$C$17*SUMIF('Choix Solutions B'!G88:G92,"Oui",'Choix Solutions B'!$M$77:$M$81)</f>
        <v>0</v>
      </c>
      <c r="J17" s="170">
        <f>Projet!$C$17*SUMIF('Choix Solutions B'!H88:H92,"Oui",'Choix Solutions B'!$M$77:$M$81)</f>
        <v>0</v>
      </c>
      <c r="K17" s="170">
        <f>Projet!$C$17*SUMIF('Choix Solutions B'!I88:I92,"Oui",'Choix Solutions B'!$M$77:$M$81)</f>
        <v>0</v>
      </c>
      <c r="L17" s="170">
        <f>Projet!$C$17*SUMIF('Choix Solutions B'!J88:J92,"Oui",'Choix Solutions B'!$M$77:$M$81)</f>
        <v>0</v>
      </c>
      <c r="M17" s="170">
        <f>Projet!$C$17*SUMIF('Choix Solutions B'!K88:K92,"Oui",'Choix Solutions B'!$M$77:$M$81)</f>
        <v>0</v>
      </c>
      <c r="N17" s="170">
        <f>Projet!$C$17*SUMIF('Choix Solutions B'!L88:L92,"Oui",'Choix Solutions B'!$M$77:$M$81)</f>
        <v>0</v>
      </c>
    </row>
    <row r="18" spans="1:14" x14ac:dyDescent="0.25">
      <c r="A18" s="101"/>
      <c r="B18" s="101"/>
      <c r="C18" s="101"/>
      <c r="D18" s="101"/>
      <c r="E18" s="101"/>
      <c r="F18" s="171"/>
      <c r="G18" s="171"/>
      <c r="H18" s="171"/>
      <c r="I18" s="171"/>
      <c r="J18" s="171"/>
      <c r="K18" s="171"/>
      <c r="L18" s="171"/>
      <c r="M18" s="171"/>
      <c r="N18" s="171"/>
    </row>
    <row r="19" spans="1:14" x14ac:dyDescent="0.25">
      <c r="A19" s="101"/>
      <c r="B19" s="101"/>
      <c r="C19" s="101"/>
      <c r="D19" s="101"/>
      <c r="E19" s="101"/>
      <c r="F19" s="171"/>
      <c r="G19" s="171"/>
      <c r="H19" s="171"/>
      <c r="I19" s="171"/>
      <c r="J19" s="171"/>
      <c r="K19" s="171"/>
      <c r="L19" s="171"/>
      <c r="M19" s="171"/>
      <c r="N19" s="171"/>
    </row>
    <row r="20" spans="1:14" ht="33" customHeight="1" x14ac:dyDescent="0.25">
      <c r="A20" s="169" t="s">
        <v>677</v>
      </c>
      <c r="B20" s="242" t="s">
        <v>783</v>
      </c>
      <c r="C20" s="242"/>
      <c r="D20" s="242"/>
      <c r="E20" s="242"/>
      <c r="F20" s="98" t="s">
        <v>44</v>
      </c>
      <c r="G20" s="170">
        <f t="shared" ref="G20:N20" si="0">+G6+G10+G14+G17</f>
        <v>0</v>
      </c>
      <c r="H20" s="170">
        <f t="shared" si="0"/>
        <v>0</v>
      </c>
      <c r="I20" s="170">
        <f t="shared" si="0"/>
        <v>0</v>
      </c>
      <c r="J20" s="170">
        <f t="shared" si="0"/>
        <v>0</v>
      </c>
      <c r="K20" s="170">
        <f t="shared" si="0"/>
        <v>0</v>
      </c>
      <c r="L20" s="170">
        <f t="shared" si="0"/>
        <v>0</v>
      </c>
      <c r="M20" s="170">
        <f t="shared" si="0"/>
        <v>0</v>
      </c>
      <c r="N20" s="170">
        <f t="shared" si="0"/>
        <v>0</v>
      </c>
    </row>
    <row r="21" spans="1:14" x14ac:dyDescent="0.25">
      <c r="A21" s="238" t="s">
        <v>29</v>
      </c>
      <c r="B21" s="239" t="s">
        <v>16</v>
      </c>
      <c r="C21" s="239"/>
      <c r="D21" s="239"/>
      <c r="E21" s="239"/>
      <c r="F21" s="64" t="s">
        <v>17</v>
      </c>
      <c r="G21" s="170">
        <f>+Projet!$E$41</f>
        <v>0</v>
      </c>
      <c r="H21" s="170">
        <f>+Projet!$E$41</f>
        <v>0</v>
      </c>
      <c r="I21" s="170">
        <f>+Projet!$E$41</f>
        <v>0</v>
      </c>
      <c r="J21" s="170">
        <f>+Projet!$E$41</f>
        <v>0</v>
      </c>
      <c r="K21" s="170">
        <f>+Projet!$E$41</f>
        <v>0</v>
      </c>
      <c r="L21" s="170">
        <f>+Projet!$E$41</f>
        <v>0</v>
      </c>
      <c r="M21" s="170">
        <f>+Projet!$E$41</f>
        <v>0</v>
      </c>
      <c r="N21" s="170">
        <f>+Projet!$E$41</f>
        <v>0</v>
      </c>
    </row>
    <row r="22" spans="1:14" x14ac:dyDescent="0.25">
      <c r="A22" s="238"/>
      <c r="B22" s="239"/>
      <c r="C22" s="239"/>
      <c r="D22" s="239"/>
      <c r="E22" s="239"/>
      <c r="F22" s="64" t="s">
        <v>18</v>
      </c>
      <c r="G22" s="170">
        <f>+Projet!C17*'EFAE B'!G21*10^-3</f>
        <v>0</v>
      </c>
      <c r="H22" s="170"/>
      <c r="I22" s="170"/>
      <c r="J22" s="170"/>
      <c r="K22" s="170"/>
      <c r="L22" s="170"/>
      <c r="M22" s="170"/>
      <c r="N22" s="170"/>
    </row>
    <row r="23" spans="1:14" ht="18" customHeight="1" x14ac:dyDescent="0.25">
      <c r="A23" s="238" t="s">
        <v>30</v>
      </c>
      <c r="B23" s="240" t="s">
        <v>19</v>
      </c>
      <c r="C23" s="240"/>
      <c r="D23" s="240"/>
      <c r="E23" s="240"/>
      <c r="F23" s="64" t="s">
        <v>25</v>
      </c>
      <c r="G23" s="170"/>
      <c r="H23" s="170"/>
      <c r="I23" s="170"/>
      <c r="J23" s="170"/>
      <c r="K23" s="170"/>
      <c r="L23" s="170"/>
      <c r="M23" s="170"/>
      <c r="N23" s="170"/>
    </row>
    <row r="24" spans="1:14" x14ac:dyDescent="0.25">
      <c r="A24" s="238"/>
      <c r="B24" s="240"/>
      <c r="C24" s="240"/>
      <c r="D24" s="240"/>
      <c r="E24" s="240"/>
      <c r="F24" s="64" t="s">
        <v>20</v>
      </c>
      <c r="G24" s="170"/>
      <c r="H24" s="170"/>
      <c r="I24" s="170"/>
      <c r="J24" s="170"/>
      <c r="K24" s="170"/>
      <c r="L24" s="170"/>
      <c r="M24" s="170"/>
      <c r="N24" s="170"/>
    </row>
    <row r="25" spans="1:14" ht="18.75" x14ac:dyDescent="0.25">
      <c r="A25" s="95" t="s">
        <v>31</v>
      </c>
      <c r="B25" s="239" t="s">
        <v>23</v>
      </c>
      <c r="C25" s="239"/>
      <c r="D25" s="239"/>
      <c r="E25" s="239"/>
      <c r="F25" s="64" t="s">
        <v>22</v>
      </c>
      <c r="G25" s="170"/>
      <c r="H25" s="170"/>
      <c r="I25" s="170"/>
      <c r="J25" s="170"/>
      <c r="K25" s="170"/>
      <c r="L25" s="170"/>
      <c r="M25" s="170"/>
      <c r="N25" s="170"/>
    </row>
    <row r="26" spans="1:14" ht="18.75" x14ac:dyDescent="0.25">
      <c r="A26" s="95" t="s">
        <v>32</v>
      </c>
      <c r="B26" s="239" t="s">
        <v>21</v>
      </c>
      <c r="C26" s="239"/>
      <c r="D26" s="239"/>
      <c r="E26" s="239"/>
      <c r="F26" s="64" t="s">
        <v>22</v>
      </c>
      <c r="G26" s="170"/>
      <c r="H26" s="170"/>
      <c r="I26" s="170"/>
      <c r="J26" s="170"/>
      <c r="K26" s="170"/>
      <c r="L26" s="170"/>
      <c r="M26" s="170"/>
      <c r="N26" s="170"/>
    </row>
    <row r="27" spans="1:14" ht="18.75" x14ac:dyDescent="0.25">
      <c r="A27" s="95" t="s">
        <v>33</v>
      </c>
      <c r="B27" s="239" t="s">
        <v>24</v>
      </c>
      <c r="C27" s="239"/>
      <c r="D27" s="239"/>
      <c r="E27" s="239"/>
      <c r="F27" s="64" t="s">
        <v>45</v>
      </c>
      <c r="G27" s="170"/>
      <c r="H27" s="170"/>
      <c r="I27" s="170"/>
      <c r="J27" s="170"/>
      <c r="K27" s="170"/>
      <c r="L27" s="170"/>
      <c r="M27" s="170"/>
      <c r="N27" s="170"/>
    </row>
    <row r="28" spans="1:14" ht="18.75" x14ac:dyDescent="0.3">
      <c r="A28" s="97"/>
      <c r="B28" s="97"/>
      <c r="C28" s="97"/>
      <c r="D28" s="97"/>
      <c r="E28" s="97"/>
      <c r="G28" s="170"/>
      <c r="H28" s="170"/>
      <c r="I28" s="170"/>
      <c r="J28" s="170"/>
      <c r="K28" s="170"/>
      <c r="L28" s="170"/>
      <c r="M28" s="170"/>
      <c r="N28" s="170"/>
    </row>
    <row r="29" spans="1:14" ht="18.75" x14ac:dyDescent="0.25">
      <c r="A29" s="95" t="s">
        <v>26</v>
      </c>
      <c r="B29" s="239" t="s">
        <v>27</v>
      </c>
      <c r="C29" s="239"/>
      <c r="D29" s="239"/>
      <c r="E29" s="239"/>
      <c r="G29" s="170"/>
      <c r="H29" s="170"/>
      <c r="I29" s="170"/>
      <c r="J29" s="170"/>
      <c r="K29" s="170"/>
      <c r="L29" s="170"/>
      <c r="M29" s="170"/>
      <c r="N29" s="170"/>
    </row>
    <row r="30" spans="1:14" ht="18.75" x14ac:dyDescent="0.3">
      <c r="A30" s="97"/>
      <c r="B30" s="97"/>
      <c r="C30" s="97"/>
      <c r="D30" s="97"/>
      <c r="E30" s="97"/>
      <c r="G30" s="170"/>
      <c r="H30" s="170"/>
      <c r="I30" s="170"/>
      <c r="J30" s="170"/>
      <c r="K30" s="170"/>
      <c r="L30" s="170"/>
      <c r="M30" s="170"/>
      <c r="N30" s="170"/>
    </row>
    <row r="31" spans="1:14" ht="18.75" x14ac:dyDescent="0.25">
      <c r="A31" s="95" t="s">
        <v>13</v>
      </c>
      <c r="B31" s="239" t="s">
        <v>34</v>
      </c>
      <c r="C31" s="239"/>
      <c r="D31" s="239"/>
      <c r="E31" s="239"/>
      <c r="F31" s="64" t="s">
        <v>35</v>
      </c>
      <c r="G31" s="171"/>
      <c r="H31" s="170"/>
      <c r="I31" s="170"/>
      <c r="J31" s="170"/>
      <c r="K31" s="170"/>
      <c r="L31" s="170"/>
      <c r="M31" s="170"/>
      <c r="N31" s="170"/>
    </row>
    <row r="32" spans="1:14" ht="18.75" x14ac:dyDescent="0.25">
      <c r="A32" s="95" t="s">
        <v>36</v>
      </c>
      <c r="B32" s="239"/>
      <c r="C32" s="239"/>
      <c r="D32" s="239"/>
      <c r="E32" s="239"/>
      <c r="G32" s="171"/>
      <c r="H32" s="170"/>
      <c r="I32" s="170"/>
      <c r="J32" s="170"/>
      <c r="K32" s="170"/>
      <c r="L32" s="170"/>
      <c r="M32" s="170"/>
      <c r="N32" s="170"/>
    </row>
    <row r="33" spans="1:14" ht="18.75" x14ac:dyDescent="0.3">
      <c r="A33" s="97"/>
      <c r="B33" s="97"/>
      <c r="C33" s="97"/>
      <c r="D33" s="97"/>
      <c r="E33" s="97"/>
      <c r="G33" s="170"/>
      <c r="H33" s="170"/>
      <c r="I33" s="170"/>
      <c r="J33" s="170"/>
      <c r="K33" s="170"/>
      <c r="L33" s="170"/>
      <c r="M33" s="170"/>
      <c r="N33" s="170"/>
    </row>
    <row r="34" spans="1:14" ht="18" customHeight="1" x14ac:dyDescent="0.25">
      <c r="A34" s="238" t="s">
        <v>11</v>
      </c>
      <c r="B34" s="240" t="s">
        <v>37</v>
      </c>
      <c r="C34" s="240"/>
      <c r="D34" s="240"/>
      <c r="E34" s="240"/>
      <c r="F34" s="64" t="s">
        <v>38</v>
      </c>
      <c r="G34" s="171"/>
      <c r="H34" s="170"/>
      <c r="I34" s="170"/>
      <c r="J34" s="170"/>
      <c r="K34" s="170"/>
      <c r="L34" s="170"/>
      <c r="M34" s="170"/>
      <c r="N34" s="170"/>
    </row>
    <row r="35" spans="1:14" ht="18" customHeight="1" x14ac:dyDescent="0.25">
      <c r="A35" s="238"/>
      <c r="B35" s="240"/>
      <c r="C35" s="240"/>
      <c r="D35" s="240"/>
      <c r="E35" s="240"/>
      <c r="F35" s="64" t="s">
        <v>40</v>
      </c>
      <c r="G35" s="171"/>
      <c r="H35" s="170"/>
      <c r="I35" s="170"/>
      <c r="J35" s="170"/>
      <c r="K35" s="170"/>
      <c r="L35" s="170"/>
      <c r="M35" s="170"/>
      <c r="N35" s="170"/>
    </row>
    <row r="36" spans="1:14" x14ac:dyDescent="0.25">
      <c r="A36" s="238" t="s">
        <v>12</v>
      </c>
      <c r="B36" s="239" t="s">
        <v>39</v>
      </c>
      <c r="C36" s="239"/>
      <c r="D36" s="239"/>
      <c r="E36" s="239"/>
      <c r="F36" s="64" t="s">
        <v>41</v>
      </c>
      <c r="G36" s="171"/>
      <c r="H36" s="170"/>
      <c r="I36" s="170"/>
      <c r="J36" s="170"/>
      <c r="K36" s="170"/>
      <c r="L36" s="170"/>
      <c r="M36" s="170"/>
      <c r="N36" s="170"/>
    </row>
    <row r="37" spans="1:14" x14ac:dyDescent="0.25">
      <c r="A37" s="238"/>
      <c r="B37" s="239"/>
      <c r="C37" s="239"/>
      <c r="D37" s="239"/>
      <c r="E37" s="239"/>
      <c r="F37" s="64" t="s">
        <v>42</v>
      </c>
      <c r="G37" s="171"/>
      <c r="H37" s="170"/>
      <c r="I37" s="170"/>
      <c r="J37" s="170"/>
      <c r="K37" s="170"/>
      <c r="L37" s="170"/>
      <c r="M37" s="170"/>
      <c r="N37" s="170"/>
    </row>
    <row r="38" spans="1:14" x14ac:dyDescent="0.25">
      <c r="A38" s="238" t="s">
        <v>14</v>
      </c>
      <c r="B38" s="239" t="s">
        <v>43</v>
      </c>
      <c r="C38" s="239"/>
      <c r="D38" s="239"/>
      <c r="E38" s="239"/>
      <c r="F38" s="64" t="s">
        <v>44</v>
      </c>
      <c r="G38" s="171"/>
      <c r="H38" s="170"/>
      <c r="I38" s="170"/>
      <c r="J38" s="170"/>
      <c r="K38" s="170"/>
      <c r="L38" s="170"/>
      <c r="M38" s="170"/>
      <c r="N38" s="170"/>
    </row>
    <row r="39" spans="1:14" x14ac:dyDescent="0.25">
      <c r="A39" s="238"/>
      <c r="B39" s="239"/>
      <c r="C39" s="239"/>
      <c r="D39" s="239"/>
      <c r="E39" s="239"/>
      <c r="F39" s="64" t="s">
        <v>46</v>
      </c>
      <c r="G39" s="171"/>
      <c r="H39" s="170"/>
      <c r="I39" s="170"/>
      <c r="J39" s="170"/>
      <c r="K39" s="170"/>
      <c r="L39" s="170"/>
      <c r="M39" s="170"/>
      <c r="N39" s="170"/>
    </row>
    <row r="40" spans="1:14" x14ac:dyDescent="0.25">
      <c r="A40" s="238" t="s">
        <v>15</v>
      </c>
      <c r="B40" s="239" t="s">
        <v>51</v>
      </c>
      <c r="C40" s="239"/>
      <c r="D40" s="239"/>
      <c r="E40" s="239"/>
      <c r="F40" s="64" t="s">
        <v>45</v>
      </c>
      <c r="G40" s="171"/>
      <c r="H40" s="170"/>
      <c r="I40" s="170"/>
      <c r="J40" s="170"/>
      <c r="K40" s="170"/>
      <c r="L40" s="170"/>
      <c r="M40" s="170"/>
      <c r="N40" s="170"/>
    </row>
    <row r="41" spans="1:14" x14ac:dyDescent="0.25">
      <c r="A41" s="238"/>
      <c r="B41" s="239"/>
      <c r="C41" s="239"/>
      <c r="D41" s="239"/>
      <c r="E41" s="239"/>
      <c r="F41" s="64" t="s">
        <v>47</v>
      </c>
      <c r="G41" s="171"/>
      <c r="H41" s="170"/>
      <c r="I41" s="170"/>
      <c r="J41" s="170"/>
      <c r="K41" s="170"/>
      <c r="L41" s="170"/>
      <c r="M41" s="170"/>
      <c r="N41" s="170"/>
    </row>
    <row r="42" spans="1:14" ht="18.75" x14ac:dyDescent="0.3">
      <c r="A42" s="95" t="s">
        <v>48</v>
      </c>
      <c r="B42" s="237" t="s">
        <v>49</v>
      </c>
      <c r="C42" s="237"/>
      <c r="D42" s="237"/>
      <c r="E42" s="237"/>
      <c r="F42" s="64" t="s">
        <v>50</v>
      </c>
      <c r="G42" s="171"/>
      <c r="H42" s="170"/>
      <c r="I42" s="170"/>
      <c r="J42" s="170"/>
      <c r="K42" s="170"/>
      <c r="L42" s="170"/>
      <c r="M42" s="170"/>
      <c r="N42" s="170"/>
    </row>
  </sheetData>
  <sheetProtection password="C68F" sheet="1" objects="1" scenarios="1"/>
  <mergeCells count="65">
    <mergeCell ref="A40:A41"/>
    <mergeCell ref="B40:E41"/>
    <mergeCell ref="B31:E31"/>
    <mergeCell ref="B32:E32"/>
    <mergeCell ref="B36:E37"/>
    <mergeCell ref="A36:A37"/>
    <mergeCell ref="A34:A35"/>
    <mergeCell ref="B34:E35"/>
    <mergeCell ref="B15:E16"/>
    <mergeCell ref="B38:E39"/>
    <mergeCell ref="A38:A39"/>
    <mergeCell ref="A21:A22"/>
    <mergeCell ref="B29:E29"/>
    <mergeCell ref="B21:E22"/>
    <mergeCell ref="A23:A24"/>
    <mergeCell ref="B23:E24"/>
    <mergeCell ref="B25:E25"/>
    <mergeCell ref="B26:E26"/>
    <mergeCell ref="B27:E27"/>
    <mergeCell ref="B20:E20"/>
    <mergeCell ref="B2:E2"/>
    <mergeCell ref="G3:G5"/>
    <mergeCell ref="H3:H5"/>
    <mergeCell ref="I3:I5"/>
    <mergeCell ref="J3:J5"/>
    <mergeCell ref="B3:E5"/>
    <mergeCell ref="K3:K5"/>
    <mergeCell ref="L3:L5"/>
    <mergeCell ref="M3:M5"/>
    <mergeCell ref="N3:N5"/>
    <mergeCell ref="N7:N9"/>
    <mergeCell ref="M7:M9"/>
    <mergeCell ref="L7:L9"/>
    <mergeCell ref="K7:K9"/>
    <mergeCell ref="J7:J9"/>
    <mergeCell ref="I7:I9"/>
    <mergeCell ref="H7:H9"/>
    <mergeCell ref="G7:G9"/>
    <mergeCell ref="H11:H13"/>
    <mergeCell ref="I11:I13"/>
    <mergeCell ref="J11:J13"/>
    <mergeCell ref="G11:G13"/>
    <mergeCell ref="B42:E42"/>
    <mergeCell ref="K11:K13"/>
    <mergeCell ref="L11:L13"/>
    <mergeCell ref="M11:M13"/>
    <mergeCell ref="N11:N13"/>
    <mergeCell ref="G15:G16"/>
    <mergeCell ref="H15:H16"/>
    <mergeCell ref="I15:I16"/>
    <mergeCell ref="J15:J16"/>
    <mergeCell ref="K15:K16"/>
    <mergeCell ref="L15:L16"/>
    <mergeCell ref="M15:M16"/>
    <mergeCell ref="N15:N16"/>
    <mergeCell ref="F15:F16"/>
    <mergeCell ref="B17:E17"/>
    <mergeCell ref="B11:E13"/>
    <mergeCell ref="B6:E6"/>
    <mergeCell ref="B10:E10"/>
    <mergeCell ref="B14:E14"/>
    <mergeCell ref="F3:F5"/>
    <mergeCell ref="F7:F9"/>
    <mergeCell ref="F11:F13"/>
    <mergeCell ref="B7:E9"/>
  </mergeCells>
  <pageMargins left="0.7" right="0.7" top="0.75" bottom="0.75" header="0.3" footer="0.3"/>
  <pageSetup paperSize="9" orientation="landscape" r:id="rId1"/>
  <legacyDrawing r:id="rId2"/>
  <extLst>
    <ext xmlns:x14="http://schemas.microsoft.com/office/spreadsheetml/2009/9/main" uri="{78C0D931-6437-407d-A8EE-F0AAD7539E65}">
      <x14:conditionalFormattings>
        <x14:conditionalFormatting xmlns:xm="http://schemas.microsoft.com/office/excel/2006/main">
          <x14:cfRule type="expression" priority="165" id="{8B003FFC-268E-4BCC-96D2-CD6F46ADB0AD}">
            <xm:f>'Choix Solutions B'!$E$5="Non"</xm:f>
            <x14:dxf>
              <fill>
                <patternFill>
                  <bgColor theme="0" tint="-0.34998626667073579"/>
                </patternFill>
              </fill>
            </x14:dxf>
          </x14:cfRule>
          <x14:cfRule type="expression" priority="208" id="{B71D34F6-3A44-4D6C-B645-75C4B522754B}">
            <xm:f>'Choix Solutions B'!$E$5="Non"</xm:f>
            <x14:dxf>
              <fill>
                <patternFill>
                  <bgColor theme="0" tint="-0.499984740745262"/>
                </patternFill>
              </fill>
            </x14:dxf>
          </x14:cfRule>
          <xm:sqref>G1:G5 G7:G9 G11:G13 G15:G16 G18:G1048576</xm:sqref>
        </x14:conditionalFormatting>
        <x14:conditionalFormatting xmlns:xm="http://schemas.microsoft.com/office/excel/2006/main">
          <x14:cfRule type="expression" priority="207" id="{25FC17EF-52D3-4E8A-B83B-3F7E788A6B27}">
            <xm:f>'Choix Solutions B'!$F$5="Non"</xm:f>
            <x14:dxf>
              <fill>
                <patternFill>
                  <bgColor theme="0" tint="-0.499984740745262"/>
                </patternFill>
              </fill>
            </x14:dxf>
          </x14:cfRule>
          <xm:sqref>H1:H2 H18:H19 H22:H1048576</xm:sqref>
        </x14:conditionalFormatting>
        <x14:conditionalFormatting xmlns:xm="http://schemas.microsoft.com/office/excel/2006/main">
          <x14:cfRule type="expression" priority="206" id="{B84C5C20-A2B3-4FF9-A630-0EE295F7F191}">
            <xm:f>'Choix Solutions B'!$G$5="Non"</xm:f>
            <x14:dxf>
              <fill>
                <patternFill>
                  <bgColor theme="0" tint="-0.499984740745262"/>
                </patternFill>
              </fill>
            </x14:dxf>
          </x14:cfRule>
          <xm:sqref>I1:I2 I18:I19 I22:I1048576</xm:sqref>
        </x14:conditionalFormatting>
        <x14:conditionalFormatting xmlns:xm="http://schemas.microsoft.com/office/excel/2006/main">
          <x14:cfRule type="expression" priority="205" id="{145D6D06-3C71-48D8-BB24-75D085704780}">
            <xm:f>'Choix Solutions B'!$H$5="Non"</xm:f>
            <x14:dxf>
              <fill>
                <patternFill>
                  <bgColor theme="0" tint="-0.499984740745262"/>
                </patternFill>
              </fill>
            </x14:dxf>
          </x14:cfRule>
          <xm:sqref>J1:J2 J18:J19 J22:J1048576</xm:sqref>
        </x14:conditionalFormatting>
        <x14:conditionalFormatting xmlns:xm="http://schemas.microsoft.com/office/excel/2006/main">
          <x14:cfRule type="expression" priority="204" id="{CEA989C0-9715-4781-AF8B-3CA87A152BDA}">
            <xm:f>'Choix Solutions B'!$I$5="Non"</xm:f>
            <x14:dxf>
              <fill>
                <patternFill>
                  <bgColor theme="0" tint="-0.499984740745262"/>
                </patternFill>
              </fill>
            </x14:dxf>
          </x14:cfRule>
          <xm:sqref>K1:K2 K18:K19 K22:K1048576</xm:sqref>
        </x14:conditionalFormatting>
        <x14:conditionalFormatting xmlns:xm="http://schemas.microsoft.com/office/excel/2006/main">
          <x14:cfRule type="expression" priority="203" id="{7579F828-A152-4100-80D0-ECE09E1636EF}">
            <xm:f>'Choix Solutions B'!$J$5="Non"</xm:f>
            <x14:dxf>
              <fill>
                <patternFill>
                  <bgColor theme="0" tint="-0.499984740745262"/>
                </patternFill>
              </fill>
            </x14:dxf>
          </x14:cfRule>
          <xm:sqref>L1:L2 L18:L19 L22:L1048576</xm:sqref>
        </x14:conditionalFormatting>
        <x14:conditionalFormatting xmlns:xm="http://schemas.microsoft.com/office/excel/2006/main">
          <x14:cfRule type="expression" priority="202" id="{F3F2163E-467E-4A40-A8BD-8468ECD84909}">
            <xm:f>'Choix Solutions B'!$K$5="Non"</xm:f>
            <x14:dxf>
              <fill>
                <patternFill>
                  <bgColor theme="0" tint="-0.499984740745262"/>
                </patternFill>
              </fill>
            </x14:dxf>
          </x14:cfRule>
          <xm:sqref>M1:M2 M18:M19 M22:M1048576</xm:sqref>
        </x14:conditionalFormatting>
        <x14:conditionalFormatting xmlns:xm="http://schemas.microsoft.com/office/excel/2006/main">
          <x14:cfRule type="expression" priority="201" id="{0B2D9F48-E7A6-4FA3-A49B-55DBAF6B63B9}">
            <xm:f>'Choix Solutions B'!$L$5="Non"</xm:f>
            <x14:dxf>
              <fill>
                <patternFill>
                  <bgColor theme="0" tint="-0.499984740745262"/>
                </patternFill>
              </fill>
            </x14:dxf>
          </x14:cfRule>
          <xm:sqref>N1:N2 N18:N19 N22:N1048576</xm:sqref>
        </x14:conditionalFormatting>
        <x14:conditionalFormatting xmlns:xm="http://schemas.microsoft.com/office/excel/2006/main">
          <x14:cfRule type="expression" priority="200" id="{15D760D5-6014-4EBB-AFFB-138B9E598F16}">
            <xm:f>'Choix Solutions B'!$E$5="Non"</xm:f>
            <x14:dxf>
              <fill>
                <patternFill>
                  <bgColor theme="0" tint="-0.499984740745262"/>
                </patternFill>
              </fill>
            </x14:dxf>
          </x14:cfRule>
          <xm:sqref>H3:H5</xm:sqref>
        </x14:conditionalFormatting>
        <x14:conditionalFormatting xmlns:xm="http://schemas.microsoft.com/office/excel/2006/main">
          <x14:cfRule type="expression" priority="199" id="{E20A348B-4F12-4E32-95C8-D683F8FD0FE2}">
            <xm:f>'Choix Solutions B'!$E$5="Non"</xm:f>
            <x14:dxf>
              <fill>
                <patternFill>
                  <bgColor theme="0" tint="-0.499984740745262"/>
                </patternFill>
              </fill>
            </x14:dxf>
          </x14:cfRule>
          <xm:sqref>I3:I5</xm:sqref>
        </x14:conditionalFormatting>
        <x14:conditionalFormatting xmlns:xm="http://schemas.microsoft.com/office/excel/2006/main">
          <x14:cfRule type="expression" priority="198" id="{DCDA4D50-C64D-4F7C-95E3-42ABEBE98640}">
            <xm:f>'Choix Solutions B'!$E$5="Non"</xm:f>
            <x14:dxf>
              <fill>
                <patternFill>
                  <bgColor theme="0" tint="-0.499984740745262"/>
                </patternFill>
              </fill>
            </x14:dxf>
          </x14:cfRule>
          <xm:sqref>J3:J5</xm:sqref>
        </x14:conditionalFormatting>
        <x14:conditionalFormatting xmlns:xm="http://schemas.microsoft.com/office/excel/2006/main">
          <x14:cfRule type="expression" priority="197" id="{4429CD10-0F2E-417A-B1E7-4C2A11553298}">
            <xm:f>'Choix Solutions B'!$E$5="Non"</xm:f>
            <x14:dxf>
              <fill>
                <patternFill>
                  <bgColor theme="0" tint="-0.499984740745262"/>
                </patternFill>
              </fill>
            </x14:dxf>
          </x14:cfRule>
          <xm:sqref>K3:K5</xm:sqref>
        </x14:conditionalFormatting>
        <x14:conditionalFormatting xmlns:xm="http://schemas.microsoft.com/office/excel/2006/main">
          <x14:cfRule type="expression" priority="196" id="{FFBB8181-23D6-4336-8E4D-869740C4460D}">
            <xm:f>'Choix Solutions B'!$E$5="Non"</xm:f>
            <x14:dxf>
              <fill>
                <patternFill>
                  <bgColor theme="0" tint="-0.499984740745262"/>
                </patternFill>
              </fill>
            </x14:dxf>
          </x14:cfRule>
          <xm:sqref>L3:L5</xm:sqref>
        </x14:conditionalFormatting>
        <x14:conditionalFormatting xmlns:xm="http://schemas.microsoft.com/office/excel/2006/main">
          <x14:cfRule type="expression" priority="195" id="{D75ED620-4D62-4125-A8A6-DED67AD64A02}">
            <xm:f>'Choix Solutions B'!$E$5="Non"</xm:f>
            <x14:dxf>
              <fill>
                <patternFill>
                  <bgColor theme="0" tint="-0.499984740745262"/>
                </patternFill>
              </fill>
            </x14:dxf>
          </x14:cfRule>
          <xm:sqref>M3:M5</xm:sqref>
        </x14:conditionalFormatting>
        <x14:conditionalFormatting xmlns:xm="http://schemas.microsoft.com/office/excel/2006/main">
          <x14:cfRule type="expression" priority="194" id="{ACCE0B0D-2C2E-4575-97F4-9BE8D7FB8D93}">
            <xm:f>'Choix Solutions B'!$E$5="Non"</xm:f>
            <x14:dxf>
              <fill>
                <patternFill>
                  <bgColor theme="0" tint="-0.499984740745262"/>
                </patternFill>
              </fill>
            </x14:dxf>
          </x14:cfRule>
          <xm:sqref>N3:N5</xm:sqref>
        </x14:conditionalFormatting>
        <x14:conditionalFormatting xmlns:xm="http://schemas.microsoft.com/office/excel/2006/main">
          <x14:cfRule type="expression" priority="193" id="{D2E98ECE-AEB5-4F66-B01D-D920D2ED6F36}">
            <xm:f>'Choix Solutions B'!$E$5="Non"</xm:f>
            <x14:dxf>
              <fill>
                <patternFill>
                  <bgColor theme="0" tint="-0.499984740745262"/>
                </patternFill>
              </fill>
            </x14:dxf>
          </x14:cfRule>
          <xm:sqref>H7:H9</xm:sqref>
        </x14:conditionalFormatting>
        <x14:conditionalFormatting xmlns:xm="http://schemas.microsoft.com/office/excel/2006/main">
          <x14:cfRule type="expression" priority="192" id="{4A294D17-CD43-4046-88C9-B10168B511BF}">
            <xm:f>'Choix Solutions B'!$E$5="Non"</xm:f>
            <x14:dxf>
              <fill>
                <patternFill>
                  <bgColor theme="0" tint="-0.499984740745262"/>
                </patternFill>
              </fill>
            </x14:dxf>
          </x14:cfRule>
          <xm:sqref>I7:I9</xm:sqref>
        </x14:conditionalFormatting>
        <x14:conditionalFormatting xmlns:xm="http://schemas.microsoft.com/office/excel/2006/main">
          <x14:cfRule type="expression" priority="191" id="{43A534D1-D400-4005-8243-439EDAA3094E}">
            <xm:f>'Choix Solutions B'!$E$5="Non"</xm:f>
            <x14:dxf>
              <fill>
                <patternFill>
                  <bgColor theme="0" tint="-0.499984740745262"/>
                </patternFill>
              </fill>
            </x14:dxf>
          </x14:cfRule>
          <xm:sqref>J7:J9</xm:sqref>
        </x14:conditionalFormatting>
        <x14:conditionalFormatting xmlns:xm="http://schemas.microsoft.com/office/excel/2006/main">
          <x14:cfRule type="expression" priority="190" id="{19831762-3967-4820-B64F-F2187FA1FC13}">
            <xm:f>'Choix Solutions B'!$E$5="Non"</xm:f>
            <x14:dxf>
              <fill>
                <patternFill>
                  <bgColor theme="0" tint="-0.499984740745262"/>
                </patternFill>
              </fill>
            </x14:dxf>
          </x14:cfRule>
          <xm:sqref>K7:K9</xm:sqref>
        </x14:conditionalFormatting>
        <x14:conditionalFormatting xmlns:xm="http://schemas.microsoft.com/office/excel/2006/main">
          <x14:cfRule type="expression" priority="189" id="{3D4FF3D0-FC42-4372-87D3-0CC93CA925ED}">
            <xm:f>'Choix Solutions B'!$E$5="Non"</xm:f>
            <x14:dxf>
              <fill>
                <patternFill>
                  <bgColor theme="0" tint="-0.499984740745262"/>
                </patternFill>
              </fill>
            </x14:dxf>
          </x14:cfRule>
          <xm:sqref>L7:L9</xm:sqref>
        </x14:conditionalFormatting>
        <x14:conditionalFormatting xmlns:xm="http://schemas.microsoft.com/office/excel/2006/main">
          <x14:cfRule type="expression" priority="188" id="{C0B2E625-A9E7-4668-9653-5257B1C34E66}">
            <xm:f>'Choix Solutions B'!$E$5="Non"</xm:f>
            <x14:dxf>
              <fill>
                <patternFill>
                  <bgColor theme="0" tint="-0.499984740745262"/>
                </patternFill>
              </fill>
            </x14:dxf>
          </x14:cfRule>
          <xm:sqref>M7:M9</xm:sqref>
        </x14:conditionalFormatting>
        <x14:conditionalFormatting xmlns:xm="http://schemas.microsoft.com/office/excel/2006/main">
          <x14:cfRule type="expression" priority="187" id="{2B541E9B-DE87-4E40-9318-085AE7475D7A}">
            <xm:f>'Choix Solutions B'!$E$5="Non"</xm:f>
            <x14:dxf>
              <fill>
                <patternFill>
                  <bgColor theme="0" tint="-0.499984740745262"/>
                </patternFill>
              </fill>
            </x14:dxf>
          </x14:cfRule>
          <xm:sqref>N7:N9</xm:sqref>
        </x14:conditionalFormatting>
        <x14:conditionalFormatting xmlns:xm="http://schemas.microsoft.com/office/excel/2006/main">
          <x14:cfRule type="expression" priority="186" id="{67B6E71C-A351-4BEE-A48F-972179BC7184}">
            <xm:f>'Choix Solutions B'!$E$5="Non"</xm:f>
            <x14:dxf>
              <fill>
                <patternFill>
                  <bgColor theme="0" tint="-0.499984740745262"/>
                </patternFill>
              </fill>
            </x14:dxf>
          </x14:cfRule>
          <xm:sqref>H11:H13</xm:sqref>
        </x14:conditionalFormatting>
        <x14:conditionalFormatting xmlns:xm="http://schemas.microsoft.com/office/excel/2006/main">
          <x14:cfRule type="expression" priority="185" id="{81F2AFF3-E1B8-4FFC-BD05-4389F5B0629F}">
            <xm:f>'Choix Solutions B'!$E$5="Non"</xm:f>
            <x14:dxf>
              <fill>
                <patternFill>
                  <bgColor theme="0" tint="-0.499984740745262"/>
                </patternFill>
              </fill>
            </x14:dxf>
          </x14:cfRule>
          <xm:sqref>I11:I13</xm:sqref>
        </x14:conditionalFormatting>
        <x14:conditionalFormatting xmlns:xm="http://schemas.microsoft.com/office/excel/2006/main">
          <x14:cfRule type="expression" priority="184" id="{8FCECD87-CC5A-4760-8B3B-7F528C9B3FAA}">
            <xm:f>'Choix Solutions B'!$E$5="Non"</xm:f>
            <x14:dxf>
              <fill>
                <patternFill>
                  <bgColor theme="0" tint="-0.499984740745262"/>
                </patternFill>
              </fill>
            </x14:dxf>
          </x14:cfRule>
          <xm:sqref>J11:J13</xm:sqref>
        </x14:conditionalFormatting>
        <x14:conditionalFormatting xmlns:xm="http://schemas.microsoft.com/office/excel/2006/main">
          <x14:cfRule type="expression" priority="183" id="{383AE546-7374-4DDB-8999-47D031F24635}">
            <xm:f>'Choix Solutions B'!$E$5="Non"</xm:f>
            <x14:dxf>
              <fill>
                <patternFill>
                  <bgColor theme="0" tint="-0.499984740745262"/>
                </patternFill>
              </fill>
            </x14:dxf>
          </x14:cfRule>
          <xm:sqref>K11:K13</xm:sqref>
        </x14:conditionalFormatting>
        <x14:conditionalFormatting xmlns:xm="http://schemas.microsoft.com/office/excel/2006/main">
          <x14:cfRule type="expression" priority="182" id="{637049A0-33B4-4BFA-A107-576070E1DBF7}">
            <xm:f>'Choix Solutions B'!$E$5="Non"</xm:f>
            <x14:dxf>
              <fill>
                <patternFill>
                  <bgColor theme="0" tint="-0.499984740745262"/>
                </patternFill>
              </fill>
            </x14:dxf>
          </x14:cfRule>
          <xm:sqref>L11:L13</xm:sqref>
        </x14:conditionalFormatting>
        <x14:conditionalFormatting xmlns:xm="http://schemas.microsoft.com/office/excel/2006/main">
          <x14:cfRule type="expression" priority="181" id="{5B45B012-4416-4847-92B0-6816D50BA150}">
            <xm:f>'Choix Solutions B'!$E$5="Non"</xm:f>
            <x14:dxf>
              <fill>
                <patternFill>
                  <bgColor theme="0" tint="-0.499984740745262"/>
                </patternFill>
              </fill>
            </x14:dxf>
          </x14:cfRule>
          <xm:sqref>M11:M13</xm:sqref>
        </x14:conditionalFormatting>
        <x14:conditionalFormatting xmlns:xm="http://schemas.microsoft.com/office/excel/2006/main">
          <x14:cfRule type="expression" priority="180" id="{84438187-B690-4A9F-ABC0-8AE3E03C10F8}">
            <xm:f>'Choix Solutions B'!$E$5="Non"</xm:f>
            <x14:dxf>
              <fill>
                <patternFill>
                  <bgColor theme="0" tint="-0.499984740745262"/>
                </patternFill>
              </fill>
            </x14:dxf>
          </x14:cfRule>
          <xm:sqref>N11:N13</xm:sqref>
        </x14:conditionalFormatting>
        <x14:conditionalFormatting xmlns:xm="http://schemas.microsoft.com/office/excel/2006/main">
          <x14:cfRule type="expression" priority="179" id="{51418F81-F520-4297-BAFB-8393EBE7F00E}">
            <xm:f>'Choix Solutions B'!$E$5="Non"</xm:f>
            <x14:dxf>
              <fill>
                <patternFill>
                  <bgColor theme="0" tint="-0.499984740745262"/>
                </patternFill>
              </fill>
            </x14:dxf>
          </x14:cfRule>
          <xm:sqref>H15:H16</xm:sqref>
        </x14:conditionalFormatting>
        <x14:conditionalFormatting xmlns:xm="http://schemas.microsoft.com/office/excel/2006/main">
          <x14:cfRule type="expression" priority="178" id="{591723B9-30BF-450F-96A8-D39B902798C3}">
            <xm:f>'Choix Solutions B'!$E$5="Non"</xm:f>
            <x14:dxf>
              <fill>
                <patternFill>
                  <bgColor theme="0" tint="-0.499984740745262"/>
                </patternFill>
              </fill>
            </x14:dxf>
          </x14:cfRule>
          <xm:sqref>I15:I16</xm:sqref>
        </x14:conditionalFormatting>
        <x14:conditionalFormatting xmlns:xm="http://schemas.microsoft.com/office/excel/2006/main">
          <x14:cfRule type="expression" priority="177" id="{8A05C370-50B0-4EF5-9037-B8AB1ACF0C00}">
            <xm:f>'Choix Solutions B'!$E$5="Non"</xm:f>
            <x14:dxf>
              <fill>
                <patternFill>
                  <bgColor theme="0" tint="-0.499984740745262"/>
                </patternFill>
              </fill>
            </x14:dxf>
          </x14:cfRule>
          <xm:sqref>J15:J16</xm:sqref>
        </x14:conditionalFormatting>
        <x14:conditionalFormatting xmlns:xm="http://schemas.microsoft.com/office/excel/2006/main">
          <x14:cfRule type="expression" priority="176" id="{DA032C5F-3130-4B43-8D27-C5C830A4EE81}">
            <xm:f>'Choix Solutions B'!$E$5="Non"</xm:f>
            <x14:dxf>
              <fill>
                <patternFill>
                  <bgColor theme="0" tint="-0.499984740745262"/>
                </patternFill>
              </fill>
            </x14:dxf>
          </x14:cfRule>
          <xm:sqref>K15:K16</xm:sqref>
        </x14:conditionalFormatting>
        <x14:conditionalFormatting xmlns:xm="http://schemas.microsoft.com/office/excel/2006/main">
          <x14:cfRule type="expression" priority="175" id="{2FD06477-A13E-40A6-B2B9-71E6B1B46368}">
            <xm:f>'Choix Solutions B'!$E$5="Non"</xm:f>
            <x14:dxf>
              <fill>
                <patternFill>
                  <bgColor theme="0" tint="-0.499984740745262"/>
                </patternFill>
              </fill>
            </x14:dxf>
          </x14:cfRule>
          <xm:sqref>L15:L16</xm:sqref>
        </x14:conditionalFormatting>
        <x14:conditionalFormatting xmlns:xm="http://schemas.microsoft.com/office/excel/2006/main">
          <x14:cfRule type="expression" priority="174" id="{CD9D79DB-4808-4A10-9FC0-48557651628E}">
            <xm:f>'Choix Solutions B'!$E$5="Non"</xm:f>
            <x14:dxf>
              <fill>
                <patternFill>
                  <bgColor theme="0" tint="-0.499984740745262"/>
                </patternFill>
              </fill>
            </x14:dxf>
          </x14:cfRule>
          <xm:sqref>M15:M16</xm:sqref>
        </x14:conditionalFormatting>
        <x14:conditionalFormatting xmlns:xm="http://schemas.microsoft.com/office/excel/2006/main">
          <x14:cfRule type="expression" priority="173" id="{5FF4B28E-685D-4AB8-BA5B-425ECEB4BAB4}">
            <xm:f>'Choix Solutions B'!$E$5="Non"</xm:f>
            <x14:dxf>
              <fill>
                <patternFill>
                  <bgColor theme="0" tint="-0.499984740745262"/>
                </patternFill>
              </fill>
            </x14:dxf>
          </x14:cfRule>
          <xm:sqref>N15:N16</xm:sqref>
        </x14:conditionalFormatting>
        <x14:conditionalFormatting xmlns:xm="http://schemas.microsoft.com/office/excel/2006/main">
          <x14:cfRule type="expression" priority="172" id="{5D7FD73F-B700-4777-A915-F470FE0AC466}">
            <xm:f>'Choix Solutions B'!$L$5="Non"</xm:f>
            <x14:dxf>
              <font>
                <strike val="0"/>
              </font>
              <fill>
                <patternFill>
                  <bgColor theme="0" tint="-0.34998626667073579"/>
                </patternFill>
              </fill>
            </x14:dxf>
          </x14:cfRule>
          <xm:sqref>N1:N5 N7:N9 N11:N13 N15:N16 N18:N19 N22:N1048576</xm:sqref>
        </x14:conditionalFormatting>
        <x14:conditionalFormatting xmlns:xm="http://schemas.microsoft.com/office/excel/2006/main">
          <x14:cfRule type="expression" priority="171" id="{EA9E9596-A377-47A9-B88A-E516FD76896F}">
            <xm:f>'Choix Solutions B'!$K$5="Non"</xm:f>
            <x14:dxf>
              <fill>
                <patternFill>
                  <bgColor theme="0" tint="-0.34998626667073579"/>
                </patternFill>
              </fill>
            </x14:dxf>
          </x14:cfRule>
          <xm:sqref>M1:M5 M7:M9 M11:M13 M15:M16 M18:M19 M22:M1048576</xm:sqref>
        </x14:conditionalFormatting>
        <x14:conditionalFormatting xmlns:xm="http://schemas.microsoft.com/office/excel/2006/main">
          <x14:cfRule type="expression" priority="170" id="{3628BB23-B38C-42FF-896C-E6D45C2AAC58}">
            <xm:f>'Choix Solutions B'!$J$5="Non"</xm:f>
            <x14:dxf>
              <fill>
                <patternFill>
                  <bgColor theme="0" tint="-0.34998626667073579"/>
                </patternFill>
              </fill>
            </x14:dxf>
          </x14:cfRule>
          <xm:sqref>L1:L5 L7:L9 L11:L13 L15:L16 L18:L19 L22:L1048576</xm:sqref>
        </x14:conditionalFormatting>
        <x14:conditionalFormatting xmlns:xm="http://schemas.microsoft.com/office/excel/2006/main">
          <x14:cfRule type="expression" priority="169" id="{70107407-AB3E-4694-98AA-8BD9650A75A0}">
            <xm:f>'Choix Solutions B'!$I$5="Non"</xm:f>
            <x14:dxf>
              <fill>
                <patternFill>
                  <bgColor theme="0" tint="-0.34998626667073579"/>
                </patternFill>
              </fill>
            </x14:dxf>
          </x14:cfRule>
          <xm:sqref>K1:K5 K7:K9 K11:K13 K15:K16 K18:K19 K22:K1048576</xm:sqref>
        </x14:conditionalFormatting>
        <x14:conditionalFormatting xmlns:xm="http://schemas.microsoft.com/office/excel/2006/main">
          <x14:cfRule type="expression" priority="168" id="{1C1D405A-B7B6-4B1C-8770-7690D864CDD9}">
            <xm:f>'Choix Solutions B'!$H$5="Non"</xm:f>
            <x14:dxf>
              <fill>
                <patternFill>
                  <bgColor theme="0" tint="-0.34998626667073579"/>
                </patternFill>
              </fill>
            </x14:dxf>
          </x14:cfRule>
          <xm:sqref>J1:J5 J7:J9 J11:J13 J15:J16 J18:J19 J22:J1048576</xm:sqref>
        </x14:conditionalFormatting>
        <x14:conditionalFormatting xmlns:xm="http://schemas.microsoft.com/office/excel/2006/main">
          <x14:cfRule type="expression" priority="167" id="{8F44A29C-E687-49B0-AF81-CD5B026C2942}">
            <xm:f>'Choix Solutions B'!$G$5="Non"</xm:f>
            <x14:dxf>
              <fill>
                <patternFill>
                  <bgColor theme="0" tint="-0.34998626667073579"/>
                </patternFill>
              </fill>
            </x14:dxf>
          </x14:cfRule>
          <xm:sqref>I1:I5 I7:I9 I11:I13 I15:I16 I18:I19 I22:I1048576</xm:sqref>
        </x14:conditionalFormatting>
        <x14:conditionalFormatting xmlns:xm="http://schemas.microsoft.com/office/excel/2006/main">
          <x14:cfRule type="expression" priority="166" id="{D7CE41C5-776C-447A-A51A-28F2C06CDFC4}">
            <xm:f>'Choix Solutions B'!$F$5="Non"</xm:f>
            <x14:dxf>
              <fill>
                <patternFill>
                  <bgColor theme="0" tint="-0.34998626667073579"/>
                </patternFill>
              </fill>
            </x14:dxf>
          </x14:cfRule>
          <xm:sqref>H1:H5 H7:H9 H11:H13 H15:H16 H18:H19 H22:H1048576</xm:sqref>
        </x14:conditionalFormatting>
        <x14:conditionalFormatting xmlns:xm="http://schemas.microsoft.com/office/excel/2006/main">
          <x14:cfRule type="expression" priority="149" id="{2AEBE034-0D6B-4F07-ADAC-672F3A908B48}">
            <xm:f>'Choix Solutions B'!$E$5="Non"</xm:f>
            <x14:dxf>
              <fill>
                <patternFill>
                  <bgColor theme="0" tint="-0.34998626667073579"/>
                </patternFill>
              </fill>
            </x14:dxf>
          </x14:cfRule>
          <x14:cfRule type="expression" priority="164" id="{EAE77E42-AF90-4873-93D7-37852B475137}">
            <xm:f>'Choix Solutions B'!$E$5="Non"</xm:f>
            <x14:dxf>
              <fill>
                <patternFill>
                  <bgColor theme="0" tint="-0.499984740745262"/>
                </patternFill>
              </fill>
            </x14:dxf>
          </x14:cfRule>
          <xm:sqref>G6</xm:sqref>
        </x14:conditionalFormatting>
        <x14:conditionalFormatting xmlns:xm="http://schemas.microsoft.com/office/excel/2006/main">
          <x14:cfRule type="expression" priority="133" id="{8E0ED97D-F58F-4D1B-9D61-E54BA91358B7}">
            <xm:f>'Choix Solutions B'!$E$5="Non"</xm:f>
            <x14:dxf>
              <fill>
                <patternFill>
                  <bgColor theme="0" tint="-0.34998626667073579"/>
                </patternFill>
              </fill>
            </x14:dxf>
          </x14:cfRule>
          <x14:cfRule type="expression" priority="148" id="{5AF9E97C-A61E-42D2-97D1-671658AECEE5}">
            <xm:f>'Choix Solutions B'!$E$5="Non"</xm:f>
            <x14:dxf>
              <fill>
                <patternFill>
                  <bgColor theme="0" tint="-0.499984740745262"/>
                </patternFill>
              </fill>
            </x14:dxf>
          </x14:cfRule>
          <xm:sqref>G10</xm:sqref>
        </x14:conditionalFormatting>
        <x14:conditionalFormatting xmlns:xm="http://schemas.microsoft.com/office/excel/2006/main">
          <x14:cfRule type="expression" priority="117" id="{24336FC8-D921-4A24-AC80-92661DD7F01D}">
            <xm:f>'Choix Solutions B'!$E$5="Non"</xm:f>
            <x14:dxf>
              <fill>
                <patternFill>
                  <bgColor theme="0" tint="-0.34998626667073579"/>
                </patternFill>
              </fill>
            </x14:dxf>
          </x14:cfRule>
          <x14:cfRule type="expression" priority="132" id="{4AF18FEC-EB83-43B1-A034-5D2660855C47}">
            <xm:f>'Choix Solutions B'!$E$5="Non"</xm:f>
            <x14:dxf>
              <fill>
                <patternFill>
                  <bgColor theme="0" tint="-0.499984740745262"/>
                </patternFill>
              </fill>
            </x14:dxf>
          </x14:cfRule>
          <xm:sqref>G14</xm:sqref>
        </x14:conditionalFormatting>
        <x14:conditionalFormatting xmlns:xm="http://schemas.microsoft.com/office/excel/2006/main">
          <x14:cfRule type="expression" priority="85" id="{1D5A2A13-4210-4827-8607-74AA606587CC}">
            <xm:f>'Choix Solutions B'!$E$5="Non"</xm:f>
            <x14:dxf>
              <fill>
                <patternFill>
                  <bgColor theme="0" tint="-0.34998626667073579"/>
                </patternFill>
              </fill>
            </x14:dxf>
          </x14:cfRule>
          <x14:cfRule type="expression" priority="86" id="{B577C13C-30A5-47E5-83AC-BF7ED7E795DB}">
            <xm:f>'Choix Solutions B'!$E$5="Non"</xm:f>
            <x14:dxf>
              <fill>
                <patternFill>
                  <bgColor theme="0" tint="-0.499984740745262"/>
                </patternFill>
              </fill>
            </x14:dxf>
          </x14:cfRule>
          <xm:sqref>G17</xm:sqref>
        </x14:conditionalFormatting>
        <x14:conditionalFormatting xmlns:xm="http://schemas.microsoft.com/office/excel/2006/main">
          <x14:cfRule type="expression" priority="83" id="{97FA50EF-344B-4013-A30E-CAE08A44C839}">
            <xm:f>'Choix Solutions B'!$E$5="Non"</xm:f>
            <x14:dxf>
              <fill>
                <patternFill>
                  <bgColor theme="0" tint="-0.34998626667073579"/>
                </patternFill>
              </fill>
            </x14:dxf>
          </x14:cfRule>
          <x14:cfRule type="expression" priority="84" id="{D88145FD-F596-40CD-B49E-8B3287097D59}">
            <xm:f>'Choix Solutions B'!$E$5="Non"</xm:f>
            <x14:dxf>
              <fill>
                <patternFill>
                  <bgColor theme="0" tint="-0.499984740745262"/>
                </patternFill>
              </fill>
            </x14:dxf>
          </x14:cfRule>
          <xm:sqref>H17</xm:sqref>
        </x14:conditionalFormatting>
        <x14:conditionalFormatting xmlns:xm="http://schemas.microsoft.com/office/excel/2006/main">
          <x14:cfRule type="expression" priority="81" id="{21F9B961-358E-4118-9752-9F890379518B}">
            <xm:f>'Choix Solutions B'!$E$5="Non"</xm:f>
            <x14:dxf>
              <fill>
                <patternFill>
                  <bgColor theme="0" tint="-0.34998626667073579"/>
                </patternFill>
              </fill>
            </x14:dxf>
          </x14:cfRule>
          <x14:cfRule type="expression" priority="82" id="{25D6E581-C1AE-4E5E-80A7-5230F1EB356B}">
            <xm:f>'Choix Solutions B'!$E$5="Non"</xm:f>
            <x14:dxf>
              <fill>
                <patternFill>
                  <bgColor theme="0" tint="-0.499984740745262"/>
                </patternFill>
              </fill>
            </x14:dxf>
          </x14:cfRule>
          <xm:sqref>I17</xm:sqref>
        </x14:conditionalFormatting>
        <x14:conditionalFormatting xmlns:xm="http://schemas.microsoft.com/office/excel/2006/main">
          <x14:cfRule type="expression" priority="79" id="{49CEE6D9-8402-4E76-9717-477EBE96B53B}">
            <xm:f>'Choix Solutions B'!$E$5="Non"</xm:f>
            <x14:dxf>
              <fill>
                <patternFill>
                  <bgColor theme="0" tint="-0.34998626667073579"/>
                </patternFill>
              </fill>
            </x14:dxf>
          </x14:cfRule>
          <x14:cfRule type="expression" priority="80" id="{13076DA5-699D-484E-8474-9FFE2DC2F60D}">
            <xm:f>'Choix Solutions B'!$E$5="Non"</xm:f>
            <x14:dxf>
              <fill>
                <patternFill>
                  <bgColor theme="0" tint="-0.499984740745262"/>
                </patternFill>
              </fill>
            </x14:dxf>
          </x14:cfRule>
          <xm:sqref>J17</xm:sqref>
        </x14:conditionalFormatting>
        <x14:conditionalFormatting xmlns:xm="http://schemas.microsoft.com/office/excel/2006/main">
          <x14:cfRule type="expression" priority="77" id="{CA0A4FAE-9E69-4ED8-9737-DFE66DEEC8F3}">
            <xm:f>'Choix Solutions B'!$E$5="Non"</xm:f>
            <x14:dxf>
              <fill>
                <patternFill>
                  <bgColor theme="0" tint="-0.34998626667073579"/>
                </patternFill>
              </fill>
            </x14:dxf>
          </x14:cfRule>
          <x14:cfRule type="expression" priority="78" id="{58BAB89C-B29E-40D0-837F-65CEF5CA2389}">
            <xm:f>'Choix Solutions B'!$E$5="Non"</xm:f>
            <x14:dxf>
              <fill>
                <patternFill>
                  <bgColor theme="0" tint="-0.499984740745262"/>
                </patternFill>
              </fill>
            </x14:dxf>
          </x14:cfRule>
          <xm:sqref>K17</xm:sqref>
        </x14:conditionalFormatting>
        <x14:conditionalFormatting xmlns:xm="http://schemas.microsoft.com/office/excel/2006/main">
          <x14:cfRule type="expression" priority="75" id="{9D0353F0-F0DA-43EB-891C-B34AB0FE224C}">
            <xm:f>'Choix Solutions B'!$E$5="Non"</xm:f>
            <x14:dxf>
              <fill>
                <patternFill>
                  <bgColor theme="0" tint="-0.34998626667073579"/>
                </patternFill>
              </fill>
            </x14:dxf>
          </x14:cfRule>
          <x14:cfRule type="expression" priority="76" id="{2381541B-FCE3-4345-AA62-79AA240818F7}">
            <xm:f>'Choix Solutions B'!$E$5="Non"</xm:f>
            <x14:dxf>
              <fill>
                <patternFill>
                  <bgColor theme="0" tint="-0.499984740745262"/>
                </patternFill>
              </fill>
            </x14:dxf>
          </x14:cfRule>
          <xm:sqref>L17</xm:sqref>
        </x14:conditionalFormatting>
        <x14:conditionalFormatting xmlns:xm="http://schemas.microsoft.com/office/excel/2006/main">
          <x14:cfRule type="expression" priority="73" id="{6C2F6726-889D-4133-876F-DBC9EEA381C9}">
            <xm:f>'Choix Solutions B'!$E$5="Non"</xm:f>
            <x14:dxf>
              <fill>
                <patternFill>
                  <bgColor theme="0" tint="-0.34998626667073579"/>
                </patternFill>
              </fill>
            </x14:dxf>
          </x14:cfRule>
          <x14:cfRule type="expression" priority="74" id="{02614AD6-5971-421C-96E8-24D8EBF7E047}">
            <xm:f>'Choix Solutions B'!$E$5="Non"</xm:f>
            <x14:dxf>
              <fill>
                <patternFill>
                  <bgColor theme="0" tint="-0.499984740745262"/>
                </patternFill>
              </fill>
            </x14:dxf>
          </x14:cfRule>
          <xm:sqref>M17</xm:sqref>
        </x14:conditionalFormatting>
        <x14:conditionalFormatting xmlns:xm="http://schemas.microsoft.com/office/excel/2006/main">
          <x14:cfRule type="expression" priority="71" id="{AA49F3AA-1152-49AF-912D-D65F00DAECFF}">
            <xm:f>'Choix Solutions B'!$E$5="Non"</xm:f>
            <x14:dxf>
              <fill>
                <patternFill>
                  <bgColor theme="0" tint="-0.34998626667073579"/>
                </patternFill>
              </fill>
            </x14:dxf>
          </x14:cfRule>
          <x14:cfRule type="expression" priority="72" id="{49B24A83-D2A5-4467-AE02-CDA7635B8118}">
            <xm:f>'Choix Solutions B'!$E$5="Non"</xm:f>
            <x14:dxf>
              <fill>
                <patternFill>
                  <bgColor theme="0" tint="-0.499984740745262"/>
                </patternFill>
              </fill>
            </x14:dxf>
          </x14:cfRule>
          <xm:sqref>N17</xm:sqref>
        </x14:conditionalFormatting>
        <x14:conditionalFormatting xmlns:xm="http://schemas.microsoft.com/office/excel/2006/main">
          <x14:cfRule type="expression" priority="69" id="{32B9F32B-A830-4D51-9A30-A8DC542297D8}">
            <xm:f>'Choix Solutions B'!$E$5="Non"</xm:f>
            <x14:dxf>
              <fill>
                <patternFill>
                  <bgColor theme="0" tint="-0.34998626667073579"/>
                </patternFill>
              </fill>
            </x14:dxf>
          </x14:cfRule>
          <x14:cfRule type="expression" priority="70" id="{349A7B23-2F5A-4941-ACAF-0F00B87D1A96}">
            <xm:f>'Choix Solutions B'!$E$5="Non"</xm:f>
            <x14:dxf>
              <fill>
                <patternFill>
                  <bgColor theme="0" tint="-0.499984740745262"/>
                </patternFill>
              </fill>
            </x14:dxf>
          </x14:cfRule>
          <xm:sqref>H6</xm:sqref>
        </x14:conditionalFormatting>
        <x14:conditionalFormatting xmlns:xm="http://schemas.microsoft.com/office/excel/2006/main">
          <x14:cfRule type="expression" priority="67" id="{CBDAC5A3-F581-4974-8D2D-1BE242585D4C}">
            <xm:f>'Choix Solutions B'!$E$5="Non"</xm:f>
            <x14:dxf>
              <fill>
                <patternFill>
                  <bgColor theme="0" tint="-0.34998626667073579"/>
                </patternFill>
              </fill>
            </x14:dxf>
          </x14:cfRule>
          <x14:cfRule type="expression" priority="68" id="{018CA5B7-19FD-45F3-9EFD-132E76C82D3B}">
            <xm:f>'Choix Solutions B'!$E$5="Non"</xm:f>
            <x14:dxf>
              <fill>
                <patternFill>
                  <bgColor theme="0" tint="-0.499984740745262"/>
                </patternFill>
              </fill>
            </x14:dxf>
          </x14:cfRule>
          <xm:sqref>I6</xm:sqref>
        </x14:conditionalFormatting>
        <x14:conditionalFormatting xmlns:xm="http://schemas.microsoft.com/office/excel/2006/main">
          <x14:cfRule type="expression" priority="65" id="{941B83DE-C1F5-4AA7-B66D-B796BFDEA77F}">
            <xm:f>'Choix Solutions B'!$E$5="Non"</xm:f>
            <x14:dxf>
              <fill>
                <patternFill>
                  <bgColor theme="0" tint="-0.34998626667073579"/>
                </patternFill>
              </fill>
            </x14:dxf>
          </x14:cfRule>
          <x14:cfRule type="expression" priority="66" id="{B59B7CB5-C5BC-4A28-95EC-6C139EE92F74}">
            <xm:f>'Choix Solutions B'!$E$5="Non"</xm:f>
            <x14:dxf>
              <fill>
                <patternFill>
                  <bgColor theme="0" tint="-0.499984740745262"/>
                </patternFill>
              </fill>
            </x14:dxf>
          </x14:cfRule>
          <xm:sqref>J6</xm:sqref>
        </x14:conditionalFormatting>
        <x14:conditionalFormatting xmlns:xm="http://schemas.microsoft.com/office/excel/2006/main">
          <x14:cfRule type="expression" priority="63" id="{EECBA926-F60D-491F-977B-7FB5B6260BF8}">
            <xm:f>'Choix Solutions B'!$E$5="Non"</xm:f>
            <x14:dxf>
              <fill>
                <patternFill>
                  <bgColor theme="0" tint="-0.34998626667073579"/>
                </patternFill>
              </fill>
            </x14:dxf>
          </x14:cfRule>
          <x14:cfRule type="expression" priority="64" id="{11C3028F-F64C-41BE-8373-AFF6A0CDDAE2}">
            <xm:f>'Choix Solutions B'!$E$5="Non"</xm:f>
            <x14:dxf>
              <fill>
                <patternFill>
                  <bgColor theme="0" tint="-0.499984740745262"/>
                </patternFill>
              </fill>
            </x14:dxf>
          </x14:cfRule>
          <xm:sqref>K6</xm:sqref>
        </x14:conditionalFormatting>
        <x14:conditionalFormatting xmlns:xm="http://schemas.microsoft.com/office/excel/2006/main">
          <x14:cfRule type="expression" priority="61" id="{1475D530-DF3D-45CD-AB77-189690A49277}">
            <xm:f>'Choix Solutions B'!$E$5="Non"</xm:f>
            <x14:dxf>
              <fill>
                <patternFill>
                  <bgColor theme="0" tint="-0.34998626667073579"/>
                </patternFill>
              </fill>
            </x14:dxf>
          </x14:cfRule>
          <x14:cfRule type="expression" priority="62" id="{B87B65E8-B413-46A5-B0A6-6C1BB4DEA251}">
            <xm:f>'Choix Solutions B'!$E$5="Non"</xm:f>
            <x14:dxf>
              <fill>
                <patternFill>
                  <bgColor theme="0" tint="-0.499984740745262"/>
                </patternFill>
              </fill>
            </x14:dxf>
          </x14:cfRule>
          <xm:sqref>L6</xm:sqref>
        </x14:conditionalFormatting>
        <x14:conditionalFormatting xmlns:xm="http://schemas.microsoft.com/office/excel/2006/main">
          <x14:cfRule type="expression" priority="59" id="{4B81F7F0-DE7F-4E0B-81AB-F69A80E7FAC9}">
            <xm:f>'Choix Solutions B'!$E$5="Non"</xm:f>
            <x14:dxf>
              <fill>
                <patternFill>
                  <bgColor theme="0" tint="-0.34998626667073579"/>
                </patternFill>
              </fill>
            </x14:dxf>
          </x14:cfRule>
          <x14:cfRule type="expression" priority="60" id="{6E348872-6816-4B5A-92E3-7F11995A81F2}">
            <xm:f>'Choix Solutions B'!$E$5="Non"</xm:f>
            <x14:dxf>
              <fill>
                <patternFill>
                  <bgColor theme="0" tint="-0.499984740745262"/>
                </patternFill>
              </fill>
            </x14:dxf>
          </x14:cfRule>
          <xm:sqref>M6</xm:sqref>
        </x14:conditionalFormatting>
        <x14:conditionalFormatting xmlns:xm="http://schemas.microsoft.com/office/excel/2006/main">
          <x14:cfRule type="expression" priority="57" id="{BC137BED-93E8-4A27-8F66-78F3FC3264C3}">
            <xm:f>'Choix Solutions B'!$E$5="Non"</xm:f>
            <x14:dxf>
              <fill>
                <patternFill>
                  <bgColor theme="0" tint="-0.34998626667073579"/>
                </patternFill>
              </fill>
            </x14:dxf>
          </x14:cfRule>
          <x14:cfRule type="expression" priority="58" id="{0E829B22-3934-4C7B-B2CF-1198B933EC14}">
            <xm:f>'Choix Solutions B'!$E$5="Non"</xm:f>
            <x14:dxf>
              <fill>
                <patternFill>
                  <bgColor theme="0" tint="-0.499984740745262"/>
                </patternFill>
              </fill>
            </x14:dxf>
          </x14:cfRule>
          <xm:sqref>N6</xm:sqref>
        </x14:conditionalFormatting>
        <x14:conditionalFormatting xmlns:xm="http://schemas.microsoft.com/office/excel/2006/main">
          <x14:cfRule type="expression" priority="55" id="{1CDDBDBC-B871-4C26-A8EA-87735DC6CF06}">
            <xm:f>'Choix Solutions B'!$E$5="Non"</xm:f>
            <x14:dxf>
              <fill>
                <patternFill>
                  <bgColor theme="0" tint="-0.34998626667073579"/>
                </patternFill>
              </fill>
            </x14:dxf>
          </x14:cfRule>
          <x14:cfRule type="expression" priority="56" id="{FB108233-E233-47C3-A52D-231030098173}">
            <xm:f>'Choix Solutions B'!$E$5="Non"</xm:f>
            <x14:dxf>
              <fill>
                <patternFill>
                  <bgColor theme="0" tint="-0.499984740745262"/>
                </patternFill>
              </fill>
            </x14:dxf>
          </x14:cfRule>
          <xm:sqref>H10</xm:sqref>
        </x14:conditionalFormatting>
        <x14:conditionalFormatting xmlns:xm="http://schemas.microsoft.com/office/excel/2006/main">
          <x14:cfRule type="expression" priority="53" id="{7B1FC28F-8A09-4C75-AB2B-ABBC127589A9}">
            <xm:f>'Choix Solutions B'!$E$5="Non"</xm:f>
            <x14:dxf>
              <fill>
                <patternFill>
                  <bgColor theme="0" tint="-0.34998626667073579"/>
                </patternFill>
              </fill>
            </x14:dxf>
          </x14:cfRule>
          <x14:cfRule type="expression" priority="54" id="{E3D688AF-4F12-45D6-BDEA-21E1FBA04A60}">
            <xm:f>'Choix Solutions B'!$E$5="Non"</xm:f>
            <x14:dxf>
              <fill>
                <patternFill>
                  <bgColor theme="0" tint="-0.499984740745262"/>
                </patternFill>
              </fill>
            </x14:dxf>
          </x14:cfRule>
          <xm:sqref>I10</xm:sqref>
        </x14:conditionalFormatting>
        <x14:conditionalFormatting xmlns:xm="http://schemas.microsoft.com/office/excel/2006/main">
          <x14:cfRule type="expression" priority="51" id="{56120EDC-3CAA-454B-A84B-81B8ECD1DE0D}">
            <xm:f>'Choix Solutions B'!$E$5="Non"</xm:f>
            <x14:dxf>
              <fill>
                <patternFill>
                  <bgColor theme="0" tint="-0.34998626667073579"/>
                </patternFill>
              </fill>
            </x14:dxf>
          </x14:cfRule>
          <x14:cfRule type="expression" priority="52" id="{5ACD83D6-B749-48CB-B8C6-AC52C896556F}">
            <xm:f>'Choix Solutions B'!$E$5="Non"</xm:f>
            <x14:dxf>
              <fill>
                <patternFill>
                  <bgColor theme="0" tint="-0.499984740745262"/>
                </patternFill>
              </fill>
            </x14:dxf>
          </x14:cfRule>
          <xm:sqref>J10</xm:sqref>
        </x14:conditionalFormatting>
        <x14:conditionalFormatting xmlns:xm="http://schemas.microsoft.com/office/excel/2006/main">
          <x14:cfRule type="expression" priority="49" id="{FF57C6C5-DF32-4233-9FCB-3B8C43C43192}">
            <xm:f>'Choix Solutions B'!$E$5="Non"</xm:f>
            <x14:dxf>
              <fill>
                <patternFill>
                  <bgColor theme="0" tint="-0.34998626667073579"/>
                </patternFill>
              </fill>
            </x14:dxf>
          </x14:cfRule>
          <x14:cfRule type="expression" priority="50" id="{0868DD95-46D4-4DB0-86DB-6278762C07BD}">
            <xm:f>'Choix Solutions B'!$E$5="Non"</xm:f>
            <x14:dxf>
              <fill>
                <patternFill>
                  <bgColor theme="0" tint="-0.499984740745262"/>
                </patternFill>
              </fill>
            </x14:dxf>
          </x14:cfRule>
          <xm:sqref>K10</xm:sqref>
        </x14:conditionalFormatting>
        <x14:conditionalFormatting xmlns:xm="http://schemas.microsoft.com/office/excel/2006/main">
          <x14:cfRule type="expression" priority="47" id="{3C1E5A64-481A-428B-90FA-F7101ADED5E9}">
            <xm:f>'Choix Solutions B'!$E$5="Non"</xm:f>
            <x14:dxf>
              <fill>
                <patternFill>
                  <bgColor theme="0" tint="-0.34998626667073579"/>
                </patternFill>
              </fill>
            </x14:dxf>
          </x14:cfRule>
          <x14:cfRule type="expression" priority="48" id="{516490D2-C0B3-41C1-9A81-F16CC7C702E0}">
            <xm:f>'Choix Solutions B'!$E$5="Non"</xm:f>
            <x14:dxf>
              <fill>
                <patternFill>
                  <bgColor theme="0" tint="-0.499984740745262"/>
                </patternFill>
              </fill>
            </x14:dxf>
          </x14:cfRule>
          <xm:sqref>L10</xm:sqref>
        </x14:conditionalFormatting>
        <x14:conditionalFormatting xmlns:xm="http://schemas.microsoft.com/office/excel/2006/main">
          <x14:cfRule type="expression" priority="45" id="{4C8E93E3-3EE9-44B0-91CA-8C03538A40C0}">
            <xm:f>'Choix Solutions B'!$E$5="Non"</xm:f>
            <x14:dxf>
              <fill>
                <patternFill>
                  <bgColor theme="0" tint="-0.34998626667073579"/>
                </patternFill>
              </fill>
            </x14:dxf>
          </x14:cfRule>
          <x14:cfRule type="expression" priority="46" id="{C58A24E5-635B-4EC0-9C72-BEAC28E71D30}">
            <xm:f>'Choix Solutions B'!$E$5="Non"</xm:f>
            <x14:dxf>
              <fill>
                <patternFill>
                  <bgColor theme="0" tint="-0.499984740745262"/>
                </patternFill>
              </fill>
            </x14:dxf>
          </x14:cfRule>
          <xm:sqref>M10</xm:sqref>
        </x14:conditionalFormatting>
        <x14:conditionalFormatting xmlns:xm="http://schemas.microsoft.com/office/excel/2006/main">
          <x14:cfRule type="expression" priority="43" id="{F7EEDDE0-3AD0-40C4-AF85-06B156EEC7E9}">
            <xm:f>'Choix Solutions B'!$E$5="Non"</xm:f>
            <x14:dxf>
              <fill>
                <patternFill>
                  <bgColor theme="0" tint="-0.34998626667073579"/>
                </patternFill>
              </fill>
            </x14:dxf>
          </x14:cfRule>
          <x14:cfRule type="expression" priority="44" id="{61E3DD90-76D0-45C9-BDF2-F3A2F7EAB42D}">
            <xm:f>'Choix Solutions B'!$E$5="Non"</xm:f>
            <x14:dxf>
              <fill>
                <patternFill>
                  <bgColor theme="0" tint="-0.499984740745262"/>
                </patternFill>
              </fill>
            </x14:dxf>
          </x14:cfRule>
          <xm:sqref>N10</xm:sqref>
        </x14:conditionalFormatting>
        <x14:conditionalFormatting xmlns:xm="http://schemas.microsoft.com/office/excel/2006/main">
          <x14:cfRule type="expression" priority="41" id="{A6B50D1F-BD88-4FAE-9D54-3E86B8F4D422}">
            <xm:f>'Choix Solutions B'!$E$5="Non"</xm:f>
            <x14:dxf>
              <fill>
                <patternFill>
                  <bgColor theme="0" tint="-0.34998626667073579"/>
                </patternFill>
              </fill>
            </x14:dxf>
          </x14:cfRule>
          <x14:cfRule type="expression" priority="42" id="{74AD3251-C10D-4F6E-8A5E-44B163CFCD70}">
            <xm:f>'Choix Solutions B'!$E$5="Non"</xm:f>
            <x14:dxf>
              <fill>
                <patternFill>
                  <bgColor theme="0" tint="-0.499984740745262"/>
                </patternFill>
              </fill>
            </x14:dxf>
          </x14:cfRule>
          <xm:sqref>H14</xm:sqref>
        </x14:conditionalFormatting>
        <x14:conditionalFormatting xmlns:xm="http://schemas.microsoft.com/office/excel/2006/main">
          <x14:cfRule type="expression" priority="39" id="{E64857E1-32B2-456D-9D5C-83D994D0EFF1}">
            <xm:f>'Choix Solutions B'!$E$5="Non"</xm:f>
            <x14:dxf>
              <fill>
                <patternFill>
                  <bgColor theme="0" tint="-0.34998626667073579"/>
                </patternFill>
              </fill>
            </x14:dxf>
          </x14:cfRule>
          <x14:cfRule type="expression" priority="40" id="{14E853E3-3A5A-44B4-874B-DD2647517CB2}">
            <xm:f>'Choix Solutions B'!$E$5="Non"</xm:f>
            <x14:dxf>
              <fill>
                <patternFill>
                  <bgColor theme="0" tint="-0.499984740745262"/>
                </patternFill>
              </fill>
            </x14:dxf>
          </x14:cfRule>
          <xm:sqref>I14</xm:sqref>
        </x14:conditionalFormatting>
        <x14:conditionalFormatting xmlns:xm="http://schemas.microsoft.com/office/excel/2006/main">
          <x14:cfRule type="expression" priority="37" id="{6A480301-BEA0-4734-9562-606288B89B2D}">
            <xm:f>'Choix Solutions B'!$E$5="Non"</xm:f>
            <x14:dxf>
              <fill>
                <patternFill>
                  <bgColor theme="0" tint="-0.34998626667073579"/>
                </patternFill>
              </fill>
            </x14:dxf>
          </x14:cfRule>
          <x14:cfRule type="expression" priority="38" id="{D3284B0A-295F-4CD7-81F5-5DD92E1669E5}">
            <xm:f>'Choix Solutions B'!$E$5="Non"</xm:f>
            <x14:dxf>
              <fill>
                <patternFill>
                  <bgColor theme="0" tint="-0.499984740745262"/>
                </patternFill>
              </fill>
            </x14:dxf>
          </x14:cfRule>
          <xm:sqref>J14</xm:sqref>
        </x14:conditionalFormatting>
        <x14:conditionalFormatting xmlns:xm="http://schemas.microsoft.com/office/excel/2006/main">
          <x14:cfRule type="expression" priority="35" id="{48CBCDD3-6575-47F0-92C8-8FE63488AAB2}">
            <xm:f>'Choix Solutions B'!$E$5="Non"</xm:f>
            <x14:dxf>
              <fill>
                <patternFill>
                  <bgColor theme="0" tint="-0.34998626667073579"/>
                </patternFill>
              </fill>
            </x14:dxf>
          </x14:cfRule>
          <x14:cfRule type="expression" priority="36" id="{0C8F29AF-7F91-4BDE-B38C-5D1112FC734B}">
            <xm:f>'Choix Solutions B'!$E$5="Non"</xm:f>
            <x14:dxf>
              <fill>
                <patternFill>
                  <bgColor theme="0" tint="-0.499984740745262"/>
                </patternFill>
              </fill>
            </x14:dxf>
          </x14:cfRule>
          <xm:sqref>K14</xm:sqref>
        </x14:conditionalFormatting>
        <x14:conditionalFormatting xmlns:xm="http://schemas.microsoft.com/office/excel/2006/main">
          <x14:cfRule type="expression" priority="33" id="{2BF55D85-BF3E-4160-987A-4A3A6075D958}">
            <xm:f>'Choix Solutions B'!$E$5="Non"</xm:f>
            <x14:dxf>
              <fill>
                <patternFill>
                  <bgColor theme="0" tint="-0.34998626667073579"/>
                </patternFill>
              </fill>
            </x14:dxf>
          </x14:cfRule>
          <x14:cfRule type="expression" priority="34" id="{C83576C1-715A-43E7-91E3-BBF55521AC5D}">
            <xm:f>'Choix Solutions B'!$E$5="Non"</xm:f>
            <x14:dxf>
              <fill>
                <patternFill>
                  <bgColor theme="0" tint="-0.499984740745262"/>
                </patternFill>
              </fill>
            </x14:dxf>
          </x14:cfRule>
          <xm:sqref>L14</xm:sqref>
        </x14:conditionalFormatting>
        <x14:conditionalFormatting xmlns:xm="http://schemas.microsoft.com/office/excel/2006/main">
          <x14:cfRule type="expression" priority="31" id="{70102B97-E0DA-47FC-B9BF-7DDD83A8349C}">
            <xm:f>'Choix Solutions B'!$E$5="Non"</xm:f>
            <x14:dxf>
              <fill>
                <patternFill>
                  <bgColor theme="0" tint="-0.34998626667073579"/>
                </patternFill>
              </fill>
            </x14:dxf>
          </x14:cfRule>
          <x14:cfRule type="expression" priority="32" id="{6041F7CC-530D-484E-9D07-7E8B42960A8C}">
            <xm:f>'Choix Solutions B'!$E$5="Non"</xm:f>
            <x14:dxf>
              <fill>
                <patternFill>
                  <bgColor theme="0" tint="-0.499984740745262"/>
                </patternFill>
              </fill>
            </x14:dxf>
          </x14:cfRule>
          <xm:sqref>M14</xm:sqref>
        </x14:conditionalFormatting>
        <x14:conditionalFormatting xmlns:xm="http://schemas.microsoft.com/office/excel/2006/main">
          <x14:cfRule type="expression" priority="29" id="{42E21F90-A053-4252-923A-4F5983B9B822}">
            <xm:f>'Choix Solutions B'!$E$5="Non"</xm:f>
            <x14:dxf>
              <fill>
                <patternFill>
                  <bgColor theme="0" tint="-0.34998626667073579"/>
                </patternFill>
              </fill>
            </x14:dxf>
          </x14:cfRule>
          <x14:cfRule type="expression" priority="30" id="{B2E3F7B0-83F4-4494-94EB-8EEEC967FDD9}">
            <xm:f>'Choix Solutions B'!$E$5="Non"</xm:f>
            <x14:dxf>
              <fill>
                <patternFill>
                  <bgColor theme="0" tint="-0.499984740745262"/>
                </patternFill>
              </fill>
            </x14:dxf>
          </x14:cfRule>
          <xm:sqref>N14</xm:sqref>
        </x14:conditionalFormatting>
        <x14:conditionalFormatting xmlns:xm="http://schemas.microsoft.com/office/excel/2006/main">
          <x14:cfRule type="expression" priority="27" id="{B5C99E81-50B6-4B2C-9E63-6BDD4086C1BB}">
            <xm:f>'Choix Solutions B'!$E$5="Non"</xm:f>
            <x14:dxf>
              <fill>
                <patternFill>
                  <bgColor theme="0" tint="-0.34998626667073579"/>
                </patternFill>
              </fill>
            </x14:dxf>
          </x14:cfRule>
          <x14:cfRule type="expression" priority="28" id="{7D5C27F5-3280-4E9F-94BE-2A4B351BAEF0}">
            <xm:f>'Choix Solutions B'!$E$5="Non"</xm:f>
            <x14:dxf>
              <fill>
                <patternFill>
                  <bgColor theme="0" tint="-0.499984740745262"/>
                </patternFill>
              </fill>
            </x14:dxf>
          </x14:cfRule>
          <xm:sqref>H20</xm:sqref>
        </x14:conditionalFormatting>
        <x14:conditionalFormatting xmlns:xm="http://schemas.microsoft.com/office/excel/2006/main">
          <x14:cfRule type="expression" priority="25" id="{C5CB4126-A42F-4536-A96B-39A5E208253D}">
            <xm:f>'Choix Solutions B'!$E$5="Non"</xm:f>
            <x14:dxf>
              <fill>
                <patternFill>
                  <bgColor theme="0" tint="-0.34998626667073579"/>
                </patternFill>
              </fill>
            </x14:dxf>
          </x14:cfRule>
          <x14:cfRule type="expression" priority="26" id="{9A50CC9A-CA6E-4BE5-B2CA-E46C71F6856F}">
            <xm:f>'Choix Solutions B'!$E$5="Non"</xm:f>
            <x14:dxf>
              <fill>
                <patternFill>
                  <bgColor theme="0" tint="-0.499984740745262"/>
                </patternFill>
              </fill>
            </x14:dxf>
          </x14:cfRule>
          <xm:sqref>I20</xm:sqref>
        </x14:conditionalFormatting>
        <x14:conditionalFormatting xmlns:xm="http://schemas.microsoft.com/office/excel/2006/main">
          <x14:cfRule type="expression" priority="23" id="{D3A4A670-A3D6-4CD4-AB51-45874A3C65C8}">
            <xm:f>'Choix Solutions B'!$E$5="Non"</xm:f>
            <x14:dxf>
              <fill>
                <patternFill>
                  <bgColor theme="0" tint="-0.34998626667073579"/>
                </patternFill>
              </fill>
            </x14:dxf>
          </x14:cfRule>
          <x14:cfRule type="expression" priority="24" id="{57B066FC-8D29-49CD-98C8-91BEAE605FCE}">
            <xm:f>'Choix Solutions B'!$E$5="Non"</xm:f>
            <x14:dxf>
              <fill>
                <patternFill>
                  <bgColor theme="0" tint="-0.499984740745262"/>
                </patternFill>
              </fill>
            </x14:dxf>
          </x14:cfRule>
          <xm:sqref>J20</xm:sqref>
        </x14:conditionalFormatting>
        <x14:conditionalFormatting xmlns:xm="http://schemas.microsoft.com/office/excel/2006/main">
          <x14:cfRule type="expression" priority="21" id="{6D0426E3-0784-49F5-A5E8-A1B7A1946C74}">
            <xm:f>'Choix Solutions B'!$E$5="Non"</xm:f>
            <x14:dxf>
              <fill>
                <patternFill>
                  <bgColor theme="0" tint="-0.34998626667073579"/>
                </patternFill>
              </fill>
            </x14:dxf>
          </x14:cfRule>
          <x14:cfRule type="expression" priority="22" id="{450DB075-7E5B-4AD5-8316-82C62345858B}">
            <xm:f>'Choix Solutions B'!$E$5="Non"</xm:f>
            <x14:dxf>
              <fill>
                <patternFill>
                  <bgColor theme="0" tint="-0.499984740745262"/>
                </patternFill>
              </fill>
            </x14:dxf>
          </x14:cfRule>
          <xm:sqref>K20</xm:sqref>
        </x14:conditionalFormatting>
        <x14:conditionalFormatting xmlns:xm="http://schemas.microsoft.com/office/excel/2006/main">
          <x14:cfRule type="expression" priority="19" id="{2291D35F-5A88-418F-B83C-1D8176B96EF9}">
            <xm:f>'Choix Solutions B'!$E$5="Non"</xm:f>
            <x14:dxf>
              <fill>
                <patternFill>
                  <bgColor theme="0" tint="-0.34998626667073579"/>
                </patternFill>
              </fill>
            </x14:dxf>
          </x14:cfRule>
          <x14:cfRule type="expression" priority="20" id="{A1270FF3-D290-495D-801F-10669480E96A}">
            <xm:f>'Choix Solutions B'!$E$5="Non"</xm:f>
            <x14:dxf>
              <fill>
                <patternFill>
                  <bgColor theme="0" tint="-0.499984740745262"/>
                </patternFill>
              </fill>
            </x14:dxf>
          </x14:cfRule>
          <xm:sqref>L20</xm:sqref>
        </x14:conditionalFormatting>
        <x14:conditionalFormatting xmlns:xm="http://schemas.microsoft.com/office/excel/2006/main">
          <x14:cfRule type="expression" priority="17" id="{97DBA16B-E337-4798-AFE0-E0810BC1135B}">
            <xm:f>'Choix Solutions B'!$E$5="Non"</xm:f>
            <x14:dxf>
              <fill>
                <patternFill>
                  <bgColor theme="0" tint="-0.34998626667073579"/>
                </patternFill>
              </fill>
            </x14:dxf>
          </x14:cfRule>
          <x14:cfRule type="expression" priority="18" id="{EADDC37C-775F-4B37-9CCD-67B3519062F4}">
            <xm:f>'Choix Solutions B'!$E$5="Non"</xm:f>
            <x14:dxf>
              <fill>
                <patternFill>
                  <bgColor theme="0" tint="-0.499984740745262"/>
                </patternFill>
              </fill>
            </x14:dxf>
          </x14:cfRule>
          <xm:sqref>M20</xm:sqref>
        </x14:conditionalFormatting>
        <x14:conditionalFormatting xmlns:xm="http://schemas.microsoft.com/office/excel/2006/main">
          <x14:cfRule type="expression" priority="15" id="{8BD3BADD-13F0-4F24-AC11-1116BBCC2435}">
            <xm:f>'Choix Solutions B'!$E$5="Non"</xm:f>
            <x14:dxf>
              <fill>
                <patternFill>
                  <bgColor theme="0" tint="-0.34998626667073579"/>
                </patternFill>
              </fill>
            </x14:dxf>
          </x14:cfRule>
          <x14:cfRule type="expression" priority="16" id="{EE52E324-30AC-44A5-9F26-BFB034CBC9D7}">
            <xm:f>'Choix Solutions B'!$E$5="Non"</xm:f>
            <x14:dxf>
              <fill>
                <patternFill>
                  <bgColor theme="0" tint="-0.499984740745262"/>
                </patternFill>
              </fill>
            </x14:dxf>
          </x14:cfRule>
          <xm:sqref>N20</xm:sqref>
        </x14:conditionalFormatting>
        <x14:conditionalFormatting xmlns:xm="http://schemas.microsoft.com/office/excel/2006/main">
          <x14:cfRule type="expression" priority="13" id="{3C7C34A0-72D9-415C-8790-0827ADF5BDE3}">
            <xm:f>'Choix Solutions B'!$E$5="Non"</xm:f>
            <x14:dxf>
              <fill>
                <patternFill>
                  <bgColor theme="0" tint="-0.34998626667073579"/>
                </patternFill>
              </fill>
            </x14:dxf>
          </x14:cfRule>
          <x14:cfRule type="expression" priority="14" id="{DFD7F7E3-3AC9-4CC8-BF81-335EEC6C3BEF}">
            <xm:f>'Choix Solutions B'!$E$5="Non"</xm:f>
            <x14:dxf>
              <fill>
                <patternFill>
                  <bgColor theme="0" tint="-0.499984740745262"/>
                </patternFill>
              </fill>
            </x14:dxf>
          </x14:cfRule>
          <xm:sqref>H21</xm:sqref>
        </x14:conditionalFormatting>
        <x14:conditionalFormatting xmlns:xm="http://schemas.microsoft.com/office/excel/2006/main">
          <x14:cfRule type="expression" priority="11" id="{377DEE2B-303F-4ABC-B953-1563965A544E}">
            <xm:f>'Choix Solutions B'!$E$5="Non"</xm:f>
            <x14:dxf>
              <fill>
                <patternFill>
                  <bgColor theme="0" tint="-0.34998626667073579"/>
                </patternFill>
              </fill>
            </x14:dxf>
          </x14:cfRule>
          <x14:cfRule type="expression" priority="12" id="{4A31F9BE-0041-4179-A056-A0E26E8D7730}">
            <xm:f>'Choix Solutions B'!$E$5="Non"</xm:f>
            <x14:dxf>
              <fill>
                <patternFill>
                  <bgColor theme="0" tint="-0.499984740745262"/>
                </patternFill>
              </fill>
            </x14:dxf>
          </x14:cfRule>
          <xm:sqref>I21</xm:sqref>
        </x14:conditionalFormatting>
        <x14:conditionalFormatting xmlns:xm="http://schemas.microsoft.com/office/excel/2006/main">
          <x14:cfRule type="expression" priority="9" id="{C0C01639-A517-49C4-89D5-08D361D249DB}">
            <xm:f>'Choix Solutions B'!$E$5="Non"</xm:f>
            <x14:dxf>
              <fill>
                <patternFill>
                  <bgColor theme="0" tint="-0.34998626667073579"/>
                </patternFill>
              </fill>
            </x14:dxf>
          </x14:cfRule>
          <x14:cfRule type="expression" priority="10" id="{41EDB645-3F42-4D9A-A968-18F25E8373B5}">
            <xm:f>'Choix Solutions B'!$E$5="Non"</xm:f>
            <x14:dxf>
              <fill>
                <patternFill>
                  <bgColor theme="0" tint="-0.499984740745262"/>
                </patternFill>
              </fill>
            </x14:dxf>
          </x14:cfRule>
          <xm:sqref>J21</xm:sqref>
        </x14:conditionalFormatting>
        <x14:conditionalFormatting xmlns:xm="http://schemas.microsoft.com/office/excel/2006/main">
          <x14:cfRule type="expression" priority="7" id="{BC875C8A-B1BD-447A-BE46-00578EA20886}">
            <xm:f>'Choix Solutions B'!$E$5="Non"</xm:f>
            <x14:dxf>
              <fill>
                <patternFill>
                  <bgColor theme="0" tint="-0.34998626667073579"/>
                </patternFill>
              </fill>
            </x14:dxf>
          </x14:cfRule>
          <x14:cfRule type="expression" priority="8" id="{AD828970-EE58-4084-8B5B-D1987F27E0C0}">
            <xm:f>'Choix Solutions B'!$E$5="Non"</xm:f>
            <x14:dxf>
              <fill>
                <patternFill>
                  <bgColor theme="0" tint="-0.499984740745262"/>
                </patternFill>
              </fill>
            </x14:dxf>
          </x14:cfRule>
          <xm:sqref>K21</xm:sqref>
        </x14:conditionalFormatting>
        <x14:conditionalFormatting xmlns:xm="http://schemas.microsoft.com/office/excel/2006/main">
          <x14:cfRule type="expression" priority="5" id="{6647ED09-84ED-4E68-B214-D7741EA6D767}">
            <xm:f>'Choix Solutions B'!$E$5="Non"</xm:f>
            <x14:dxf>
              <fill>
                <patternFill>
                  <bgColor theme="0" tint="-0.34998626667073579"/>
                </patternFill>
              </fill>
            </x14:dxf>
          </x14:cfRule>
          <x14:cfRule type="expression" priority="6" id="{65B2B68C-2CE1-40F1-8E3B-065F10E63A0B}">
            <xm:f>'Choix Solutions B'!$E$5="Non"</xm:f>
            <x14:dxf>
              <fill>
                <patternFill>
                  <bgColor theme="0" tint="-0.499984740745262"/>
                </patternFill>
              </fill>
            </x14:dxf>
          </x14:cfRule>
          <xm:sqref>L21</xm:sqref>
        </x14:conditionalFormatting>
        <x14:conditionalFormatting xmlns:xm="http://schemas.microsoft.com/office/excel/2006/main">
          <x14:cfRule type="expression" priority="3" id="{B97D0023-76D3-4542-BEAE-0EA794183F46}">
            <xm:f>'Choix Solutions B'!$E$5="Non"</xm:f>
            <x14:dxf>
              <fill>
                <patternFill>
                  <bgColor theme="0" tint="-0.34998626667073579"/>
                </patternFill>
              </fill>
            </x14:dxf>
          </x14:cfRule>
          <x14:cfRule type="expression" priority="4" id="{0946FFA4-972F-4F34-97B8-E4CFE2928EAD}">
            <xm:f>'Choix Solutions B'!$E$5="Non"</xm:f>
            <x14:dxf>
              <fill>
                <patternFill>
                  <bgColor theme="0" tint="-0.499984740745262"/>
                </patternFill>
              </fill>
            </x14:dxf>
          </x14:cfRule>
          <xm:sqref>M21</xm:sqref>
        </x14:conditionalFormatting>
        <x14:conditionalFormatting xmlns:xm="http://schemas.microsoft.com/office/excel/2006/main">
          <x14:cfRule type="expression" priority="1" id="{F3FE56CF-8A9C-434F-B489-A9A846C67422}">
            <xm:f>'Choix Solutions B'!$E$5="Non"</xm:f>
            <x14:dxf>
              <fill>
                <patternFill>
                  <bgColor theme="0" tint="-0.34998626667073579"/>
                </patternFill>
              </fill>
            </x14:dxf>
          </x14:cfRule>
          <x14:cfRule type="expression" priority="2" id="{2B585DAB-1442-4352-8B45-7AD56D1A0264}">
            <xm:f>'Choix Solutions B'!$E$5="Non"</xm:f>
            <x14:dxf>
              <fill>
                <patternFill>
                  <bgColor theme="0" tint="-0.499984740745262"/>
                </patternFill>
              </fill>
            </x14:dxf>
          </x14:cfRule>
          <xm:sqref>N21</xm:sqref>
        </x14:conditionalFormatting>
      </x14:conditionalFormatting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J55"/>
  <sheetViews>
    <sheetView workbookViewId="0">
      <selection activeCell="A6" sqref="A6:G6"/>
    </sheetView>
  </sheetViews>
  <sheetFormatPr baseColWidth="10" defaultRowHeight="15" x14ac:dyDescent="0.25"/>
  <cols>
    <col min="1" max="1" width="4.85546875" customWidth="1"/>
    <col min="8" max="8" width="4" customWidth="1"/>
  </cols>
  <sheetData>
    <row r="1" spans="1:10" x14ac:dyDescent="0.25">
      <c r="A1" t="s">
        <v>687</v>
      </c>
    </row>
    <row r="3" spans="1:10" x14ac:dyDescent="0.25">
      <c r="A3" s="4" t="s">
        <v>669</v>
      </c>
      <c r="B3" t="s">
        <v>688</v>
      </c>
      <c r="J3" t="s">
        <v>760</v>
      </c>
    </row>
    <row r="4" spans="1:10" x14ac:dyDescent="0.25">
      <c r="B4" s="4" t="s">
        <v>737</v>
      </c>
      <c r="C4" t="s">
        <v>689</v>
      </c>
      <c r="J4" t="s">
        <v>746</v>
      </c>
    </row>
    <row r="5" spans="1:10" x14ac:dyDescent="0.25">
      <c r="B5" s="4" t="s">
        <v>737</v>
      </c>
      <c r="C5" t="s">
        <v>690</v>
      </c>
      <c r="J5" t="s">
        <v>4</v>
      </c>
    </row>
    <row r="6" spans="1:10" x14ac:dyDescent="0.25">
      <c r="A6" s="4" t="s">
        <v>669</v>
      </c>
      <c r="B6" t="s">
        <v>691</v>
      </c>
      <c r="J6" t="s">
        <v>712</v>
      </c>
    </row>
    <row r="7" spans="1:10" x14ac:dyDescent="0.25">
      <c r="B7" s="4" t="s">
        <v>737</v>
      </c>
      <c r="C7" t="s">
        <v>692</v>
      </c>
      <c r="J7" t="s">
        <v>611</v>
      </c>
    </row>
    <row r="8" spans="1:10" x14ac:dyDescent="0.25">
      <c r="B8" s="4" t="s">
        <v>737</v>
      </c>
      <c r="C8" t="s">
        <v>693</v>
      </c>
      <c r="J8" t="s">
        <v>755</v>
      </c>
    </row>
    <row r="9" spans="1:10" x14ac:dyDescent="0.25">
      <c r="A9" s="4" t="s">
        <v>669</v>
      </c>
      <c r="B9" t="s">
        <v>694</v>
      </c>
      <c r="J9" t="s">
        <v>93</v>
      </c>
    </row>
    <row r="10" spans="1:10" x14ac:dyDescent="0.25">
      <c r="B10" s="4" t="s">
        <v>737</v>
      </c>
      <c r="C10" t="s">
        <v>695</v>
      </c>
      <c r="J10" t="s">
        <v>756</v>
      </c>
    </row>
    <row r="11" spans="1:10" x14ac:dyDescent="0.25">
      <c r="B11" s="4" t="s">
        <v>737</v>
      </c>
      <c r="C11" t="s">
        <v>696</v>
      </c>
      <c r="J11" t="s">
        <v>757</v>
      </c>
    </row>
    <row r="12" spans="1:10" x14ac:dyDescent="0.25">
      <c r="A12" s="4" t="s">
        <v>669</v>
      </c>
      <c r="B12" t="s">
        <v>697</v>
      </c>
      <c r="J12" t="s">
        <v>758</v>
      </c>
    </row>
    <row r="13" spans="1:10" x14ac:dyDescent="0.25">
      <c r="B13" s="4" t="s">
        <v>737</v>
      </c>
      <c r="C13" t="s">
        <v>698</v>
      </c>
      <c r="J13" t="s">
        <v>759</v>
      </c>
    </row>
    <row r="14" spans="1:10" x14ac:dyDescent="0.25">
      <c r="B14" s="4" t="s">
        <v>737</v>
      </c>
      <c r="C14" t="s">
        <v>699</v>
      </c>
      <c r="J14" t="s">
        <v>728</v>
      </c>
    </row>
    <row r="15" spans="1:10" x14ac:dyDescent="0.25">
      <c r="B15" s="4" t="s">
        <v>737</v>
      </c>
      <c r="C15" t="s">
        <v>700</v>
      </c>
    </row>
    <row r="16" spans="1:10" x14ac:dyDescent="0.25">
      <c r="B16" s="4" t="s">
        <v>737</v>
      </c>
      <c r="C16" t="s">
        <v>701</v>
      </c>
    </row>
    <row r="17" spans="1:3" x14ac:dyDescent="0.25">
      <c r="B17" s="4" t="s">
        <v>737</v>
      </c>
      <c r="C17" t="s">
        <v>702</v>
      </c>
    </row>
    <row r="18" spans="1:3" x14ac:dyDescent="0.25">
      <c r="B18" s="4" t="s">
        <v>737</v>
      </c>
      <c r="C18" t="s">
        <v>703</v>
      </c>
    </row>
    <row r="19" spans="1:3" x14ac:dyDescent="0.25">
      <c r="A19" s="4" t="s">
        <v>669</v>
      </c>
      <c r="B19" t="s">
        <v>704</v>
      </c>
    </row>
    <row r="20" spans="1:3" x14ac:dyDescent="0.25">
      <c r="B20" s="4" t="s">
        <v>737</v>
      </c>
      <c r="C20" t="s">
        <v>705</v>
      </c>
    </row>
    <row r="21" spans="1:3" x14ac:dyDescent="0.25">
      <c r="B21" s="4" t="s">
        <v>737</v>
      </c>
      <c r="C21" t="s">
        <v>706</v>
      </c>
    </row>
    <row r="22" spans="1:3" x14ac:dyDescent="0.25">
      <c r="B22" s="4" t="s">
        <v>737</v>
      </c>
      <c r="C22" t="s">
        <v>707</v>
      </c>
    </row>
    <row r="23" spans="1:3" x14ac:dyDescent="0.25">
      <c r="B23" s="4" t="s">
        <v>737</v>
      </c>
      <c r="C23" t="s">
        <v>708</v>
      </c>
    </row>
    <row r="24" spans="1:3" x14ac:dyDescent="0.25">
      <c r="B24" s="4" t="s">
        <v>737</v>
      </c>
      <c r="C24" t="s">
        <v>709</v>
      </c>
    </row>
    <row r="25" spans="1:3" x14ac:dyDescent="0.25">
      <c r="B25" s="4" t="s">
        <v>737</v>
      </c>
      <c r="C25" t="s">
        <v>710</v>
      </c>
    </row>
    <row r="26" spans="1:3" x14ac:dyDescent="0.25">
      <c r="A26" s="4" t="s">
        <v>669</v>
      </c>
      <c r="B26" t="s">
        <v>4</v>
      </c>
    </row>
    <row r="27" spans="1:3" x14ac:dyDescent="0.25">
      <c r="A27" s="4" t="s">
        <v>669</v>
      </c>
      <c r="B27" t="s">
        <v>711</v>
      </c>
    </row>
    <row r="28" spans="1:3" x14ac:dyDescent="0.25">
      <c r="A28" s="4" t="s">
        <v>669</v>
      </c>
      <c r="B28" t="s">
        <v>712</v>
      </c>
    </row>
    <row r="29" spans="1:3" x14ac:dyDescent="0.25">
      <c r="A29" s="4" t="s">
        <v>669</v>
      </c>
      <c r="B29" t="s">
        <v>611</v>
      </c>
    </row>
    <row r="30" spans="1:3" x14ac:dyDescent="0.25">
      <c r="B30" s="4" t="s">
        <v>737</v>
      </c>
      <c r="C30" t="s">
        <v>713</v>
      </c>
    </row>
    <row r="31" spans="1:3" x14ac:dyDescent="0.25">
      <c r="B31" s="4" t="s">
        <v>737</v>
      </c>
      <c r="C31" t="s">
        <v>714</v>
      </c>
    </row>
    <row r="32" spans="1:3" x14ac:dyDescent="0.25">
      <c r="B32" s="4" t="s">
        <v>737</v>
      </c>
      <c r="C32" t="s">
        <v>715</v>
      </c>
    </row>
    <row r="33" spans="1:3" x14ac:dyDescent="0.25">
      <c r="B33" s="4" t="s">
        <v>737</v>
      </c>
      <c r="C33" t="s">
        <v>716</v>
      </c>
    </row>
    <row r="34" spans="1:3" x14ac:dyDescent="0.25">
      <c r="A34" s="4" t="s">
        <v>669</v>
      </c>
      <c r="B34" t="s">
        <v>717</v>
      </c>
    </row>
    <row r="35" spans="1:3" x14ac:dyDescent="0.25">
      <c r="B35" s="4" t="s">
        <v>737</v>
      </c>
      <c r="C35" t="s">
        <v>718</v>
      </c>
    </row>
    <row r="36" spans="1:3" x14ac:dyDescent="0.25">
      <c r="B36" s="4" t="s">
        <v>737</v>
      </c>
      <c r="C36" t="s">
        <v>719</v>
      </c>
    </row>
    <row r="37" spans="1:3" x14ac:dyDescent="0.25">
      <c r="A37" s="4" t="s">
        <v>669</v>
      </c>
      <c r="B37" t="s">
        <v>720</v>
      </c>
    </row>
    <row r="38" spans="1:3" x14ac:dyDescent="0.25">
      <c r="B38" s="4" t="s">
        <v>737</v>
      </c>
      <c r="C38" t="s">
        <v>721</v>
      </c>
    </row>
    <row r="39" spans="1:3" x14ac:dyDescent="0.25">
      <c r="B39" s="4" t="s">
        <v>737</v>
      </c>
      <c r="C39" t="s">
        <v>722</v>
      </c>
    </row>
    <row r="40" spans="1:3" x14ac:dyDescent="0.25">
      <c r="A40" s="4" t="s">
        <v>669</v>
      </c>
      <c r="B40" t="s">
        <v>723</v>
      </c>
    </row>
    <row r="41" spans="1:3" x14ac:dyDescent="0.25">
      <c r="B41" s="4" t="s">
        <v>737</v>
      </c>
      <c r="C41" t="s">
        <v>724</v>
      </c>
    </row>
    <row r="42" spans="1:3" x14ac:dyDescent="0.25">
      <c r="B42" s="4" t="s">
        <v>737</v>
      </c>
      <c r="C42" t="s">
        <v>725</v>
      </c>
    </row>
    <row r="43" spans="1:3" x14ac:dyDescent="0.25">
      <c r="A43" s="4" t="s">
        <v>669</v>
      </c>
      <c r="B43" t="s">
        <v>726</v>
      </c>
    </row>
    <row r="44" spans="1:3" x14ac:dyDescent="0.25">
      <c r="A44" s="4" t="s">
        <v>669</v>
      </c>
      <c r="B44" t="s">
        <v>727</v>
      </c>
    </row>
    <row r="46" spans="1:3" x14ac:dyDescent="0.25">
      <c r="A46" s="4" t="s">
        <v>669</v>
      </c>
      <c r="B46" t="s">
        <v>728</v>
      </c>
    </row>
    <row r="47" spans="1:3" x14ac:dyDescent="0.25">
      <c r="A47" s="4" t="s">
        <v>669</v>
      </c>
      <c r="B47" t="s">
        <v>729</v>
      </c>
    </row>
    <row r="48" spans="1:3" x14ac:dyDescent="0.25">
      <c r="A48" s="4" t="s">
        <v>669</v>
      </c>
      <c r="B48" t="s">
        <v>730</v>
      </c>
    </row>
    <row r="49" spans="1:2" x14ac:dyDescent="0.25">
      <c r="A49" s="4" t="s">
        <v>669</v>
      </c>
      <c r="B49" t="s">
        <v>731</v>
      </c>
    </row>
    <row r="50" spans="1:2" x14ac:dyDescent="0.25">
      <c r="A50" s="4" t="s">
        <v>669</v>
      </c>
      <c r="B50" t="s">
        <v>732</v>
      </c>
    </row>
    <row r="51" spans="1:2" x14ac:dyDescent="0.25">
      <c r="A51" s="4" t="s">
        <v>669</v>
      </c>
      <c r="B51" t="s">
        <v>747</v>
      </c>
    </row>
    <row r="52" spans="1:2" x14ac:dyDescent="0.25">
      <c r="A52" s="4" t="s">
        <v>669</v>
      </c>
      <c r="B52" t="s">
        <v>733</v>
      </c>
    </row>
    <row r="53" spans="1:2" x14ac:dyDescent="0.25">
      <c r="A53" s="4" t="s">
        <v>669</v>
      </c>
      <c r="B53" t="s">
        <v>734</v>
      </c>
    </row>
    <row r="54" spans="1:2" x14ac:dyDescent="0.25">
      <c r="A54" s="4" t="s">
        <v>669</v>
      </c>
      <c r="B54" t="s">
        <v>735</v>
      </c>
    </row>
    <row r="55" spans="1:2" x14ac:dyDescent="0.25">
      <c r="A55" s="4" t="s">
        <v>669</v>
      </c>
      <c r="B55" t="s">
        <v>736</v>
      </c>
    </row>
  </sheetData>
  <sheetProtection password="C68F" sheet="1" objects="1" scenarios="1"/>
  <pageMargins left="0" right="0.70866141732283472" top="0.74803149606299213" bottom="0.74803149606299213" header="0.31496062992125984" footer="0.31496062992125984"/>
  <pageSetup paperSize="9" scale="90"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2:G65"/>
  <sheetViews>
    <sheetView topLeftCell="A10" workbookViewId="0">
      <selection activeCell="A6" sqref="A6:G6"/>
    </sheetView>
  </sheetViews>
  <sheetFormatPr baseColWidth="10" defaultRowHeight="15" x14ac:dyDescent="0.25"/>
  <cols>
    <col min="1" max="2" width="14.28515625" customWidth="1"/>
    <col min="3" max="3" width="13.85546875" customWidth="1"/>
    <col min="4" max="4" width="14" customWidth="1"/>
    <col min="5" max="5" width="10" customWidth="1"/>
    <col min="7" max="7" width="14.140625" customWidth="1"/>
  </cols>
  <sheetData>
    <row r="2" spans="1:5" x14ac:dyDescent="0.25">
      <c r="B2" t="s">
        <v>422</v>
      </c>
    </row>
    <row r="5" spans="1:5" x14ac:dyDescent="0.25">
      <c r="B5" t="s">
        <v>423</v>
      </c>
    </row>
    <row r="6" spans="1:5" x14ac:dyDescent="0.25">
      <c r="B6" t="s">
        <v>424</v>
      </c>
    </row>
    <row r="7" spans="1:5" x14ac:dyDescent="0.25">
      <c r="B7" t="s">
        <v>425</v>
      </c>
    </row>
    <row r="8" spans="1:5" x14ac:dyDescent="0.25">
      <c r="B8" t="s">
        <v>426</v>
      </c>
    </row>
    <row r="9" spans="1:5" x14ac:dyDescent="0.25">
      <c r="B9" t="s">
        <v>427</v>
      </c>
    </row>
    <row r="11" spans="1:5" x14ac:dyDescent="0.25">
      <c r="A11" t="s">
        <v>428</v>
      </c>
    </row>
    <row r="14" spans="1:5" ht="45" x14ac:dyDescent="0.25">
      <c r="A14" s="49" t="s">
        <v>429</v>
      </c>
      <c r="B14" s="60" t="s">
        <v>431</v>
      </c>
      <c r="C14" s="60" t="s">
        <v>432</v>
      </c>
      <c r="D14" s="60" t="s">
        <v>433</v>
      </c>
      <c r="E14" s="49" t="s">
        <v>430</v>
      </c>
    </row>
    <row r="15" spans="1:5" x14ac:dyDescent="0.25">
      <c r="A15" s="2"/>
    </row>
    <row r="16" spans="1:5" x14ac:dyDescent="0.25">
      <c r="A16" s="3" t="s">
        <v>423</v>
      </c>
      <c r="B16" s="3">
        <v>13.5</v>
      </c>
      <c r="C16" s="3" t="s">
        <v>439</v>
      </c>
    </row>
    <row r="17" spans="1:6" x14ac:dyDescent="0.25">
      <c r="A17" s="3" t="s">
        <v>434</v>
      </c>
      <c r="B17" s="3">
        <v>0</v>
      </c>
      <c r="C17" s="3" t="s">
        <v>439</v>
      </c>
    </row>
    <row r="18" spans="1:6" x14ac:dyDescent="0.25">
      <c r="A18" s="3" t="s">
        <v>435</v>
      </c>
      <c r="B18" s="3">
        <v>21.6</v>
      </c>
      <c r="C18" s="3" t="s">
        <v>439</v>
      </c>
    </row>
    <row r="19" spans="1:6" x14ac:dyDescent="0.25">
      <c r="A19" s="3" t="s">
        <v>426</v>
      </c>
      <c r="B19" s="3">
        <v>2.5</v>
      </c>
      <c r="C19" s="3">
        <v>2.58</v>
      </c>
    </row>
    <row r="20" spans="1:6" x14ac:dyDescent="0.25">
      <c r="A20" s="3" t="s">
        <v>436</v>
      </c>
      <c r="B20" s="3">
        <v>2.5</v>
      </c>
      <c r="C20" s="3">
        <v>2.58</v>
      </c>
    </row>
    <row r="21" spans="1:6" x14ac:dyDescent="0.25">
      <c r="A21" s="3" t="s">
        <v>437</v>
      </c>
      <c r="B21" s="3">
        <v>-5.5</v>
      </c>
      <c r="C21" s="3">
        <v>2.58</v>
      </c>
    </row>
    <row r="22" spans="1:6" x14ac:dyDescent="0.25">
      <c r="A22" s="3" t="s">
        <v>438</v>
      </c>
      <c r="B22" s="3">
        <f>+SUM(B16:B21)</f>
        <v>34.6</v>
      </c>
    </row>
    <row r="25" spans="1:6" x14ac:dyDescent="0.25">
      <c r="A25" s="3" t="s">
        <v>440</v>
      </c>
    </row>
    <row r="27" spans="1:6" x14ac:dyDescent="0.25">
      <c r="A27" t="s">
        <v>445</v>
      </c>
    </row>
    <row r="29" spans="1:6" x14ac:dyDescent="0.25">
      <c r="A29" s="350" t="s">
        <v>441</v>
      </c>
      <c r="B29" s="350"/>
      <c r="C29" s="349"/>
      <c r="D29" s="349"/>
      <c r="F29" t="s">
        <v>446</v>
      </c>
    </row>
    <row r="30" spans="1:6" x14ac:dyDescent="0.25">
      <c r="A30" s="350" t="s">
        <v>442</v>
      </c>
      <c r="B30" s="350"/>
      <c r="C30" s="349"/>
      <c r="D30" s="349"/>
      <c r="F30" t="s">
        <v>447</v>
      </c>
    </row>
    <row r="31" spans="1:6" x14ac:dyDescent="0.25">
      <c r="A31" s="350" t="s">
        <v>443</v>
      </c>
      <c r="B31" s="350"/>
      <c r="C31" s="349"/>
      <c r="D31" s="349"/>
    </row>
    <row r="32" spans="1:6" x14ac:dyDescent="0.25">
      <c r="A32" s="350" t="s">
        <v>444</v>
      </c>
      <c r="B32" s="350"/>
      <c r="C32" s="349"/>
      <c r="D32" s="349"/>
    </row>
    <row r="35" spans="1:7" x14ac:dyDescent="0.25">
      <c r="A35" t="s">
        <v>556</v>
      </c>
      <c r="E35" s="348" t="s">
        <v>563</v>
      </c>
      <c r="F35" s="348"/>
      <c r="G35" s="243" t="s">
        <v>564</v>
      </c>
    </row>
    <row r="36" spans="1:7" x14ac:dyDescent="0.25">
      <c r="A36" t="s">
        <v>557</v>
      </c>
      <c r="E36" s="348"/>
      <c r="F36" s="348"/>
      <c r="G36" s="243"/>
    </row>
    <row r="38" spans="1:7" x14ac:dyDescent="0.25">
      <c r="B38" t="s">
        <v>558</v>
      </c>
    </row>
    <row r="39" spans="1:7" x14ac:dyDescent="0.25">
      <c r="B39" t="s">
        <v>559</v>
      </c>
    </row>
    <row r="40" spans="1:7" x14ac:dyDescent="0.25">
      <c r="B40" t="s">
        <v>560</v>
      </c>
    </row>
    <row r="41" spans="1:7" x14ac:dyDescent="0.25">
      <c r="B41" t="s">
        <v>561</v>
      </c>
    </row>
    <row r="42" spans="1:7" x14ac:dyDescent="0.25">
      <c r="B42" t="s">
        <v>562</v>
      </c>
    </row>
    <row r="47" spans="1:7" x14ac:dyDescent="0.25">
      <c r="B47" t="s">
        <v>605</v>
      </c>
    </row>
    <row r="49" spans="1:6" x14ac:dyDescent="0.25">
      <c r="B49" t="s">
        <v>608</v>
      </c>
      <c r="C49" t="s">
        <v>611</v>
      </c>
      <c r="D49" t="s">
        <v>612</v>
      </c>
      <c r="E49" t="s">
        <v>613</v>
      </c>
      <c r="F49" t="s">
        <v>614</v>
      </c>
    </row>
    <row r="51" spans="1:6" x14ac:dyDescent="0.25">
      <c r="A51" t="s">
        <v>423</v>
      </c>
      <c r="B51" s="7">
        <v>0.65</v>
      </c>
      <c r="C51" s="7">
        <v>0.75</v>
      </c>
      <c r="D51" s="7">
        <v>0.74</v>
      </c>
      <c r="E51" s="7">
        <v>0.67</v>
      </c>
      <c r="F51" s="7">
        <v>0.79</v>
      </c>
    </row>
    <row r="52" spans="1:6" x14ac:dyDescent="0.25">
      <c r="A52" t="s">
        <v>434</v>
      </c>
      <c r="C52" s="7">
        <v>0.01</v>
      </c>
    </row>
    <row r="53" spans="1:6" x14ac:dyDescent="0.25">
      <c r="A53" t="s">
        <v>435</v>
      </c>
      <c r="B53" s="7">
        <v>0.11</v>
      </c>
      <c r="C53" s="7">
        <v>0.09</v>
      </c>
      <c r="D53" s="7">
        <v>0.09</v>
      </c>
      <c r="E53" s="7">
        <v>0.12</v>
      </c>
      <c r="F53" s="7">
        <v>0.08</v>
      </c>
    </row>
    <row r="54" spans="1:6" x14ac:dyDescent="0.25">
      <c r="A54" t="s">
        <v>426</v>
      </c>
      <c r="B54" s="7">
        <v>0.1</v>
      </c>
    </row>
    <row r="55" spans="1:6" x14ac:dyDescent="0.25">
      <c r="A55" t="s">
        <v>607</v>
      </c>
    </row>
    <row r="56" spans="1:6" x14ac:dyDescent="0.25">
      <c r="A56" t="s">
        <v>609</v>
      </c>
      <c r="B56" s="7">
        <v>0.09</v>
      </c>
      <c r="C56" s="7">
        <v>0.09</v>
      </c>
      <c r="D56" s="7">
        <v>0.12</v>
      </c>
      <c r="E56" s="7">
        <v>0.15</v>
      </c>
      <c r="F56" s="7">
        <v>0.09</v>
      </c>
    </row>
    <row r="57" spans="1:6" x14ac:dyDescent="0.25">
      <c r="A57" t="s">
        <v>610</v>
      </c>
      <c r="B57" s="7">
        <v>0.05</v>
      </c>
      <c r="C57" s="7">
        <v>0.06</v>
      </c>
      <c r="D57" s="7">
        <v>0.05</v>
      </c>
      <c r="E57" s="7">
        <v>0.06</v>
      </c>
      <c r="F57" s="7">
        <v>0.04</v>
      </c>
    </row>
    <row r="59" spans="1:6" x14ac:dyDescent="0.25">
      <c r="A59" t="s">
        <v>615</v>
      </c>
    </row>
    <row r="61" spans="1:6" x14ac:dyDescent="0.25">
      <c r="B61" t="s">
        <v>616</v>
      </c>
      <c r="C61" t="s">
        <v>618</v>
      </c>
    </row>
    <row r="62" spans="1:6" x14ac:dyDescent="0.25">
      <c r="B62" t="s">
        <v>611</v>
      </c>
      <c r="C62" t="s">
        <v>619</v>
      </c>
    </row>
    <row r="63" spans="1:6" x14ac:dyDescent="0.25">
      <c r="B63" t="s">
        <v>606</v>
      </c>
      <c r="C63" t="s">
        <v>620</v>
      </c>
    </row>
    <row r="64" spans="1:6" x14ac:dyDescent="0.25">
      <c r="B64" t="s">
        <v>617</v>
      </c>
      <c r="C64" t="s">
        <v>620</v>
      </c>
    </row>
    <row r="65" spans="2:3" x14ac:dyDescent="0.25">
      <c r="B65" t="s">
        <v>92</v>
      </c>
      <c r="C65" t="s">
        <v>621</v>
      </c>
    </row>
  </sheetData>
  <sheetProtection password="C68F" sheet="1" objects="1" scenarios="1"/>
  <mergeCells count="11">
    <mergeCell ref="E35:E36"/>
    <mergeCell ref="F35:F36"/>
    <mergeCell ref="G35:G36"/>
    <mergeCell ref="C29:D29"/>
    <mergeCell ref="A29:B29"/>
    <mergeCell ref="A30:B30"/>
    <mergeCell ref="A31:B31"/>
    <mergeCell ref="A32:B32"/>
    <mergeCell ref="C30:D30"/>
    <mergeCell ref="C31:D31"/>
    <mergeCell ref="C32:D32"/>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22</vt:i4>
      </vt:variant>
      <vt:variant>
        <vt:lpstr>Plages nommées</vt:lpstr>
      </vt:variant>
      <vt:variant>
        <vt:i4>29</vt:i4>
      </vt:variant>
    </vt:vector>
  </HeadingPairs>
  <TitlesOfParts>
    <vt:vector size="51" baseType="lpstr">
      <vt:lpstr>Projet</vt:lpstr>
      <vt:lpstr>Disponibilité Energie</vt:lpstr>
      <vt:lpstr>Choix Solutions 1</vt:lpstr>
      <vt:lpstr>EFAE 1</vt:lpstr>
      <vt:lpstr>Choix Solutions 2</vt:lpstr>
      <vt:lpstr>EFAE 2</vt:lpstr>
      <vt:lpstr>Choix Solutions 3</vt:lpstr>
      <vt:lpstr>EFAE 3</vt:lpstr>
      <vt:lpstr>Choix Solutions 4</vt:lpstr>
      <vt:lpstr>EFAE 4</vt:lpstr>
      <vt:lpstr>Choix Solutions 5</vt:lpstr>
      <vt:lpstr>EFAE 5</vt:lpstr>
      <vt:lpstr>Choix Solutions 6</vt:lpstr>
      <vt:lpstr>EFAE 6</vt:lpstr>
      <vt:lpstr>Données 1</vt:lpstr>
      <vt:lpstr>Données 2</vt:lpstr>
      <vt:lpstr>Gestionnaires</vt:lpstr>
      <vt:lpstr>Tarifs Energies</vt:lpstr>
      <vt:lpstr>Choix Solutions B</vt:lpstr>
      <vt:lpstr>EFAE B</vt:lpstr>
      <vt:lpstr>Types Bâtiments</vt:lpstr>
      <vt:lpstr>Données Cep</vt:lpstr>
      <vt:lpstr>Base</vt:lpstr>
      <vt:lpstr>CelluleSource1</vt:lpstr>
      <vt:lpstr>CelluleSource2</vt:lpstr>
      <vt:lpstr>CelluleSource3</vt:lpstr>
      <vt:lpstr>CelluleSource4</vt:lpstr>
      <vt:lpstr>CelluleSource5</vt:lpstr>
      <vt:lpstr>CelluleSource6</vt:lpstr>
      <vt:lpstr>CelluleSource7</vt:lpstr>
      <vt:lpstr>CelluleSource8</vt:lpstr>
      <vt:lpstr>Choix</vt:lpstr>
      <vt:lpstr>Liste</vt:lpstr>
      <vt:lpstr>Liste1</vt:lpstr>
      <vt:lpstr>Liste2</vt:lpstr>
      <vt:lpstr>'Données 1'!Liste3</vt:lpstr>
      <vt:lpstr>Liste3</vt:lpstr>
      <vt:lpstr>Liste4</vt:lpstr>
      <vt:lpstr>Liste5</vt:lpstr>
      <vt:lpstr>ListeGaz</vt:lpstr>
      <vt:lpstr>ListeGaz1</vt:lpstr>
      <vt:lpstr>ListeGaz2</vt:lpstr>
      <vt:lpstr>ListeTypes</vt:lpstr>
      <vt:lpstr>TypeOpération</vt:lpstr>
      <vt:lpstr>Variante1</vt:lpstr>
      <vt:lpstr>Variante2</vt:lpstr>
      <vt:lpstr>Variante3</vt:lpstr>
      <vt:lpstr>Variante4</vt:lpstr>
      <vt:lpstr>Variante5</vt:lpstr>
      <vt:lpstr>Variante6</vt:lpstr>
      <vt:lpstr>Variante7</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Maxime</dc:creator>
  <cp:lastModifiedBy>Maxime Bazureault</cp:lastModifiedBy>
  <cp:lastPrinted>2014-04-21T17:21:54Z</cp:lastPrinted>
  <dcterms:created xsi:type="dcterms:W3CDTF">2014-03-06T10:24:31Z</dcterms:created>
  <dcterms:modified xsi:type="dcterms:W3CDTF">2014-04-21T19:17:36Z</dcterms:modified>
</cp:coreProperties>
</file>