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5"/>
  </bookViews>
  <sheets>
    <sheet name="dépôt medz" sheetId="8" r:id="rId1"/>
    <sheet name="dépôt cherafat" sheetId="7" r:id="rId2"/>
    <sheet name="dépôt Tinguir" sheetId="6" r:id="rId3"/>
    <sheet name="dépôt Bouscoura" sheetId="5" r:id="rId4"/>
    <sheet name="dépôt AGUDEZ" sheetId="4" r:id="rId5"/>
    <sheet name="Consolidation SF" sheetId="1" r:id="rId6"/>
  </sheets>
  <calcPr calcId="124519"/>
  <pivotCaches>
    <pivotCache cacheId="6" r:id="rId7"/>
    <pivotCache cacheId="9" r:id="rId8"/>
    <pivotCache cacheId="12" r:id="rId9"/>
    <pivotCache cacheId="18" r:id="rId10"/>
    <pivotCache cacheId="21" r:id="rId11"/>
  </pivotCaches>
</workbook>
</file>

<file path=xl/calcChain.xml><?xml version="1.0" encoding="utf-8"?>
<calcChain xmlns="http://schemas.openxmlformats.org/spreadsheetml/2006/main">
  <c r="B5" i="1"/>
  <c r="H8" i="7" l="1"/>
  <c r="F7"/>
  <c r="F6"/>
  <c r="D6"/>
  <c r="D5"/>
  <c r="H8" i="4"/>
  <c r="H7"/>
  <c r="G7"/>
  <c r="H6"/>
  <c r="G6"/>
  <c r="F7"/>
  <c r="F6"/>
  <c r="D6"/>
  <c r="D7"/>
  <c r="D8"/>
  <c r="D9"/>
  <c r="D10"/>
  <c r="D11"/>
  <c r="D12"/>
  <c r="D5"/>
  <c r="H13" i="5"/>
  <c r="H6"/>
  <c r="H7"/>
  <c r="H8"/>
  <c r="H9"/>
  <c r="H10"/>
  <c r="H11"/>
  <c r="H12"/>
  <c r="G6"/>
  <c r="G7"/>
  <c r="G8"/>
  <c r="G9"/>
  <c r="G10"/>
  <c r="G11"/>
  <c r="G12"/>
  <c r="G5"/>
  <c r="H5"/>
  <c r="F12"/>
  <c r="F11"/>
  <c r="F10"/>
  <c r="F9"/>
  <c r="F8"/>
  <c r="F7"/>
  <c r="F6"/>
  <c r="F5"/>
  <c r="D6"/>
  <c r="D7"/>
  <c r="D8"/>
  <c r="D9"/>
  <c r="D10"/>
  <c r="D11"/>
  <c r="D12"/>
  <c r="D13"/>
  <c r="D14"/>
  <c r="D15"/>
  <c r="D16"/>
  <c r="D17"/>
  <c r="D18"/>
  <c r="D19"/>
  <c r="D5"/>
  <c r="H16" i="8"/>
  <c r="H9" i="6"/>
  <c r="H10"/>
  <c r="H23" s="1"/>
  <c r="H11"/>
  <c r="H12"/>
  <c r="H13"/>
  <c r="H14"/>
  <c r="H15"/>
  <c r="H16"/>
  <c r="H17"/>
  <c r="H18"/>
  <c r="H19"/>
  <c r="H20"/>
  <c r="H21"/>
  <c r="H22"/>
  <c r="H8"/>
  <c r="G9"/>
  <c r="G10"/>
  <c r="G11"/>
  <c r="G12"/>
  <c r="G13"/>
  <c r="G14"/>
  <c r="G15"/>
  <c r="G16"/>
  <c r="G17"/>
  <c r="G18"/>
  <c r="G19"/>
  <c r="G20"/>
  <c r="G21"/>
  <c r="G22"/>
  <c r="G8"/>
  <c r="G7" i="8"/>
  <c r="F22" i="6"/>
  <c r="F21"/>
  <c r="F20"/>
  <c r="F19"/>
  <c r="F18"/>
  <c r="F17"/>
  <c r="F16"/>
  <c r="F15"/>
  <c r="F14"/>
  <c r="F13"/>
  <c r="F12"/>
  <c r="F11"/>
  <c r="F10"/>
  <c r="F9"/>
  <c r="F8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5"/>
  <c r="H9" i="8"/>
  <c r="H10"/>
  <c r="H11"/>
  <c r="H12"/>
  <c r="H13"/>
  <c r="H14"/>
  <c r="H15"/>
  <c r="H8"/>
  <c r="G10"/>
  <c r="G11"/>
  <c r="G12"/>
  <c r="G13"/>
  <c r="G14"/>
  <c r="G15"/>
  <c r="G9"/>
  <c r="G8"/>
  <c r="H7"/>
  <c r="F15"/>
  <c r="F14"/>
  <c r="F13"/>
  <c r="F12"/>
  <c r="F11"/>
  <c r="F10"/>
  <c r="F9"/>
  <c r="F8"/>
  <c r="F7"/>
  <c r="D6"/>
  <c r="D7"/>
  <c r="D8"/>
  <c r="D9"/>
  <c r="D10"/>
  <c r="D11"/>
  <c r="D12"/>
  <c r="D13"/>
  <c r="D14"/>
  <c r="D15"/>
  <c r="D16"/>
  <c r="D17"/>
  <c r="D18"/>
  <c r="D19"/>
  <c r="D20"/>
  <c r="D21"/>
  <c r="D5"/>
  <c r="H7" i="7"/>
  <c r="H6"/>
  <c r="G7"/>
  <c r="G6"/>
</calcChain>
</file>

<file path=xl/sharedStrings.xml><?xml version="1.0" encoding="utf-8"?>
<sst xmlns="http://schemas.openxmlformats.org/spreadsheetml/2006/main" count="175" uniqueCount="132">
  <si>
    <t>Valeurs</t>
  </si>
  <si>
    <t>Étiquettes de lignes</t>
  </si>
  <si>
    <t>Somme de Qté</t>
  </si>
  <si>
    <t>Somme de Montant</t>
  </si>
  <si>
    <t>100013</t>
  </si>
  <si>
    <t>100014</t>
  </si>
  <si>
    <t>100023</t>
  </si>
  <si>
    <t>100037</t>
  </si>
  <si>
    <t>100047</t>
  </si>
  <si>
    <t>100048</t>
  </si>
  <si>
    <t>100071</t>
  </si>
  <si>
    <t>120102</t>
  </si>
  <si>
    <t>Total général</t>
  </si>
  <si>
    <t>100020</t>
  </si>
  <si>
    <t>100035</t>
  </si>
  <si>
    <t>100036</t>
  </si>
  <si>
    <t>100165</t>
  </si>
  <si>
    <t>110011</t>
  </si>
  <si>
    <t>110014</t>
  </si>
  <si>
    <t>120091</t>
  </si>
  <si>
    <t>130064</t>
  </si>
  <si>
    <t>150031</t>
  </si>
  <si>
    <t>150054</t>
  </si>
  <si>
    <t>180605</t>
  </si>
  <si>
    <t>181006</t>
  </si>
  <si>
    <t>230008</t>
  </si>
  <si>
    <t>230010</t>
  </si>
  <si>
    <t>250003</t>
  </si>
  <si>
    <t>250004</t>
  </si>
  <si>
    <t>230011</t>
  </si>
  <si>
    <t>230002</t>
  </si>
  <si>
    <t>220051</t>
  </si>
  <si>
    <t>220046</t>
  </si>
  <si>
    <t>180709</t>
  </si>
  <si>
    <t>180622</t>
  </si>
  <si>
    <t>180456</t>
  </si>
  <si>
    <t>180324</t>
  </si>
  <si>
    <t>180198</t>
  </si>
  <si>
    <t>180160</t>
  </si>
  <si>
    <t>180153</t>
  </si>
  <si>
    <t>180144</t>
  </si>
  <si>
    <t>180135</t>
  </si>
  <si>
    <t>180120</t>
  </si>
  <si>
    <t>180078</t>
  </si>
  <si>
    <t>180070</t>
  </si>
  <si>
    <t>160015</t>
  </si>
  <si>
    <t>150148</t>
  </si>
  <si>
    <t>150063</t>
  </si>
  <si>
    <t>150030</t>
  </si>
  <si>
    <t>150017</t>
  </si>
  <si>
    <t>150014</t>
  </si>
  <si>
    <t>150009</t>
  </si>
  <si>
    <t>140710</t>
  </si>
  <si>
    <t>140614</t>
  </si>
  <si>
    <t>140607</t>
  </si>
  <si>
    <t>140258</t>
  </si>
  <si>
    <t>140248</t>
  </si>
  <si>
    <t>140224</t>
  </si>
  <si>
    <t>140204</t>
  </si>
  <si>
    <t>140202</t>
  </si>
  <si>
    <t>140102</t>
  </si>
  <si>
    <t>140046</t>
  </si>
  <si>
    <t>140045</t>
  </si>
  <si>
    <t>140016</t>
  </si>
  <si>
    <t>140010</t>
  </si>
  <si>
    <t>140003</t>
  </si>
  <si>
    <t>130046</t>
  </si>
  <si>
    <t>110006</t>
  </si>
  <si>
    <t>110004</t>
  </si>
  <si>
    <t>090003</t>
  </si>
  <si>
    <t>090001</t>
  </si>
  <si>
    <t>080015</t>
  </si>
  <si>
    <t>040169</t>
  </si>
  <si>
    <t>040057</t>
  </si>
  <si>
    <t>030224</t>
  </si>
  <si>
    <t>030222</t>
  </si>
  <si>
    <t>030209</t>
  </si>
  <si>
    <t>030207</t>
  </si>
  <si>
    <t>030111</t>
  </si>
  <si>
    <t>030109</t>
  </si>
  <si>
    <t>030099</t>
  </si>
  <si>
    <t>030070</t>
  </si>
  <si>
    <t>030052</t>
  </si>
  <si>
    <t>030050</t>
  </si>
  <si>
    <t>030047</t>
  </si>
  <si>
    <t>030034</t>
  </si>
  <si>
    <t>030032</t>
  </si>
  <si>
    <t>030031</t>
  </si>
  <si>
    <t>030029</t>
  </si>
  <si>
    <t>030028</t>
  </si>
  <si>
    <t>020214</t>
  </si>
  <si>
    <t>020208</t>
  </si>
  <si>
    <t>020032</t>
  </si>
  <si>
    <t>020030</t>
  </si>
  <si>
    <t>020028</t>
  </si>
  <si>
    <t>020009</t>
  </si>
  <si>
    <t>020008</t>
  </si>
  <si>
    <t>020005</t>
  </si>
  <si>
    <t>010085</t>
  </si>
  <si>
    <t>010082</t>
  </si>
  <si>
    <t>010073</t>
  </si>
  <si>
    <t>230049</t>
  </si>
  <si>
    <t>180411</t>
  </si>
  <si>
    <t>150069</t>
  </si>
  <si>
    <t>150067</t>
  </si>
  <si>
    <t>150066</t>
  </si>
  <si>
    <t>140616</t>
  </si>
  <si>
    <t>140013</t>
  </si>
  <si>
    <t>110003</t>
  </si>
  <si>
    <t>100017</t>
  </si>
  <si>
    <t>080043</t>
  </si>
  <si>
    <t>050004</t>
  </si>
  <si>
    <t>030253</t>
  </si>
  <si>
    <t>020215</t>
  </si>
  <si>
    <t>020029</t>
  </si>
  <si>
    <t>reference Famille de produit</t>
  </si>
  <si>
    <t>Référence famille produit</t>
  </si>
  <si>
    <t>Somme Qté</t>
  </si>
  <si>
    <t>Somme de montant</t>
  </si>
  <si>
    <t>Stock final 2013 par famille de produit (Dépôt MEDZ )</t>
  </si>
  <si>
    <t>Référence famille de produit</t>
  </si>
  <si>
    <t>référence par famille de produit</t>
  </si>
  <si>
    <t>Stock final 2013 par famille de produit (Dépôt TINGUIR )</t>
  </si>
  <si>
    <t>Stock final 2013 par famille de produit (Dépôt BOUSCOURA )</t>
  </si>
  <si>
    <t>Stock final 2013 par famille de produit (AGUDEZ )</t>
  </si>
  <si>
    <t>Stock final 2013 par famille de produit (Dépôt CHERAFAT )</t>
  </si>
  <si>
    <t>Dépôt MEDZ</t>
  </si>
  <si>
    <t>Dépôt CHERAFAT</t>
  </si>
  <si>
    <t>Dépôt TINGUIR</t>
  </si>
  <si>
    <t>Dépôt BOUSCOURA</t>
  </si>
  <si>
    <t>Dépôt AGUDEZ</t>
  </si>
  <si>
    <t xml:space="preserve">Famille de produit  </t>
  </si>
</sst>
</file>

<file path=xl/styles.xml><?xml version="1.0" encoding="utf-8"?>
<styleSheet xmlns="http://schemas.openxmlformats.org/spreadsheetml/2006/main">
  <numFmts count="4">
    <numFmt numFmtId="164" formatCode="##,##0.000"/>
    <numFmt numFmtId="165" formatCode="\ ##,##0\ .000"/>
    <numFmt numFmtId="166" formatCode="\ #,##0.000"/>
    <numFmt numFmtId="169" formatCode="00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2" fillId="5" borderId="1" xfId="0" applyFont="1" applyFill="1" applyBorder="1"/>
    <xf numFmtId="0" fontId="2" fillId="5" borderId="1" xfId="0" applyFont="1" applyFill="1" applyBorder="1" applyAlignment="1">
      <alignment wrapText="1"/>
    </xf>
    <xf numFmtId="0" fontId="0" fillId="0" borderId="2" xfId="0" applyBorder="1"/>
    <xf numFmtId="0" fontId="1" fillId="3" borderId="2" xfId="2" applyFont="1" applyBorder="1"/>
    <xf numFmtId="0" fontId="0" fillId="0" borderId="2" xfId="0" applyFill="1" applyBorder="1"/>
    <xf numFmtId="0" fontId="3" fillId="4" borderId="2" xfId="3" applyBorder="1" applyAlignment="1">
      <alignment horizontal="center"/>
    </xf>
    <xf numFmtId="169" fontId="0" fillId="0" borderId="0" xfId="0" applyNumberFormat="1"/>
    <xf numFmtId="0" fontId="3" fillId="2" borderId="0" xfId="1"/>
  </cellXfs>
  <cellStyles count="4">
    <cellStyle name="Accent1" xfId="1" builtinId="29"/>
    <cellStyle name="Accent2" xfId="2" builtinId="33"/>
    <cellStyle name="Accent3" xfId="3" builtinId="37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4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ser/Downloads/INV%20AGUEDEZ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ser/Downloads/INV%20BOUSCOURA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ser/Downloads/INV%20TINGHIR.xlsx" TargetMode="External"/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ser/Downloads/INV%20CHERAFATE.xlsx" TargetMode="External"/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ser/Downloads/INV%20AFZI%2060KV.xlsx" TargetMode="External"/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1978.638647685184" createdVersion="3" refreshedVersion="3" minRefreshableVersion="3" recordCount="24">
  <cacheSource type="worksheet">
    <worksheetSource ref="A14:E38" sheet="Mouvement d'entrée N° INV007" r:id="rId2"/>
  </cacheSource>
  <cacheFields count="5">
    <cacheField name="Référence" numFmtId="49">
      <sharedItems count="8">
        <s v="100047"/>
        <s v="100048"/>
        <s v="100071"/>
        <s v="100037"/>
        <s v="100023"/>
        <s v="100014"/>
        <s v="100013"/>
        <s v="120102"/>
      </sharedItems>
    </cacheField>
    <cacheField name="Désignation" numFmtId="49">
      <sharedItems/>
    </cacheField>
    <cacheField name="Qté" numFmtId="166">
      <sharedItems containsSemiMixedTypes="0" containsString="0" containsNumber="1" minValue="1.8" maxValue="44"/>
    </cacheField>
    <cacheField name="P.U. d'entrée" numFmtId="167">
      <sharedItems containsSemiMixedTypes="0" containsString="0" containsNumber="1" containsInteger="1" minValue="0" maxValue="4656"/>
    </cacheField>
    <cacheField name="Montant" numFmtId="168">
      <sharedItems containsSemiMixedTypes="0" containsString="0" containsNumber="1" minValue="0" maxValue="13968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1978.643843171296" createdVersion="3" refreshedVersion="3" minRefreshableVersion="3" recordCount="20">
  <cacheSource type="worksheet">
    <worksheetSource ref="A15:E35" sheet="Mouvement d'entrée N° INV005" r:id="rId2"/>
  </cacheSource>
  <cacheFields count="5">
    <cacheField name="Référence" numFmtId="49">
      <sharedItems count="15">
        <s v="100165"/>
        <s v="230010"/>
        <s v="230008"/>
        <s v="250003"/>
        <s v="100036"/>
        <s v="180605"/>
        <s v="181006"/>
        <s v="150054"/>
        <s v="100020"/>
        <s v="150031"/>
        <s v="110011"/>
        <s v="100035"/>
        <s v="130064"/>
        <s v="120091"/>
        <s v="110014"/>
      </sharedItems>
    </cacheField>
    <cacheField name="Désignation" numFmtId="49">
      <sharedItems/>
    </cacheField>
    <cacheField name="Qté" numFmtId="166">
      <sharedItems containsSemiMixedTypes="0" containsString="0" containsNumber="1" minValue="1" maxValue="1000"/>
    </cacheField>
    <cacheField name="P.U. d'entrée" numFmtId="167">
      <sharedItems containsSemiMixedTypes="0" containsString="0" containsNumber="1" minValue="1.4" maxValue="11560"/>
    </cacheField>
    <cacheField name="Montant" numFmtId="168">
      <sharedItems containsSemiMixedTypes="0" containsString="0" containsNumber="1" minValue="58" maxValue="37401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ser" refreshedDate="41978.647152199075" createdVersion="3" refreshedVersion="3" minRefreshableVersion="3" recordCount="100">
  <cacheSource type="worksheet">
    <worksheetSource ref="A15:E115" sheet="Mouvement d'entrée N° INV002" r:id="rId2"/>
  </cacheSource>
  <cacheFields count="5">
    <cacheField name="Référence" numFmtId="49">
      <sharedItems count="77">
        <s v="090001"/>
        <s v="090003"/>
        <s v="230011"/>
        <s v="230002"/>
        <s v="010073"/>
        <s v="010085"/>
        <s v="250004"/>
        <s v="250003"/>
        <s v="180144"/>
        <s v="150031"/>
        <s v="130046"/>
        <s v="020214"/>
        <s v="020028"/>
        <s v="020208"/>
        <s v="020030"/>
        <s v="150030"/>
        <s v="020032"/>
        <s v="110006"/>
        <s v="010082"/>
        <s v="220051"/>
        <s v="150054"/>
        <s v="150017"/>
        <s v="110004"/>
        <s v="110011"/>
        <s v="180622"/>
        <s v="180153"/>
        <s v="150063"/>
        <s v="080015"/>
        <s v="040169"/>
        <s v="040057"/>
        <s v="160015"/>
        <s v="180135"/>
        <s v="180198"/>
        <s v="030222"/>
        <s v="180456"/>
        <s v="030032"/>
        <s v="020005"/>
        <s v="150014"/>
        <s v="030050"/>
        <s v="030111"/>
        <s v="030047"/>
        <s v="030109"/>
        <s v="030207"/>
        <s v="030224"/>
        <s v="140016"/>
        <s v="140248"/>
        <s v="140258"/>
        <s v="020008"/>
        <s v="020009"/>
        <s v="140003"/>
        <s v="140045"/>
        <s v="140010"/>
        <s v="140204"/>
        <s v="140202"/>
        <s v="140607"/>
        <s v="140710"/>
        <s v="030034"/>
        <s v="150148"/>
        <s v="030028"/>
        <s v="030029"/>
        <s v="030031"/>
        <s v="030099"/>
        <s v="180070"/>
        <s v="030070"/>
        <s v="030052"/>
        <s v="180078"/>
        <s v="030209"/>
        <s v="150009"/>
        <s v="140046"/>
        <s v="140102"/>
        <s v="140224"/>
        <s v="140614"/>
        <s v="180709"/>
        <s v="180324"/>
        <s v="180120"/>
        <s v="180160"/>
        <s v="220046"/>
      </sharedItems>
    </cacheField>
    <cacheField name="Désignation" numFmtId="49">
      <sharedItems/>
    </cacheField>
    <cacheField name="Qté" numFmtId="166">
      <sharedItems containsSemiMixedTypes="0" containsString="0" containsNumber="1" minValue="0.5" maxValue="350"/>
    </cacheField>
    <cacheField name="P.U. d'entrée" numFmtId="167">
      <sharedItems containsSemiMixedTypes="0" containsString="0" containsNumber="1" minValue="0.1" maxValue="3800"/>
    </cacheField>
    <cacheField name="Montant" numFmtId="168">
      <sharedItems containsSemiMixedTypes="0" containsString="0" containsNumber="1" minValue="0.5" maxValue="9815.74"/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User" refreshedDate="41978.662429861113" createdVersion="3" refreshedVersion="3" minRefreshableVersion="3" recordCount="2">
  <cacheSource type="worksheet">
    <worksheetSource ref="A15:E17" sheet="Mouvement d'entrée N° INV003" r:id="rId2"/>
  </cacheSource>
  <cacheFields count="5">
    <cacheField name="Référence" numFmtId="49">
      <sharedItems count="2">
        <s v="230049"/>
        <s v="250004"/>
      </sharedItems>
    </cacheField>
    <cacheField name="Désignation" numFmtId="49">
      <sharedItems/>
    </cacheField>
    <cacheField name="Qté" numFmtId="166">
      <sharedItems containsSemiMixedTypes="0" containsString="0" containsNumber="1" containsInteger="1" minValue="1086" maxValue="4300"/>
    </cacheField>
    <cacheField name="P.U. d'entrée" numFmtId="167">
      <sharedItems containsSemiMixedTypes="0" containsString="0" containsNumber="1" minValue="2.4" maxValue="21.85"/>
    </cacheField>
    <cacheField name="Montant" numFmtId="168">
      <sharedItems containsSemiMixedTypes="0" containsString="0" containsNumber="1" minValue="10320" maxValue="23729.1"/>
    </cacheField>
  </cacheFields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User" refreshedDate="41978.664438078704" createdVersion="3" refreshedVersion="3" minRefreshableVersion="3" recordCount="18">
  <cacheSource type="worksheet">
    <worksheetSource ref="A15:E33" sheet="Mouvement d'entrée N° INV004" r:id="rId2"/>
  </cacheSource>
  <cacheFields count="5">
    <cacheField name="Référence" numFmtId="49">
      <sharedItems count="17">
        <s v="140013"/>
        <s v="050004"/>
        <s v="020029"/>
        <s v="150069"/>
        <s v="030028"/>
        <s v="150067"/>
        <s v="150066"/>
        <s v="100017"/>
        <s v="180411"/>
        <s v="080043"/>
        <s v="020215"/>
        <s v="020008"/>
        <s v="020005"/>
        <s v="020208"/>
        <s v="030253"/>
        <s v="110003"/>
        <s v="140616"/>
      </sharedItems>
    </cacheField>
    <cacheField name="Désignation" numFmtId="49">
      <sharedItems/>
    </cacheField>
    <cacheField name="Qté" numFmtId="166">
      <sharedItems containsSemiMixedTypes="0" containsString="0" containsNumber="1" containsInteger="1" minValue="1" maxValue="300"/>
    </cacheField>
    <cacheField name="P.U. d'entrée" numFmtId="167">
      <sharedItems containsSemiMixedTypes="0" containsString="0" containsNumber="1" minValue="1.4" maxValue="7900"/>
    </cacheField>
    <cacheField name="Montant" numFmtId="168">
      <sharedItems containsSemiMixedTypes="0" containsString="0" containsNumber="1" minValue="58" maxValue="1028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s v="CABLE EN ALU U 1000 V ARVFV 4*35 mm²"/>
    <n v="23"/>
    <n v="26"/>
    <n v="598"/>
  </r>
  <r>
    <x v="0"/>
    <s v="CABLE EN ALU U 1000 V ARVFV 4*35 mm²"/>
    <n v="32"/>
    <n v="26"/>
    <n v="832"/>
  </r>
  <r>
    <x v="0"/>
    <s v="CABLE EN ALU U 1000 V ARVFV 4*35 mm²"/>
    <n v="34"/>
    <n v="26"/>
    <n v="884"/>
  </r>
  <r>
    <x v="0"/>
    <s v="CABLE EN ALU U 1000 V ARVFV 4*35 mm²"/>
    <n v="15"/>
    <n v="26"/>
    <n v="390"/>
  </r>
  <r>
    <x v="0"/>
    <s v="CABLE EN ALU U 1000 V ARVFV 4*35 mm²"/>
    <n v="24"/>
    <n v="26"/>
    <n v="624"/>
  </r>
  <r>
    <x v="0"/>
    <s v="CABLE EN ALU U 1000 V ARVFV 4*35 mm²"/>
    <n v="24"/>
    <n v="26"/>
    <n v="624"/>
  </r>
  <r>
    <x v="0"/>
    <s v="CABLE EN ALU U 1000 V ARVFV 4*35 mm²"/>
    <n v="8"/>
    <n v="26"/>
    <n v="208"/>
  </r>
  <r>
    <x v="0"/>
    <s v="CABLE EN ALU U 1000 V ARVFV 4*35 mm²"/>
    <n v="30"/>
    <n v="26"/>
    <n v="780"/>
  </r>
  <r>
    <x v="0"/>
    <s v="CABLE EN ALU U 1000 V ARVFV 4*35 mm²"/>
    <n v="32"/>
    <n v="26"/>
    <n v="832"/>
  </r>
  <r>
    <x v="0"/>
    <s v="CABLE EN ALU U 1000 V ARVFV 4*35 mm²"/>
    <n v="4.5"/>
    <n v="26"/>
    <n v="117"/>
  </r>
  <r>
    <x v="0"/>
    <s v="CABLE EN ALU U 1000 V ARVFV 4*35 mm²"/>
    <n v="10"/>
    <n v="26"/>
    <n v="260"/>
  </r>
  <r>
    <x v="1"/>
    <s v="CABLE EN ALU U 1000 V ARVFV 4*50 mm²"/>
    <n v="16"/>
    <n v="29"/>
    <n v="464"/>
  </r>
  <r>
    <x v="1"/>
    <s v="CABLE EN ALU U 1000 V ARVFV 4*50 mm²"/>
    <n v="24"/>
    <n v="29"/>
    <n v="696"/>
  </r>
  <r>
    <x v="0"/>
    <s v="CABLE EN ALU U 1000 V ARVFV 4*35 mm²"/>
    <n v="4.2"/>
    <n v="26"/>
    <n v="109.2"/>
  </r>
  <r>
    <x v="2"/>
    <s v="CABLE SOUPLE 1*35MM²"/>
    <n v="44"/>
    <n v="36"/>
    <n v="1584"/>
  </r>
  <r>
    <x v="3"/>
    <s v="CABLE EN ALU U 1000 V ARVFV 3x70+50 mm²"/>
    <n v="16"/>
    <n v="0"/>
    <n v="0"/>
  </r>
  <r>
    <x v="4"/>
    <s v="CABLE ISOLE U 1000 R02V CUIVRE 1x240 mm²"/>
    <n v="2.6"/>
    <n v="159"/>
    <n v="413.4"/>
  </r>
  <r>
    <x v="5"/>
    <s v="CABLE ISOLE AU PRC EN CUIVRE UNIPOLAIRE 1x35 mm²"/>
    <n v="2.2999999999999998"/>
    <n v="77"/>
    <n v="177.1"/>
  </r>
  <r>
    <x v="5"/>
    <s v="CABLE ISOLE AU PRC EN CUIVRE UNIPOLAIRE 1x35 mm²"/>
    <n v="6.6"/>
    <n v="77"/>
    <n v="508.2"/>
  </r>
  <r>
    <x v="5"/>
    <s v="CABLE ISOLE AU PRC EN CUIVRE UNIPOLAIRE 1x35 mm²"/>
    <n v="3.1"/>
    <n v="77"/>
    <n v="238.7"/>
  </r>
  <r>
    <x v="5"/>
    <s v="CABLE ISOLE AU PRC EN CUIVRE UNIPOLAIRE 1x35 mm²"/>
    <n v="2.2999999999999998"/>
    <n v="77"/>
    <n v="177.1"/>
  </r>
  <r>
    <x v="5"/>
    <s v="CABLE ISOLE AU PRC EN CUIVRE UNIPOLAIRE 1x35 mm²"/>
    <n v="2.2000000000000002"/>
    <n v="77"/>
    <n v="169.4"/>
  </r>
  <r>
    <x v="6"/>
    <s v="CABLE ISOLE AU PRC EN CUIVRE UNIPOLAIRE 1x25 mm²"/>
    <n v="1.8"/>
    <n v="65"/>
    <n v="117"/>
  </r>
  <r>
    <x v="7"/>
    <s v="Candélabre de 10m de hauteur 4mm GRIMAR ( identité visuelle )+CROSSE"/>
    <n v="3"/>
    <n v="4656"/>
    <n v="1396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">
  <r>
    <x v="0"/>
    <s v="CABLE ISOLE AU PRC USP 18/30 kV EN ALU 1x 150mm2  S26"/>
    <n v="90"/>
    <n v="48"/>
    <n v="4320"/>
  </r>
  <r>
    <x v="1"/>
    <s v="TUBE ANNELE FLEXIBLE DOUBLE PAROI Q75"/>
    <n v="200"/>
    <n v="10"/>
    <n v="2000"/>
  </r>
  <r>
    <x v="2"/>
    <s v="TUBE ANNELE FLEXIBLE DOUBLE PAROI Q50"/>
    <n v="200"/>
    <n v="7"/>
    <n v="1400"/>
  </r>
  <r>
    <x v="3"/>
    <s v="GRILLAGE AVERTISSEUR ROUGE 33"/>
    <n v="1000"/>
    <n v="1.4"/>
    <n v="1400"/>
  </r>
  <r>
    <x v="4"/>
    <s v="CABLE U1000 RVFV EN CUIVRE 4x25 mm²"/>
    <n v="411"/>
    <n v="91"/>
    <n v="37401"/>
  </r>
  <r>
    <x v="5"/>
    <s v="PLAQUE A BORNE ALU 35 mm²"/>
    <n v="16"/>
    <n v="67"/>
    <n v="1072"/>
  </r>
  <r>
    <x v="6"/>
    <s v="LAMPE SHP 150 W"/>
    <n v="7"/>
    <n v="45"/>
    <n v="315"/>
  </r>
  <r>
    <x v="7"/>
    <s v="Tube PVC Q13"/>
    <n v="12"/>
    <n v="5.4"/>
    <n v="64.800000000000011"/>
  </r>
  <r>
    <x v="4"/>
    <s v="CABLE U1000 RVFV EN CUIVRE 4x25 mm²"/>
    <n v="27"/>
    <n v="91"/>
    <n v="2457"/>
  </r>
  <r>
    <x v="0"/>
    <s v="CABLE ISOLE AU PRC USP 18/30 kV EN ALU 1x 150mm2  S26"/>
    <n v="42"/>
    <n v="48"/>
    <n v="2016"/>
  </r>
  <r>
    <x v="8"/>
    <s v="CABLE ISOLE U 1000 R02V CUIVRE 1x95 mm²"/>
    <n v="28"/>
    <n v="84"/>
    <n v="2352"/>
  </r>
  <r>
    <x v="9"/>
    <s v="PIQUET DE TERRE GALVANISE"/>
    <n v="2"/>
    <n v="29"/>
    <n v="58"/>
  </r>
  <r>
    <x v="8"/>
    <s v="CABLE ISOLE U 1000 R02V CUIVRE 1x95 mm²"/>
    <n v="5"/>
    <n v="84"/>
    <n v="420"/>
  </r>
  <r>
    <x v="10"/>
    <s v="TROLLEY 60/10 CUIVRE NU 251KG/KM"/>
    <n v="3.75"/>
    <n v="102"/>
    <n v="382.5"/>
  </r>
  <r>
    <x v="11"/>
    <s v="CABLE U1000 RVFV EN CUIVRE 4x16 mm²"/>
    <n v="21"/>
    <n v="51"/>
    <n v="1071"/>
  </r>
  <r>
    <x v="11"/>
    <s v="CABLE U1000 RVFV EN CUIVRE 4x16 mm²"/>
    <n v="16"/>
    <n v="51"/>
    <n v="816"/>
  </r>
  <r>
    <x v="11"/>
    <s v="CABLE U1000 RVFV EN CUIVRE 4x16 mm²"/>
    <n v="14"/>
    <n v="51"/>
    <n v="714"/>
  </r>
  <r>
    <x v="12"/>
    <s v="COFFRET DE COMMANDE D'ECLAIRAGE PUBLIC"/>
    <n v="1"/>
    <n v="11560"/>
    <n v="11560"/>
  </r>
  <r>
    <x v="13"/>
    <s v="Candélabre Cylindroconique 9m 4mm ANTARES M76"/>
    <n v="2"/>
    <n v="2700"/>
    <n v="5400"/>
  </r>
  <r>
    <x v="14"/>
    <s v="CABLE CUIVRE NU 29.3 mm²"/>
    <n v="70"/>
    <n v="72"/>
    <n v="504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0">
  <r>
    <x v="0"/>
    <s v="CABLE PREASSEMBLE EN ALU 3x35+ 16 +54,6"/>
    <n v="50"/>
    <n v="16.399999999999999"/>
    <n v="820"/>
  </r>
  <r>
    <x v="1"/>
    <s v="CABLE PREASSEMBLE EN ALU 3x70+ 16 + 54,6"/>
    <n v="9"/>
    <n v="32.9"/>
    <n v="296.10000000000002"/>
  </r>
  <r>
    <x v="2"/>
    <s v="TUBE ANNELE FLEXIBLE DOUBLE PAROI Q110"/>
    <n v="100"/>
    <n v="14.5"/>
    <n v="1450"/>
  </r>
  <r>
    <x v="3"/>
    <s v="Tuyau béton comprimé diamètre 200"/>
    <n v="35"/>
    <n v="33.33"/>
    <n v="1166.55"/>
  </r>
  <r>
    <x v="4"/>
    <s v="AGGLO 40/15"/>
    <n v="87"/>
    <n v="5.5"/>
    <n v="478.5"/>
  </r>
  <r>
    <x v="5"/>
    <s v="AGGLO 10*20*40"/>
    <n v="20"/>
    <n v="5"/>
    <n v="100"/>
  </r>
  <r>
    <x v="6"/>
    <s v="GRILLAGE AVERTISSEUR ROUGE 50"/>
    <n v="350"/>
    <n v="2.4"/>
    <n v="840"/>
  </r>
  <r>
    <x v="7"/>
    <s v="GRILLAGE AVERTISSEUR ROUGE 33"/>
    <n v="100"/>
    <n v="1.4"/>
    <n v="140"/>
  </r>
  <r>
    <x v="8"/>
    <s v="BOITE ETANCHE 100*100"/>
    <n v="5"/>
    <n v="6.5"/>
    <n v="32.5"/>
  </r>
  <r>
    <x v="9"/>
    <s v="PIQUET DE TERRE GALVANISE"/>
    <n v="8"/>
    <n v="29"/>
    <n v="232"/>
  </r>
  <r>
    <x v="10"/>
    <s v="GRILLE EQUIPEE DE: 2 ARRIVEES 150+3 DEPARTS 35 NP"/>
    <n v="12"/>
    <n v="220"/>
    <n v="2640"/>
  </r>
  <r>
    <x v="11"/>
    <s v="BLOC DOUBLEMENT 148"/>
    <n v="4"/>
    <n v="78.5"/>
    <n v="314"/>
  </r>
  <r>
    <x v="12"/>
    <s v="BLOC DOUBLEMENT 34,4 ALUM"/>
    <n v="9"/>
    <n v="18"/>
    <n v="162"/>
  </r>
  <r>
    <x v="13"/>
    <s v="RALLONGE 400 + AXE + GOUPILLE"/>
    <n v="2"/>
    <n v="42"/>
    <n v="84"/>
  </r>
  <r>
    <x v="14"/>
    <s v="RALLONGE 300 + AXE + GOUPILLE"/>
    <n v="1"/>
    <n v="39"/>
    <n v="39"/>
  </r>
  <r>
    <x v="15"/>
    <s v="GRILLE DE TERRE GALVANISE"/>
    <n v="2"/>
    <n v="20"/>
    <n v="40"/>
  </r>
  <r>
    <x v="16"/>
    <s v="ISOLATEUR COMPOSITE N11 36KV"/>
    <n v="1"/>
    <n v="140"/>
    <n v="140"/>
  </r>
  <r>
    <x v="17"/>
    <s v="CABLE ALMELEC 148 MM² 420KG/KM"/>
    <n v="43.62"/>
    <n v="32.5"/>
    <n v="1417.65"/>
  </r>
  <r>
    <x v="17"/>
    <s v="CABLE ALMELEC 148 MM² 420KG/KM"/>
    <n v="36.21"/>
    <n v="32.5"/>
    <n v="1176.825"/>
  </r>
  <r>
    <x v="17"/>
    <s v="CABLE ALMELEC 148 MM² 420KG/KM"/>
    <n v="5.76"/>
    <n v="32.5"/>
    <n v="187.2"/>
  </r>
  <r>
    <x v="17"/>
    <s v="CABLE ALMELEC 148 MM² 420KG/KM"/>
    <n v="2.46"/>
    <n v="32.5"/>
    <n v="79.95"/>
  </r>
  <r>
    <x v="17"/>
    <s v="CABLE ALMELEC 148 MM² 420KG/KM"/>
    <n v="3.3"/>
    <n v="32.5"/>
    <n v="107.25"/>
  </r>
  <r>
    <x v="17"/>
    <s v="CABLE ALMELEC 148 MM² 420KG/KM"/>
    <n v="4.93"/>
    <n v="32.5"/>
    <n v="160.22499999999999"/>
  </r>
  <r>
    <x v="2"/>
    <s v="TUBE ANNELE FLEXIBLE DOUBLE PAROI Q110"/>
    <n v="22"/>
    <n v="14.5"/>
    <n v="319"/>
  </r>
  <r>
    <x v="2"/>
    <s v="TUBE ANNELE FLEXIBLE DOUBLE PAROI Q110"/>
    <n v="30"/>
    <n v="14.5"/>
    <n v="435"/>
  </r>
  <r>
    <x v="18"/>
    <s v="BORNE ONE"/>
    <n v="242"/>
    <n v="10"/>
    <n v="2420"/>
  </r>
  <r>
    <x v="19"/>
    <s v="Tube galv 1/2 /6m"/>
    <n v="0.5"/>
    <n v="78"/>
    <n v="39"/>
  </r>
  <r>
    <x v="20"/>
    <s v="Tube PVC Q13"/>
    <n v="12"/>
    <n v="5.4"/>
    <n v="64.8"/>
  </r>
  <r>
    <x v="21"/>
    <s v="FUSIBLE A POUDRE MT 25 A 24Kv  NORME DIN"/>
    <n v="9"/>
    <n v="425"/>
    <n v="3825"/>
  </r>
  <r>
    <x v="22"/>
    <s v="CABLE CUIVRE NU  22 MM²"/>
    <n v="8.8000000000000007"/>
    <n v="93"/>
    <n v="818.4"/>
  </r>
  <r>
    <x v="15"/>
    <s v="GRILLE DE TERRE GALVANISE"/>
    <n v="9"/>
    <n v="20"/>
    <n v="180"/>
  </r>
  <r>
    <x v="23"/>
    <s v="TROLLEY 60/10 CUIVRE NU 251KG/KM"/>
    <n v="2.25"/>
    <n v="102"/>
    <n v="229.5"/>
  </r>
  <r>
    <x v="22"/>
    <s v="CABLE CUIVRE NU  22 MM²"/>
    <n v="14.4"/>
    <n v="93"/>
    <n v="1339.2"/>
  </r>
  <r>
    <x v="24"/>
    <s v="EXTRACTEUR H4-400 380"/>
    <n v="4"/>
    <n v="1950"/>
    <n v="7800"/>
  </r>
  <r>
    <x v="25"/>
    <s v="CONTACTEUR  A50 ABB"/>
    <n v="2"/>
    <n v="1000"/>
    <n v="2000"/>
  </r>
  <r>
    <x v="26"/>
    <s v="RELAIS BARDIN SCHNEIDER"/>
    <n v="1"/>
    <n v="3800"/>
    <n v="3800"/>
  </r>
  <r>
    <x v="27"/>
    <s v="BOITE D'EXTREMITE INTERIEUR PRC 1x150M ALU  36KV"/>
    <n v="3"/>
    <n v="407.34"/>
    <n v="1222.02"/>
  </r>
  <r>
    <x v="28"/>
    <s v="LUMINAIRE YASHIPS 80W VM COMPLET EQUIPEMENT VOSLOWSHWAP"/>
    <n v="22"/>
    <n v="446.17"/>
    <n v="9815.74"/>
  </r>
  <r>
    <x v="29"/>
    <s v="LUMINAIRE ASNI EQUIPEE EN 125W"/>
    <n v="1"/>
    <n v="320"/>
    <n v="320"/>
  </r>
  <r>
    <x v="30"/>
    <s v="PLAQUE IRD PM"/>
    <n v="48"/>
    <n v="30"/>
    <n v="1440"/>
  </r>
  <r>
    <x v="31"/>
    <s v="EMBOUT THS 70 MM²"/>
    <n v="84"/>
    <n v="7"/>
    <n v="588"/>
  </r>
  <r>
    <x v="32"/>
    <s v="EXTREMITE THERMO E4R 10-35"/>
    <n v="2"/>
    <n v="40"/>
    <n v="80"/>
  </r>
  <r>
    <x v="33"/>
    <s v="CONNECTEUR A PERFORATION D'ISOLANT 6KV CPL 70"/>
    <n v="21"/>
    <n v="13"/>
    <n v="273"/>
  </r>
  <r>
    <x v="34"/>
    <s v="PRESS ETOUPE Q29"/>
    <n v="2"/>
    <n v="17.100000000000001"/>
    <n v="34.200000000000003"/>
  </r>
  <r>
    <x v="35"/>
    <s v="COSSE A SERTIR BIMETAL 150"/>
    <n v="12"/>
    <n v="54"/>
    <n v="648"/>
  </r>
  <r>
    <x v="12"/>
    <s v="BLOC DOUBLEMENT 34,4 ALUM"/>
    <n v="9"/>
    <n v="18"/>
    <n v="162"/>
  </r>
  <r>
    <x v="36"/>
    <s v="PINCE D'ANCRAGE POUR CABLE ALLIAGE ALU DE 34,4 MM² A 75,5MM²"/>
    <n v="4"/>
    <n v="35"/>
    <n v="140"/>
  </r>
  <r>
    <x v="37"/>
    <s v="CHAPPE 60/10"/>
    <n v="50"/>
    <n v="12.8"/>
    <n v="640"/>
  </r>
  <r>
    <x v="38"/>
    <s v="TE A BRIDE 120/100 CUIVRE"/>
    <n v="2"/>
    <n v="48"/>
    <n v="96"/>
  </r>
  <r>
    <x v="39"/>
    <s v="MONCHON A BRIDE 120/10"/>
    <n v="2"/>
    <n v="43"/>
    <n v="86"/>
  </r>
  <r>
    <x v="40"/>
    <s v="RACCORD A GRIFFE 2AR"/>
    <n v="2"/>
    <n v="13"/>
    <n v="26"/>
  </r>
  <r>
    <x v="41"/>
    <s v="MONCHON A BRIDE 60/10"/>
    <n v="4"/>
    <n v="21"/>
    <n v="84"/>
  </r>
  <r>
    <x v="42"/>
    <s v="COSSE A BRIDE 10/50 SOFAMEL"/>
    <n v="7"/>
    <n v="28.5"/>
    <n v="199.5"/>
  </r>
  <r>
    <x v="43"/>
    <s v="MANCHON D'ANCRAGE 34.4"/>
    <n v="1"/>
    <n v="200"/>
    <n v="200"/>
  </r>
  <r>
    <x v="44"/>
    <s v="BOUCLE POUR FEUILLARD"/>
    <n v="4"/>
    <n v="1"/>
    <n v="4"/>
  </r>
  <r>
    <x v="45"/>
    <s v="BOULON CAD 10*40+E"/>
    <n v="34"/>
    <n v="1.5"/>
    <n v="51"/>
  </r>
  <r>
    <x v="46"/>
    <s v="SERRE CABLE Q14"/>
    <n v="3"/>
    <n v="6"/>
    <n v="18"/>
  </r>
  <r>
    <x v="47"/>
    <s v="BALL SOCKET  N11"/>
    <n v="1"/>
    <n v="12"/>
    <n v="12"/>
  </r>
  <r>
    <x v="48"/>
    <s v="OEILLET A ROTULE  NORME DE 11"/>
    <n v="1"/>
    <n v="10.24"/>
    <n v="10.24"/>
  </r>
  <r>
    <x v="49"/>
    <s v="BOULON GALVA 12*35+E"/>
    <n v="62"/>
    <n v="1.95"/>
    <n v="120.9"/>
  </r>
  <r>
    <x v="50"/>
    <s v="BOULON GALVA 12*40+E"/>
    <n v="6"/>
    <n v="1.6"/>
    <n v="9.6"/>
  </r>
  <r>
    <x v="51"/>
    <s v="BOULON GALVA 14*40+E"/>
    <n v="24"/>
    <n v="2.65"/>
    <n v="63.6"/>
  </r>
  <r>
    <x v="52"/>
    <s v="BOULON CAD 8*40+E"/>
    <n v="27"/>
    <n v="1.4"/>
    <n v="37.799999999999997"/>
  </r>
  <r>
    <x v="45"/>
    <s v="BOULON CAD 10*40+E"/>
    <n v="7"/>
    <n v="1.5"/>
    <n v="10.5"/>
  </r>
  <r>
    <x v="53"/>
    <s v="PATTE A VIS"/>
    <n v="33"/>
    <n v="0.3"/>
    <n v="9.9"/>
  </r>
  <r>
    <x v="54"/>
    <s v="BOULON GALVA 12*60+E"/>
    <n v="6"/>
    <n v="2"/>
    <n v="12"/>
  </r>
  <r>
    <x v="55"/>
    <s v="BOULON GALVA 14*60+E"/>
    <n v="3"/>
    <n v="3.2"/>
    <n v="9.6"/>
  </r>
  <r>
    <x v="56"/>
    <s v="CHEVILLE PLASTIQUE Q8"/>
    <n v="24"/>
    <n v="0.1"/>
    <n v="2.4"/>
  </r>
  <r>
    <x v="57"/>
    <s v="CHAPPE 120/10"/>
    <n v="9"/>
    <n v="16"/>
    <n v="144"/>
  </r>
  <r>
    <x v="40"/>
    <s v="RACCORD A GRIFFE 2AR"/>
    <n v="4"/>
    <n v="13"/>
    <n v="52"/>
  </r>
  <r>
    <x v="37"/>
    <s v="CHAPPE 60/10"/>
    <n v="6"/>
    <n v="12.8"/>
    <n v="76.8"/>
  </r>
  <r>
    <x v="54"/>
    <s v="BOULON GALVA 12*60+E"/>
    <n v="34"/>
    <n v="2"/>
    <n v="68"/>
  </r>
  <r>
    <x v="55"/>
    <s v="BOULON GALVA 14*60+E"/>
    <n v="2"/>
    <n v="3.2"/>
    <n v="6.4"/>
  </r>
  <r>
    <x v="55"/>
    <s v="BOULON GALVA 14*60+E"/>
    <n v="3"/>
    <n v="3.2"/>
    <n v="9.6"/>
  </r>
  <r>
    <x v="58"/>
    <s v="COSSE A SERTIR 70 MM² CUIVRE"/>
    <n v="2"/>
    <n v="5.2"/>
    <n v="10.4"/>
  </r>
  <r>
    <x v="59"/>
    <s v="COSSE A SERTIR 95 MM² CUIVRE"/>
    <n v="2"/>
    <n v="9.6"/>
    <n v="19.2"/>
  </r>
  <r>
    <x v="60"/>
    <s v="COSSE A SERTIR 240 MM CUIVRE"/>
    <n v="3"/>
    <n v="28"/>
    <n v="84"/>
  </r>
  <r>
    <x v="11"/>
    <s v="BLOC DOUBLEMENT 148"/>
    <n v="1"/>
    <n v="78.5"/>
    <n v="78.5"/>
  </r>
  <r>
    <x v="42"/>
    <s v="COSSE A BRIDE 10/50 SOFAMEL"/>
    <n v="5"/>
    <n v="28.5"/>
    <n v="142.5"/>
  </r>
  <r>
    <x v="61"/>
    <s v="MONCHON A SERTIR ALUM 50 MM²"/>
    <n v="1"/>
    <n v="9.5"/>
    <n v="9.5"/>
  </r>
  <r>
    <x v="62"/>
    <s v="BARRETTE DE COUPURE"/>
    <n v="7"/>
    <n v="25"/>
    <n v="175"/>
  </r>
  <r>
    <x v="63"/>
    <s v="CHEVILLE PLASTIQUE Q10"/>
    <n v="9"/>
    <n v="0.3"/>
    <n v="2.7"/>
  </r>
  <r>
    <x v="56"/>
    <s v="CHEVILLE PLASTIQUE Q8"/>
    <n v="5"/>
    <n v="0.1"/>
    <n v="0.5"/>
  </r>
  <r>
    <x v="52"/>
    <s v="BOULON CAD 8*40+E"/>
    <n v="8"/>
    <n v="1.4"/>
    <n v="11.2"/>
  </r>
  <r>
    <x v="45"/>
    <s v="BOULON CAD 10*40+E"/>
    <n v="5"/>
    <n v="1.5"/>
    <n v="7.5"/>
  </r>
  <r>
    <x v="64"/>
    <s v="TE PVC Q13"/>
    <n v="2"/>
    <n v="2.4"/>
    <n v="4.8"/>
  </r>
  <r>
    <x v="65"/>
    <s v="PORTE FUSIBLE 10*38"/>
    <n v="9"/>
    <n v="9"/>
    <n v="81"/>
  </r>
  <r>
    <x v="8"/>
    <s v="BOITE ETANCHE 100*100"/>
    <n v="1"/>
    <n v="6.5"/>
    <n v="6.5"/>
  </r>
  <r>
    <x v="66"/>
    <s v="COLLIER COLSON 7.6*265"/>
    <n v="100"/>
    <n v="0.5"/>
    <n v="50"/>
  </r>
  <r>
    <x v="67"/>
    <s v="AFFICHE TERRE DES NEUTRES"/>
    <n v="1"/>
    <n v="7"/>
    <n v="7"/>
  </r>
  <r>
    <x v="68"/>
    <s v="BOULON CAD 12*60"/>
    <n v="32"/>
    <n v="2.8"/>
    <n v="89.6"/>
  </r>
  <r>
    <x v="69"/>
    <s v="ECROU CAD Q10"/>
    <n v="298"/>
    <n v="0.3"/>
    <n v="89.4"/>
  </r>
  <r>
    <x v="70"/>
    <s v="DISQUE 230*3.2 TIGRE"/>
    <n v="16"/>
    <n v="15"/>
    <n v="240"/>
  </r>
  <r>
    <x v="71"/>
    <s v="DISQUE DIAMENT Q230"/>
    <n v="1"/>
    <n v="266.67"/>
    <n v="266.67"/>
  </r>
  <r>
    <x v="72"/>
    <s v="DISJONCTEUR 1*6A ABB"/>
    <n v="13"/>
    <n v="20"/>
    <n v="260"/>
  </r>
  <r>
    <x v="73"/>
    <s v="BORNE SUR RAIL Q35"/>
    <n v="4"/>
    <n v="41"/>
    <n v="164"/>
  </r>
  <r>
    <x v="74"/>
    <s v="BORNIE DE JONCTION 4MM²"/>
    <n v="8"/>
    <n v="3.5"/>
    <n v="28"/>
  </r>
  <r>
    <x v="75"/>
    <s v="BOUCHON NEUTRE 10*38"/>
    <n v="3"/>
    <n v="4"/>
    <n v="12"/>
  </r>
  <r>
    <x v="76"/>
    <s v="Corniére 50*50*5 en 6m"/>
    <n v="0.66"/>
    <n v="149.5"/>
    <n v="98.67"/>
  </r>
  <r>
    <x v="76"/>
    <s v="Corniére 50*50*5 en 6m"/>
    <n v="0.5"/>
    <n v="149.5"/>
    <n v="74.7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">
  <r>
    <x v="0"/>
    <s v="TUBE ANNELE STRONG Q110 750 N"/>
    <n v="1086"/>
    <n v="21.85"/>
    <n v="23729.1"/>
  </r>
  <r>
    <x v="1"/>
    <s v="GRILLAGE AVERTISSEUR ROUGE 50"/>
    <n v="4300"/>
    <n v="2.4"/>
    <n v="10320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18">
  <r>
    <x v="0"/>
    <s v="BANDE A PICOT (BANDE ANTI ESCALADE)"/>
    <n v="15"/>
    <n v="17"/>
    <n v="255"/>
  </r>
  <r>
    <x v="1"/>
    <s v="IACM à C/C 50 A 36 KV"/>
    <n v="1"/>
    <n v="7900"/>
    <n v="7900"/>
  </r>
  <r>
    <x v="2"/>
    <s v="BALL SOCKET N16"/>
    <n v="257"/>
    <n v="40"/>
    <n v="10280"/>
  </r>
  <r>
    <x v="3"/>
    <s v="PLAQUE NUMERO"/>
    <n v="121"/>
    <n v="30"/>
    <n v="3630"/>
  </r>
  <r>
    <x v="4"/>
    <s v="COSSE A SERTIR 70 MM² CUIVRE"/>
    <n v="300"/>
    <n v="5.2"/>
    <n v="1560"/>
  </r>
  <r>
    <x v="5"/>
    <s v="PIQUET DE TERRE DE CUIVRE"/>
    <n v="51"/>
    <n v="60"/>
    <n v="3060"/>
  </r>
  <r>
    <x v="6"/>
    <s v="COFFRET 4 FILS OGE"/>
    <n v="1"/>
    <n v="240"/>
    <n v="240"/>
  </r>
  <r>
    <x v="7"/>
    <s v="CABLE ISOLE U 1000 R02V CUIVRE 1x35 mm²"/>
    <n v="38"/>
    <n v="31.18"/>
    <n v="1184.8399999999999"/>
  </r>
  <r>
    <x v="8"/>
    <s v="PARAFOUDRE 36KV MARQUE CANTOR"/>
    <n v="6"/>
    <n v="510"/>
    <n v="3060"/>
  </r>
  <r>
    <x v="9"/>
    <s v="BOITE D'EXTREMITE UNIP INTER COURTE A FROID MT-EUIC-RF-24-16/35"/>
    <n v="12"/>
    <n v="325"/>
    <n v="3900"/>
  </r>
  <r>
    <x v="10"/>
    <s v="ISOLATEUR COMPOSITE N16 36KV"/>
    <n v="7"/>
    <n v="335"/>
    <n v="2345"/>
  </r>
  <r>
    <x v="11"/>
    <s v="BALL SOCKET  N11"/>
    <n v="10"/>
    <n v="12"/>
    <n v="120"/>
  </r>
  <r>
    <x v="12"/>
    <s v="PINCE D'ANCRAGE POUR CABLE ALLIAGE ALU DE 34,4 MM² A 75,5MM²"/>
    <n v="4"/>
    <n v="35"/>
    <n v="140"/>
  </r>
  <r>
    <x v="13"/>
    <s v="RALLONGE 400 + AXE + GOUPILLE"/>
    <n v="2"/>
    <n v="42"/>
    <n v="84"/>
  </r>
  <r>
    <x v="14"/>
    <s v="MONCHON A SERTIR ALUM 34.4 MM²"/>
    <n v="1"/>
    <n v="58"/>
    <n v="58"/>
  </r>
  <r>
    <x v="15"/>
    <s v="CABLE CUIVRE NU 38 MM² 346KG/KM"/>
    <n v="24"/>
    <n v="105"/>
    <n v="2520"/>
  </r>
  <r>
    <x v="0"/>
    <s v="BANDE A PICOT (BANDE ANTI ESCALADE)"/>
    <n v="24"/>
    <n v="17"/>
    <n v="408"/>
  </r>
  <r>
    <x v="16"/>
    <s v="BOULON CAD 8*30+E"/>
    <n v="280"/>
    <n v="1.4"/>
    <n v="39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2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22" firstHeaderRow="1" firstDataRow="2" firstDataCol="1"/>
  <pivotFields count="5">
    <pivotField axis="axisRow" showAll="0">
      <items count="18">
        <item x="12"/>
        <item x="11"/>
        <item x="2"/>
        <item x="13"/>
        <item x="10"/>
        <item x="4"/>
        <item x="14"/>
        <item x="1"/>
        <item x="9"/>
        <item x="7"/>
        <item x="15"/>
        <item x="0"/>
        <item x="16"/>
        <item x="6"/>
        <item x="5"/>
        <item x="3"/>
        <item x="8"/>
        <item t="default"/>
      </items>
    </pivotField>
    <pivotField showAll="0"/>
    <pivotField dataField="1" numFmtId="164" showAll="0"/>
    <pivotField numFmtId="165" showAll="0"/>
    <pivotField dataField="1" numFmtId="166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" fld="2" baseField="0" baseItem="0"/>
    <dataField name="Somme de Montant" fld="4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5" cacheId="1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7" firstHeaderRow="1" firstDataRow="2" firstDataCol="1"/>
  <pivotFields count="5">
    <pivotField axis="axisRow" showAll="0">
      <items count="3">
        <item x="0"/>
        <item x="1"/>
        <item t="default"/>
      </items>
    </pivotField>
    <pivotField showAll="0"/>
    <pivotField dataField="1" numFmtId="164" showAll="0"/>
    <pivotField numFmtId="165" showAll="0"/>
    <pivotField dataField="1" numFmtId="166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" fld="2" baseField="0" baseItem="0"/>
    <dataField name="Somme de Montant" fld="4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3" cacheId="1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82" firstHeaderRow="1" firstDataRow="2" firstDataCol="1"/>
  <pivotFields count="5">
    <pivotField axis="axisRow" showAll="0">
      <items count="78">
        <item x="4"/>
        <item x="18"/>
        <item x="5"/>
        <item x="36"/>
        <item x="47"/>
        <item x="48"/>
        <item x="12"/>
        <item x="14"/>
        <item x="16"/>
        <item x="13"/>
        <item x="11"/>
        <item x="58"/>
        <item x="59"/>
        <item x="60"/>
        <item x="35"/>
        <item x="56"/>
        <item x="40"/>
        <item x="38"/>
        <item x="64"/>
        <item x="63"/>
        <item x="61"/>
        <item x="41"/>
        <item x="39"/>
        <item x="42"/>
        <item x="66"/>
        <item x="33"/>
        <item x="43"/>
        <item x="29"/>
        <item x="28"/>
        <item x="27"/>
        <item x="0"/>
        <item x="1"/>
        <item x="22"/>
        <item x="17"/>
        <item x="23"/>
        <item x="10"/>
        <item x="49"/>
        <item x="51"/>
        <item x="44"/>
        <item x="50"/>
        <item x="68"/>
        <item x="69"/>
        <item x="53"/>
        <item x="52"/>
        <item x="70"/>
        <item x="45"/>
        <item x="46"/>
        <item x="54"/>
        <item x="71"/>
        <item x="55"/>
        <item x="67"/>
        <item x="37"/>
        <item x="21"/>
        <item x="15"/>
        <item x="9"/>
        <item x="20"/>
        <item x="26"/>
        <item x="57"/>
        <item x="30"/>
        <item x="62"/>
        <item x="65"/>
        <item x="74"/>
        <item x="31"/>
        <item x="8"/>
        <item x="25"/>
        <item x="75"/>
        <item x="32"/>
        <item x="73"/>
        <item x="34"/>
        <item x="24"/>
        <item x="72"/>
        <item x="76"/>
        <item x="19"/>
        <item x="3"/>
        <item x="2"/>
        <item x="7"/>
        <item x="6"/>
        <item t="default"/>
      </items>
    </pivotField>
    <pivotField showAll="0"/>
    <pivotField dataField="1" numFmtId="164" showAll="0"/>
    <pivotField numFmtId="165" showAll="0"/>
    <pivotField dataField="1" numFmtId="166" showAll="0"/>
  </pivotFields>
  <rowFields count="1">
    <field x="0"/>
  </rowFields>
  <rowItems count="7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" fld="2" baseField="0" baseItem="0"/>
    <dataField name="Somme de Montant" fld="4" baseField="0" baseItem="0"/>
  </dataField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20" firstHeaderRow="1" firstDataRow="2" firstDataCol="1"/>
  <pivotFields count="5">
    <pivotField axis="axisRow" showAll="0">
      <items count="16">
        <item x="8"/>
        <item x="11"/>
        <item x="4"/>
        <item x="0"/>
        <item x="10"/>
        <item x="14"/>
        <item x="13"/>
        <item x="12"/>
        <item x="9"/>
        <item x="7"/>
        <item x="5"/>
        <item x="6"/>
        <item x="2"/>
        <item x="1"/>
        <item x="3"/>
        <item t="default"/>
      </items>
    </pivotField>
    <pivotField showAll="0"/>
    <pivotField dataField="1" numFmtId="164" showAll="0"/>
    <pivotField numFmtId="165" showAll="0"/>
    <pivotField dataField="1" numFmtId="166" showAll="0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" fld="2" baseField="0" baseItem="0"/>
    <dataField name="Somme de Montant" fld="4" baseField="0" baseItem="0"/>
  </dataField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13" firstHeaderRow="1" firstDataRow="2" firstDataCol="1"/>
  <pivotFields count="5">
    <pivotField axis="axisRow" showAll="0">
      <items count="9">
        <item x="6"/>
        <item x="5"/>
        <item x="4"/>
        <item x="3"/>
        <item x="0"/>
        <item x="1"/>
        <item x="2"/>
        <item x="7"/>
        <item t="default"/>
      </items>
    </pivotField>
    <pivotField showAll="0"/>
    <pivotField dataField="1" numFmtId="164" showAll="0"/>
    <pivotField numFmtId="165" showAll="0"/>
    <pivotField dataField="1" numFmtId="166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" fld="2" baseField="0" baseItem="0"/>
    <dataField name="Somme de Montant" fld="4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22"/>
  <sheetViews>
    <sheetView workbookViewId="0">
      <selection activeCell="F7" sqref="F7:F8"/>
    </sheetView>
  </sheetViews>
  <sheetFormatPr baseColWidth="10" defaultRowHeight="15"/>
  <cols>
    <col min="1" max="1" width="21" bestFit="1" customWidth="1"/>
    <col min="2" max="2" width="14.140625" bestFit="1" customWidth="1"/>
    <col min="3" max="3" width="18.7109375" bestFit="1" customWidth="1"/>
    <col min="4" max="4" width="17.42578125" bestFit="1" customWidth="1"/>
    <col min="6" max="6" width="24.140625" customWidth="1"/>
    <col min="8" max="8" width="18" customWidth="1"/>
  </cols>
  <sheetData>
    <row r="3" spans="1:8">
      <c r="B3" s="3" t="s">
        <v>0</v>
      </c>
    </row>
    <row r="4" spans="1:8" ht="30">
      <c r="A4" s="3" t="s">
        <v>1</v>
      </c>
      <c r="B4" t="s">
        <v>2</v>
      </c>
      <c r="C4" t="s">
        <v>3</v>
      </c>
      <c r="D4" s="5" t="s">
        <v>115</v>
      </c>
    </row>
    <row r="5" spans="1:8">
      <c r="A5" s="1" t="s">
        <v>97</v>
      </c>
      <c r="B5" s="2">
        <v>4</v>
      </c>
      <c r="C5" s="2">
        <v>140</v>
      </c>
      <c r="D5" t="str">
        <f>LEFT(A5,2)</f>
        <v>02</v>
      </c>
      <c r="F5" s="9" t="s">
        <v>119</v>
      </c>
      <c r="G5" s="9"/>
      <c r="H5" s="9"/>
    </row>
    <row r="6" spans="1:8">
      <c r="A6" s="1" t="s">
        <v>96</v>
      </c>
      <c r="B6" s="2">
        <v>10</v>
      </c>
      <c r="C6" s="2">
        <v>120</v>
      </c>
      <c r="D6" t="str">
        <f t="shared" ref="D6:D21" si="0">LEFT(A6,2)</f>
        <v>02</v>
      </c>
      <c r="F6" s="7" t="s">
        <v>116</v>
      </c>
      <c r="G6" s="7" t="s">
        <v>117</v>
      </c>
      <c r="H6" s="7" t="s">
        <v>118</v>
      </c>
    </row>
    <row r="7" spans="1:8">
      <c r="A7" s="1" t="s">
        <v>114</v>
      </c>
      <c r="B7" s="2">
        <v>257</v>
      </c>
      <c r="C7" s="2">
        <v>10280</v>
      </c>
      <c r="D7" t="str">
        <f t="shared" si="0"/>
        <v>02</v>
      </c>
      <c r="F7" s="6" t="str">
        <f>D5</f>
        <v>02</v>
      </c>
      <c r="G7" s="6">
        <f>SUMPRODUCT(--(LEFT(A5:A21,2)=""&amp;F7)*(B5:B21))</f>
        <v>280</v>
      </c>
      <c r="H7" s="6">
        <f>SUMPRODUCT(--(LEFT(A5:A21,2)=""&amp;F7)*(C5:C21))</f>
        <v>12969</v>
      </c>
    </row>
    <row r="8" spans="1:8">
      <c r="A8" s="1" t="s">
        <v>91</v>
      </c>
      <c r="B8" s="2">
        <v>2</v>
      </c>
      <c r="C8" s="2">
        <v>84</v>
      </c>
      <c r="D8" t="str">
        <f t="shared" si="0"/>
        <v>02</v>
      </c>
      <c r="F8" s="6" t="str">
        <f>D10</f>
        <v>03</v>
      </c>
      <c r="G8" s="6">
        <f>SUMPRODUCT(--(LEFT(A5:A21,2)=""&amp;F8)*B5:B21)</f>
        <v>301</v>
      </c>
      <c r="H8" s="6">
        <f>SUMPRODUCT(--(LEFT($A$5:$A$21,2)=""&amp;F8)*$C$5:$C$21)</f>
        <v>1618</v>
      </c>
    </row>
    <row r="9" spans="1:8">
      <c r="A9" s="1" t="s">
        <v>113</v>
      </c>
      <c r="B9" s="2">
        <v>7</v>
      </c>
      <c r="C9" s="2">
        <v>2345</v>
      </c>
      <c r="D9" t="str">
        <f t="shared" si="0"/>
        <v>02</v>
      </c>
      <c r="F9" s="6" t="str">
        <f>D12</f>
        <v>05</v>
      </c>
      <c r="G9" s="6">
        <f>SUMPRODUCT(--(LEFT($A$5:$A$21,2)=""&amp;F9)*$B$5:$B$21)</f>
        <v>1</v>
      </c>
      <c r="H9" s="6">
        <f t="shared" ref="H9:H15" si="1">SUMPRODUCT(--(LEFT($A$5:$A$21,2)=""&amp;F9)*$C$5:$C$21)</f>
        <v>7900</v>
      </c>
    </row>
    <row r="10" spans="1:8">
      <c r="A10" s="1" t="s">
        <v>89</v>
      </c>
      <c r="B10" s="2">
        <v>300</v>
      </c>
      <c r="C10" s="2">
        <v>1560</v>
      </c>
      <c r="D10" t="str">
        <f t="shared" si="0"/>
        <v>03</v>
      </c>
      <c r="F10" s="6" t="str">
        <f>D13</f>
        <v>08</v>
      </c>
      <c r="G10" s="6">
        <f t="shared" ref="G10:G15" si="2">SUMPRODUCT(--(LEFT($A$5:$A$21,2)=""&amp;F10)*$B$5:$B$21)</f>
        <v>12</v>
      </c>
      <c r="H10" s="6">
        <f t="shared" si="1"/>
        <v>3900</v>
      </c>
    </row>
    <row r="11" spans="1:8">
      <c r="A11" s="1" t="s">
        <v>112</v>
      </c>
      <c r="B11" s="2">
        <v>1</v>
      </c>
      <c r="C11" s="2">
        <v>58</v>
      </c>
      <c r="D11" t="str">
        <f t="shared" si="0"/>
        <v>03</v>
      </c>
      <c r="F11" s="6" t="str">
        <f>D14</f>
        <v>10</v>
      </c>
      <c r="G11" s="6">
        <f t="shared" si="2"/>
        <v>38</v>
      </c>
      <c r="H11" s="6">
        <f t="shared" si="1"/>
        <v>1184.8399999999999</v>
      </c>
    </row>
    <row r="12" spans="1:8">
      <c r="A12" s="1" t="s">
        <v>111</v>
      </c>
      <c r="B12" s="2">
        <v>1</v>
      </c>
      <c r="C12" s="2">
        <v>7900</v>
      </c>
      <c r="D12" t="str">
        <f t="shared" si="0"/>
        <v>05</v>
      </c>
      <c r="F12" s="6" t="str">
        <f>D15</f>
        <v>11</v>
      </c>
      <c r="G12" s="6">
        <f t="shared" si="2"/>
        <v>24</v>
      </c>
      <c r="H12" s="6">
        <f t="shared" si="1"/>
        <v>2520</v>
      </c>
    </row>
    <row r="13" spans="1:8">
      <c r="A13" s="1" t="s">
        <v>110</v>
      </c>
      <c r="B13" s="2">
        <v>12</v>
      </c>
      <c r="C13" s="2">
        <v>3900</v>
      </c>
      <c r="D13" t="str">
        <f t="shared" si="0"/>
        <v>08</v>
      </c>
      <c r="F13" s="6" t="str">
        <f>D16</f>
        <v>14</v>
      </c>
      <c r="G13" s="6">
        <f t="shared" si="2"/>
        <v>319</v>
      </c>
      <c r="H13" s="6">
        <f t="shared" si="1"/>
        <v>1055</v>
      </c>
    </row>
    <row r="14" spans="1:8">
      <c r="A14" s="1" t="s">
        <v>109</v>
      </c>
      <c r="B14" s="2">
        <v>38</v>
      </c>
      <c r="C14" s="2">
        <v>1184.8399999999999</v>
      </c>
      <c r="D14" t="str">
        <f t="shared" si="0"/>
        <v>10</v>
      </c>
      <c r="F14" s="6" t="str">
        <f>D18</f>
        <v>15</v>
      </c>
      <c r="G14" s="6">
        <f t="shared" si="2"/>
        <v>173</v>
      </c>
      <c r="H14" s="6">
        <f t="shared" si="1"/>
        <v>6930</v>
      </c>
    </row>
    <row r="15" spans="1:8">
      <c r="A15" s="1" t="s">
        <v>108</v>
      </c>
      <c r="B15" s="2">
        <v>24</v>
      </c>
      <c r="C15" s="2">
        <v>2520</v>
      </c>
      <c r="D15" t="str">
        <f t="shared" si="0"/>
        <v>11</v>
      </c>
      <c r="F15" s="6" t="str">
        <f>D21</f>
        <v>18</v>
      </c>
      <c r="G15" s="6">
        <f t="shared" si="2"/>
        <v>6</v>
      </c>
      <c r="H15" s="6">
        <f t="shared" si="1"/>
        <v>3060</v>
      </c>
    </row>
    <row r="16" spans="1:8">
      <c r="A16" s="1" t="s">
        <v>107</v>
      </c>
      <c r="B16" s="2">
        <v>39</v>
      </c>
      <c r="C16" s="2">
        <v>663</v>
      </c>
      <c r="D16" t="str">
        <f t="shared" si="0"/>
        <v>14</v>
      </c>
      <c r="H16" s="8">
        <f>SUM(H7:H15)</f>
        <v>41136.839999999997</v>
      </c>
    </row>
    <row r="17" spans="1:4">
      <c r="A17" s="1" t="s">
        <v>106</v>
      </c>
      <c r="B17" s="2">
        <v>280</v>
      </c>
      <c r="C17" s="2">
        <v>392</v>
      </c>
      <c r="D17" t="str">
        <f t="shared" si="0"/>
        <v>14</v>
      </c>
    </row>
    <row r="18" spans="1:4">
      <c r="A18" s="1" t="s">
        <v>105</v>
      </c>
      <c r="B18" s="2">
        <v>1</v>
      </c>
      <c r="C18" s="2">
        <v>240</v>
      </c>
      <c r="D18" t="str">
        <f t="shared" si="0"/>
        <v>15</v>
      </c>
    </row>
    <row r="19" spans="1:4">
      <c r="A19" s="1" t="s">
        <v>104</v>
      </c>
      <c r="B19" s="2">
        <v>51</v>
      </c>
      <c r="C19" s="2">
        <v>3060</v>
      </c>
      <c r="D19" t="str">
        <f t="shared" si="0"/>
        <v>15</v>
      </c>
    </row>
    <row r="20" spans="1:4">
      <c r="A20" s="1" t="s">
        <v>103</v>
      </c>
      <c r="B20" s="2">
        <v>121</v>
      </c>
      <c r="C20" s="2">
        <v>3630</v>
      </c>
      <c r="D20" t="str">
        <f t="shared" si="0"/>
        <v>15</v>
      </c>
    </row>
    <row r="21" spans="1:4">
      <c r="A21" s="1" t="s">
        <v>102</v>
      </c>
      <c r="B21" s="2">
        <v>6</v>
      </c>
      <c r="C21" s="2">
        <v>3060</v>
      </c>
      <c r="D21" t="str">
        <f t="shared" si="0"/>
        <v>18</v>
      </c>
    </row>
    <row r="22" spans="1:4">
      <c r="A22" s="1" t="s">
        <v>12</v>
      </c>
      <c r="B22" s="2">
        <v>1154</v>
      </c>
      <c r="C22" s="2">
        <v>41136.839999999997</v>
      </c>
    </row>
  </sheetData>
  <mergeCells count="1">
    <mergeCell ref="F5:H5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H8"/>
  <sheetViews>
    <sheetView workbookViewId="0">
      <selection activeCell="F14" sqref="F14"/>
    </sheetView>
  </sheetViews>
  <sheetFormatPr baseColWidth="10" defaultRowHeight="15"/>
  <cols>
    <col min="1" max="1" width="21" bestFit="1" customWidth="1"/>
    <col min="2" max="2" width="14.140625" bestFit="1" customWidth="1"/>
    <col min="3" max="3" width="18.7109375" bestFit="1" customWidth="1"/>
    <col min="4" max="4" width="29.85546875" bestFit="1" customWidth="1"/>
    <col min="6" max="6" width="29.85546875" bestFit="1" customWidth="1"/>
    <col min="8" max="8" width="18.5703125" bestFit="1" customWidth="1"/>
  </cols>
  <sheetData>
    <row r="3" spans="1:8">
      <c r="B3" s="3" t="s">
        <v>0</v>
      </c>
    </row>
    <row r="4" spans="1:8">
      <c r="A4" s="3" t="s">
        <v>1</v>
      </c>
      <c r="B4" t="s">
        <v>2</v>
      </c>
      <c r="C4" t="s">
        <v>3</v>
      </c>
      <c r="D4" s="4" t="s">
        <v>121</v>
      </c>
      <c r="F4" s="9" t="s">
        <v>125</v>
      </c>
      <c r="G4" s="9"/>
      <c r="H4" s="9"/>
    </row>
    <row r="5" spans="1:8">
      <c r="A5" s="1" t="s">
        <v>101</v>
      </c>
      <c r="B5" s="2">
        <v>1086</v>
      </c>
      <c r="C5" s="2">
        <v>23729.1</v>
      </c>
      <c r="D5" t="str">
        <f>LEFT(A5,2)</f>
        <v>23</v>
      </c>
      <c r="F5" s="7" t="s">
        <v>121</v>
      </c>
      <c r="G5" s="7" t="s">
        <v>117</v>
      </c>
      <c r="H5" s="7" t="s">
        <v>118</v>
      </c>
    </row>
    <row r="6" spans="1:8">
      <c r="A6" s="1" t="s">
        <v>28</v>
      </c>
      <c r="B6" s="2">
        <v>4300</v>
      </c>
      <c r="C6" s="2">
        <v>10320</v>
      </c>
      <c r="D6" t="str">
        <f>LEFT(A6,2)</f>
        <v>25</v>
      </c>
      <c r="F6" s="6" t="str">
        <f>D5</f>
        <v>23</v>
      </c>
      <c r="G6" s="6">
        <f>+GETPIVOTDATA("Somme de Qté",$A$3,"Référence","230049")</f>
        <v>1086</v>
      </c>
      <c r="H6" s="6">
        <f>+GETPIVOTDATA("Somme de Montant",$A$3,"Référence","230049")</f>
        <v>23729.1</v>
      </c>
    </row>
    <row r="7" spans="1:8">
      <c r="A7" s="1" t="s">
        <v>12</v>
      </c>
      <c r="B7" s="2">
        <v>5386</v>
      </c>
      <c r="C7" s="2">
        <v>34049.1</v>
      </c>
      <c r="F7" s="6" t="str">
        <f>D6</f>
        <v>25</v>
      </c>
      <c r="G7" s="6">
        <f>+GETPIVOTDATA("Somme de Qté",$A$3,"Référence","250004")</f>
        <v>4300</v>
      </c>
      <c r="H7" s="6">
        <f>+GETPIVOTDATA("Somme de Montant",$A$3,"Référence","250004")</f>
        <v>10320</v>
      </c>
    </row>
    <row r="8" spans="1:8">
      <c r="H8" s="6">
        <f>+SUM(H6:H7)</f>
        <v>34049.1</v>
      </c>
    </row>
  </sheetData>
  <mergeCells count="1">
    <mergeCell ref="F4:H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H82"/>
  <sheetViews>
    <sheetView topLeftCell="A3" workbookViewId="0">
      <selection activeCell="F8" sqref="F8:F11"/>
    </sheetView>
  </sheetViews>
  <sheetFormatPr baseColWidth="10" defaultRowHeight="15"/>
  <cols>
    <col min="1" max="1" width="21" bestFit="1" customWidth="1"/>
    <col min="2" max="2" width="14.140625" bestFit="1" customWidth="1"/>
    <col min="3" max="3" width="18.7109375" bestFit="1" customWidth="1"/>
    <col min="4" max="4" width="27" bestFit="1" customWidth="1"/>
    <col min="6" max="6" width="27" bestFit="1" customWidth="1"/>
    <col min="7" max="7" width="11.42578125" bestFit="1" customWidth="1"/>
    <col min="8" max="9" width="18.5703125" bestFit="1" customWidth="1"/>
  </cols>
  <sheetData>
    <row r="3" spans="1:8">
      <c r="B3" s="3" t="s">
        <v>0</v>
      </c>
    </row>
    <row r="4" spans="1:8">
      <c r="A4" s="3" t="s">
        <v>1</v>
      </c>
      <c r="B4" t="s">
        <v>2</v>
      </c>
      <c r="C4" t="s">
        <v>3</v>
      </c>
      <c r="D4" s="4" t="s">
        <v>120</v>
      </c>
    </row>
    <row r="5" spans="1:8">
      <c r="A5" s="1" t="s">
        <v>100</v>
      </c>
      <c r="B5" s="2">
        <v>87</v>
      </c>
      <c r="C5" s="2">
        <v>478.5</v>
      </c>
      <c r="D5" t="str">
        <f>LEFT(A5:A81,2)</f>
        <v>01</v>
      </c>
    </row>
    <row r="6" spans="1:8">
      <c r="A6" s="1" t="s">
        <v>99</v>
      </c>
      <c r="B6" s="2">
        <v>242</v>
      </c>
      <c r="C6" s="2">
        <v>2420</v>
      </c>
      <c r="D6" t="str">
        <f t="shared" ref="D6:D69" si="0">LEFT(A6:A82,2)</f>
        <v>01</v>
      </c>
      <c r="F6" s="9" t="s">
        <v>122</v>
      </c>
      <c r="G6" s="9"/>
      <c r="H6" s="9"/>
    </row>
    <row r="7" spans="1:8">
      <c r="A7" s="1" t="s">
        <v>98</v>
      </c>
      <c r="B7" s="2">
        <v>20</v>
      </c>
      <c r="C7" s="2">
        <v>100</v>
      </c>
      <c r="D7" t="str">
        <f t="shared" si="0"/>
        <v>01</v>
      </c>
      <c r="F7" s="7" t="s">
        <v>120</v>
      </c>
      <c r="G7" s="7" t="s">
        <v>117</v>
      </c>
      <c r="H7" s="7" t="s">
        <v>118</v>
      </c>
    </row>
    <row r="8" spans="1:8">
      <c r="A8" s="1" t="s">
        <v>97</v>
      </c>
      <c r="B8" s="2">
        <v>4</v>
      </c>
      <c r="C8" s="2">
        <v>140</v>
      </c>
      <c r="D8" t="str">
        <f t="shared" si="0"/>
        <v>02</v>
      </c>
      <c r="F8" s="6" t="str">
        <f>D5</f>
        <v>01</v>
      </c>
      <c r="G8" s="6">
        <f>SUMPRODUCT(--(LEFT($A$5:$A$81,2)=""&amp;F8)*($B$5:$B$81))</f>
        <v>349</v>
      </c>
      <c r="H8" s="6">
        <f>SUMPRODUCT(--(LEFT($A$5:$A$81,2)=""&amp;F8)*($C$5:$C$81))</f>
        <v>2998.5</v>
      </c>
    </row>
    <row r="9" spans="1:8">
      <c r="A9" s="1" t="s">
        <v>96</v>
      </c>
      <c r="B9" s="2">
        <v>1</v>
      </c>
      <c r="C9" s="2">
        <v>12</v>
      </c>
      <c r="D9" t="str">
        <f t="shared" si="0"/>
        <v>02</v>
      </c>
      <c r="F9" s="6" t="str">
        <f>D8</f>
        <v>02</v>
      </c>
      <c r="G9" s="6">
        <f t="shared" ref="G9:G22" si="1">SUMPRODUCT(--(LEFT($A$5:$A$81,2)=""&amp;F9)*($B$5:$B$81))</f>
        <v>33</v>
      </c>
      <c r="H9" s="6">
        <f t="shared" ref="H9:H22" si="2">SUMPRODUCT(--(LEFT($A$5:$A$81,2)=""&amp;F9)*($C$5:$C$81))</f>
        <v>1141.74</v>
      </c>
    </row>
    <row r="10" spans="1:8">
      <c r="A10" s="1" t="s">
        <v>95</v>
      </c>
      <c r="B10" s="2">
        <v>1</v>
      </c>
      <c r="C10" s="2">
        <v>10.24</v>
      </c>
      <c r="D10" t="str">
        <f t="shared" si="0"/>
        <v>02</v>
      </c>
      <c r="F10" s="6" t="str">
        <f>D16</f>
        <v>03</v>
      </c>
      <c r="G10" s="6">
        <f t="shared" si="1"/>
        <v>208</v>
      </c>
      <c r="H10" s="6">
        <f t="shared" si="2"/>
        <v>1990.5</v>
      </c>
    </row>
    <row r="11" spans="1:8">
      <c r="A11" s="1" t="s">
        <v>94</v>
      </c>
      <c r="B11" s="2">
        <v>18</v>
      </c>
      <c r="C11" s="2">
        <v>324</v>
      </c>
      <c r="D11" t="str">
        <f t="shared" si="0"/>
        <v>02</v>
      </c>
      <c r="F11" s="6" t="str">
        <f>D32</f>
        <v>04</v>
      </c>
      <c r="G11" s="6">
        <f t="shared" si="1"/>
        <v>23</v>
      </c>
      <c r="H11" s="6">
        <f t="shared" si="2"/>
        <v>10135.74</v>
      </c>
    </row>
    <row r="12" spans="1:8">
      <c r="A12" s="1" t="s">
        <v>93</v>
      </c>
      <c r="B12" s="2">
        <v>1</v>
      </c>
      <c r="C12" s="2">
        <v>39</v>
      </c>
      <c r="D12" t="str">
        <f t="shared" si="0"/>
        <v>02</v>
      </c>
      <c r="F12" s="6" t="str">
        <f>D34</f>
        <v>08</v>
      </c>
      <c r="G12" s="6">
        <f t="shared" si="1"/>
        <v>3</v>
      </c>
      <c r="H12" s="6">
        <f t="shared" si="2"/>
        <v>1222.02</v>
      </c>
    </row>
    <row r="13" spans="1:8">
      <c r="A13" s="1" t="s">
        <v>92</v>
      </c>
      <c r="B13" s="2">
        <v>1</v>
      </c>
      <c r="C13" s="2">
        <v>140</v>
      </c>
      <c r="D13" t="str">
        <f t="shared" si="0"/>
        <v>02</v>
      </c>
      <c r="F13" s="6" t="str">
        <f>D35</f>
        <v>09</v>
      </c>
      <c r="G13" s="6">
        <f t="shared" si="1"/>
        <v>59</v>
      </c>
      <c r="H13" s="6">
        <f t="shared" si="2"/>
        <v>1116.0999999999999</v>
      </c>
    </row>
    <row r="14" spans="1:8">
      <c r="A14" s="1" t="s">
        <v>91</v>
      </c>
      <c r="B14" s="2">
        <v>2</v>
      </c>
      <c r="C14" s="2">
        <v>84</v>
      </c>
      <c r="D14" t="str">
        <f t="shared" si="0"/>
        <v>02</v>
      </c>
      <c r="F14" s="6" t="str">
        <f>D37</f>
        <v>11</v>
      </c>
      <c r="G14" s="6">
        <f t="shared" si="1"/>
        <v>121.73</v>
      </c>
      <c r="H14" s="6">
        <f t="shared" si="2"/>
        <v>5516.2</v>
      </c>
    </row>
    <row r="15" spans="1:8">
      <c r="A15" s="1" t="s">
        <v>90</v>
      </c>
      <c r="B15" s="2">
        <v>5</v>
      </c>
      <c r="C15" s="2">
        <v>392.5</v>
      </c>
      <c r="D15" t="str">
        <f t="shared" si="0"/>
        <v>02</v>
      </c>
      <c r="F15" s="6" t="str">
        <f>D40</f>
        <v>13</v>
      </c>
      <c r="G15" s="6">
        <f t="shared" si="1"/>
        <v>12</v>
      </c>
      <c r="H15" s="6">
        <f t="shared" si="2"/>
        <v>2640</v>
      </c>
    </row>
    <row r="16" spans="1:8">
      <c r="A16" s="1" t="s">
        <v>89</v>
      </c>
      <c r="B16" s="2">
        <v>2</v>
      </c>
      <c r="C16" s="2">
        <v>10.4</v>
      </c>
      <c r="D16" t="str">
        <f t="shared" si="0"/>
        <v>03</v>
      </c>
      <c r="F16" s="6" t="str">
        <f>D41</f>
        <v>14</v>
      </c>
      <c r="G16" s="6">
        <f t="shared" si="1"/>
        <v>608</v>
      </c>
      <c r="H16" s="6">
        <f t="shared" si="2"/>
        <v>1135.27</v>
      </c>
    </row>
    <row r="17" spans="1:8">
      <c r="A17" s="1" t="s">
        <v>88</v>
      </c>
      <c r="B17" s="2">
        <v>2</v>
      </c>
      <c r="C17" s="2">
        <v>19.2</v>
      </c>
      <c r="D17" t="str">
        <f t="shared" si="0"/>
        <v>03</v>
      </c>
      <c r="F17" s="6" t="str">
        <f>D55</f>
        <v>15</v>
      </c>
      <c r="G17" s="6">
        <f t="shared" si="1"/>
        <v>107</v>
      </c>
      <c r="H17" s="6">
        <f t="shared" si="2"/>
        <v>9009.6</v>
      </c>
    </row>
    <row r="18" spans="1:8">
      <c r="A18" s="1" t="s">
        <v>87</v>
      </c>
      <c r="B18" s="2">
        <v>3</v>
      </c>
      <c r="C18" s="2">
        <v>84</v>
      </c>
      <c r="D18" t="str">
        <f t="shared" si="0"/>
        <v>03</v>
      </c>
      <c r="F18" s="6" t="str">
        <f>D63</f>
        <v>16</v>
      </c>
      <c r="G18" s="6">
        <f t="shared" si="1"/>
        <v>48</v>
      </c>
      <c r="H18" s="6">
        <f t="shared" si="2"/>
        <v>1440</v>
      </c>
    </row>
    <row r="19" spans="1:8">
      <c r="A19" s="1" t="s">
        <v>86</v>
      </c>
      <c r="B19" s="2">
        <v>12</v>
      </c>
      <c r="C19" s="2">
        <v>648</v>
      </c>
      <c r="D19" t="str">
        <f t="shared" si="0"/>
        <v>03</v>
      </c>
      <c r="F19" s="6" t="str">
        <f>D64</f>
        <v>18</v>
      </c>
      <c r="G19" s="6">
        <f t="shared" si="1"/>
        <v>144</v>
      </c>
      <c r="H19" s="6">
        <f t="shared" si="2"/>
        <v>11261.2</v>
      </c>
    </row>
    <row r="20" spans="1:8">
      <c r="A20" s="1" t="s">
        <v>85</v>
      </c>
      <c r="B20" s="2">
        <v>29</v>
      </c>
      <c r="C20" s="2">
        <v>2.9</v>
      </c>
      <c r="D20" t="str">
        <f t="shared" si="0"/>
        <v>03</v>
      </c>
      <c r="F20" s="6" t="str">
        <f>D76</f>
        <v>22</v>
      </c>
      <c r="G20" s="6">
        <f t="shared" si="1"/>
        <v>1.6600000000000001</v>
      </c>
      <c r="H20" s="6">
        <f t="shared" si="2"/>
        <v>212.42000000000002</v>
      </c>
    </row>
    <row r="21" spans="1:8">
      <c r="A21" s="1" t="s">
        <v>84</v>
      </c>
      <c r="B21" s="2">
        <v>6</v>
      </c>
      <c r="C21" s="2">
        <v>78</v>
      </c>
      <c r="D21" t="str">
        <f t="shared" si="0"/>
        <v>03</v>
      </c>
      <c r="F21" s="6" t="str">
        <f>D78</f>
        <v>23</v>
      </c>
      <c r="G21" s="6">
        <f t="shared" si="1"/>
        <v>187</v>
      </c>
      <c r="H21" s="6">
        <f t="shared" si="2"/>
        <v>3370.55</v>
      </c>
    </row>
    <row r="22" spans="1:8">
      <c r="A22" s="1" t="s">
        <v>83</v>
      </c>
      <c r="B22" s="2">
        <v>2</v>
      </c>
      <c r="C22" s="2">
        <v>96</v>
      </c>
      <c r="D22" t="str">
        <f t="shared" si="0"/>
        <v>03</v>
      </c>
      <c r="F22" s="6" t="str">
        <f>D80</f>
        <v>25</v>
      </c>
      <c r="G22" s="6">
        <f t="shared" si="1"/>
        <v>450</v>
      </c>
      <c r="H22" s="6">
        <f t="shared" si="2"/>
        <v>980</v>
      </c>
    </row>
    <row r="23" spans="1:8">
      <c r="A23" s="1" t="s">
        <v>82</v>
      </c>
      <c r="B23" s="2">
        <v>2</v>
      </c>
      <c r="C23" s="2">
        <v>4.8</v>
      </c>
      <c r="D23" t="str">
        <f t="shared" si="0"/>
        <v>03</v>
      </c>
      <c r="H23" s="8">
        <f>SUM(H8:H22)</f>
        <v>54169.84</v>
      </c>
    </row>
    <row r="24" spans="1:8">
      <c r="A24" s="1" t="s">
        <v>81</v>
      </c>
      <c r="B24" s="2">
        <v>9</v>
      </c>
      <c r="C24" s="2">
        <v>2.7</v>
      </c>
      <c r="D24" t="str">
        <f t="shared" si="0"/>
        <v>03</v>
      </c>
    </row>
    <row r="25" spans="1:8">
      <c r="A25" s="1" t="s">
        <v>80</v>
      </c>
      <c r="B25" s="2">
        <v>1</v>
      </c>
      <c r="C25" s="2">
        <v>9.5</v>
      </c>
      <c r="D25" t="str">
        <f t="shared" si="0"/>
        <v>03</v>
      </c>
    </row>
    <row r="26" spans="1:8">
      <c r="A26" s="1" t="s">
        <v>79</v>
      </c>
      <c r="B26" s="2">
        <v>4</v>
      </c>
      <c r="C26" s="2">
        <v>84</v>
      </c>
      <c r="D26" t="str">
        <f t="shared" si="0"/>
        <v>03</v>
      </c>
    </row>
    <row r="27" spans="1:8">
      <c r="A27" s="1" t="s">
        <v>78</v>
      </c>
      <c r="B27" s="2">
        <v>2</v>
      </c>
      <c r="C27" s="2">
        <v>86</v>
      </c>
      <c r="D27" t="str">
        <f t="shared" si="0"/>
        <v>03</v>
      </c>
    </row>
    <row r="28" spans="1:8">
      <c r="A28" s="1" t="s">
        <v>77</v>
      </c>
      <c r="B28" s="2">
        <v>12</v>
      </c>
      <c r="C28" s="2">
        <v>342</v>
      </c>
      <c r="D28" t="str">
        <f t="shared" si="0"/>
        <v>03</v>
      </c>
    </row>
    <row r="29" spans="1:8">
      <c r="A29" s="1" t="s">
        <v>76</v>
      </c>
      <c r="B29" s="2">
        <v>100</v>
      </c>
      <c r="C29" s="2">
        <v>50</v>
      </c>
      <c r="D29" t="str">
        <f t="shared" si="0"/>
        <v>03</v>
      </c>
    </row>
    <row r="30" spans="1:8">
      <c r="A30" s="1" t="s">
        <v>75</v>
      </c>
      <c r="B30" s="2">
        <v>21</v>
      </c>
      <c r="C30" s="2">
        <v>273</v>
      </c>
      <c r="D30" t="str">
        <f t="shared" si="0"/>
        <v>03</v>
      </c>
    </row>
    <row r="31" spans="1:8">
      <c r="A31" s="1" t="s">
        <v>74</v>
      </c>
      <c r="B31" s="2">
        <v>1</v>
      </c>
      <c r="C31" s="2">
        <v>200</v>
      </c>
      <c r="D31" t="str">
        <f t="shared" si="0"/>
        <v>03</v>
      </c>
    </row>
    <row r="32" spans="1:8">
      <c r="A32" s="1" t="s">
        <v>73</v>
      </c>
      <c r="B32" s="2">
        <v>1</v>
      </c>
      <c r="C32" s="2">
        <v>320</v>
      </c>
      <c r="D32" t="str">
        <f t="shared" si="0"/>
        <v>04</v>
      </c>
    </row>
    <row r="33" spans="1:4">
      <c r="A33" s="1" t="s">
        <v>72</v>
      </c>
      <c r="B33" s="2">
        <v>22</v>
      </c>
      <c r="C33" s="2">
        <v>9815.74</v>
      </c>
      <c r="D33" t="str">
        <f t="shared" si="0"/>
        <v>04</v>
      </c>
    </row>
    <row r="34" spans="1:4">
      <c r="A34" s="1" t="s">
        <v>71</v>
      </c>
      <c r="B34" s="2">
        <v>3</v>
      </c>
      <c r="C34" s="2">
        <v>1222.02</v>
      </c>
      <c r="D34" t="str">
        <f t="shared" si="0"/>
        <v>08</v>
      </c>
    </row>
    <row r="35" spans="1:4">
      <c r="A35" s="1" t="s">
        <v>70</v>
      </c>
      <c r="B35" s="2">
        <v>50</v>
      </c>
      <c r="C35" s="2">
        <v>820</v>
      </c>
      <c r="D35" t="str">
        <f t="shared" si="0"/>
        <v>09</v>
      </c>
    </row>
    <row r="36" spans="1:4">
      <c r="A36" s="1" t="s">
        <v>69</v>
      </c>
      <c r="B36" s="2">
        <v>9</v>
      </c>
      <c r="C36" s="2">
        <v>296.10000000000002</v>
      </c>
      <c r="D36" t="str">
        <f t="shared" si="0"/>
        <v>09</v>
      </c>
    </row>
    <row r="37" spans="1:4">
      <c r="A37" s="1" t="s">
        <v>68</v>
      </c>
      <c r="B37" s="2">
        <v>23.200000000000003</v>
      </c>
      <c r="C37" s="2">
        <v>2157.6</v>
      </c>
      <c r="D37" t="str">
        <f t="shared" si="0"/>
        <v>11</v>
      </c>
    </row>
    <row r="38" spans="1:4">
      <c r="A38" s="1" t="s">
        <v>67</v>
      </c>
      <c r="B38" s="2">
        <v>96.28</v>
      </c>
      <c r="C38" s="2">
        <v>3129.1</v>
      </c>
      <c r="D38" t="str">
        <f t="shared" si="0"/>
        <v>11</v>
      </c>
    </row>
    <row r="39" spans="1:4">
      <c r="A39" s="1" t="s">
        <v>17</v>
      </c>
      <c r="B39" s="2">
        <v>2.25</v>
      </c>
      <c r="C39" s="2">
        <v>229.5</v>
      </c>
      <c r="D39" t="str">
        <f t="shared" si="0"/>
        <v>11</v>
      </c>
    </row>
    <row r="40" spans="1:4">
      <c r="A40" s="1" t="s">
        <v>66</v>
      </c>
      <c r="B40" s="2">
        <v>12</v>
      </c>
      <c r="C40" s="2">
        <v>2640</v>
      </c>
      <c r="D40" t="str">
        <f t="shared" si="0"/>
        <v>13</v>
      </c>
    </row>
    <row r="41" spans="1:4">
      <c r="A41" s="1" t="s">
        <v>65</v>
      </c>
      <c r="B41" s="2">
        <v>62</v>
      </c>
      <c r="C41" s="2">
        <v>120.9</v>
      </c>
      <c r="D41" t="str">
        <f t="shared" si="0"/>
        <v>14</v>
      </c>
    </row>
    <row r="42" spans="1:4">
      <c r="A42" s="1" t="s">
        <v>64</v>
      </c>
      <c r="B42" s="2">
        <v>24</v>
      </c>
      <c r="C42" s="2">
        <v>63.6</v>
      </c>
      <c r="D42" t="str">
        <f t="shared" si="0"/>
        <v>14</v>
      </c>
    </row>
    <row r="43" spans="1:4">
      <c r="A43" s="1" t="s">
        <v>63</v>
      </c>
      <c r="B43" s="2">
        <v>4</v>
      </c>
      <c r="C43" s="2">
        <v>4</v>
      </c>
      <c r="D43" t="str">
        <f t="shared" si="0"/>
        <v>14</v>
      </c>
    </row>
    <row r="44" spans="1:4">
      <c r="A44" s="1" t="s">
        <v>62</v>
      </c>
      <c r="B44" s="2">
        <v>6</v>
      </c>
      <c r="C44" s="2">
        <v>9.6</v>
      </c>
      <c r="D44" t="str">
        <f t="shared" si="0"/>
        <v>14</v>
      </c>
    </row>
    <row r="45" spans="1:4">
      <c r="A45" s="1" t="s">
        <v>61</v>
      </c>
      <c r="B45" s="2">
        <v>32</v>
      </c>
      <c r="C45" s="2">
        <v>89.6</v>
      </c>
      <c r="D45" t="str">
        <f t="shared" si="0"/>
        <v>14</v>
      </c>
    </row>
    <row r="46" spans="1:4">
      <c r="A46" s="1" t="s">
        <v>60</v>
      </c>
      <c r="B46" s="2">
        <v>298</v>
      </c>
      <c r="C46" s="2">
        <v>89.4</v>
      </c>
      <c r="D46" t="str">
        <f t="shared" si="0"/>
        <v>14</v>
      </c>
    </row>
    <row r="47" spans="1:4">
      <c r="A47" s="1" t="s">
        <v>59</v>
      </c>
      <c r="B47" s="2">
        <v>33</v>
      </c>
      <c r="C47" s="2">
        <v>9.9</v>
      </c>
      <c r="D47" t="str">
        <f t="shared" si="0"/>
        <v>14</v>
      </c>
    </row>
    <row r="48" spans="1:4">
      <c r="A48" s="1" t="s">
        <v>58</v>
      </c>
      <c r="B48" s="2">
        <v>35</v>
      </c>
      <c r="C48" s="2">
        <v>49</v>
      </c>
      <c r="D48" t="str">
        <f t="shared" si="0"/>
        <v>14</v>
      </c>
    </row>
    <row r="49" spans="1:4">
      <c r="A49" s="1" t="s">
        <v>57</v>
      </c>
      <c r="B49" s="2">
        <v>16</v>
      </c>
      <c r="C49" s="2">
        <v>240</v>
      </c>
      <c r="D49" t="str">
        <f t="shared" si="0"/>
        <v>14</v>
      </c>
    </row>
    <row r="50" spans="1:4">
      <c r="A50" s="1" t="s">
        <v>56</v>
      </c>
      <c r="B50" s="2">
        <v>46</v>
      </c>
      <c r="C50" s="2">
        <v>69</v>
      </c>
      <c r="D50" t="str">
        <f t="shared" si="0"/>
        <v>14</v>
      </c>
    </row>
    <row r="51" spans="1:4">
      <c r="A51" s="1" t="s">
        <v>55</v>
      </c>
      <c r="B51" s="2">
        <v>3</v>
      </c>
      <c r="C51" s="2">
        <v>18</v>
      </c>
      <c r="D51" t="str">
        <f t="shared" si="0"/>
        <v>14</v>
      </c>
    </row>
    <row r="52" spans="1:4">
      <c r="A52" s="1" t="s">
        <v>54</v>
      </c>
      <c r="B52" s="2">
        <v>40</v>
      </c>
      <c r="C52" s="2">
        <v>80</v>
      </c>
      <c r="D52" t="str">
        <f t="shared" si="0"/>
        <v>14</v>
      </c>
    </row>
    <row r="53" spans="1:4">
      <c r="A53" s="1" t="s">
        <v>53</v>
      </c>
      <c r="B53" s="2">
        <v>1</v>
      </c>
      <c r="C53" s="2">
        <v>266.67</v>
      </c>
      <c r="D53" t="str">
        <f t="shared" si="0"/>
        <v>14</v>
      </c>
    </row>
    <row r="54" spans="1:4">
      <c r="A54" s="1" t="s">
        <v>52</v>
      </c>
      <c r="B54" s="2">
        <v>8</v>
      </c>
      <c r="C54" s="2">
        <v>25.6</v>
      </c>
      <c r="D54" t="str">
        <f t="shared" si="0"/>
        <v>14</v>
      </c>
    </row>
    <row r="55" spans="1:4">
      <c r="A55" s="1" t="s">
        <v>51</v>
      </c>
      <c r="B55" s="2">
        <v>1</v>
      </c>
      <c r="C55" s="2">
        <v>7</v>
      </c>
      <c r="D55" t="str">
        <f t="shared" si="0"/>
        <v>15</v>
      </c>
    </row>
    <row r="56" spans="1:4">
      <c r="A56" s="1" t="s">
        <v>50</v>
      </c>
      <c r="B56" s="2">
        <v>56</v>
      </c>
      <c r="C56" s="2">
        <v>716.8</v>
      </c>
      <c r="D56" t="str">
        <f t="shared" si="0"/>
        <v>15</v>
      </c>
    </row>
    <row r="57" spans="1:4">
      <c r="A57" s="1" t="s">
        <v>49</v>
      </c>
      <c r="B57" s="2">
        <v>9</v>
      </c>
      <c r="C57" s="2">
        <v>3825</v>
      </c>
      <c r="D57" t="str">
        <f t="shared" si="0"/>
        <v>15</v>
      </c>
    </row>
    <row r="58" spans="1:4">
      <c r="A58" s="1" t="s">
        <v>48</v>
      </c>
      <c r="B58" s="2">
        <v>11</v>
      </c>
      <c r="C58" s="2">
        <v>220</v>
      </c>
      <c r="D58" t="str">
        <f t="shared" si="0"/>
        <v>15</v>
      </c>
    </row>
    <row r="59" spans="1:4">
      <c r="A59" s="1" t="s">
        <v>21</v>
      </c>
      <c r="B59" s="2">
        <v>8</v>
      </c>
      <c r="C59" s="2">
        <v>232</v>
      </c>
      <c r="D59" t="str">
        <f t="shared" si="0"/>
        <v>15</v>
      </c>
    </row>
    <row r="60" spans="1:4">
      <c r="A60" s="1" t="s">
        <v>22</v>
      </c>
      <c r="B60" s="2">
        <v>12</v>
      </c>
      <c r="C60" s="2">
        <v>64.8</v>
      </c>
      <c r="D60" t="str">
        <f t="shared" si="0"/>
        <v>15</v>
      </c>
    </row>
    <row r="61" spans="1:4">
      <c r="A61" s="1" t="s">
        <v>47</v>
      </c>
      <c r="B61" s="2">
        <v>1</v>
      </c>
      <c r="C61" s="2">
        <v>3800</v>
      </c>
      <c r="D61" t="str">
        <f t="shared" si="0"/>
        <v>15</v>
      </c>
    </row>
    <row r="62" spans="1:4">
      <c r="A62" s="1" t="s">
        <v>46</v>
      </c>
      <c r="B62" s="2">
        <v>9</v>
      </c>
      <c r="C62" s="2">
        <v>144</v>
      </c>
      <c r="D62" t="str">
        <f t="shared" si="0"/>
        <v>15</v>
      </c>
    </row>
    <row r="63" spans="1:4">
      <c r="A63" s="1" t="s">
        <v>45</v>
      </c>
      <c r="B63" s="2">
        <v>48</v>
      </c>
      <c r="C63" s="2">
        <v>1440</v>
      </c>
      <c r="D63" t="str">
        <f t="shared" si="0"/>
        <v>16</v>
      </c>
    </row>
    <row r="64" spans="1:4">
      <c r="A64" s="1" t="s">
        <v>44</v>
      </c>
      <c r="B64" s="2">
        <v>7</v>
      </c>
      <c r="C64" s="2">
        <v>175</v>
      </c>
      <c r="D64" t="str">
        <f t="shared" si="0"/>
        <v>18</v>
      </c>
    </row>
    <row r="65" spans="1:4">
      <c r="A65" s="1" t="s">
        <v>43</v>
      </c>
      <c r="B65" s="2">
        <v>9</v>
      </c>
      <c r="C65" s="2">
        <v>81</v>
      </c>
      <c r="D65" t="str">
        <f t="shared" si="0"/>
        <v>18</v>
      </c>
    </row>
    <row r="66" spans="1:4">
      <c r="A66" s="1" t="s">
        <v>42</v>
      </c>
      <c r="B66" s="2">
        <v>8</v>
      </c>
      <c r="C66" s="2">
        <v>28</v>
      </c>
      <c r="D66" t="str">
        <f t="shared" si="0"/>
        <v>18</v>
      </c>
    </row>
    <row r="67" spans="1:4">
      <c r="A67" s="1" t="s">
        <v>41</v>
      </c>
      <c r="B67" s="2">
        <v>84</v>
      </c>
      <c r="C67" s="2">
        <v>588</v>
      </c>
      <c r="D67" t="str">
        <f t="shared" si="0"/>
        <v>18</v>
      </c>
    </row>
    <row r="68" spans="1:4">
      <c r="A68" s="1" t="s">
        <v>40</v>
      </c>
      <c r="B68" s="2">
        <v>6</v>
      </c>
      <c r="C68" s="2">
        <v>39</v>
      </c>
      <c r="D68" t="str">
        <f t="shared" si="0"/>
        <v>18</v>
      </c>
    </row>
    <row r="69" spans="1:4">
      <c r="A69" s="1" t="s">
        <v>39</v>
      </c>
      <c r="B69" s="2">
        <v>2</v>
      </c>
      <c r="C69" s="2">
        <v>2000</v>
      </c>
      <c r="D69" t="str">
        <f t="shared" si="0"/>
        <v>18</v>
      </c>
    </row>
    <row r="70" spans="1:4">
      <c r="A70" s="1" t="s">
        <v>38</v>
      </c>
      <c r="B70" s="2">
        <v>3</v>
      </c>
      <c r="C70" s="2">
        <v>12</v>
      </c>
      <c r="D70" t="str">
        <f t="shared" ref="D70:D81" si="3">LEFT(A70:A146,2)</f>
        <v>18</v>
      </c>
    </row>
    <row r="71" spans="1:4">
      <c r="A71" s="1" t="s">
        <v>37</v>
      </c>
      <c r="B71" s="2">
        <v>2</v>
      </c>
      <c r="C71" s="2">
        <v>80</v>
      </c>
      <c r="D71" t="str">
        <f t="shared" si="3"/>
        <v>18</v>
      </c>
    </row>
    <row r="72" spans="1:4">
      <c r="A72" s="1" t="s">
        <v>36</v>
      </c>
      <c r="B72" s="2">
        <v>4</v>
      </c>
      <c r="C72" s="2">
        <v>164</v>
      </c>
      <c r="D72" t="str">
        <f t="shared" si="3"/>
        <v>18</v>
      </c>
    </row>
    <row r="73" spans="1:4">
      <c r="A73" s="1" t="s">
        <v>35</v>
      </c>
      <c r="B73" s="2">
        <v>2</v>
      </c>
      <c r="C73" s="2">
        <v>34.200000000000003</v>
      </c>
      <c r="D73" t="str">
        <f t="shared" si="3"/>
        <v>18</v>
      </c>
    </row>
    <row r="74" spans="1:4">
      <c r="A74" s="1" t="s">
        <v>34</v>
      </c>
      <c r="B74" s="2">
        <v>4</v>
      </c>
      <c r="C74" s="2">
        <v>7800</v>
      </c>
      <c r="D74" t="str">
        <f t="shared" si="3"/>
        <v>18</v>
      </c>
    </row>
    <row r="75" spans="1:4">
      <c r="A75" s="1" t="s">
        <v>33</v>
      </c>
      <c r="B75" s="2">
        <v>13</v>
      </c>
      <c r="C75" s="2">
        <v>260</v>
      </c>
      <c r="D75" t="str">
        <f t="shared" si="3"/>
        <v>18</v>
      </c>
    </row>
    <row r="76" spans="1:4">
      <c r="A76" s="1" t="s">
        <v>32</v>
      </c>
      <c r="B76" s="2">
        <v>1.1600000000000001</v>
      </c>
      <c r="C76" s="2">
        <v>173.42000000000002</v>
      </c>
      <c r="D76" t="str">
        <f t="shared" si="3"/>
        <v>22</v>
      </c>
    </row>
    <row r="77" spans="1:4">
      <c r="A77" s="1" t="s">
        <v>31</v>
      </c>
      <c r="B77" s="2">
        <v>0.5</v>
      </c>
      <c r="C77" s="2">
        <v>39</v>
      </c>
      <c r="D77" t="str">
        <f t="shared" si="3"/>
        <v>22</v>
      </c>
    </row>
    <row r="78" spans="1:4">
      <c r="A78" s="1" t="s">
        <v>30</v>
      </c>
      <c r="B78" s="2">
        <v>35</v>
      </c>
      <c r="C78" s="2">
        <v>1166.55</v>
      </c>
      <c r="D78" t="str">
        <f t="shared" si="3"/>
        <v>23</v>
      </c>
    </row>
    <row r="79" spans="1:4">
      <c r="A79" s="1" t="s">
        <v>29</v>
      </c>
      <c r="B79" s="2">
        <v>152</v>
      </c>
      <c r="C79" s="2">
        <v>2204</v>
      </c>
      <c r="D79" t="str">
        <f t="shared" si="3"/>
        <v>23</v>
      </c>
    </row>
    <row r="80" spans="1:4">
      <c r="A80" s="1" t="s">
        <v>27</v>
      </c>
      <c r="B80" s="2">
        <v>100</v>
      </c>
      <c r="C80" s="2">
        <v>140</v>
      </c>
      <c r="D80" t="str">
        <f t="shared" si="3"/>
        <v>25</v>
      </c>
    </row>
    <row r="81" spans="1:4">
      <c r="A81" s="1" t="s">
        <v>28</v>
      </c>
      <c r="B81" s="2">
        <v>350</v>
      </c>
      <c r="C81" s="2">
        <v>840</v>
      </c>
      <c r="D81" t="str">
        <f t="shared" si="3"/>
        <v>25</v>
      </c>
    </row>
    <row r="82" spans="1:4">
      <c r="A82" s="1" t="s">
        <v>12</v>
      </c>
      <c r="B82" s="2">
        <v>2354.3900000000003</v>
      </c>
      <c r="C82" s="2">
        <v>54169.84</v>
      </c>
    </row>
  </sheetData>
  <mergeCells count="1">
    <mergeCell ref="F6:H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H20"/>
  <sheetViews>
    <sheetView workbookViewId="0">
      <selection activeCell="F19" sqref="F19"/>
    </sheetView>
  </sheetViews>
  <sheetFormatPr baseColWidth="10" defaultRowHeight="15"/>
  <cols>
    <col min="1" max="1" width="21" bestFit="1" customWidth="1"/>
    <col min="2" max="2" width="14.140625" bestFit="1" customWidth="1"/>
    <col min="3" max="3" width="18.7109375" bestFit="1" customWidth="1"/>
    <col min="4" max="4" width="24.140625" bestFit="1" customWidth="1"/>
    <col min="6" max="6" width="24.140625" bestFit="1" customWidth="1"/>
    <col min="7" max="7" width="18.85546875" customWidth="1"/>
    <col min="8" max="8" width="19.140625" customWidth="1"/>
  </cols>
  <sheetData>
    <row r="3" spans="1:8">
      <c r="B3" t="s">
        <v>0</v>
      </c>
      <c r="F3" s="9" t="s">
        <v>123</v>
      </c>
      <c r="G3" s="9"/>
      <c r="H3" s="9"/>
    </row>
    <row r="4" spans="1:8">
      <c r="A4" t="s">
        <v>1</v>
      </c>
      <c r="B4" t="s">
        <v>2</v>
      </c>
      <c r="C4" t="s">
        <v>3</v>
      </c>
      <c r="D4" s="4" t="s">
        <v>116</v>
      </c>
      <c r="F4" s="7" t="s">
        <v>116</v>
      </c>
      <c r="G4" s="7" t="s">
        <v>117</v>
      </c>
      <c r="H4" s="7" t="s">
        <v>118</v>
      </c>
    </row>
    <row r="5" spans="1:8">
      <c r="A5" s="1" t="s">
        <v>13</v>
      </c>
      <c r="B5" s="2">
        <v>33</v>
      </c>
      <c r="C5" s="2">
        <v>2772</v>
      </c>
      <c r="D5" t="str">
        <f>LEFT(A5,2)</f>
        <v>10</v>
      </c>
      <c r="F5" s="6" t="str">
        <f>D5</f>
        <v>10</v>
      </c>
      <c r="G5" s="6">
        <f>SUMPRODUCT(--(LEFT($A$5:$A$19,2)=""&amp;F5)*($B$5:$B$19))</f>
        <v>654</v>
      </c>
      <c r="H5" s="6">
        <f>SUMPRODUCT(--(LEFT(A5:A19,2)=""&amp;F5)*(C5:C19))</f>
        <v>51567</v>
      </c>
    </row>
    <row r="6" spans="1:8">
      <c r="A6" s="1" t="s">
        <v>14</v>
      </c>
      <c r="B6" s="2">
        <v>51</v>
      </c>
      <c r="C6" s="2">
        <v>2601</v>
      </c>
      <c r="D6" t="str">
        <f t="shared" ref="D6:D19" si="0">LEFT(A6,2)</f>
        <v>10</v>
      </c>
      <c r="F6" s="6" t="str">
        <f>D9</f>
        <v>11</v>
      </c>
      <c r="G6" s="6">
        <f t="shared" ref="G6:G12" si="1">SUMPRODUCT(--(LEFT($A$5:$A$19,2)=""&amp;F6)*($B$5:$B$19))</f>
        <v>73.75</v>
      </c>
      <c r="H6" s="6">
        <f t="shared" ref="H6:H12" si="2">SUMPRODUCT(--(LEFT(A6:A20,2)=""&amp;F6)*(C6:C20))</f>
        <v>5422.5</v>
      </c>
    </row>
    <row r="7" spans="1:8">
      <c r="A7" s="1" t="s">
        <v>15</v>
      </c>
      <c r="B7" s="2">
        <v>438</v>
      </c>
      <c r="C7" s="2">
        <v>39858</v>
      </c>
      <c r="D7" t="str">
        <f t="shared" si="0"/>
        <v>10</v>
      </c>
      <c r="F7" s="6" t="str">
        <f>D11</f>
        <v>12</v>
      </c>
      <c r="G7" s="6">
        <f t="shared" si="1"/>
        <v>2</v>
      </c>
      <c r="H7" s="6">
        <f t="shared" si="2"/>
        <v>5400</v>
      </c>
    </row>
    <row r="8" spans="1:8">
      <c r="A8" s="1" t="s">
        <v>16</v>
      </c>
      <c r="B8" s="2">
        <v>132</v>
      </c>
      <c r="C8" s="2">
        <v>6336</v>
      </c>
      <c r="D8" t="str">
        <f t="shared" si="0"/>
        <v>10</v>
      </c>
      <c r="F8" s="6" t="str">
        <f>D12</f>
        <v>13</v>
      </c>
      <c r="G8" s="6">
        <f t="shared" si="1"/>
        <v>1</v>
      </c>
      <c r="H8" s="6">
        <f t="shared" si="2"/>
        <v>11560</v>
      </c>
    </row>
    <row r="9" spans="1:8">
      <c r="A9" s="1" t="s">
        <v>17</v>
      </c>
      <c r="B9" s="2">
        <v>3.75</v>
      </c>
      <c r="C9" s="2">
        <v>382.5</v>
      </c>
      <c r="D9" t="str">
        <f t="shared" si="0"/>
        <v>11</v>
      </c>
      <c r="F9" s="6" t="str">
        <f>D13</f>
        <v>15</v>
      </c>
      <c r="G9" s="6">
        <f t="shared" si="1"/>
        <v>14</v>
      </c>
      <c r="H9" s="6">
        <f t="shared" si="2"/>
        <v>122.80000000000001</v>
      </c>
    </row>
    <row r="10" spans="1:8">
      <c r="A10" s="1" t="s">
        <v>18</v>
      </c>
      <c r="B10" s="2">
        <v>70</v>
      </c>
      <c r="C10" s="2">
        <v>5040</v>
      </c>
      <c r="D10" t="str">
        <f t="shared" si="0"/>
        <v>11</v>
      </c>
      <c r="F10" s="6" t="str">
        <f>D15</f>
        <v>18</v>
      </c>
      <c r="G10" s="6">
        <f t="shared" si="1"/>
        <v>23</v>
      </c>
      <c r="H10" s="6">
        <f t="shared" si="2"/>
        <v>1387</v>
      </c>
    </row>
    <row r="11" spans="1:8">
      <c r="A11" s="1" t="s">
        <v>19</v>
      </c>
      <c r="B11" s="2">
        <v>2</v>
      </c>
      <c r="C11" s="2">
        <v>5400</v>
      </c>
      <c r="D11" t="str">
        <f t="shared" si="0"/>
        <v>12</v>
      </c>
      <c r="F11" s="6" t="str">
        <f>D17</f>
        <v>23</v>
      </c>
      <c r="G11" s="6">
        <f t="shared" si="1"/>
        <v>400</v>
      </c>
      <c r="H11" s="6">
        <f t="shared" si="2"/>
        <v>3400</v>
      </c>
    </row>
    <row r="12" spans="1:8">
      <c r="A12" s="1" t="s">
        <v>20</v>
      </c>
      <c r="B12" s="2">
        <v>1</v>
      </c>
      <c r="C12" s="2">
        <v>11560</v>
      </c>
      <c r="D12" t="str">
        <f t="shared" si="0"/>
        <v>13</v>
      </c>
      <c r="F12" s="6" t="str">
        <f>D19</f>
        <v>25</v>
      </c>
      <c r="G12" s="6">
        <f t="shared" si="1"/>
        <v>1000</v>
      </c>
      <c r="H12" s="6">
        <f t="shared" si="2"/>
        <v>1400</v>
      </c>
    </row>
    <row r="13" spans="1:8">
      <c r="A13" s="1" t="s">
        <v>21</v>
      </c>
      <c r="B13" s="2">
        <v>2</v>
      </c>
      <c r="C13" s="2">
        <v>58</v>
      </c>
      <c r="D13" t="str">
        <f t="shared" si="0"/>
        <v>15</v>
      </c>
      <c r="H13" s="8">
        <f>SUM(H5:H12)</f>
        <v>80259.3</v>
      </c>
    </row>
    <row r="14" spans="1:8">
      <c r="A14" s="1" t="s">
        <v>22</v>
      </c>
      <c r="B14" s="2">
        <v>12</v>
      </c>
      <c r="C14" s="2">
        <v>64.800000000000011</v>
      </c>
      <c r="D14" t="str">
        <f t="shared" si="0"/>
        <v>15</v>
      </c>
    </row>
    <row r="15" spans="1:8">
      <c r="A15" s="1" t="s">
        <v>23</v>
      </c>
      <c r="B15" s="2">
        <v>16</v>
      </c>
      <c r="C15" s="2">
        <v>1072</v>
      </c>
      <c r="D15" t="str">
        <f t="shared" si="0"/>
        <v>18</v>
      </c>
    </row>
    <row r="16" spans="1:8">
      <c r="A16" s="1" t="s">
        <v>24</v>
      </c>
      <c r="B16" s="2">
        <v>7</v>
      </c>
      <c r="C16" s="2">
        <v>315</v>
      </c>
      <c r="D16" t="str">
        <f t="shared" si="0"/>
        <v>18</v>
      </c>
    </row>
    <row r="17" spans="1:4">
      <c r="A17" s="1" t="s">
        <v>25</v>
      </c>
      <c r="B17" s="2">
        <v>200</v>
      </c>
      <c r="C17" s="2">
        <v>1400</v>
      </c>
      <c r="D17" t="str">
        <f t="shared" si="0"/>
        <v>23</v>
      </c>
    </row>
    <row r="18" spans="1:4">
      <c r="A18" s="1" t="s">
        <v>26</v>
      </c>
      <c r="B18" s="2">
        <v>200</v>
      </c>
      <c r="C18" s="2">
        <v>2000</v>
      </c>
      <c r="D18" t="str">
        <f t="shared" si="0"/>
        <v>23</v>
      </c>
    </row>
    <row r="19" spans="1:4">
      <c r="A19" s="1" t="s">
        <v>27</v>
      </c>
      <c r="B19" s="2">
        <v>1000</v>
      </c>
      <c r="C19" s="2">
        <v>1400</v>
      </c>
      <c r="D19" t="str">
        <f t="shared" si="0"/>
        <v>25</v>
      </c>
    </row>
    <row r="20" spans="1:4">
      <c r="A20" s="1" t="s">
        <v>12</v>
      </c>
      <c r="B20" s="2">
        <v>2167.75</v>
      </c>
      <c r="C20" s="2">
        <v>80259.3</v>
      </c>
    </row>
  </sheetData>
  <mergeCells count="1">
    <mergeCell ref="F3:H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H13"/>
  <sheetViews>
    <sheetView workbookViewId="0">
      <selection activeCell="F15" sqref="F15"/>
    </sheetView>
  </sheetViews>
  <sheetFormatPr baseColWidth="10" defaultRowHeight="15"/>
  <cols>
    <col min="1" max="1" width="21" bestFit="1" customWidth="1"/>
    <col min="2" max="2" width="14.140625" bestFit="1" customWidth="1"/>
    <col min="3" max="3" width="18.7109375" bestFit="1" customWidth="1"/>
    <col min="4" max="4" width="24.140625" bestFit="1" customWidth="1"/>
    <col min="6" max="6" width="24.140625" bestFit="1" customWidth="1"/>
    <col min="8" max="8" width="18.5703125" bestFit="1" customWidth="1"/>
  </cols>
  <sheetData>
    <row r="3" spans="1:8">
      <c r="B3" t="s">
        <v>0</v>
      </c>
    </row>
    <row r="4" spans="1:8">
      <c r="A4" t="s">
        <v>1</v>
      </c>
      <c r="B4" t="s">
        <v>2</v>
      </c>
      <c r="C4" t="s">
        <v>3</v>
      </c>
      <c r="D4" s="4" t="s">
        <v>116</v>
      </c>
      <c r="F4" s="9" t="s">
        <v>124</v>
      </c>
      <c r="G4" s="9"/>
      <c r="H4" s="9"/>
    </row>
    <row r="5" spans="1:8">
      <c r="A5" s="1" t="s">
        <v>4</v>
      </c>
      <c r="B5" s="2">
        <v>1.8</v>
      </c>
      <c r="C5" s="2">
        <v>117</v>
      </c>
      <c r="D5" t="str">
        <f>LEFT(A5,2)</f>
        <v>10</v>
      </c>
      <c r="F5" s="7" t="s">
        <v>116</v>
      </c>
      <c r="G5" s="7" t="s">
        <v>117</v>
      </c>
      <c r="H5" s="7" t="s">
        <v>118</v>
      </c>
    </row>
    <row r="6" spans="1:8">
      <c r="A6" s="1" t="s">
        <v>5</v>
      </c>
      <c r="B6" s="2">
        <v>16.499999999999996</v>
      </c>
      <c r="C6" s="2">
        <v>1270.5</v>
      </c>
      <c r="D6" t="str">
        <f t="shared" ref="D6:D12" si="0">LEFT(A6,2)</f>
        <v>10</v>
      </c>
      <c r="F6" s="6" t="str">
        <f>D5</f>
        <v>10</v>
      </c>
      <c r="G6" s="6">
        <f>SUMPRODUCT(--(LEFT($A$5:$A$12,2)=""&amp;F6)*($B$5:$B$12))</f>
        <v>361.59999999999997</v>
      </c>
      <c r="H6" s="6">
        <f>SUMPRODUCT(--(LEFT($A$5:$A$12,2)=""&amp;F6)*($C$5:$C$12))</f>
        <v>10803.1</v>
      </c>
    </row>
    <row r="7" spans="1:8">
      <c r="A7" s="1" t="s">
        <v>6</v>
      </c>
      <c r="B7" s="2">
        <v>2.6</v>
      </c>
      <c r="C7" s="2">
        <v>413.4</v>
      </c>
      <c r="D7" t="str">
        <f t="shared" si="0"/>
        <v>10</v>
      </c>
      <c r="F7" s="6" t="str">
        <f>D12</f>
        <v>12</v>
      </c>
      <c r="G7" s="6">
        <f>SUMPRODUCT(--(LEFT($A$5:$A$12,2)=""&amp;F7)*($B$5:$B$12))</f>
        <v>3</v>
      </c>
      <c r="H7" s="6">
        <f>SUMPRODUCT(--(LEFT($A$5:$A$12,2)=""&amp;F7)*($C$5:$C$12))</f>
        <v>13968</v>
      </c>
    </row>
    <row r="8" spans="1:8">
      <c r="A8" s="1" t="s">
        <v>7</v>
      </c>
      <c r="B8" s="2">
        <v>16</v>
      </c>
      <c r="C8" s="2">
        <v>0</v>
      </c>
      <c r="D8" t="str">
        <f t="shared" si="0"/>
        <v>10</v>
      </c>
      <c r="H8" s="6">
        <f>SUM(H6:H7)</f>
        <v>24771.1</v>
      </c>
    </row>
    <row r="9" spans="1:8">
      <c r="A9" s="1" t="s">
        <v>8</v>
      </c>
      <c r="B9" s="2">
        <v>240.7</v>
      </c>
      <c r="C9" s="2">
        <v>6258.2</v>
      </c>
      <c r="D9" t="str">
        <f t="shared" si="0"/>
        <v>10</v>
      </c>
    </row>
    <row r="10" spans="1:8">
      <c r="A10" s="1" t="s">
        <v>9</v>
      </c>
      <c r="B10" s="2">
        <v>40</v>
      </c>
      <c r="C10" s="2">
        <v>1160</v>
      </c>
      <c r="D10" t="str">
        <f t="shared" si="0"/>
        <v>10</v>
      </c>
    </row>
    <row r="11" spans="1:8">
      <c r="A11" s="1" t="s">
        <v>10</v>
      </c>
      <c r="B11" s="2">
        <v>44</v>
      </c>
      <c r="C11" s="2">
        <v>1584</v>
      </c>
      <c r="D11" t="str">
        <f t="shared" si="0"/>
        <v>10</v>
      </c>
    </row>
    <row r="12" spans="1:8">
      <c r="A12" s="1" t="s">
        <v>11</v>
      </c>
      <c r="B12" s="2">
        <v>3</v>
      </c>
      <c r="C12" s="2">
        <v>13968</v>
      </c>
      <c r="D12" t="str">
        <f t="shared" si="0"/>
        <v>12</v>
      </c>
    </row>
    <row r="13" spans="1:8">
      <c r="A13" s="1" t="s">
        <v>12</v>
      </c>
      <c r="B13" s="2">
        <v>364.59999999999997</v>
      </c>
      <c r="C13" s="2">
        <v>24771.1</v>
      </c>
    </row>
  </sheetData>
  <mergeCells count="1">
    <mergeCell ref="F4:H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4:F29"/>
  <sheetViews>
    <sheetView tabSelected="1" workbookViewId="0">
      <selection activeCell="B11" sqref="B11"/>
    </sheetView>
  </sheetViews>
  <sheetFormatPr baseColWidth="10" defaultRowHeight="15"/>
  <cols>
    <col min="1" max="1" width="24.85546875" style="10" customWidth="1"/>
    <col min="2" max="2" width="15.42578125" customWidth="1"/>
    <col min="3" max="3" width="18.28515625" customWidth="1"/>
    <col min="4" max="4" width="16.7109375" customWidth="1"/>
    <col min="5" max="5" width="19.42578125" customWidth="1"/>
    <col min="6" max="6" width="16.28515625" customWidth="1"/>
  </cols>
  <sheetData>
    <row r="4" spans="1:6">
      <c r="A4" t="s">
        <v>131</v>
      </c>
      <c r="B4" s="11" t="s">
        <v>126</v>
      </c>
      <c r="C4" s="11" t="s">
        <v>127</v>
      </c>
      <c r="D4" s="11" t="s">
        <v>128</v>
      </c>
      <c r="E4" s="11" t="s">
        <v>129</v>
      </c>
      <c r="F4" s="11" t="s">
        <v>130</v>
      </c>
    </row>
    <row r="5" spans="1:6">
      <c r="A5" s="10">
        <v>1</v>
      </c>
      <c r="B5" t="e">
        <f>VLOOKUP(A5,'dépôt medz'!F7:H15,3,FALSE)</f>
        <v>#N/A</v>
      </c>
    </row>
    <row r="6" spans="1:6">
      <c r="A6" s="10">
        <v>2</v>
      </c>
    </row>
    <row r="7" spans="1:6">
      <c r="A7" s="10">
        <v>3</v>
      </c>
    </row>
    <row r="8" spans="1:6">
      <c r="A8" s="10">
        <v>4</v>
      </c>
    </row>
    <row r="9" spans="1:6">
      <c r="A9" s="10">
        <v>5</v>
      </c>
    </row>
    <row r="10" spans="1:6">
      <c r="A10" s="10">
        <v>6</v>
      </c>
    </row>
    <row r="11" spans="1:6">
      <c r="A11" s="10">
        <v>7</v>
      </c>
    </row>
    <row r="12" spans="1:6">
      <c r="A12" s="10">
        <v>8</v>
      </c>
    </row>
    <row r="13" spans="1:6">
      <c r="A13" s="10">
        <v>9</v>
      </c>
    </row>
    <row r="14" spans="1:6">
      <c r="A14" s="10">
        <v>10</v>
      </c>
    </row>
    <row r="15" spans="1:6">
      <c r="A15" s="10">
        <v>11</v>
      </c>
      <c r="B15" s="10"/>
    </row>
    <row r="16" spans="1:6">
      <c r="A16" s="10">
        <v>12</v>
      </c>
    </row>
    <row r="17" spans="1:1">
      <c r="A17" s="10">
        <v>13</v>
      </c>
    </row>
    <row r="18" spans="1:1">
      <c r="A18" s="10">
        <v>14</v>
      </c>
    </row>
    <row r="19" spans="1:1">
      <c r="A19" s="10">
        <v>15</v>
      </c>
    </row>
    <row r="20" spans="1:1">
      <c r="A20" s="10">
        <v>16</v>
      </c>
    </row>
    <row r="21" spans="1:1">
      <c r="A21" s="10">
        <v>17</v>
      </c>
    </row>
    <row r="22" spans="1:1">
      <c r="A22" s="10">
        <v>18</v>
      </c>
    </row>
    <row r="23" spans="1:1">
      <c r="A23" s="10">
        <v>19</v>
      </c>
    </row>
    <row r="24" spans="1:1">
      <c r="A24" s="10">
        <v>20</v>
      </c>
    </row>
    <row r="25" spans="1:1">
      <c r="A25" s="10">
        <v>21</v>
      </c>
    </row>
    <row r="26" spans="1:1">
      <c r="A26" s="10">
        <v>22</v>
      </c>
    </row>
    <row r="27" spans="1:1">
      <c r="A27" s="10">
        <v>23</v>
      </c>
    </row>
    <row r="28" spans="1:1">
      <c r="A28" s="10">
        <v>24</v>
      </c>
    </row>
    <row r="29" spans="1:1">
      <c r="A29" s="10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dépôt medz</vt:lpstr>
      <vt:lpstr>dépôt cherafat</vt:lpstr>
      <vt:lpstr>dépôt Tinguir</vt:lpstr>
      <vt:lpstr>dépôt Bouscoura</vt:lpstr>
      <vt:lpstr>dépôt AGUDEZ</vt:lpstr>
      <vt:lpstr>Consolidation SF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2014-12-05T15:10:00Z</dcterms:created>
  <dcterms:modified xsi:type="dcterms:W3CDTF">2014-12-05T18:00:47Z</dcterms:modified>
</cp:coreProperties>
</file>