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600" yWindow="180" windowWidth="9195" windowHeight="8130" activeTab="2"/>
  </bookViews>
  <sheets>
    <sheet name="Feriés" sheetId="3" r:id="rId1"/>
    <sheet name="Tableau" sheetId="1" r:id="rId2"/>
    <sheet name="Données" sheetId="4" r:id="rId3"/>
    <sheet name="TOP" sheetId="5" r:id="rId4"/>
    <sheet name="FIS" sheetId="6" r:id="rId5"/>
    <sheet name="CIA" sheetId="7" r:id="rId6"/>
  </sheets>
  <definedNames>
    <definedName name="a">Tableau!$D$3</definedName>
    <definedName name="Absence">Données!$I$11:$I$16</definedName>
    <definedName name="ANNEE">Feriés!$A$2</definedName>
    <definedName name="Année">Données!$Q$2:$Q$17</definedName>
    <definedName name="CIA" localSheetId="1">CIA!$A$10:$I$35</definedName>
    <definedName name="Complet">Données!$C$2:$C$39</definedName>
    <definedName name="Equipe">Données!$F$2:$F$39</definedName>
    <definedName name="Feriés">Feriés!$C$2:$C$24</definedName>
    <definedName name="FIS" localSheetId="4">FIS!$A$10:$I$35</definedName>
    <definedName name="FIS" localSheetId="1">FIS!$A$10:$I$35</definedName>
    <definedName name="Initiales">Données!$D$2:$D$39</definedName>
    <definedName name="Mission">Données!$K$2:$K$5</definedName>
    <definedName name="Semaine">Données!$P$2:$P$53</definedName>
    <definedName name="Site">Données!$I$2:$I$5</definedName>
    <definedName name="TOP" localSheetId="1">TOP!$A$10:$I$35</definedName>
  </definedNames>
  <calcPr calcId="125725"/>
</workbook>
</file>

<file path=xl/calcChain.xml><?xml version="1.0" encoding="utf-8"?>
<calcChain xmlns="http://schemas.openxmlformats.org/spreadsheetml/2006/main">
  <c r="E12" i="1"/>
  <c r="D15"/>
  <c r="G17"/>
  <c r="E23"/>
  <c r="C20"/>
  <c r="D38" i="4"/>
  <c r="D39"/>
  <c r="C39"/>
  <c r="C38"/>
  <c r="U70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8"/>
  <c r="A15" i="7" s="1"/>
  <c r="U39" i="4"/>
  <c r="A16" i="7" s="1"/>
  <c r="U40" i="4"/>
  <c r="A17" i="7" s="1"/>
  <c r="U41" i="4"/>
  <c r="A18" i="7" s="1"/>
  <c r="U42" i="4"/>
  <c r="A19" i="7" s="1"/>
  <c r="U43" i="4"/>
  <c r="A20" i="7" s="1"/>
  <c r="U44" i="4"/>
  <c r="A21" i="7" s="1"/>
  <c r="U45" i="4"/>
  <c r="A22" i="7" s="1"/>
  <c r="U46" i="4"/>
  <c r="A23" i="7" s="1"/>
  <c r="U47" i="4"/>
  <c r="A24" i="7" s="1"/>
  <c r="U48" i="4"/>
  <c r="A25" i="7" s="1"/>
  <c r="U49" i="4"/>
  <c r="A26" i="7" s="1"/>
  <c r="U50" i="4"/>
  <c r="A27" i="7" s="1"/>
  <c r="U51" i="4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T70"/>
  <c r="T3"/>
  <c r="T4"/>
  <c r="T5"/>
  <c r="T6"/>
  <c r="T7"/>
  <c r="T8"/>
  <c r="T9"/>
  <c r="T10"/>
  <c r="T11"/>
  <c r="T12"/>
  <c r="T13"/>
  <c r="T14"/>
  <c r="T15"/>
  <c r="T16"/>
  <c r="T17"/>
  <c r="T33"/>
  <c r="A25" i="6" s="1"/>
  <c r="T34" i="4"/>
  <c r="A26" i="6" s="1"/>
  <c r="T35" i="4"/>
  <c r="A27" i="6" s="1"/>
  <c r="T36" i="4"/>
  <c r="A28" i="6" s="1"/>
  <c r="T37" i="4"/>
  <c r="A29" i="6" s="1"/>
  <c r="T38" i="4"/>
  <c r="A30" i="6" s="1"/>
  <c r="T39" i="4"/>
  <c r="A31" i="6" s="1"/>
  <c r="T40" i="4"/>
  <c r="A32" i="6" s="1"/>
  <c r="T41" i="4"/>
  <c r="A33" i="6" s="1"/>
  <c r="T42" i="4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S70"/>
  <c r="S56"/>
  <c r="S57"/>
  <c r="S58"/>
  <c r="S59"/>
  <c r="S60"/>
  <c r="S61"/>
  <c r="S62"/>
  <c r="S63"/>
  <c r="S64"/>
  <c r="S65"/>
  <c r="S66"/>
  <c r="S67"/>
  <c r="S68"/>
  <c r="S69"/>
  <c r="S18"/>
  <c r="A26" i="5" s="1"/>
  <c r="S19" i="4"/>
  <c r="A27" i="5" s="1"/>
  <c r="S20" i="4"/>
  <c r="A28" i="5" s="1"/>
  <c r="S21" i="4"/>
  <c r="A29" i="5" s="1"/>
  <c r="S22" i="4"/>
  <c r="A30" i="5" s="1"/>
  <c r="S23" i="4"/>
  <c r="A31" i="5" s="1"/>
  <c r="S24" i="4"/>
  <c r="A32" i="5" s="1"/>
  <c r="S25" i="4"/>
  <c r="A33" i="5" s="1"/>
  <c r="S26" i="4"/>
  <c r="A34" i="5" s="1"/>
  <c r="S27" i="4"/>
  <c r="A35" i="5" s="1"/>
  <c r="S28" i="4"/>
  <c r="S29"/>
  <c r="S30"/>
  <c r="S31"/>
  <c r="S32"/>
  <c r="S33"/>
  <c r="A36" i="5" s="1"/>
  <c r="S34" i="4"/>
  <c r="A37" i="5" s="1"/>
  <c r="S35" i="4"/>
  <c r="A38" i="5" s="1"/>
  <c r="S36" i="4"/>
  <c r="A39" i="5" s="1"/>
  <c r="S37" i="4"/>
  <c r="A40" i="5" s="1"/>
  <c r="S38" i="4"/>
  <c r="S39"/>
  <c r="S40"/>
  <c r="S41"/>
  <c r="S42"/>
  <c r="S43"/>
  <c r="S44"/>
  <c r="S45"/>
  <c r="S46"/>
  <c r="S47"/>
  <c r="S48"/>
  <c r="S49"/>
  <c r="S50"/>
  <c r="S51"/>
  <c r="S52"/>
  <c r="S53"/>
  <c r="S54"/>
  <c r="S55"/>
  <c r="U2"/>
  <c r="F10" i="1"/>
  <c r="H12"/>
  <c r="E17"/>
  <c r="G19"/>
  <c r="I21"/>
  <c r="D24"/>
  <c r="F26"/>
  <c r="H28"/>
  <c r="C31"/>
  <c r="E33"/>
  <c r="G35"/>
  <c r="C12"/>
  <c r="I18"/>
  <c r="D21"/>
  <c r="F23"/>
  <c r="H25"/>
  <c r="C28"/>
  <c r="E30"/>
  <c r="G32"/>
  <c r="I34"/>
  <c r="D10"/>
  <c r="H14"/>
  <c r="C17"/>
  <c r="E19"/>
  <c r="G21"/>
  <c r="I23"/>
  <c r="D26"/>
  <c r="F28"/>
  <c r="H30"/>
  <c r="C33"/>
  <c r="E35"/>
  <c r="A34"/>
  <c r="G10"/>
  <c r="I12"/>
  <c r="F17"/>
  <c r="H19"/>
  <c r="C22"/>
  <c r="E24"/>
  <c r="G26"/>
  <c r="I28"/>
  <c r="D31"/>
  <c r="F33"/>
  <c r="H35"/>
  <c r="F14"/>
  <c r="H16"/>
  <c r="C19"/>
  <c r="E21"/>
  <c r="G23"/>
  <c r="I25"/>
  <c r="D28"/>
  <c r="F30"/>
  <c r="C35"/>
  <c r="F11"/>
  <c r="H13"/>
  <c r="E18"/>
  <c r="G20"/>
  <c r="I22"/>
  <c r="D25"/>
  <c r="F27"/>
  <c r="H29"/>
  <c r="E34"/>
  <c r="A35"/>
  <c r="D14"/>
  <c r="H18"/>
  <c r="I27"/>
  <c r="F32"/>
  <c r="A31"/>
  <c r="I16"/>
  <c r="F21"/>
  <c r="C26"/>
  <c r="G30"/>
  <c r="D35"/>
  <c r="I13"/>
  <c r="H20"/>
  <c r="E25"/>
  <c r="D32"/>
  <c r="I10"/>
  <c r="F15"/>
  <c r="E22"/>
  <c r="I26"/>
  <c r="H33"/>
  <c r="E11"/>
  <c r="D18"/>
  <c r="F20"/>
  <c r="E27"/>
  <c r="G29"/>
  <c r="A33"/>
  <c r="H11"/>
  <c r="G18"/>
  <c r="F25"/>
  <c r="E32"/>
  <c r="G11"/>
  <c r="G27"/>
  <c r="H17"/>
  <c r="F31"/>
  <c r="G13"/>
  <c r="C25"/>
  <c r="D34"/>
  <c r="D23"/>
  <c r="H27"/>
  <c r="G34"/>
  <c r="C11"/>
  <c r="E13"/>
  <c r="I17"/>
  <c r="D20"/>
  <c r="F22"/>
  <c r="H24"/>
  <c r="C27"/>
  <c r="E29"/>
  <c r="G31"/>
  <c r="I33"/>
  <c r="G12"/>
  <c r="I14"/>
  <c r="D17"/>
  <c r="F19"/>
  <c r="H21"/>
  <c r="C24"/>
  <c r="E26"/>
  <c r="G28"/>
  <c r="I30"/>
  <c r="D33"/>
  <c r="F35"/>
  <c r="H10"/>
  <c r="C13"/>
  <c r="I19"/>
  <c r="D22"/>
  <c r="F24"/>
  <c r="H26"/>
  <c r="C29"/>
  <c r="E31"/>
  <c r="G33"/>
  <c r="I35"/>
  <c r="A32"/>
  <c r="D11"/>
  <c r="F13"/>
  <c r="H15"/>
  <c r="C18"/>
  <c r="E20"/>
  <c r="G22"/>
  <c r="I24"/>
  <c r="D27"/>
  <c r="F29"/>
  <c r="H31"/>
  <c r="C34"/>
  <c r="A29"/>
  <c r="H32"/>
  <c r="C32"/>
  <c r="I11"/>
  <c r="F16"/>
  <c r="C21"/>
  <c r="G25"/>
  <c r="D30"/>
  <c r="H34"/>
  <c r="D19"/>
  <c r="H23"/>
  <c r="E28"/>
  <c r="I32"/>
  <c r="A30"/>
  <c r="D16"/>
  <c r="F18"/>
  <c r="C23"/>
  <c r="I29"/>
  <c r="F34"/>
  <c r="G24"/>
  <c r="D29"/>
  <c r="A28"/>
  <c r="I15"/>
  <c r="H22"/>
  <c r="I31"/>
  <c r="A26"/>
  <c r="I20"/>
  <c r="C30"/>
  <c r="A27"/>
  <c r="C2" i="4" l="1"/>
  <c r="C3"/>
  <c r="S3" s="1"/>
  <c r="A11" i="5" s="1"/>
  <c r="C4" i="4"/>
  <c r="S4" s="1"/>
  <c r="A12" i="5" s="1"/>
  <c r="C5" i="4"/>
  <c r="S5" s="1"/>
  <c r="A13" i="5" s="1"/>
  <c r="C6" i="4"/>
  <c r="S6" s="1"/>
  <c r="A14" i="5" s="1"/>
  <c r="C7" i="4"/>
  <c r="S7" s="1"/>
  <c r="A15" i="5" s="1"/>
  <c r="C8" i="4"/>
  <c r="S8" s="1"/>
  <c r="A16" i="5" s="1"/>
  <c r="C9" i="4"/>
  <c r="S9" s="1"/>
  <c r="A17" i="5" s="1"/>
  <c r="C10" i="4"/>
  <c r="S10" s="1"/>
  <c r="A18" i="5" s="1"/>
  <c r="C11" i="4"/>
  <c r="S11" s="1"/>
  <c r="A19" i="5" s="1"/>
  <c r="C12" i="4"/>
  <c r="S12" s="1"/>
  <c r="A20" i="5" s="1"/>
  <c r="C13" i="4"/>
  <c r="S13" s="1"/>
  <c r="A21" i="5" s="1"/>
  <c r="C14" i="4"/>
  <c r="S14" s="1"/>
  <c r="A22" i="5" s="1"/>
  <c r="C15" i="4"/>
  <c r="S15" s="1"/>
  <c r="A23" i="5" s="1"/>
  <c r="C16" i="4"/>
  <c r="S16" s="1"/>
  <c r="A24" i="5" s="1"/>
  <c r="C17" i="4"/>
  <c r="S17" s="1"/>
  <c r="A25" i="5" s="1"/>
  <c r="C18" i="4"/>
  <c r="T18" s="1"/>
  <c r="A10" i="6" s="1"/>
  <c r="C19" i="4"/>
  <c r="T19" s="1"/>
  <c r="A11" i="6" s="1"/>
  <c r="B11" s="1"/>
  <c r="C20" i="4"/>
  <c r="T20" s="1"/>
  <c r="A12" i="6" s="1"/>
  <c r="C21" i="4"/>
  <c r="T21" s="1"/>
  <c r="A13" i="6" s="1"/>
  <c r="B13" s="1"/>
  <c r="C22" i="4"/>
  <c r="T22" s="1"/>
  <c r="A14" i="6" s="1"/>
  <c r="C23" i="4"/>
  <c r="T23" s="1"/>
  <c r="A15" i="6" s="1"/>
  <c r="B15" s="1"/>
  <c r="C24" i="4"/>
  <c r="T24" s="1"/>
  <c r="A16" i="6" s="1"/>
  <c r="C25" i="4"/>
  <c r="T25" s="1"/>
  <c r="A17" i="6" s="1"/>
  <c r="B17" s="1"/>
  <c r="C26" i="4"/>
  <c r="T26" s="1"/>
  <c r="A18" i="6" s="1"/>
  <c r="C27" i="4"/>
  <c r="T27" s="1"/>
  <c r="A19" i="6" s="1"/>
  <c r="B19" s="1"/>
  <c r="C28" i="4"/>
  <c r="T28" s="1"/>
  <c r="A20" i="6" s="1"/>
  <c r="C29" i="4"/>
  <c r="T29" s="1"/>
  <c r="A21" i="6" s="1"/>
  <c r="B21" s="1"/>
  <c r="C30" i="4"/>
  <c r="T30" s="1"/>
  <c r="A22" i="6" s="1"/>
  <c r="C31" i="4"/>
  <c r="T31" s="1"/>
  <c r="A23" i="6" s="1"/>
  <c r="B23" s="1"/>
  <c r="C32" i="4"/>
  <c r="T32" s="1"/>
  <c r="A24" i="6" s="1"/>
  <c r="C33" i="4"/>
  <c r="U33" s="1"/>
  <c r="A10" i="7" s="1"/>
  <c r="C34" i="4"/>
  <c r="U34" s="1"/>
  <c r="A11" i="7" s="1"/>
  <c r="C35" i="4"/>
  <c r="U35" s="1"/>
  <c r="A12" i="7" s="1"/>
  <c r="B12" s="1"/>
  <c r="C36" i="4"/>
  <c r="U36" s="1"/>
  <c r="A13" i="7" s="1"/>
  <c r="C37" i="4"/>
  <c r="U37" s="1"/>
  <c r="A14" i="7" s="1"/>
  <c r="B14" s="1"/>
  <c r="A16" i="1"/>
  <c r="A20"/>
  <c r="A12"/>
  <c r="A23"/>
  <c r="A18"/>
  <c r="A22"/>
  <c r="A14"/>
  <c r="A13"/>
  <c r="A21"/>
  <c r="A25"/>
  <c r="A17"/>
  <c r="A24"/>
  <c r="A15"/>
  <c r="A19"/>
  <c r="A11"/>
  <c r="B10" i="7" l="1"/>
  <c r="B25" i="5"/>
  <c r="B21"/>
  <c r="B17"/>
  <c r="B13"/>
  <c r="B22"/>
  <c r="B18"/>
  <c r="B14"/>
  <c r="S2" i="4"/>
  <c r="A10" i="5" s="1"/>
  <c r="B34" i="6"/>
  <c r="B30" i="7"/>
  <c r="B34"/>
  <c r="B29"/>
  <c r="B33"/>
  <c r="B28"/>
  <c r="B32"/>
  <c r="B35" i="6"/>
  <c r="B31" i="7"/>
  <c r="B35"/>
  <c r="B17"/>
  <c r="B30" i="5"/>
  <c r="B27" i="6"/>
  <c r="B18" i="7"/>
  <c r="B23"/>
  <c r="B28" i="5"/>
  <c r="B29" i="6"/>
  <c r="B35" i="5"/>
  <c r="B11" i="7"/>
  <c r="B22" i="6"/>
  <c r="B18"/>
  <c r="B14"/>
  <c r="B10"/>
  <c r="B32"/>
  <c r="B24" i="7"/>
  <c r="B33" i="5"/>
  <c r="B19" i="7"/>
  <c r="B30" i="6"/>
  <c r="B25"/>
  <c r="B31" i="5"/>
  <c r="B34"/>
  <c r="B23"/>
  <c r="B19"/>
  <c r="B15"/>
  <c r="B11"/>
  <c r="B24"/>
  <c r="B20"/>
  <c r="B16"/>
  <c r="B12"/>
  <c r="B25" i="7"/>
  <c r="B20"/>
  <c r="B29" i="5"/>
  <c r="B15" i="7"/>
  <c r="B26" i="6"/>
  <c r="B22" i="7"/>
  <c r="B27" i="5"/>
  <c r="B26"/>
  <c r="B13" i="7"/>
  <c r="B24" i="6"/>
  <c r="B20"/>
  <c r="B16"/>
  <c r="B12"/>
  <c r="B21" i="7"/>
  <c r="B16"/>
  <c r="B31" i="6"/>
  <c r="B26" i="7"/>
  <c r="B27"/>
  <c r="B32" i="5"/>
  <c r="B33" i="6"/>
  <c r="B28"/>
  <c r="T2" i="4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2"/>
  <c r="D3"/>
  <c r="D4"/>
  <c r="D5"/>
  <c r="D6"/>
  <c r="D7"/>
  <c r="D8"/>
  <c r="D9"/>
  <c r="D10"/>
  <c r="D11"/>
  <c r="D12"/>
  <c r="D13"/>
  <c r="D14"/>
  <c r="D15"/>
  <c r="D16"/>
  <c r="D17"/>
  <c r="B17" i="1"/>
  <c r="B19"/>
  <c r="A10"/>
  <c r="B15"/>
  <c r="B34"/>
  <c r="B24"/>
  <c r="B29"/>
  <c r="B12"/>
  <c r="B23"/>
  <c r="B21"/>
  <c r="B30"/>
  <c r="B13"/>
  <c r="B16"/>
  <c r="B20"/>
  <c r="B18"/>
  <c r="B28"/>
  <c r="B25"/>
  <c r="B33"/>
  <c r="B35"/>
  <c r="B26"/>
  <c r="B11"/>
  <c r="B27"/>
  <c r="B31"/>
  <c r="B14"/>
  <c r="B32"/>
  <c r="B22"/>
  <c r="B10" i="5" l="1"/>
  <c r="I2" i="3"/>
  <c r="C5"/>
  <c r="B10" i="1"/>
  <c r="K2" i="3" l="1"/>
  <c r="J2"/>
  <c r="F2"/>
  <c r="C10"/>
  <c r="C12" s="1"/>
  <c r="F3"/>
  <c r="C9"/>
  <c r="C8"/>
  <c r="C7"/>
  <c r="C6"/>
  <c r="C4"/>
  <c r="C3"/>
  <c r="C2"/>
  <c r="B5" i="1"/>
  <c r="C9" l="1"/>
  <c r="D9" s="1"/>
  <c r="E9" s="1"/>
  <c r="F9" s="1"/>
  <c r="G9" s="1"/>
  <c r="H9" s="1"/>
  <c r="I9" s="1"/>
  <c r="C9" i="7"/>
  <c r="D9" s="1"/>
  <c r="E9" s="1"/>
  <c r="F9" s="1"/>
  <c r="G9" s="1"/>
  <c r="H9" s="1"/>
  <c r="I9" s="1"/>
  <c r="C9" i="6"/>
  <c r="D9" s="1"/>
  <c r="E9" s="1"/>
  <c r="F9" s="1"/>
  <c r="G9" s="1"/>
  <c r="H9" s="1"/>
  <c r="I9" s="1"/>
  <c r="C9" i="5"/>
  <c r="D9" s="1"/>
  <c r="E9" s="1"/>
  <c r="F9" s="1"/>
  <c r="G9" s="1"/>
  <c r="H9" s="1"/>
  <c r="I9" s="1"/>
  <c r="C11" i="3"/>
  <c r="D5" i="1"/>
</calcChain>
</file>

<file path=xl/sharedStrings.xml><?xml version="1.0" encoding="utf-8"?>
<sst xmlns="http://schemas.openxmlformats.org/spreadsheetml/2006/main" count="300" uniqueCount="147">
  <si>
    <t>au</t>
  </si>
  <si>
    <t>Semaine du</t>
  </si>
  <si>
    <t>Année</t>
  </si>
  <si>
    <t>Jours_Fériés</t>
  </si>
  <si>
    <t>Pâques</t>
  </si>
  <si>
    <t>Semaine</t>
  </si>
  <si>
    <t>Nom</t>
  </si>
  <si>
    <t>Initiales</t>
  </si>
  <si>
    <t>Site</t>
  </si>
  <si>
    <t xml:space="preserve">Site </t>
  </si>
  <si>
    <t xml:space="preserve">Galant </t>
  </si>
  <si>
    <t>Virginie</t>
  </si>
  <si>
    <t>Prénom</t>
  </si>
  <si>
    <t xml:space="preserve">Lisa </t>
  </si>
  <si>
    <t>Parfait</t>
  </si>
  <si>
    <t>Allemand</t>
  </si>
  <si>
    <t>Currier</t>
  </si>
  <si>
    <t>Jeremy</t>
  </si>
  <si>
    <t>Activité</t>
  </si>
  <si>
    <t>Profil</t>
  </si>
  <si>
    <t>Prod1</t>
  </si>
  <si>
    <t>Prod2</t>
  </si>
  <si>
    <t>Prod3</t>
  </si>
  <si>
    <t>Détail_Profil</t>
  </si>
  <si>
    <t>Jour de l'an</t>
  </si>
  <si>
    <t>Fête de travail</t>
  </si>
  <si>
    <t>Fête nationale</t>
  </si>
  <si>
    <t>Noêl</t>
  </si>
  <si>
    <t>Lundi de Pâques</t>
  </si>
  <si>
    <t>Armistice 1918</t>
  </si>
  <si>
    <t>Toussaint</t>
  </si>
  <si>
    <t>Assomption</t>
  </si>
  <si>
    <t>Victoire 1945</t>
  </si>
  <si>
    <t>Equipe</t>
  </si>
  <si>
    <t>Opérateur</t>
  </si>
  <si>
    <t>Motif</t>
  </si>
  <si>
    <t>Date</t>
  </si>
  <si>
    <t>Ascension</t>
  </si>
  <si>
    <t>Nature</t>
  </si>
  <si>
    <t>CSS</t>
  </si>
  <si>
    <t>Abs maladie</t>
  </si>
  <si>
    <t>Recup</t>
  </si>
  <si>
    <t>ESIT</t>
  </si>
  <si>
    <t>MAT</t>
  </si>
  <si>
    <t>CP</t>
  </si>
  <si>
    <t>Mission</t>
  </si>
  <si>
    <t>Complet</t>
  </si>
  <si>
    <t>Stéphanie</t>
  </si>
  <si>
    <t>Laurence</t>
  </si>
  <si>
    <t>Diana</t>
  </si>
  <si>
    <t>Absence</t>
  </si>
  <si>
    <t>Initiale</t>
  </si>
  <si>
    <t>Lundi</t>
  </si>
  <si>
    <t>Mardi</t>
  </si>
  <si>
    <t>Mercredi</t>
  </si>
  <si>
    <t>Jeudi</t>
  </si>
  <si>
    <t>Vendredi</t>
  </si>
  <si>
    <t>Samedi</t>
  </si>
  <si>
    <t>Dimanche</t>
  </si>
  <si>
    <t>Blanche</t>
  </si>
  <si>
    <t>Florine</t>
  </si>
  <si>
    <t>Rose</t>
  </si>
  <si>
    <t>Fleure</t>
  </si>
  <si>
    <t>Clarisse</t>
  </si>
  <si>
    <t>Briton</t>
  </si>
  <si>
    <t>Maryse</t>
  </si>
  <si>
    <t>Chouttin</t>
  </si>
  <si>
    <t>Giggs</t>
  </si>
  <si>
    <t>Benoit</t>
  </si>
  <si>
    <t>Donin</t>
  </si>
  <si>
    <t>Clovis</t>
  </si>
  <si>
    <t>Archamps</t>
  </si>
  <si>
    <t>Yvon</t>
  </si>
  <si>
    <t>Menat</t>
  </si>
  <si>
    <t>Sophie</t>
  </si>
  <si>
    <t>Tilt</t>
  </si>
  <si>
    <t>Vanessa</t>
  </si>
  <si>
    <t>Toule</t>
  </si>
  <si>
    <t>Louisa</t>
  </si>
  <si>
    <t>Claudia</t>
  </si>
  <si>
    <t>Jean-Paul</t>
  </si>
  <si>
    <t>Sabine</t>
  </si>
  <si>
    <t>Bodet</t>
  </si>
  <si>
    <t>Loic</t>
  </si>
  <si>
    <t>Morissette</t>
  </si>
  <si>
    <t>Marie</t>
  </si>
  <si>
    <t>Cristal</t>
  </si>
  <si>
    <t>Eliane</t>
  </si>
  <si>
    <t>Nathou</t>
  </si>
  <si>
    <t>Nathalia</t>
  </si>
  <si>
    <t>Vutton</t>
  </si>
  <si>
    <t>Fuentes</t>
  </si>
  <si>
    <t>Viola</t>
  </si>
  <si>
    <t>Christiane</t>
  </si>
  <si>
    <t>Salin</t>
  </si>
  <si>
    <t>Roxanne</t>
  </si>
  <si>
    <t>Melon</t>
  </si>
  <si>
    <t>Aimée</t>
  </si>
  <si>
    <t>Domballe</t>
  </si>
  <si>
    <t>Agathe</t>
  </si>
  <si>
    <t>Honorin</t>
  </si>
  <si>
    <t>Thomas</t>
  </si>
  <si>
    <t>Remi</t>
  </si>
  <si>
    <t>Blaise</t>
  </si>
  <si>
    <t>Pascalion</t>
  </si>
  <si>
    <t>Germain</t>
  </si>
  <si>
    <t>Didier</t>
  </si>
  <si>
    <t>Dona</t>
  </si>
  <si>
    <t>Joëline</t>
  </si>
  <si>
    <t>Thefine</t>
  </si>
  <si>
    <t>Judith</t>
  </si>
  <si>
    <t>Lerroy</t>
  </si>
  <si>
    <t>Boittin</t>
  </si>
  <si>
    <t xml:space="preserve">Léonce </t>
  </si>
  <si>
    <t>Richard</t>
  </si>
  <si>
    <t>Gérard</t>
  </si>
  <si>
    <t>Francois</t>
  </si>
  <si>
    <t>Rachid</t>
  </si>
  <si>
    <t>Amani</t>
  </si>
  <si>
    <t>Quentin</t>
  </si>
  <si>
    <t>Vianney</t>
  </si>
  <si>
    <t>Ignace</t>
  </si>
  <si>
    <t>Bert</t>
  </si>
  <si>
    <t>Pélagie</t>
  </si>
  <si>
    <t>Toison</t>
  </si>
  <si>
    <t>site 1</t>
  </si>
  <si>
    <t>site 2</t>
  </si>
  <si>
    <t>site 3</t>
  </si>
  <si>
    <t>Site 4</t>
  </si>
  <si>
    <t>TOP 1</t>
  </si>
  <si>
    <t>FIS 2</t>
  </si>
  <si>
    <t>CIA 3</t>
  </si>
  <si>
    <t>Matin</t>
  </si>
  <si>
    <t>Apres midi</t>
  </si>
  <si>
    <t>Soir</t>
  </si>
  <si>
    <t>CIA 4</t>
  </si>
  <si>
    <t>CIA</t>
  </si>
  <si>
    <t>SG</t>
  </si>
  <si>
    <t>PMC</t>
  </si>
  <si>
    <t>Permanence</t>
  </si>
  <si>
    <t>FIS</t>
  </si>
  <si>
    <t>Ces informations se remplissent tout seul et changent suivant la date et l'activité</t>
  </si>
  <si>
    <t>Si vous essayez de changer de semaine, ca reste au meme endroit ces infos</t>
  </si>
  <si>
    <t>or, la date change</t>
  </si>
  <si>
    <t>essayer de produire ces couleurs à différentes dates et changer de semaine</t>
  </si>
  <si>
    <t xml:space="preserve">Pourtant la date des jours féries fonctionne tr'es bien, par exemple </t>
  </si>
  <si>
    <t>semaine 29, là ou il y a le 14 juillet</t>
  </si>
</sst>
</file>

<file path=xl/styles.xml><?xml version="1.0" encoding="utf-8"?>
<styleSheet xmlns="http://schemas.openxmlformats.org/spreadsheetml/2006/main">
  <numFmts count="1">
    <numFmt numFmtId="164" formatCode="ddd\ dd\-mm\-yy"/>
  </numFmts>
  <fonts count="10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62"/>
      <name val="Arial"/>
      <family val="2"/>
    </font>
    <font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6"/>
      <color indexed="9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7" fillId="0" borderId="0"/>
  </cellStyleXfs>
  <cellXfs count="72">
    <xf numFmtId="0" fontId="0" fillId="0" borderId="0" xfId="0"/>
    <xf numFmtId="0" fontId="2" fillId="0" borderId="0" xfId="0" applyFont="1"/>
    <xf numFmtId="0" fontId="2" fillId="0" borderId="0" xfId="0" quotePrefix="1" applyFont="1"/>
    <xf numFmtId="0" fontId="4" fillId="0" borderId="2" xfId="0" applyFont="1" applyBorder="1"/>
    <xf numFmtId="0" fontId="2" fillId="0" borderId="3" xfId="0" applyFont="1" applyFill="1" applyBorder="1" applyAlignment="1">
      <alignment horizontal="left" vertical="center"/>
    </xf>
    <xf numFmtId="0" fontId="0" fillId="0" borderId="0" xfId="0" applyBorder="1"/>
    <xf numFmtId="0" fontId="6" fillId="0" borderId="0" xfId="0" applyFont="1" applyBorder="1"/>
    <xf numFmtId="0" fontId="0" fillId="0" borderId="0" xfId="0" applyFill="1" applyBorder="1"/>
    <xf numFmtId="0" fontId="7" fillId="0" borderId="0" xfId="0" applyFont="1"/>
    <xf numFmtId="0" fontId="0" fillId="0" borderId="0" xfId="0" applyNumberFormat="1"/>
    <xf numFmtId="0" fontId="0" fillId="0" borderId="0" xfId="0" applyFill="1"/>
    <xf numFmtId="0" fontId="6" fillId="0" borderId="0" xfId="0" applyFont="1"/>
    <xf numFmtId="0" fontId="0" fillId="0" borderId="0" xfId="0" applyBorder="1" applyProtection="1">
      <protection locked="0"/>
    </xf>
    <xf numFmtId="0" fontId="2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Fill="1" applyBorder="1" applyProtection="1">
      <protection locked="0"/>
    </xf>
    <xf numFmtId="0" fontId="5" fillId="0" borderId="0" xfId="0" applyFont="1" applyFill="1" applyBorder="1" applyAlignment="1">
      <alignment horizontal="center"/>
    </xf>
    <xf numFmtId="0" fontId="6" fillId="0" borderId="0" xfId="0" applyNumberFormat="1" applyFont="1"/>
    <xf numFmtId="0" fontId="6" fillId="0" borderId="0" xfId="0" applyNumberFormat="1" applyFont="1" applyBorder="1"/>
    <xf numFmtId="14" fontId="7" fillId="0" borderId="0" xfId="0" applyNumberFormat="1" applyFont="1" applyAlignment="1">
      <alignment horizontal="right"/>
    </xf>
    <xf numFmtId="0" fontId="7" fillId="3" borderId="0" xfId="0" applyFont="1" applyFill="1" applyBorder="1" applyProtection="1">
      <protection locked="0"/>
    </xf>
    <xf numFmtId="0" fontId="2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right"/>
    </xf>
    <xf numFmtId="164" fontId="2" fillId="0" borderId="0" xfId="0" applyNumberFormat="1" applyFont="1" applyFill="1" applyBorder="1"/>
    <xf numFmtId="0" fontId="3" fillId="0" borderId="0" xfId="0" applyFont="1" applyFill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0" fontId="2" fillId="0" borderId="0" xfId="0" applyFont="1" applyFill="1"/>
    <xf numFmtId="0" fontId="4" fillId="0" borderId="3" xfId="0" applyFont="1" applyBorder="1"/>
    <xf numFmtId="0" fontId="2" fillId="0" borderId="3" xfId="0" applyFont="1" applyFill="1" applyBorder="1"/>
    <xf numFmtId="0" fontId="8" fillId="2" borderId="3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3" fillId="2" borderId="0" xfId="0" applyFont="1" applyFill="1" applyAlignment="1">
      <alignment horizontal="right" indent="2"/>
    </xf>
    <xf numFmtId="0" fontId="3" fillId="2" borderId="0" xfId="0" applyFont="1" applyFill="1" applyAlignment="1">
      <alignment horizontal="center"/>
    </xf>
    <xf numFmtId="164" fontId="2" fillId="0" borderId="1" xfId="0" applyNumberFormat="1" applyFont="1" applyBorder="1" applyAlignment="1">
      <alignment horizontal="left" indent="1"/>
    </xf>
    <xf numFmtId="164" fontId="2" fillId="0" borderId="1" xfId="0" applyNumberFormat="1" applyFont="1" applyBorder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2" xfId="0" applyBorder="1"/>
    <xf numFmtId="0" fontId="0" fillId="0" borderId="12" xfId="0" applyBorder="1"/>
    <xf numFmtId="0" fontId="0" fillId="0" borderId="3" xfId="0" applyBorder="1"/>
    <xf numFmtId="0" fontId="7" fillId="0" borderId="3" xfId="0" applyFont="1" applyBorder="1"/>
    <xf numFmtId="0" fontId="7" fillId="0" borderId="2" xfId="0" applyFont="1" applyBorder="1"/>
    <xf numFmtId="0" fontId="0" fillId="4" borderId="4" xfId="0" applyFill="1" applyBorder="1"/>
    <xf numFmtId="0" fontId="0" fillId="4" borderId="11" xfId="0" applyFill="1" applyBorder="1"/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2" fillId="4" borderId="8" xfId="0" applyFont="1" applyFill="1" applyBorder="1"/>
    <xf numFmtId="0" fontId="2" fillId="4" borderId="2" xfId="0" applyFont="1" applyFill="1" applyBorder="1"/>
    <xf numFmtId="14" fontId="2" fillId="4" borderId="9" xfId="0" applyNumberFormat="1" applyFont="1" applyFill="1" applyBorder="1" applyAlignment="1">
      <alignment horizontal="center" vertical="center" wrapText="1"/>
    </xf>
    <xf numFmtId="14" fontId="2" fillId="4" borderId="10" xfId="0" applyNumberFormat="1" applyFont="1" applyFill="1" applyBorder="1" applyAlignment="1">
      <alignment horizontal="center" vertical="center" wrapText="1"/>
    </xf>
    <xf numFmtId="0" fontId="0" fillId="4" borderId="5" xfId="0" applyFill="1" applyBorder="1"/>
    <xf numFmtId="0" fontId="0" fillId="4" borderId="6" xfId="0" applyFill="1" applyBorder="1"/>
    <xf numFmtId="0" fontId="0" fillId="4" borderId="8" xfId="0" applyFill="1" applyBorder="1"/>
    <xf numFmtId="0" fontId="0" fillId="4" borderId="2" xfId="0" applyFill="1" applyBorder="1"/>
    <xf numFmtId="14" fontId="0" fillId="4" borderId="9" xfId="0" applyNumberFormat="1" applyFill="1" applyBorder="1"/>
    <xf numFmtId="14" fontId="0" fillId="4" borderId="10" xfId="0" applyNumberFormat="1" applyFill="1" applyBorder="1"/>
    <xf numFmtId="0" fontId="7" fillId="5" borderId="0" xfId="0" applyFont="1" applyFill="1"/>
    <xf numFmtId="0" fontId="7" fillId="6" borderId="0" xfId="0" applyFont="1" applyFill="1"/>
    <xf numFmtId="0" fontId="9" fillId="5" borderId="13" xfId="0" applyFont="1" applyFill="1" applyBorder="1"/>
    <xf numFmtId="0" fontId="0" fillId="0" borderId="0" xfId="0" applyFont="1" applyBorder="1"/>
    <xf numFmtId="0" fontId="0" fillId="7" borderId="0" xfId="0" applyFont="1" applyFill="1" applyBorder="1"/>
    <xf numFmtId="0" fontId="0" fillId="8" borderId="0" xfId="0" applyFill="1" applyBorder="1"/>
  </cellXfs>
  <cellStyles count="2">
    <cellStyle name="Normal" xfId="0" builtinId="0"/>
    <cellStyle name="Normal 2" xfId="1"/>
  </cellStyles>
  <dxfs count="64"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19" formatCode="dd/mm/yyyy"/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</dxfs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457201</xdr:colOff>
      <xdr:row>3</xdr:row>
      <xdr:rowOff>209550</xdr:rowOff>
    </xdr:from>
    <xdr:to>
      <xdr:col>9</xdr:col>
      <xdr:colOff>600075</xdr:colOff>
      <xdr:row>9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2924176" y="885825"/>
          <a:ext cx="7943849" cy="9906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552452</xdr:colOff>
      <xdr:row>4</xdr:row>
      <xdr:rowOff>0</xdr:rowOff>
    </xdr:from>
    <xdr:to>
      <xdr:col>9</xdr:col>
      <xdr:colOff>561975</xdr:colOff>
      <xdr:row>9</xdr:row>
      <xdr:rowOff>209550</xdr:rowOff>
    </xdr:to>
    <xdr:cxnSp macro="">
      <xdr:nvCxnSpPr>
        <xdr:cNvPr id="7" name="Connecteur droit avec flèche 6"/>
        <xdr:cNvCxnSpPr/>
      </xdr:nvCxnSpPr>
      <xdr:spPr>
        <a:xfrm flipH="1">
          <a:off x="5248277" y="904875"/>
          <a:ext cx="5581648" cy="108585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676277</xdr:colOff>
      <xdr:row>4</xdr:row>
      <xdr:rowOff>19050</xdr:rowOff>
    </xdr:from>
    <xdr:to>
      <xdr:col>9</xdr:col>
      <xdr:colOff>571500</xdr:colOff>
      <xdr:row>14</xdr:row>
      <xdr:rowOff>57150</xdr:rowOff>
    </xdr:to>
    <xdr:cxnSp macro="">
      <xdr:nvCxnSpPr>
        <xdr:cNvPr id="9" name="Connecteur droit avec flèche 8"/>
        <xdr:cNvCxnSpPr/>
      </xdr:nvCxnSpPr>
      <xdr:spPr>
        <a:xfrm flipH="1">
          <a:off x="3143252" y="923925"/>
          <a:ext cx="7696198" cy="26289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342902</xdr:colOff>
      <xdr:row>3</xdr:row>
      <xdr:rowOff>209550</xdr:rowOff>
    </xdr:from>
    <xdr:to>
      <xdr:col>9</xdr:col>
      <xdr:colOff>628650</xdr:colOff>
      <xdr:row>14</xdr:row>
      <xdr:rowOff>285750</xdr:rowOff>
    </xdr:to>
    <xdr:cxnSp macro="">
      <xdr:nvCxnSpPr>
        <xdr:cNvPr id="11" name="Connecteur droit avec flèche 10"/>
        <xdr:cNvCxnSpPr/>
      </xdr:nvCxnSpPr>
      <xdr:spPr>
        <a:xfrm flipH="1">
          <a:off x="5038727" y="885825"/>
          <a:ext cx="5857873" cy="28956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438153</xdr:colOff>
      <xdr:row>3</xdr:row>
      <xdr:rowOff>190500</xdr:rowOff>
    </xdr:from>
    <xdr:to>
      <xdr:col>9</xdr:col>
      <xdr:colOff>638175</xdr:colOff>
      <xdr:row>15</xdr:row>
      <xdr:rowOff>66675</xdr:rowOff>
    </xdr:to>
    <xdr:cxnSp macro="">
      <xdr:nvCxnSpPr>
        <xdr:cNvPr id="13" name="Connecteur droit avec flèche 12"/>
        <xdr:cNvCxnSpPr/>
      </xdr:nvCxnSpPr>
      <xdr:spPr>
        <a:xfrm flipH="1">
          <a:off x="7362828" y="866775"/>
          <a:ext cx="3543297" cy="3038475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</xdr:row>
      <xdr:rowOff>123825</xdr:rowOff>
    </xdr:from>
    <xdr:to>
      <xdr:col>9</xdr:col>
      <xdr:colOff>666750</xdr:colOff>
      <xdr:row>4</xdr:row>
      <xdr:rowOff>76200</xdr:rowOff>
    </xdr:to>
    <xdr:cxnSp macro="">
      <xdr:nvCxnSpPr>
        <xdr:cNvPr id="15" name="Connecteur droit avec flèche 14"/>
        <xdr:cNvCxnSpPr/>
      </xdr:nvCxnSpPr>
      <xdr:spPr>
        <a:xfrm flipH="1">
          <a:off x="4086225" y="800100"/>
          <a:ext cx="6848475" cy="180975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0</xdr:row>
      <xdr:rowOff>133350</xdr:rowOff>
    </xdr:from>
    <xdr:to>
      <xdr:col>9</xdr:col>
      <xdr:colOff>609600</xdr:colOff>
      <xdr:row>3</xdr:row>
      <xdr:rowOff>104776</xdr:rowOff>
    </xdr:to>
    <xdr:cxnSp macro="">
      <xdr:nvCxnSpPr>
        <xdr:cNvPr id="19" name="Connecteur droit avec flèche 18"/>
        <xdr:cNvCxnSpPr/>
      </xdr:nvCxnSpPr>
      <xdr:spPr>
        <a:xfrm flipH="1" flipV="1">
          <a:off x="2524125" y="133350"/>
          <a:ext cx="8353425" cy="647701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7" name="Tableau8" displayName="Tableau8" ref="F1:F3" totalsRowShown="0" headerRowDxfId="63" dataDxfId="62">
  <autoFilter ref="F1:F3"/>
  <tableColumns count="1">
    <tableColumn id="1" name="Pâques" dataDxfId="61">
      <calculatedColumnFormula>DATE(ANNEE,3,29.56+0.979*MOD(204-11*MOD(ANNEE,19),30)-WEEKDAY(DATE(ANNEE,3,28.56+0.979*MOD(204-11*MOD(ANNEE,19),30))))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ableau9" displayName="Tableau9" ref="C1:D12" totalsRowShown="0">
  <autoFilter ref="C1:D12"/>
  <tableColumns count="2">
    <tableColumn id="1" name="Jours_Fériés" dataDxfId="60"/>
    <tableColumn id="2" name="Nature" dataDxfId="5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1" displayName="Tableau11" ref="H1:M2" totalsRowShown="0" headerRowDxfId="58">
  <autoFilter ref="H1:M2">
    <filterColumn colId="2"/>
  </autoFilter>
  <tableColumns count="6">
    <tableColumn id="5" name="Initiale" dataDxfId="57"/>
    <tableColumn id="2" name="Opérateur" dataDxfId="56">
      <calculatedColumnFormula>INDEX(Complet,MATCH([Initiale],Initiales,0))</calculatedColumnFormula>
    </tableColumn>
    <tableColumn id="6" name="Equipe" dataDxfId="55">
      <calculatedColumnFormula>VLOOKUP([Opérateur],Tableau2[[Complet]:[Equipe]],4,0)</calculatedColumnFormula>
    </tableColumn>
    <tableColumn id="1" name="Site" dataDxfId="54">
      <calculatedColumnFormula>VLOOKUP([Opérateur],Données!C2:F38,3,0)</calculatedColumnFormula>
    </tableColumn>
    <tableColumn id="3" name="Motif"/>
    <tableColumn id="4" name="Date" dataDxfId="5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1" name="Tableau612" displayName="Tableau612" ref="O1:P5" totalsRowShown="0" headerRowDxfId="13" dataDxfId="12">
  <autoFilter ref="O1:P5"/>
  <tableColumns count="2">
    <tableColumn id="1" name="Profil" dataDxfId="15"/>
    <tableColumn id="2" name="Détail_Profil" dataDxfId="1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2" name="Tableau61213" displayName="Tableau61213" ref="K13:L17" totalsRowShown="0" headerRowDxfId="9" dataDxfId="8">
  <autoFilter ref="K13:L17"/>
  <tableColumns count="2">
    <tableColumn id="1" name="Profil" dataDxfId="11"/>
    <tableColumn id="2" name="Détail_Profil" dataDxfId="1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" name="Tableau2" displayName="Tableau2" ref="A1:F39" totalsRowShown="0">
  <autoFilter ref="A1:F39"/>
  <sortState ref="A2:F39">
    <sortCondition ref="E2:E18"/>
  </sortState>
  <tableColumns count="6">
    <tableColumn id="1" name="Prénom" dataDxfId="52"/>
    <tableColumn id="5" name="Nom" dataDxfId="51"/>
    <tableColumn id="6" name="Complet" dataDxfId="50">
      <calculatedColumnFormula>CONCATENATE(Tableau2[[#This Row],[Prénom]]&amp;" "&amp;Tableau2[[#This Row],[Nom]])</calculatedColumnFormula>
    </tableColumn>
    <tableColumn id="2" name="Initiales" dataDxfId="49">
      <calculatedColumnFormula>CONCATENATE(LEFT(Tableau2[[#This Row],[Prénom]],1),LEFT(Tableau2[[#This Row],[Nom]],1))</calculatedColumnFormula>
    </tableColumn>
    <tableColumn id="3" name="Site"/>
    <tableColumn id="4" name="Equi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" name="Tableau3" displayName="Tableau3" ref="I1:I5" totalsRowShown="0">
  <autoFilter ref="I1:I5"/>
  <tableColumns count="1">
    <tableColumn id="1" name="Site 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3" name="Tableau4" displayName="Tableau4" ref="K1:K5" totalsRowShown="0" headerRowDxfId="48" dataDxfId="47">
  <autoFilter ref="K1:K5"/>
  <tableColumns count="1">
    <tableColumn id="1" name="Mission" dataDxfId="46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5" name="Tableau6" displayName="Tableau6" ref="M1:N5" totalsRowShown="0" headerRowDxfId="45" dataDxfId="44">
  <autoFilter ref="M1:N5"/>
  <tableColumns count="2">
    <tableColumn id="1" name="Profil" dataDxfId="43"/>
    <tableColumn id="2" name="Détail_Profil" dataDxfId="42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6" name="Tableau7" displayName="Tableau7" ref="P1:Q53" totalsRowShown="0" headerRowDxfId="41">
  <autoFilter ref="P1:Q53"/>
  <tableColumns count="2">
    <tableColumn id="1" name="Semaine"/>
    <tableColumn id="2" name="Année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9" name="Tableau10" displayName="Tableau10" ref="I10:I16" totalsRowShown="0" headerRowDxfId="40" dataDxfId="39">
  <autoFilter ref="I10:I16"/>
  <tableColumns count="1">
    <tableColumn id="1" name="Absence" dataDxfId="38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4" name="Tableau5" displayName="Tableau5" ref="S1:V70" totalsRowShown="0" headerRowDxfId="37">
  <autoFilter ref="S1:V70"/>
  <tableColumns count="4">
    <tableColumn id="1" name="TOP 1">
      <calculatedColumnFormula>IFERROR(OFFSET($C$1,MATCH(S$1,$F$1:$F$500,0)-1,,COUNTIF($F$1:$F$500,S$1)),"")</calculatedColumnFormula>
    </tableColumn>
    <tableColumn id="2" name="FIS 2">
      <calculatedColumnFormula>IFERROR(OFFSET($C$1,MATCH(T$1,$F$1:$F$500,0)-1,,COUNTIF($F$1:$F$500,T$1)),"")</calculatedColumnFormula>
    </tableColumn>
    <tableColumn id="3" name="CIA 3">
      <calculatedColumnFormula>IFERROR(OFFSET($C$1,MATCH(U$1,$F$1:$F$500,0)-1,,COUNTIF($F$1:$F$500,U$1)),"")</calculatedColumnFormula>
    </tableColumn>
    <tableColumn id="4" name="CIA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2"/>
  <sheetViews>
    <sheetView workbookViewId="0">
      <selection activeCell="O1" sqref="O1:P5"/>
    </sheetView>
  </sheetViews>
  <sheetFormatPr baseColWidth="10" defaultRowHeight="12.75"/>
  <cols>
    <col min="2" max="2" width="4.140625" customWidth="1"/>
    <col min="3" max="3" width="14.5703125" customWidth="1"/>
    <col min="4" max="4" width="16.140625" customWidth="1"/>
    <col min="5" max="5" width="4.140625" customWidth="1"/>
    <col min="7" max="7" width="4.5703125" customWidth="1"/>
    <col min="8" max="8" width="9.28515625" customWidth="1"/>
    <col min="9" max="9" width="26.42578125" customWidth="1"/>
    <col min="10" max="10" width="15.140625" customWidth="1"/>
    <col min="11" max="11" width="15" customWidth="1"/>
    <col min="13" max="13" width="12.5703125" customWidth="1"/>
    <col min="16" max="16" width="14.42578125" bestFit="1" customWidth="1"/>
  </cols>
  <sheetData>
    <row r="1" spans="1:16" ht="17.25" customHeight="1">
      <c r="A1" s="18" t="s">
        <v>2</v>
      </c>
      <c r="B1" s="17"/>
      <c r="C1" s="18" t="s">
        <v>3</v>
      </c>
      <c r="D1" s="19" t="s">
        <v>38</v>
      </c>
      <c r="E1" s="7"/>
      <c r="F1" s="18" t="s">
        <v>4</v>
      </c>
      <c r="G1" s="7"/>
      <c r="H1" s="19" t="s">
        <v>51</v>
      </c>
      <c r="I1" s="19" t="s">
        <v>34</v>
      </c>
      <c r="J1" s="19" t="s">
        <v>33</v>
      </c>
      <c r="K1" s="19" t="s">
        <v>8</v>
      </c>
      <c r="L1" s="19" t="s">
        <v>35</v>
      </c>
      <c r="M1" s="19" t="s">
        <v>36</v>
      </c>
      <c r="O1" s="8" t="s">
        <v>19</v>
      </c>
      <c r="P1" s="8" t="s">
        <v>23</v>
      </c>
    </row>
    <row r="2" spans="1:16" ht="17.25" customHeight="1">
      <c r="A2" s="13">
        <v>2014</v>
      </c>
      <c r="B2" s="17"/>
      <c r="C2" s="14">
        <f>DATE(A2,1,1)</f>
        <v>41640</v>
      </c>
      <c r="D2" s="19" t="s">
        <v>24</v>
      </c>
      <c r="E2" s="7"/>
      <c r="F2" s="14">
        <f>ROUND(DATE(ANNEE,4,MOD(234-11*MOD(ANNEE,19),30))/7,0)*7-6</f>
        <v>41749</v>
      </c>
      <c r="G2" s="7"/>
      <c r="H2" s="25" t="s">
        <v>137</v>
      </c>
      <c r="I2" s="20" t="str">
        <f>INDEX(Complet,MATCH([Initiale],Initiales,0))</f>
        <v>Stéphanie Giggs</v>
      </c>
      <c r="J2" s="20" t="str">
        <f>VLOOKUP([Opérateur],Tableau2[[Complet]:[Equipe]],4,0)</f>
        <v>TOP 1</v>
      </c>
      <c r="K2" s="20" t="str">
        <f>VLOOKUP([Opérateur],Données!C2:F38,3,0)</f>
        <v>site 1</v>
      </c>
      <c r="L2" s="5" t="s">
        <v>44</v>
      </c>
      <c r="M2" s="24">
        <v>41651</v>
      </c>
      <c r="O2" s="8" t="s">
        <v>20</v>
      </c>
      <c r="P2" s="66" t="s">
        <v>132</v>
      </c>
    </row>
    <row r="3" spans="1:16" ht="17.25" customHeight="1">
      <c r="A3" s="17"/>
      <c r="B3" s="17"/>
      <c r="C3" s="14">
        <f>DATE(A2,5,1)</f>
        <v>41760</v>
      </c>
      <c r="D3" s="20" t="s">
        <v>25</v>
      </c>
      <c r="E3" s="7"/>
      <c r="F3" s="14">
        <f>DATE(ANNEE,3,29.56+0.979*MOD(204-11*MOD(ANNEE,19),30)-WEEKDAY(DATE(ANNEE,3,28.56+0.979*MOD(204-11*MOD(ANNEE,19),30))))</f>
        <v>41749</v>
      </c>
      <c r="G3" s="7"/>
      <c r="H3" s="20"/>
      <c r="I3" s="20"/>
      <c r="J3" s="20"/>
      <c r="K3" s="20"/>
      <c r="L3" s="5"/>
      <c r="O3" s="8" t="s">
        <v>21</v>
      </c>
      <c r="P3" s="67" t="s">
        <v>133</v>
      </c>
    </row>
    <row r="4" spans="1:16" ht="17.25" customHeight="1">
      <c r="A4" s="21">
        <v>2006</v>
      </c>
      <c r="B4" s="17"/>
      <c r="C4" s="14">
        <f>DATE(A2,5,8)</f>
        <v>41767</v>
      </c>
      <c r="D4" s="20" t="s">
        <v>32</v>
      </c>
      <c r="E4" s="7"/>
      <c r="G4" s="7"/>
      <c r="H4" s="7"/>
      <c r="I4" s="7"/>
      <c r="J4" s="7"/>
      <c r="K4" s="7"/>
      <c r="L4" s="5"/>
      <c r="O4" s="69" t="s">
        <v>22</v>
      </c>
      <c r="P4" s="70" t="s">
        <v>134</v>
      </c>
    </row>
    <row r="5" spans="1:16" ht="17.25" customHeight="1">
      <c r="A5" s="21">
        <v>2007</v>
      </c>
      <c r="B5" s="17"/>
      <c r="C5" s="14">
        <f>DATE(A2,7,14)</f>
        <v>41834</v>
      </c>
      <c r="D5" s="20" t="s">
        <v>26</v>
      </c>
      <c r="E5" s="17"/>
      <c r="F5" s="7"/>
      <c r="G5" s="7"/>
      <c r="H5" s="7"/>
      <c r="I5" s="7"/>
      <c r="J5" s="7"/>
      <c r="K5" s="7"/>
      <c r="L5" s="5"/>
      <c r="O5" s="69" t="s">
        <v>138</v>
      </c>
      <c r="P5" s="71" t="s">
        <v>139</v>
      </c>
    </row>
    <row r="6" spans="1:16" ht="17.25" customHeight="1">
      <c r="A6" s="21">
        <v>2008</v>
      </c>
      <c r="B6" s="17"/>
      <c r="C6" s="14">
        <f>DATE(A2,8,15)</f>
        <v>41866</v>
      </c>
      <c r="D6" s="20" t="s">
        <v>31</v>
      </c>
      <c r="E6" s="17"/>
      <c r="G6" s="7"/>
      <c r="H6" s="7"/>
      <c r="I6" s="7"/>
      <c r="J6" s="7"/>
      <c r="K6" s="7"/>
      <c r="L6" s="5"/>
    </row>
    <row r="7" spans="1:16" ht="17.25" customHeight="1">
      <c r="A7" s="21">
        <v>2009</v>
      </c>
      <c r="B7" s="17"/>
      <c r="C7" s="14">
        <f>DATE(A2,11,1)</f>
        <v>41944</v>
      </c>
      <c r="D7" s="20" t="s">
        <v>30</v>
      </c>
      <c r="E7" s="17"/>
      <c r="G7" s="7"/>
      <c r="H7" s="7"/>
      <c r="I7" s="7"/>
      <c r="J7" s="7"/>
      <c r="K7" s="7"/>
      <c r="L7" s="5"/>
    </row>
    <row r="8" spans="1:16" ht="17.25" customHeight="1">
      <c r="A8" s="21">
        <v>2010</v>
      </c>
      <c r="B8" s="17"/>
      <c r="C8" s="14">
        <f>DATE(A2,11,11)</f>
        <v>41954</v>
      </c>
      <c r="D8" s="20" t="s">
        <v>29</v>
      </c>
      <c r="E8" s="17"/>
      <c r="G8" s="7"/>
      <c r="H8" s="7"/>
      <c r="I8" s="7"/>
      <c r="J8" s="7"/>
      <c r="K8" s="7"/>
      <c r="L8" s="5"/>
    </row>
    <row r="9" spans="1:16" ht="17.25" customHeight="1">
      <c r="A9" s="21">
        <v>2011</v>
      </c>
      <c r="B9" s="17"/>
      <c r="C9" s="14">
        <f>DATE(A2,12,25)</f>
        <v>41998</v>
      </c>
      <c r="D9" s="20" t="s">
        <v>27</v>
      </c>
      <c r="E9" s="17"/>
      <c r="G9" s="7"/>
      <c r="H9" s="7"/>
      <c r="I9" s="7"/>
      <c r="J9" s="7"/>
      <c r="K9" s="7"/>
      <c r="L9" s="5"/>
    </row>
    <row r="10" spans="1:16" ht="17.25" customHeight="1">
      <c r="A10" s="21">
        <v>2014</v>
      </c>
      <c r="B10" s="17"/>
      <c r="C10" s="14">
        <f>ROUND(DATE(ANNEE,4,MOD(234-11*MOD(ANNEE,19),30))/7,0)*7-6</f>
        <v>41749</v>
      </c>
      <c r="D10" s="20" t="s">
        <v>4</v>
      </c>
      <c r="E10" s="17"/>
      <c r="G10" s="7"/>
      <c r="H10" s="7"/>
      <c r="I10" s="7"/>
      <c r="J10" s="7"/>
      <c r="K10" s="7"/>
      <c r="L10" s="5"/>
    </row>
    <row r="11" spans="1:16" ht="17.25" customHeight="1">
      <c r="A11" s="21">
        <v>2015</v>
      </c>
      <c r="B11" s="17"/>
      <c r="C11" s="14">
        <f>C10+1</f>
        <v>41750</v>
      </c>
      <c r="D11" s="20" t="s">
        <v>28</v>
      </c>
      <c r="E11" s="17"/>
      <c r="G11" s="7"/>
      <c r="H11" s="7"/>
      <c r="I11" s="7"/>
      <c r="J11" s="7"/>
      <c r="K11" s="7"/>
      <c r="L11" s="5"/>
    </row>
    <row r="12" spans="1:16" ht="17.25" customHeight="1">
      <c r="A12" s="21">
        <v>2017</v>
      </c>
      <c r="B12" s="17"/>
      <c r="C12" s="15">
        <f>C10+40</f>
        <v>41789</v>
      </c>
      <c r="D12" s="20" t="s">
        <v>37</v>
      </c>
      <c r="E12" s="17"/>
      <c r="G12" s="7"/>
      <c r="H12" s="7"/>
      <c r="I12" s="7"/>
      <c r="J12" s="7"/>
      <c r="K12" s="7"/>
      <c r="L12" s="5"/>
    </row>
    <row r="13" spans="1:16" ht="17.25" customHeight="1">
      <c r="A13" s="21">
        <v>2018</v>
      </c>
      <c r="B13" s="17"/>
      <c r="C13" s="16"/>
      <c r="D13" s="17"/>
      <c r="E13" s="17"/>
      <c r="G13" s="7"/>
      <c r="H13" s="7"/>
      <c r="I13" s="7"/>
      <c r="J13" s="7"/>
      <c r="K13" s="7"/>
      <c r="L13" s="5"/>
    </row>
    <row r="14" spans="1:16" ht="17.25" customHeight="1">
      <c r="A14" s="21">
        <v>2019</v>
      </c>
      <c r="B14" s="17"/>
      <c r="C14" s="16"/>
      <c r="D14" s="17"/>
      <c r="E14" s="17"/>
      <c r="F14" s="7"/>
      <c r="G14" s="7"/>
      <c r="H14" s="7"/>
      <c r="I14" s="7"/>
      <c r="J14" s="7"/>
      <c r="K14" s="7"/>
      <c r="L14" s="5"/>
    </row>
    <row r="15" spans="1:16" ht="17.25" customHeight="1">
      <c r="A15" s="17"/>
      <c r="B15" s="17"/>
      <c r="C15" s="16"/>
      <c r="E15" s="17"/>
      <c r="F15" s="7"/>
      <c r="G15" s="7"/>
      <c r="H15" s="7"/>
      <c r="I15" s="7"/>
      <c r="J15" s="7"/>
      <c r="K15" s="7"/>
      <c r="L15" s="5"/>
    </row>
    <row r="16" spans="1:16" ht="17.25" customHeight="1">
      <c r="A16" s="17"/>
      <c r="B16" s="17"/>
      <c r="C16" s="16"/>
      <c r="E16" s="17"/>
      <c r="F16" s="7"/>
      <c r="G16" s="7"/>
      <c r="H16" s="7"/>
      <c r="I16" s="7"/>
      <c r="J16" s="7"/>
      <c r="K16" s="7"/>
      <c r="L16" s="5"/>
    </row>
    <row r="17" spans="1:12" ht="17.25" customHeight="1">
      <c r="A17" s="17"/>
      <c r="B17" s="17"/>
      <c r="C17" s="16"/>
      <c r="E17" s="17"/>
      <c r="F17" s="7"/>
      <c r="G17" s="7"/>
      <c r="H17" s="7"/>
      <c r="I17" s="7"/>
      <c r="J17" s="7"/>
      <c r="K17" s="7"/>
      <c r="L17" s="5"/>
    </row>
    <row r="18" spans="1:12" ht="17.25" customHeight="1">
      <c r="A18" s="12"/>
      <c r="B18" s="12"/>
      <c r="C18" s="16"/>
      <c r="E18" s="12"/>
      <c r="F18" s="5"/>
      <c r="G18" s="5"/>
      <c r="H18" s="5"/>
      <c r="I18" s="5"/>
      <c r="J18" s="5"/>
      <c r="K18" s="5"/>
      <c r="L18" s="5"/>
    </row>
    <row r="19" spans="1:12" ht="17.25" customHeight="1">
      <c r="A19" s="12"/>
      <c r="B19" s="12"/>
      <c r="C19" s="16"/>
      <c r="E19" s="12"/>
      <c r="F19" s="5"/>
      <c r="G19" s="5"/>
      <c r="H19" s="5"/>
      <c r="I19" s="5"/>
      <c r="J19" s="5"/>
      <c r="K19" s="5"/>
      <c r="L19" s="5"/>
    </row>
    <row r="20" spans="1:12" ht="17.25" customHeight="1">
      <c r="A20" s="12"/>
      <c r="B20" s="12"/>
      <c r="C20" s="17"/>
      <c r="E20" s="12"/>
      <c r="F20" s="5"/>
      <c r="G20" s="5"/>
      <c r="H20" s="5"/>
      <c r="I20" s="5"/>
      <c r="J20" s="5"/>
      <c r="K20" s="5"/>
      <c r="L20" s="5"/>
    </row>
    <row r="21" spans="1:12" ht="17.25" customHeight="1">
      <c r="A21" s="12"/>
      <c r="B21" s="12"/>
      <c r="C21" s="17"/>
      <c r="E21" s="12"/>
      <c r="F21" s="5"/>
      <c r="G21" s="5"/>
      <c r="H21" s="5"/>
      <c r="I21" s="5"/>
      <c r="J21" s="5"/>
      <c r="K21" s="5"/>
      <c r="L21" s="5"/>
    </row>
    <row r="22" spans="1:12" ht="17.25" customHeight="1">
      <c r="A22" s="12"/>
      <c r="B22" s="12"/>
      <c r="C22" s="17"/>
      <c r="D22" s="12"/>
      <c r="E22" s="12"/>
      <c r="F22" s="5"/>
      <c r="G22" s="5"/>
      <c r="H22" s="5"/>
      <c r="I22" s="5"/>
      <c r="J22" s="5"/>
      <c r="K22" s="5"/>
      <c r="L22" s="5"/>
    </row>
    <row r="23" spans="1:12" ht="17.25" customHeight="1">
      <c r="A23" s="12"/>
      <c r="B23" s="12"/>
      <c r="C23" s="17"/>
      <c r="D23" s="12"/>
      <c r="E23" s="12"/>
      <c r="F23" s="5"/>
      <c r="G23" s="5"/>
      <c r="H23" s="5"/>
      <c r="I23" s="5"/>
      <c r="J23" s="5"/>
      <c r="K23" s="5"/>
      <c r="L23" s="5"/>
    </row>
    <row r="24" spans="1:12" ht="17.25" customHeight="1">
      <c r="A24" s="12"/>
      <c r="B24" s="12"/>
      <c r="C24" s="17"/>
      <c r="D24" s="12"/>
      <c r="E24" s="12"/>
      <c r="F24" s="5"/>
      <c r="G24" s="5"/>
      <c r="H24" s="5"/>
      <c r="I24" s="5"/>
      <c r="J24" s="5"/>
      <c r="K24" s="5"/>
      <c r="L24" s="5"/>
    </row>
    <row r="25" spans="1:1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</row>
    <row r="28" spans="1:1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1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1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</row>
    <row r="32" spans="1:1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</row>
  </sheetData>
  <phoneticPr fontId="1" type="noConversion"/>
  <dataValidations count="4">
    <dataValidation type="list" allowBlank="1" showInputMessage="1" showErrorMessage="1" sqref="L2">
      <formula1>Absence</formula1>
    </dataValidation>
    <dataValidation type="list" allowBlank="1" showInputMessage="1" showErrorMessage="1" sqref="I2">
      <formula1>Complet</formula1>
    </dataValidation>
    <dataValidation type="list" allowBlank="1" showInputMessage="1" showErrorMessage="1" sqref="H2">
      <formula1>Initiales</formula1>
    </dataValidation>
    <dataValidation type="list" allowBlank="1" showInputMessage="1" showErrorMessage="1" sqref="A2">
      <formula1>$A$4:$A$14</formula1>
    </dataValidation>
  </dataValidations>
  <pageMargins left="0.78740157499999996" right="0.78740157499999996" top="0.984251969" bottom="0.984251969" header="0.4921259845" footer="0.4921259845"/>
  <headerFooter alignWithMargins="0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L42"/>
  <sheetViews>
    <sheetView showGridLines="0" workbookViewId="0">
      <selection activeCell="K21" sqref="K21"/>
    </sheetView>
  </sheetViews>
  <sheetFormatPr baseColWidth="10" defaultRowHeight="12.75"/>
  <cols>
    <col min="1" max="1" width="21.5703125" customWidth="1"/>
    <col min="2" max="2" width="15.42578125" customWidth="1"/>
    <col min="3" max="9" width="16.7109375" customWidth="1"/>
  </cols>
  <sheetData>
    <row r="1" spans="1:12" ht="20.25">
      <c r="A1" s="35" t="s">
        <v>18</v>
      </c>
      <c r="B1" s="36" t="s">
        <v>140</v>
      </c>
    </row>
    <row r="2" spans="1:12">
      <c r="C2" s="1"/>
      <c r="D2" s="2"/>
    </row>
    <row r="3" spans="1:12" ht="20.25">
      <c r="A3" s="35" t="s">
        <v>5</v>
      </c>
      <c r="B3" s="42">
        <v>3</v>
      </c>
      <c r="C3" s="37" t="s">
        <v>2</v>
      </c>
      <c r="D3" s="42">
        <v>2014</v>
      </c>
      <c r="F3" s="1"/>
    </row>
    <row r="4" spans="1:12" ht="18" customHeight="1" thickBot="1">
      <c r="A4" s="26"/>
      <c r="B4" s="27">
        <v>32</v>
      </c>
      <c r="C4" s="28"/>
      <c r="D4" s="29"/>
      <c r="K4" t="s">
        <v>141</v>
      </c>
    </row>
    <row r="5" spans="1:12" s="10" customFormat="1" ht="13.5" thickBot="1">
      <c r="A5" s="38" t="s">
        <v>1</v>
      </c>
      <c r="B5" s="40">
        <f>DATE(a,1,3)-WEEKDAY(DATE(a,1,3))-5+7*B3</f>
        <v>41652</v>
      </c>
      <c r="C5" s="39" t="s">
        <v>0</v>
      </c>
      <c r="D5" s="41">
        <f>B5+6</f>
        <v>41658</v>
      </c>
      <c r="F5" s="30"/>
      <c r="K5" s="10" t="s">
        <v>142</v>
      </c>
    </row>
    <row r="6" spans="1:12" s="10" customFormat="1">
      <c r="A6" s="31"/>
      <c r="B6" s="32"/>
      <c r="D6" s="33"/>
      <c r="F6" s="30"/>
      <c r="K6" s="10" t="s">
        <v>143</v>
      </c>
    </row>
    <row r="7" spans="1:12" s="10" customFormat="1">
      <c r="A7" s="26"/>
      <c r="B7" s="26"/>
      <c r="C7" s="27"/>
      <c r="D7" s="28"/>
      <c r="E7" s="29"/>
      <c r="F7" s="30"/>
      <c r="G7" s="31"/>
      <c r="H7" s="32"/>
      <c r="J7" s="33"/>
    </row>
    <row r="8" spans="1:12">
      <c r="A8" s="52"/>
      <c r="B8" s="53"/>
      <c r="C8" s="54" t="s">
        <v>52</v>
      </c>
      <c r="D8" s="54" t="s">
        <v>53</v>
      </c>
      <c r="E8" s="54" t="s">
        <v>54</v>
      </c>
      <c r="F8" s="54" t="s">
        <v>55</v>
      </c>
      <c r="G8" s="54" t="s">
        <v>56</v>
      </c>
      <c r="H8" s="54" t="s">
        <v>57</v>
      </c>
      <c r="I8" s="55" t="s">
        <v>58</v>
      </c>
      <c r="J8" s="1"/>
    </row>
    <row r="9" spans="1:12" ht="17.25" customHeight="1">
      <c r="A9" s="56" t="s">
        <v>34</v>
      </c>
      <c r="B9" s="57" t="s">
        <v>8</v>
      </c>
      <c r="C9" s="58">
        <f>B5</f>
        <v>41652</v>
      </c>
      <c r="D9" s="58">
        <f t="shared" ref="D9:I9" si="0">C9+1</f>
        <v>41653</v>
      </c>
      <c r="E9" s="58">
        <f t="shared" si="0"/>
        <v>41654</v>
      </c>
      <c r="F9" s="58">
        <f t="shared" si="0"/>
        <v>41655</v>
      </c>
      <c r="G9" s="58">
        <f t="shared" si="0"/>
        <v>41656</v>
      </c>
      <c r="H9" s="58">
        <f t="shared" si="0"/>
        <v>41657</v>
      </c>
      <c r="I9" s="59">
        <f t="shared" si="0"/>
        <v>41658</v>
      </c>
    </row>
    <row r="10" spans="1:12" ht="27" customHeight="1">
      <c r="A10" s="4" t="str">
        <f ca="1">INDIRECT($B$1)</f>
        <v>Marie Cristal</v>
      </c>
      <c r="B10" s="4" t="str">
        <f t="shared" ref="B10:I10" ca="1" si="1">INDIRECT($B$1)</f>
        <v>site 1</v>
      </c>
      <c r="C10" s="68" t="s">
        <v>132</v>
      </c>
      <c r="D10" s="50">
        <f t="shared" ca="1" si="1"/>
        <v>0</v>
      </c>
      <c r="E10" s="68" t="s">
        <v>132</v>
      </c>
      <c r="F10" s="50">
        <f t="shared" ca="1" si="1"/>
        <v>0</v>
      </c>
      <c r="G10" s="50">
        <f t="shared" ca="1" si="1"/>
        <v>0</v>
      </c>
      <c r="H10" s="50">
        <f t="shared" ca="1" si="1"/>
        <v>0</v>
      </c>
      <c r="I10" s="50">
        <f t="shared" ca="1" si="1"/>
        <v>0</v>
      </c>
    </row>
    <row r="11" spans="1:12" ht="27" customHeight="1">
      <c r="A11" s="4" t="str">
        <f t="shared" ref="A11:I35" ca="1" si="2">INDIRECT($B$1)</f>
        <v>Eliane Nathou</v>
      </c>
      <c r="B11" s="4" t="str">
        <f t="shared" ref="B11:I25" ca="1" si="3">INDIRECT($B$1)</f>
        <v>site 1</v>
      </c>
      <c r="C11" s="51">
        <f t="shared" ca="1" si="3"/>
        <v>0</v>
      </c>
      <c r="D11" s="51">
        <f t="shared" ca="1" si="3"/>
        <v>0</v>
      </c>
      <c r="E11" s="51">
        <f t="shared" ca="1" si="3"/>
        <v>0</v>
      </c>
      <c r="F11" s="51">
        <f t="shared" ca="1" si="3"/>
        <v>0</v>
      </c>
      <c r="G11" s="51">
        <f t="shared" ca="1" si="3"/>
        <v>0</v>
      </c>
      <c r="H11" s="51">
        <f t="shared" ca="1" si="3"/>
        <v>0</v>
      </c>
      <c r="I11" s="51">
        <f t="shared" ca="1" si="3"/>
        <v>0</v>
      </c>
      <c r="K11" t="s">
        <v>144</v>
      </c>
    </row>
    <row r="12" spans="1:12" ht="27" customHeight="1">
      <c r="A12" s="4" t="str">
        <f t="shared" ca="1" si="2"/>
        <v>Nathalia Vutton</v>
      </c>
      <c r="B12" s="4" t="str">
        <f t="shared" ca="1" si="3"/>
        <v>site 1</v>
      </c>
      <c r="C12" s="51">
        <f t="shared" ca="1" si="3"/>
        <v>0</v>
      </c>
      <c r="D12" s="68" t="s">
        <v>132</v>
      </c>
      <c r="E12" s="51">
        <f t="shared" ca="1" si="3"/>
        <v>0</v>
      </c>
      <c r="F12" s="68" t="s">
        <v>132</v>
      </c>
      <c r="G12" s="51">
        <f t="shared" ca="1" si="3"/>
        <v>0</v>
      </c>
      <c r="H12" s="51">
        <f t="shared" ca="1" si="3"/>
        <v>0</v>
      </c>
      <c r="I12" s="51">
        <f t="shared" ca="1" si="3"/>
        <v>0</v>
      </c>
    </row>
    <row r="13" spans="1:12" ht="27" customHeight="1">
      <c r="A13" s="4" t="str">
        <f t="shared" ca="1" si="2"/>
        <v>Diana Fuentes</v>
      </c>
      <c r="B13" s="4" t="str">
        <f t="shared" ca="1" si="3"/>
        <v>site 1</v>
      </c>
      <c r="C13" s="51">
        <f t="shared" ca="1" si="3"/>
        <v>0</v>
      </c>
      <c r="D13" s="68" t="s">
        <v>132</v>
      </c>
      <c r="E13" s="51">
        <f t="shared" ca="1" si="3"/>
        <v>0</v>
      </c>
      <c r="F13" s="51">
        <f t="shared" ca="1" si="3"/>
        <v>0</v>
      </c>
      <c r="G13" s="51">
        <f t="shared" ca="1" si="3"/>
        <v>0</v>
      </c>
      <c r="H13" s="51">
        <f t="shared" ca="1" si="3"/>
        <v>0</v>
      </c>
      <c r="I13" s="51">
        <f t="shared" ca="1" si="3"/>
        <v>0</v>
      </c>
      <c r="K13" s="8" t="s">
        <v>19</v>
      </c>
      <c r="L13" s="8" t="s">
        <v>23</v>
      </c>
    </row>
    <row r="14" spans="1:12" ht="27" customHeight="1">
      <c r="A14" s="4" t="str">
        <f t="shared" ca="1" si="2"/>
        <v>Virginie Viola</v>
      </c>
      <c r="B14" s="4" t="str">
        <f t="shared" ca="1" si="3"/>
        <v>site 1</v>
      </c>
      <c r="C14" s="68" t="s">
        <v>132</v>
      </c>
      <c r="D14" s="51">
        <f t="shared" ca="1" si="3"/>
        <v>0</v>
      </c>
      <c r="E14" s="68" t="s">
        <v>132</v>
      </c>
      <c r="F14" s="51">
        <f t="shared" ca="1" si="3"/>
        <v>0</v>
      </c>
      <c r="G14" s="68" t="s">
        <v>132</v>
      </c>
      <c r="H14" s="51">
        <f t="shared" ca="1" si="3"/>
        <v>0</v>
      </c>
      <c r="I14" s="51">
        <f t="shared" ca="1" si="3"/>
        <v>0</v>
      </c>
      <c r="K14" s="8" t="s">
        <v>20</v>
      </c>
      <c r="L14" s="66" t="s">
        <v>132</v>
      </c>
    </row>
    <row r="15" spans="1:12" ht="27" customHeight="1">
      <c r="A15" s="4" t="str">
        <f t="shared" ca="1" si="2"/>
        <v>Christiane Salin</v>
      </c>
      <c r="B15" s="4" t="str">
        <f t="shared" ca="1" si="3"/>
        <v>site 1</v>
      </c>
      <c r="C15" s="68" t="s">
        <v>132</v>
      </c>
      <c r="D15" s="51">
        <f t="shared" ca="1" si="3"/>
        <v>0</v>
      </c>
      <c r="E15" s="68" t="s">
        <v>132</v>
      </c>
      <c r="F15" s="51">
        <f t="shared" ca="1" si="3"/>
        <v>0</v>
      </c>
      <c r="G15" s="68" t="s">
        <v>132</v>
      </c>
      <c r="H15" s="51">
        <f t="shared" ca="1" si="3"/>
        <v>0</v>
      </c>
      <c r="I15" s="51">
        <f t="shared" ca="1" si="3"/>
        <v>0</v>
      </c>
      <c r="K15" s="8" t="s">
        <v>21</v>
      </c>
      <c r="L15" s="67" t="s">
        <v>133</v>
      </c>
    </row>
    <row r="16" spans="1:12" ht="27" customHeight="1">
      <c r="A16" s="4" t="str">
        <f t="shared" ca="1" si="2"/>
        <v>Roxanne Melon</v>
      </c>
      <c r="B16" s="4" t="str">
        <f t="shared" ca="1" si="3"/>
        <v>site 2</v>
      </c>
      <c r="C16" s="68" t="s">
        <v>132</v>
      </c>
      <c r="D16" s="51">
        <f t="shared" ca="1" si="3"/>
        <v>0</v>
      </c>
      <c r="E16" s="68" t="s">
        <v>132</v>
      </c>
      <c r="F16" s="51">
        <f t="shared" ca="1" si="3"/>
        <v>0</v>
      </c>
      <c r="G16" s="68" t="s">
        <v>132</v>
      </c>
      <c r="H16" s="51">
        <f t="shared" ca="1" si="3"/>
        <v>0</v>
      </c>
      <c r="I16" s="51">
        <f t="shared" ca="1" si="3"/>
        <v>0</v>
      </c>
      <c r="K16" s="69" t="s">
        <v>22</v>
      </c>
      <c r="L16" s="70" t="s">
        <v>134</v>
      </c>
    </row>
    <row r="17" spans="1:12" ht="27" customHeight="1">
      <c r="A17" s="4" t="str">
        <f t="shared" ca="1" si="2"/>
        <v>Aimée Domballe</v>
      </c>
      <c r="B17" s="4" t="str">
        <f t="shared" ca="1" si="3"/>
        <v>site 2</v>
      </c>
      <c r="C17" s="51">
        <f t="shared" ca="1" si="3"/>
        <v>0</v>
      </c>
      <c r="D17" s="51">
        <f t="shared" ca="1" si="3"/>
        <v>0</v>
      </c>
      <c r="E17" s="51">
        <f t="shared" ca="1" si="3"/>
        <v>0</v>
      </c>
      <c r="F17" s="51">
        <f t="shared" ca="1" si="3"/>
        <v>0</v>
      </c>
      <c r="G17" s="51">
        <f t="shared" ca="1" si="3"/>
        <v>0</v>
      </c>
      <c r="H17" s="51">
        <f t="shared" ca="1" si="3"/>
        <v>0</v>
      </c>
      <c r="I17" s="51">
        <f t="shared" ca="1" si="3"/>
        <v>0</v>
      </c>
      <c r="K17" s="69" t="s">
        <v>138</v>
      </c>
      <c r="L17" s="71" t="s">
        <v>139</v>
      </c>
    </row>
    <row r="18" spans="1:12" ht="27" customHeight="1">
      <c r="A18" s="4" t="str">
        <f t="shared" ca="1" si="2"/>
        <v>Agathe Honorin</v>
      </c>
      <c r="B18" s="4" t="str">
        <f t="shared" ca="1" si="3"/>
        <v>site 2</v>
      </c>
      <c r="C18" s="51">
        <f t="shared" ca="1" si="3"/>
        <v>0</v>
      </c>
      <c r="D18" s="51">
        <f t="shared" ca="1" si="3"/>
        <v>0</v>
      </c>
      <c r="E18" s="51">
        <f t="shared" ca="1" si="3"/>
        <v>0</v>
      </c>
      <c r="F18" s="51">
        <f t="shared" ca="1" si="3"/>
        <v>0</v>
      </c>
      <c r="G18" s="51">
        <f t="shared" ca="1" si="3"/>
        <v>0</v>
      </c>
      <c r="H18" s="51">
        <f t="shared" ca="1" si="3"/>
        <v>0</v>
      </c>
      <c r="I18" s="51">
        <f t="shared" ca="1" si="3"/>
        <v>0</v>
      </c>
    </row>
    <row r="19" spans="1:12" ht="27" customHeight="1">
      <c r="A19" s="4" t="str">
        <f t="shared" ca="1" si="2"/>
        <v>Thomas Remi</v>
      </c>
      <c r="B19" s="4" t="str">
        <f t="shared" ca="1" si="3"/>
        <v>site 2</v>
      </c>
      <c r="C19" s="51">
        <f t="shared" ca="1" si="3"/>
        <v>0</v>
      </c>
      <c r="D19" s="51">
        <f t="shared" ca="1" si="3"/>
        <v>0</v>
      </c>
      <c r="E19" s="51">
        <f t="shared" ca="1" si="3"/>
        <v>0</v>
      </c>
      <c r="F19" s="51">
        <f t="shared" ca="1" si="3"/>
        <v>0</v>
      </c>
      <c r="G19" s="51">
        <f t="shared" ca="1" si="3"/>
        <v>0</v>
      </c>
      <c r="H19" s="51">
        <f t="shared" ca="1" si="3"/>
        <v>0</v>
      </c>
      <c r="I19" s="51">
        <f t="shared" ca="1" si="3"/>
        <v>0</v>
      </c>
      <c r="K19" t="s">
        <v>145</v>
      </c>
    </row>
    <row r="20" spans="1:12" ht="27" customHeight="1">
      <c r="A20" s="4" t="str">
        <f t="shared" ca="1" si="2"/>
        <v>Blaise Pascalion</v>
      </c>
      <c r="B20" s="4" t="str">
        <f t="shared" ca="1" si="3"/>
        <v>site 3</v>
      </c>
      <c r="C20" s="51">
        <f t="shared" ca="1" si="3"/>
        <v>0</v>
      </c>
      <c r="D20" s="51">
        <f t="shared" ca="1" si="3"/>
        <v>0</v>
      </c>
      <c r="E20" s="51">
        <f t="shared" ca="1" si="3"/>
        <v>0</v>
      </c>
      <c r="F20" s="51">
        <f t="shared" ca="1" si="3"/>
        <v>0</v>
      </c>
      <c r="G20" s="51">
        <f t="shared" ca="1" si="3"/>
        <v>0</v>
      </c>
      <c r="H20" s="51">
        <f t="shared" ca="1" si="3"/>
        <v>0</v>
      </c>
      <c r="I20" s="51">
        <f t="shared" ca="1" si="3"/>
        <v>0</v>
      </c>
      <c r="K20" t="s">
        <v>146</v>
      </c>
    </row>
    <row r="21" spans="1:12" ht="27" customHeight="1">
      <c r="A21" s="4" t="str">
        <f t="shared" ca="1" si="2"/>
        <v xml:space="preserve">Germain Galant </v>
      </c>
      <c r="B21" s="4" t="str">
        <f t="shared" ca="1" si="3"/>
        <v>site 3</v>
      </c>
      <c r="C21" s="51">
        <f t="shared" ca="1" si="3"/>
        <v>0</v>
      </c>
      <c r="D21" s="51">
        <f t="shared" ca="1" si="3"/>
        <v>0</v>
      </c>
      <c r="E21" s="51">
        <f t="shared" ca="1" si="3"/>
        <v>0</v>
      </c>
      <c r="F21" s="51">
        <f t="shared" ca="1" si="3"/>
        <v>0</v>
      </c>
      <c r="G21" s="51">
        <f t="shared" ca="1" si="3"/>
        <v>0</v>
      </c>
      <c r="H21" s="51">
        <f t="shared" ca="1" si="3"/>
        <v>0</v>
      </c>
      <c r="I21" s="51">
        <f t="shared" ca="1" si="3"/>
        <v>0</v>
      </c>
    </row>
    <row r="22" spans="1:12" ht="27" customHeight="1">
      <c r="A22" s="4" t="str">
        <f t="shared" ca="1" si="2"/>
        <v>Didier Dona</v>
      </c>
      <c r="B22" s="4" t="str">
        <f t="shared" ca="1" si="3"/>
        <v>site 3</v>
      </c>
      <c r="C22" s="51">
        <f t="shared" ca="1" si="3"/>
        <v>0</v>
      </c>
      <c r="D22" s="51">
        <f t="shared" ca="1" si="3"/>
        <v>0</v>
      </c>
      <c r="E22" s="51">
        <f t="shared" ca="1" si="3"/>
        <v>0</v>
      </c>
      <c r="F22" s="51">
        <f t="shared" ca="1" si="3"/>
        <v>0</v>
      </c>
      <c r="G22" s="51">
        <f t="shared" ca="1" si="3"/>
        <v>0</v>
      </c>
      <c r="H22" s="51">
        <f t="shared" ca="1" si="3"/>
        <v>0</v>
      </c>
      <c r="I22" s="51">
        <f t="shared" ca="1" si="3"/>
        <v>0</v>
      </c>
    </row>
    <row r="23" spans="1:12" ht="27" customHeight="1">
      <c r="A23" s="4" t="str">
        <f t="shared" ca="1" si="2"/>
        <v>Joëline Thefine</v>
      </c>
      <c r="B23" s="4" t="str">
        <f t="shared" ca="1" si="3"/>
        <v>site 3</v>
      </c>
      <c r="C23" s="51">
        <f t="shared" ca="1" si="3"/>
        <v>0</v>
      </c>
      <c r="D23" s="51">
        <f t="shared" ca="1" si="3"/>
        <v>0</v>
      </c>
      <c r="E23" s="51">
        <f t="shared" ca="1" si="3"/>
        <v>0</v>
      </c>
      <c r="F23" s="51">
        <f t="shared" ca="1" si="3"/>
        <v>0</v>
      </c>
      <c r="G23" s="51">
        <f t="shared" ca="1" si="3"/>
        <v>0</v>
      </c>
      <c r="H23" s="51">
        <f t="shared" ca="1" si="3"/>
        <v>0</v>
      </c>
      <c r="I23" s="51">
        <f t="shared" ca="1" si="3"/>
        <v>0</v>
      </c>
    </row>
    <row r="24" spans="1:12" ht="27" customHeight="1">
      <c r="A24" s="4" t="str">
        <f t="shared" ca="1" si="2"/>
        <v>Judith Lerroy</v>
      </c>
      <c r="B24" s="4" t="str">
        <f t="shared" ca="1" si="3"/>
        <v>site 3</v>
      </c>
      <c r="C24" s="51">
        <f t="shared" ca="1" si="3"/>
        <v>0</v>
      </c>
      <c r="D24" s="51">
        <f t="shared" ca="1" si="3"/>
        <v>0</v>
      </c>
      <c r="E24" s="51">
        <f t="shared" ca="1" si="3"/>
        <v>0</v>
      </c>
      <c r="F24" s="51">
        <f t="shared" ca="1" si="3"/>
        <v>0</v>
      </c>
      <c r="G24" s="51">
        <f t="shared" ca="1" si="3"/>
        <v>0</v>
      </c>
      <c r="H24" s="51">
        <f t="shared" ca="1" si="3"/>
        <v>0</v>
      </c>
      <c r="I24" s="51">
        <f t="shared" ca="1" si="3"/>
        <v>0</v>
      </c>
    </row>
    <row r="25" spans="1:12" ht="27" customHeight="1">
      <c r="A25" s="4" t="str">
        <f t="shared" ca="1" si="2"/>
        <v>Jeremy Boittin</v>
      </c>
      <c r="B25" s="4" t="str">
        <f t="shared" ca="1" si="3"/>
        <v>site 3</v>
      </c>
      <c r="C25" s="51">
        <f t="shared" ca="1" si="3"/>
        <v>0</v>
      </c>
      <c r="D25" s="51">
        <f t="shared" ca="1" si="3"/>
        <v>0</v>
      </c>
      <c r="E25" s="51">
        <f t="shared" ca="1" si="3"/>
        <v>0</v>
      </c>
      <c r="F25" s="51">
        <f t="shared" ca="1" si="3"/>
        <v>0</v>
      </c>
      <c r="G25" s="51">
        <f t="shared" ca="1" si="3"/>
        <v>0</v>
      </c>
      <c r="H25" s="51">
        <f t="shared" ca="1" si="3"/>
        <v>0</v>
      </c>
      <c r="I25" s="51">
        <f t="shared" ca="1" si="3"/>
        <v>0</v>
      </c>
    </row>
    <row r="26" spans="1:12" ht="27" customHeight="1">
      <c r="A26" s="4" t="str">
        <f t="shared" ca="1" si="2"/>
        <v/>
      </c>
      <c r="B26" s="4" t="str">
        <f t="shared" ca="1" si="2"/>
        <v/>
      </c>
      <c r="C26" s="51">
        <f t="shared" ca="1" si="2"/>
        <v>0</v>
      </c>
      <c r="D26" s="51">
        <f t="shared" ca="1" si="2"/>
        <v>0</v>
      </c>
      <c r="E26" s="51">
        <f t="shared" ca="1" si="2"/>
        <v>0</v>
      </c>
      <c r="F26" s="51">
        <f t="shared" ca="1" si="2"/>
        <v>0</v>
      </c>
      <c r="G26" s="51">
        <f t="shared" ca="1" si="2"/>
        <v>0</v>
      </c>
      <c r="H26" s="51">
        <f t="shared" ca="1" si="2"/>
        <v>0</v>
      </c>
      <c r="I26" s="51">
        <f t="shared" ca="1" si="2"/>
        <v>0</v>
      </c>
    </row>
    <row r="27" spans="1:12" ht="27" customHeight="1">
      <c r="A27" s="4" t="str">
        <f t="shared" ca="1" si="2"/>
        <v/>
      </c>
      <c r="B27" s="4" t="str">
        <f t="shared" ca="1" si="2"/>
        <v/>
      </c>
      <c r="C27" s="51">
        <f t="shared" ca="1" si="2"/>
        <v>0</v>
      </c>
      <c r="D27" s="51">
        <f t="shared" ca="1" si="2"/>
        <v>0</v>
      </c>
      <c r="E27" s="51">
        <f t="shared" ca="1" si="2"/>
        <v>0</v>
      </c>
      <c r="F27" s="51">
        <f t="shared" ca="1" si="2"/>
        <v>0</v>
      </c>
      <c r="G27" s="51">
        <f t="shared" ca="1" si="2"/>
        <v>0</v>
      </c>
      <c r="H27" s="51">
        <f t="shared" ca="1" si="2"/>
        <v>0</v>
      </c>
      <c r="I27" s="51">
        <f t="shared" ca="1" si="2"/>
        <v>0</v>
      </c>
    </row>
    <row r="28" spans="1:12" ht="27" customHeight="1">
      <c r="A28" s="4" t="str">
        <f t="shared" ca="1" si="2"/>
        <v/>
      </c>
      <c r="B28" s="4" t="str">
        <f t="shared" ca="1" si="2"/>
        <v/>
      </c>
      <c r="C28" s="51">
        <f t="shared" ca="1" si="2"/>
        <v>0</v>
      </c>
      <c r="D28" s="51">
        <f t="shared" ca="1" si="2"/>
        <v>0</v>
      </c>
      <c r="E28" s="51">
        <f t="shared" ca="1" si="2"/>
        <v>0</v>
      </c>
      <c r="F28" s="51">
        <f t="shared" ca="1" si="2"/>
        <v>0</v>
      </c>
      <c r="G28" s="51">
        <f t="shared" ca="1" si="2"/>
        <v>0</v>
      </c>
      <c r="H28" s="51">
        <f t="shared" ca="1" si="2"/>
        <v>0</v>
      </c>
      <c r="I28" s="51">
        <f t="shared" ca="1" si="2"/>
        <v>0</v>
      </c>
    </row>
    <row r="29" spans="1:12" ht="27" customHeight="1">
      <c r="A29" s="4" t="str">
        <f t="shared" ca="1" si="2"/>
        <v/>
      </c>
      <c r="B29" s="4" t="str">
        <f t="shared" ca="1" si="2"/>
        <v/>
      </c>
      <c r="C29" s="51">
        <f t="shared" ca="1" si="2"/>
        <v>0</v>
      </c>
      <c r="D29" s="51">
        <f t="shared" ca="1" si="2"/>
        <v>0</v>
      </c>
      <c r="E29" s="51">
        <f t="shared" ca="1" si="2"/>
        <v>0</v>
      </c>
      <c r="F29" s="51">
        <f t="shared" ca="1" si="2"/>
        <v>0</v>
      </c>
      <c r="G29" s="51">
        <f t="shared" ca="1" si="2"/>
        <v>0</v>
      </c>
      <c r="H29" s="51">
        <f t="shared" ca="1" si="2"/>
        <v>0</v>
      </c>
      <c r="I29" s="51">
        <f t="shared" ca="1" si="2"/>
        <v>0</v>
      </c>
    </row>
    <row r="30" spans="1:12" ht="27" customHeight="1">
      <c r="A30" s="4" t="str">
        <f t="shared" ca="1" si="2"/>
        <v/>
      </c>
      <c r="B30" s="4" t="str">
        <f t="shared" ca="1" si="2"/>
        <v/>
      </c>
      <c r="C30" s="51">
        <f t="shared" ca="1" si="2"/>
        <v>0</v>
      </c>
      <c r="D30" s="51">
        <f t="shared" ca="1" si="2"/>
        <v>0</v>
      </c>
      <c r="E30" s="51">
        <f t="shared" ca="1" si="2"/>
        <v>0</v>
      </c>
      <c r="F30" s="51">
        <f t="shared" ca="1" si="2"/>
        <v>0</v>
      </c>
      <c r="G30" s="51">
        <f t="shared" ca="1" si="2"/>
        <v>0</v>
      </c>
      <c r="H30" s="51">
        <f t="shared" ca="1" si="2"/>
        <v>0</v>
      </c>
      <c r="I30" s="51">
        <f t="shared" ca="1" si="2"/>
        <v>0</v>
      </c>
    </row>
    <row r="31" spans="1:12" ht="27" customHeight="1">
      <c r="A31" s="4" t="str">
        <f t="shared" ca="1" si="2"/>
        <v/>
      </c>
      <c r="B31" s="4" t="str">
        <f t="shared" ca="1" si="2"/>
        <v/>
      </c>
      <c r="C31" s="51">
        <f t="shared" ca="1" si="2"/>
        <v>0</v>
      </c>
      <c r="D31" s="51">
        <f t="shared" ca="1" si="2"/>
        <v>0</v>
      </c>
      <c r="E31" s="51">
        <f t="shared" ca="1" si="2"/>
        <v>0</v>
      </c>
      <c r="F31" s="51">
        <f t="shared" ca="1" si="2"/>
        <v>0</v>
      </c>
      <c r="G31" s="51">
        <f t="shared" ca="1" si="2"/>
        <v>0</v>
      </c>
      <c r="H31" s="51">
        <f t="shared" ca="1" si="2"/>
        <v>0</v>
      </c>
      <c r="I31" s="51">
        <f t="shared" ca="1" si="2"/>
        <v>0</v>
      </c>
    </row>
    <row r="32" spans="1:12" ht="27" customHeight="1">
      <c r="A32" s="4" t="str">
        <f t="shared" ca="1" si="2"/>
        <v/>
      </c>
      <c r="B32" s="4" t="str">
        <f t="shared" ca="1" si="2"/>
        <v/>
      </c>
      <c r="C32" s="51">
        <f t="shared" ca="1" si="2"/>
        <v>0</v>
      </c>
      <c r="D32" s="51">
        <f t="shared" ca="1" si="2"/>
        <v>0</v>
      </c>
      <c r="E32" s="51">
        <f t="shared" ca="1" si="2"/>
        <v>0</v>
      </c>
      <c r="F32" s="51">
        <f t="shared" ca="1" si="2"/>
        <v>0</v>
      </c>
      <c r="G32" s="51">
        <f t="shared" ca="1" si="2"/>
        <v>0</v>
      </c>
      <c r="H32" s="51">
        <f t="shared" ca="1" si="2"/>
        <v>0</v>
      </c>
      <c r="I32" s="51">
        <f t="shared" ca="1" si="2"/>
        <v>0</v>
      </c>
    </row>
    <row r="33" spans="1:9" ht="27" customHeight="1">
      <c r="A33" s="4" t="str">
        <f t="shared" ca="1" si="2"/>
        <v/>
      </c>
      <c r="B33" s="4" t="str">
        <f t="shared" ca="1" si="2"/>
        <v/>
      </c>
      <c r="C33" s="51">
        <f t="shared" ca="1" si="2"/>
        <v>0</v>
      </c>
      <c r="D33" s="51">
        <f t="shared" ca="1" si="2"/>
        <v>0</v>
      </c>
      <c r="E33" s="51">
        <f t="shared" ca="1" si="2"/>
        <v>0</v>
      </c>
      <c r="F33" s="51">
        <f t="shared" ca="1" si="2"/>
        <v>0</v>
      </c>
      <c r="G33" s="51">
        <f t="shared" ca="1" si="2"/>
        <v>0</v>
      </c>
      <c r="H33" s="51">
        <f t="shared" ca="1" si="2"/>
        <v>0</v>
      </c>
      <c r="I33" s="51">
        <f t="shared" ca="1" si="2"/>
        <v>0</v>
      </c>
    </row>
    <row r="34" spans="1:9" ht="27" customHeight="1">
      <c r="A34" s="4">
        <f t="shared" ca="1" si="2"/>
        <v>0</v>
      </c>
      <c r="B34" s="4" t="str">
        <f t="shared" ca="1" si="2"/>
        <v/>
      </c>
      <c r="C34" s="51">
        <f t="shared" ca="1" si="2"/>
        <v>0</v>
      </c>
      <c r="D34" s="51">
        <f t="shared" ca="1" si="2"/>
        <v>0</v>
      </c>
      <c r="E34" s="51">
        <f t="shared" ca="1" si="2"/>
        <v>0</v>
      </c>
      <c r="F34" s="51">
        <f t="shared" ca="1" si="2"/>
        <v>0</v>
      </c>
      <c r="G34" s="51">
        <f t="shared" ca="1" si="2"/>
        <v>0</v>
      </c>
      <c r="H34" s="51">
        <f t="shared" ca="1" si="2"/>
        <v>0</v>
      </c>
      <c r="I34" s="51">
        <f t="shared" ca="1" si="2"/>
        <v>0</v>
      </c>
    </row>
    <row r="35" spans="1:9" ht="27" customHeight="1">
      <c r="A35" s="4">
        <f t="shared" ca="1" si="2"/>
        <v>0</v>
      </c>
      <c r="B35" s="4" t="str">
        <f t="shared" ca="1" si="2"/>
        <v/>
      </c>
      <c r="C35" s="51">
        <f t="shared" ca="1" si="2"/>
        <v>0</v>
      </c>
      <c r="D35" s="51">
        <f t="shared" ca="1" si="2"/>
        <v>0</v>
      </c>
      <c r="E35" s="51">
        <f t="shared" ca="1" si="2"/>
        <v>0</v>
      </c>
      <c r="F35" s="51">
        <f t="shared" ca="1" si="2"/>
        <v>0</v>
      </c>
      <c r="G35" s="51">
        <f t="shared" ca="1" si="2"/>
        <v>0</v>
      </c>
      <c r="H35" s="51">
        <f t="shared" ca="1" si="2"/>
        <v>0</v>
      </c>
      <c r="I35" s="51">
        <f t="shared" ca="1" si="2"/>
        <v>0</v>
      </c>
    </row>
    <row r="42" spans="1:9">
      <c r="C42" s="10"/>
    </row>
  </sheetData>
  <phoneticPr fontId="1" type="noConversion"/>
  <conditionalFormatting sqref="K14">
    <cfRule type="expression" dxfId="7" priority="8">
      <formula>WEEKDAY(H9,6)</formula>
    </cfRule>
  </conditionalFormatting>
  <conditionalFormatting sqref="C10:C35">
    <cfRule type="expression" dxfId="6" priority="7" stopIfTrue="1">
      <formula>OR($C$9=Feriés)</formula>
    </cfRule>
  </conditionalFormatting>
  <conditionalFormatting sqref="D10:D35">
    <cfRule type="expression" dxfId="5" priority="6" stopIfTrue="1">
      <formula>OR($D$9=Feriés)</formula>
    </cfRule>
  </conditionalFormatting>
  <conditionalFormatting sqref="E10:E35">
    <cfRule type="expression" dxfId="4" priority="5" stopIfTrue="1">
      <formula>OR($E$9=Feriés)</formula>
    </cfRule>
  </conditionalFormatting>
  <conditionalFormatting sqref="F10:F35">
    <cfRule type="expression" dxfId="3" priority="4" stopIfTrue="1">
      <formula>OR($F$9=Feriés)</formula>
    </cfRule>
  </conditionalFormatting>
  <conditionalFormatting sqref="G10:G35">
    <cfRule type="expression" dxfId="2" priority="3" stopIfTrue="1">
      <formula>OR($G$9=Feriés)</formula>
    </cfRule>
  </conditionalFormatting>
  <conditionalFormatting sqref="H10:H35">
    <cfRule type="expression" dxfId="1" priority="2" stopIfTrue="1">
      <formula>$H$8="Samedi"</formula>
    </cfRule>
  </conditionalFormatting>
  <conditionalFormatting sqref="I10:I35">
    <cfRule type="expression" dxfId="0" priority="1" stopIfTrue="1">
      <formula>$I$8="Dimanche"</formula>
    </cfRule>
  </conditionalFormatting>
  <dataValidations count="3">
    <dataValidation type="list" allowBlank="1" showInputMessage="1" showErrorMessage="1" sqref="B3:B4 C7">
      <formula1>Semaine</formula1>
    </dataValidation>
    <dataValidation type="list" allowBlank="1" showInputMessage="1" showErrorMessage="1" sqref="C4 D3 D7">
      <formula1>Année</formula1>
    </dataValidation>
    <dataValidation type="list" allowBlank="1" showInputMessage="1" showErrorMessage="1" sqref="B1">
      <formula1>"TOP,FIS,CIA"</formula1>
    </dataValidation>
  </dataValidations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V70"/>
  <sheetViews>
    <sheetView tabSelected="1" workbookViewId="0">
      <selection activeCell="N2" sqref="N2"/>
    </sheetView>
  </sheetViews>
  <sheetFormatPr baseColWidth="10" defaultRowHeight="12.75"/>
  <cols>
    <col min="1" max="1" width="14" customWidth="1"/>
    <col min="2" max="2" width="17.28515625" customWidth="1"/>
    <col min="3" max="3" width="24.28515625" customWidth="1"/>
    <col min="4" max="4" width="14" bestFit="1" customWidth="1"/>
    <col min="6" max="6" width="12.7109375" bestFit="1" customWidth="1"/>
    <col min="7" max="7" width="3.5703125" customWidth="1"/>
    <col min="8" max="8" width="2.85546875" customWidth="1"/>
    <col min="9" max="9" width="12.5703125" customWidth="1"/>
    <col min="10" max="10" width="2.7109375" customWidth="1"/>
    <col min="11" max="11" width="11.140625" customWidth="1"/>
    <col min="12" max="12" width="2.85546875" customWidth="1"/>
    <col min="14" max="14" width="14.28515625" customWidth="1"/>
    <col min="15" max="15" width="3.5703125" customWidth="1"/>
    <col min="16" max="16" width="10.42578125" customWidth="1"/>
    <col min="18" max="18" width="6.85546875" customWidth="1"/>
    <col min="19" max="22" width="17.5703125" customWidth="1"/>
  </cols>
  <sheetData>
    <row r="1" spans="1:22" ht="20.25" customHeight="1">
      <c r="A1" s="8" t="s">
        <v>12</v>
      </c>
      <c r="B1" s="8" t="s">
        <v>6</v>
      </c>
      <c r="C1" s="8" t="s">
        <v>46</v>
      </c>
      <c r="D1" s="8" t="s">
        <v>7</v>
      </c>
      <c r="E1" t="s">
        <v>8</v>
      </c>
      <c r="F1" s="8" t="s">
        <v>33</v>
      </c>
      <c r="I1" t="s">
        <v>9</v>
      </c>
      <c r="K1" s="8" t="s">
        <v>45</v>
      </c>
      <c r="M1" s="8" t="s">
        <v>19</v>
      </c>
      <c r="N1" s="8" t="s">
        <v>23</v>
      </c>
      <c r="P1" s="8" t="s">
        <v>5</v>
      </c>
      <c r="Q1" s="8" t="s">
        <v>2</v>
      </c>
      <c r="S1" s="8" t="s">
        <v>129</v>
      </c>
      <c r="T1" s="8" t="s">
        <v>130</v>
      </c>
      <c r="U1" s="8" t="s">
        <v>131</v>
      </c>
      <c r="V1" s="8" t="s">
        <v>135</v>
      </c>
    </row>
    <row r="2" spans="1:22" ht="19.5" customHeight="1">
      <c r="A2" s="8" t="s">
        <v>13</v>
      </c>
      <c r="B2" t="s">
        <v>59</v>
      </c>
      <c r="C2" s="9" t="str">
        <f>CONCATENATE(Tableau2[[#This Row],[Prénom]]&amp;" "&amp;Tableau2[[#This Row],[Nom]])</f>
        <v>Lisa  Blanche</v>
      </c>
      <c r="D2" s="9" t="str">
        <f>CONCATENATE(LEFT(Tableau2[[#This Row],[Prénom]],1),LEFT(Tableau2[[#This Row],[Nom]],1))</f>
        <v>LB</v>
      </c>
      <c r="E2" t="s">
        <v>125</v>
      </c>
      <c r="F2" t="s">
        <v>129</v>
      </c>
      <c r="I2" s="8" t="s">
        <v>125</v>
      </c>
      <c r="K2" s="8" t="s">
        <v>129</v>
      </c>
      <c r="M2" s="8" t="s">
        <v>20</v>
      </c>
      <c r="N2" s="66" t="s">
        <v>132</v>
      </c>
      <c r="P2">
        <v>1</v>
      </c>
      <c r="Q2">
        <v>2005</v>
      </c>
      <c r="S2" t="str">
        <f ca="1">IFERROR(OFFSET($C$1,MATCH(S$1,$F$1:$F$500,0)-1,,COUNTIF($F$1:$F$500,S$1)),"")</f>
        <v>Lisa  Blanche</v>
      </c>
      <c r="T2" t="str">
        <f ca="1">IFERROR(OFFSET($C$1,MATCH(T$1,$F$1:$F$500,0)-1,,COUNTIF($F$1:$F$500,T$1)),"")</f>
        <v/>
      </c>
      <c r="U2" t="str">
        <f ca="1">IFERROR(OFFSET($C$1,MATCH(U$1,$F$1:$F$500,0)-1,,COUNTIF($F$1:$F$500,U$1)),"")</f>
        <v/>
      </c>
    </row>
    <row r="3" spans="1:22" ht="19.5" customHeight="1">
      <c r="A3" s="8" t="s">
        <v>60</v>
      </c>
      <c r="B3" t="s">
        <v>61</v>
      </c>
      <c r="C3" s="9" t="str">
        <f>CONCATENATE(Tableau2[[#This Row],[Prénom]]&amp;" "&amp;Tableau2[[#This Row],[Nom]])</f>
        <v>Florine Rose</v>
      </c>
      <c r="D3" s="9" t="str">
        <f>CONCATENATE(LEFT(Tableau2[[#This Row],[Prénom]],1),LEFT(Tableau2[[#This Row],[Nom]],1))</f>
        <v>FR</v>
      </c>
      <c r="E3" t="s">
        <v>125</v>
      </c>
      <c r="F3" t="s">
        <v>129</v>
      </c>
      <c r="I3" s="8" t="s">
        <v>126</v>
      </c>
      <c r="K3" s="8" t="s">
        <v>130</v>
      </c>
      <c r="M3" s="8" t="s">
        <v>21</v>
      </c>
      <c r="N3" s="67" t="s">
        <v>133</v>
      </c>
      <c r="P3">
        <v>2</v>
      </c>
      <c r="Q3">
        <v>2006</v>
      </c>
      <c r="S3" t="str">
        <f t="shared" ref="S3:U66" ca="1" si="0">IFERROR(OFFSET($C$1,MATCH(S$1,$F$1:$F$500,0)-1,,COUNTIF($F$1:$F$500,S$1)),"")</f>
        <v>Florine Rose</v>
      </c>
      <c r="T3" t="str">
        <f t="shared" ca="1" si="0"/>
        <v/>
      </c>
      <c r="U3" t="str">
        <f t="shared" ca="1" si="0"/>
        <v/>
      </c>
    </row>
    <row r="4" spans="1:22" ht="19.5" customHeight="1">
      <c r="A4" s="8" t="s">
        <v>48</v>
      </c>
      <c r="B4" t="s">
        <v>62</v>
      </c>
      <c r="C4" s="9" t="str">
        <f>CONCATENATE(Tableau2[[#This Row],[Prénom]]&amp;" "&amp;Tableau2[[#This Row],[Nom]])</f>
        <v>Laurence Fleure</v>
      </c>
      <c r="D4" s="9" t="str">
        <f>CONCATENATE(LEFT(Tableau2[[#This Row],[Prénom]],1),LEFT(Tableau2[[#This Row],[Nom]],1))</f>
        <v>LF</v>
      </c>
      <c r="E4" t="s">
        <v>125</v>
      </c>
      <c r="F4" t="s">
        <v>129</v>
      </c>
      <c r="I4" s="8" t="s">
        <v>127</v>
      </c>
      <c r="K4" s="8" t="s">
        <v>131</v>
      </c>
      <c r="M4" s="69" t="s">
        <v>22</v>
      </c>
      <c r="N4" s="70" t="s">
        <v>134</v>
      </c>
      <c r="P4">
        <v>3</v>
      </c>
      <c r="Q4">
        <v>2007</v>
      </c>
      <c r="S4" t="str">
        <f t="shared" ca="1" si="0"/>
        <v>Laurence Fleure</v>
      </c>
      <c r="T4" t="str">
        <f t="shared" ca="1" si="0"/>
        <v/>
      </c>
      <c r="U4" t="str">
        <f t="shared" ca="1" si="0"/>
        <v/>
      </c>
    </row>
    <row r="5" spans="1:22" ht="19.5" customHeight="1">
      <c r="A5" s="8" t="s">
        <v>63</v>
      </c>
      <c r="B5" t="s">
        <v>64</v>
      </c>
      <c r="C5" s="9" t="str">
        <f>CONCATENATE(Tableau2[[#This Row],[Prénom]]&amp;" "&amp;Tableau2[[#This Row],[Nom]])</f>
        <v>Clarisse Briton</v>
      </c>
      <c r="D5" s="9" t="str">
        <f>CONCATENATE(LEFT(Tableau2[[#This Row],[Prénom]],1),LEFT(Tableau2[[#This Row],[Nom]],1))</f>
        <v>CB</v>
      </c>
      <c r="E5" t="s">
        <v>125</v>
      </c>
      <c r="F5" t="s">
        <v>129</v>
      </c>
      <c r="I5" s="8" t="s">
        <v>128</v>
      </c>
      <c r="K5" s="8"/>
      <c r="M5" s="69" t="s">
        <v>138</v>
      </c>
      <c r="N5" s="71" t="s">
        <v>139</v>
      </c>
      <c r="P5">
        <v>4</v>
      </c>
      <c r="Q5">
        <v>2008</v>
      </c>
      <c r="S5" t="str">
        <f t="shared" ca="1" si="0"/>
        <v>Clarisse Briton</v>
      </c>
      <c r="T5" t="str">
        <f t="shared" ca="1" si="0"/>
        <v/>
      </c>
      <c r="U5" t="str">
        <f t="shared" ca="1" si="0"/>
        <v/>
      </c>
    </row>
    <row r="6" spans="1:22" ht="19.5" customHeight="1">
      <c r="A6" s="8" t="s">
        <v>65</v>
      </c>
      <c r="B6" t="s">
        <v>66</v>
      </c>
      <c r="C6" s="9" t="str">
        <f>CONCATENATE(Tableau2[[#This Row],[Prénom]]&amp;" "&amp;Tableau2[[#This Row],[Nom]])</f>
        <v>Maryse Chouttin</v>
      </c>
      <c r="D6" s="9" t="str">
        <f>CONCATENATE(LEFT(Tableau2[[#This Row],[Prénom]],1),LEFT(Tableau2[[#This Row],[Nom]],1))</f>
        <v>MC</v>
      </c>
      <c r="E6" t="s">
        <v>125</v>
      </c>
      <c r="F6" t="s">
        <v>129</v>
      </c>
      <c r="P6">
        <v>5</v>
      </c>
      <c r="Q6">
        <v>2009</v>
      </c>
      <c r="S6" t="str">
        <f t="shared" ca="1" si="0"/>
        <v>Maryse Chouttin</v>
      </c>
      <c r="T6" t="str">
        <f t="shared" ca="1" si="0"/>
        <v/>
      </c>
      <c r="U6" t="str">
        <f t="shared" ca="1" si="0"/>
        <v/>
      </c>
    </row>
    <row r="7" spans="1:22" ht="19.5" customHeight="1">
      <c r="A7" s="8" t="s">
        <v>47</v>
      </c>
      <c r="B7" t="s">
        <v>67</v>
      </c>
      <c r="C7" s="9" t="str">
        <f>CONCATENATE(Tableau2[[#This Row],[Prénom]]&amp;" "&amp;Tableau2[[#This Row],[Nom]])</f>
        <v>Stéphanie Giggs</v>
      </c>
      <c r="D7" s="9" t="str">
        <f>CONCATENATE(LEFT(Tableau2[[#This Row],[Prénom]],1),LEFT(Tableau2[[#This Row],[Nom]],1))</f>
        <v>SG</v>
      </c>
      <c r="E7" t="s">
        <v>125</v>
      </c>
      <c r="F7" t="s">
        <v>129</v>
      </c>
      <c r="P7">
        <v>6</v>
      </c>
      <c r="Q7">
        <v>2010</v>
      </c>
      <c r="S7" t="str">
        <f t="shared" ca="1" si="0"/>
        <v>Stéphanie Giggs</v>
      </c>
      <c r="T7" t="str">
        <f t="shared" ca="1" si="0"/>
        <v/>
      </c>
      <c r="U7" t="str">
        <f t="shared" ca="1" si="0"/>
        <v/>
      </c>
    </row>
    <row r="8" spans="1:22" ht="19.5" customHeight="1">
      <c r="A8" s="8" t="s">
        <v>68</v>
      </c>
      <c r="B8" t="s">
        <v>69</v>
      </c>
      <c r="C8" s="9" t="str">
        <f>CONCATENATE(Tableau2[[#This Row],[Prénom]]&amp;" "&amp;Tableau2[[#This Row],[Nom]])</f>
        <v>Benoit Donin</v>
      </c>
      <c r="D8" s="9" t="str">
        <f>CONCATENATE(LEFT(Tableau2[[#This Row],[Prénom]],1),LEFT(Tableau2[[#This Row],[Nom]],1))</f>
        <v>BD</v>
      </c>
      <c r="E8" t="s">
        <v>125</v>
      </c>
      <c r="F8" t="s">
        <v>129</v>
      </c>
      <c r="P8">
        <v>7</v>
      </c>
      <c r="Q8">
        <v>2011</v>
      </c>
      <c r="S8" t="str">
        <f t="shared" ca="1" si="0"/>
        <v>Benoit Donin</v>
      </c>
      <c r="T8" t="str">
        <f t="shared" ca="1" si="0"/>
        <v/>
      </c>
      <c r="U8" t="str">
        <f t="shared" ca="1" si="0"/>
        <v/>
      </c>
    </row>
    <row r="9" spans="1:22" ht="19.5" customHeight="1">
      <c r="A9" s="8" t="s">
        <v>70</v>
      </c>
      <c r="B9" t="s">
        <v>71</v>
      </c>
      <c r="C9" s="9" t="str">
        <f>CONCATENATE(Tableau2[[#This Row],[Prénom]]&amp;" "&amp;Tableau2[[#This Row],[Nom]])</f>
        <v>Clovis Archamps</v>
      </c>
      <c r="D9" s="9" t="str">
        <f>CONCATENATE(LEFT(Tableau2[[#This Row],[Prénom]],1),LEFT(Tableau2[[#This Row],[Nom]],1))</f>
        <v>CA</v>
      </c>
      <c r="E9" t="s">
        <v>125</v>
      </c>
      <c r="F9" t="s">
        <v>129</v>
      </c>
      <c r="P9">
        <v>8</v>
      </c>
      <c r="Q9">
        <v>2012</v>
      </c>
      <c r="S9" t="str">
        <f t="shared" ca="1" si="0"/>
        <v>Clovis Archamps</v>
      </c>
      <c r="T9" t="str">
        <f t="shared" ca="1" si="0"/>
        <v/>
      </c>
      <c r="U9" t="str">
        <f t="shared" ca="1" si="0"/>
        <v/>
      </c>
    </row>
    <row r="10" spans="1:22" ht="19.5" customHeight="1">
      <c r="A10" s="8" t="s">
        <v>72</v>
      </c>
      <c r="B10" t="s">
        <v>73</v>
      </c>
      <c r="C10" s="9" t="str">
        <f>CONCATENATE(Tableau2[[#This Row],[Prénom]]&amp;" "&amp;Tableau2[[#This Row],[Nom]])</f>
        <v>Yvon Menat</v>
      </c>
      <c r="D10" s="9" t="str">
        <f>CONCATENATE(LEFT(Tableau2[[#This Row],[Prénom]],1),LEFT(Tableau2[[#This Row],[Nom]],1))</f>
        <v>YM</v>
      </c>
      <c r="E10" t="s">
        <v>125</v>
      </c>
      <c r="F10" t="s">
        <v>129</v>
      </c>
      <c r="I10" s="8" t="s">
        <v>50</v>
      </c>
      <c r="P10">
        <v>9</v>
      </c>
      <c r="Q10">
        <v>2013</v>
      </c>
      <c r="S10" t="str">
        <f t="shared" ca="1" si="0"/>
        <v>Yvon Menat</v>
      </c>
      <c r="T10" t="str">
        <f t="shared" ca="1" si="0"/>
        <v/>
      </c>
      <c r="U10" t="str">
        <f t="shared" ca="1" si="0"/>
        <v/>
      </c>
    </row>
    <row r="11" spans="1:22" ht="19.5" customHeight="1">
      <c r="A11" s="8" t="s">
        <v>74</v>
      </c>
      <c r="B11" t="s">
        <v>75</v>
      </c>
      <c r="C11" s="9" t="str">
        <f>CONCATENATE(Tableau2[[#This Row],[Prénom]]&amp;" "&amp;Tableau2[[#This Row],[Nom]])</f>
        <v>Sophie Tilt</v>
      </c>
      <c r="D11" s="9" t="str">
        <f>CONCATENATE(LEFT(Tableau2[[#This Row],[Prénom]],1),LEFT(Tableau2[[#This Row],[Nom]],1))</f>
        <v>ST</v>
      </c>
      <c r="E11" t="s">
        <v>125</v>
      </c>
      <c r="F11" t="s">
        <v>129</v>
      </c>
      <c r="I11" s="19" t="s">
        <v>44</v>
      </c>
      <c r="P11">
        <v>10</v>
      </c>
      <c r="Q11">
        <v>2014</v>
      </c>
      <c r="S11" t="str">
        <f t="shared" ca="1" si="0"/>
        <v>Sophie Tilt</v>
      </c>
      <c r="T11" t="str">
        <f t="shared" ca="1" si="0"/>
        <v/>
      </c>
      <c r="U11" t="str">
        <f t="shared" ca="1" si="0"/>
        <v/>
      </c>
    </row>
    <row r="12" spans="1:22" ht="19.5" customHeight="1">
      <c r="A12" t="s">
        <v>76</v>
      </c>
      <c r="B12" t="s">
        <v>77</v>
      </c>
      <c r="C12" s="9" t="str">
        <f>CONCATENATE(Tableau2[[#This Row],[Prénom]]&amp;" "&amp;Tableau2[[#This Row],[Nom]])</f>
        <v>Vanessa Toule</v>
      </c>
      <c r="D12" s="9" t="str">
        <f>CONCATENATE(LEFT(Tableau2[[#This Row],[Prénom]],1),LEFT(Tableau2[[#This Row],[Nom]],1))</f>
        <v>VT</v>
      </c>
      <c r="E12" t="s">
        <v>125</v>
      </c>
      <c r="F12" t="s">
        <v>129</v>
      </c>
      <c r="I12" s="7" t="s">
        <v>39</v>
      </c>
      <c r="P12">
        <v>11</v>
      </c>
      <c r="Q12">
        <v>2015</v>
      </c>
      <c r="S12" t="str">
        <f t="shared" ca="1" si="0"/>
        <v>Vanessa Toule</v>
      </c>
      <c r="T12" t="str">
        <f t="shared" ca="1" si="0"/>
        <v/>
      </c>
      <c r="U12" t="str">
        <f t="shared" ca="1" si="0"/>
        <v/>
      </c>
    </row>
    <row r="13" spans="1:22" ht="19.5" customHeight="1">
      <c r="A13" t="s">
        <v>78</v>
      </c>
      <c r="B13" t="s">
        <v>14</v>
      </c>
      <c r="C13" s="9" t="str">
        <f>CONCATENATE(Tableau2[[#This Row],[Prénom]]&amp;" "&amp;Tableau2[[#This Row],[Nom]])</f>
        <v>Louisa Parfait</v>
      </c>
      <c r="D13" s="9" t="str">
        <f>CONCATENATE(LEFT(Tableau2[[#This Row],[Prénom]],1),LEFT(Tableau2[[#This Row],[Nom]],1))</f>
        <v>LP</v>
      </c>
      <c r="E13" t="s">
        <v>125</v>
      </c>
      <c r="F13" t="s">
        <v>129</v>
      </c>
      <c r="I13" s="7" t="s">
        <v>40</v>
      </c>
      <c r="P13">
        <v>12</v>
      </c>
      <c r="Q13">
        <v>2016</v>
      </c>
      <c r="S13" t="str">
        <f t="shared" ca="1" si="0"/>
        <v>Louisa Parfait</v>
      </c>
      <c r="T13" t="str">
        <f t="shared" ca="1" si="0"/>
        <v/>
      </c>
      <c r="U13" t="str">
        <f t="shared" ca="1" si="0"/>
        <v/>
      </c>
    </row>
    <row r="14" spans="1:22" ht="19.5" customHeight="1">
      <c r="A14" s="8" t="s">
        <v>79</v>
      </c>
      <c r="B14" t="s">
        <v>15</v>
      </c>
      <c r="C14" s="9" t="str">
        <f>CONCATENATE(Tableau2[[#This Row],[Prénom]]&amp;" "&amp;Tableau2[[#This Row],[Nom]])</f>
        <v>Claudia Allemand</v>
      </c>
      <c r="D14" s="9" t="str">
        <f>CONCATENATE(LEFT(Tableau2[[#This Row],[Prénom]],1),LEFT(Tableau2[[#This Row],[Nom]],1))</f>
        <v>CA</v>
      </c>
      <c r="E14" t="s">
        <v>125</v>
      </c>
      <c r="F14" t="s">
        <v>129</v>
      </c>
      <c r="I14" s="7" t="s">
        <v>41</v>
      </c>
      <c r="P14">
        <v>13</v>
      </c>
      <c r="Q14">
        <v>2017</v>
      </c>
      <c r="S14" t="str">
        <f t="shared" ca="1" si="0"/>
        <v>Claudia Allemand</v>
      </c>
      <c r="T14" t="str">
        <f t="shared" ca="1" si="0"/>
        <v/>
      </c>
      <c r="U14" t="str">
        <f t="shared" ca="1" si="0"/>
        <v/>
      </c>
    </row>
    <row r="15" spans="1:22" ht="19.5" customHeight="1">
      <c r="A15" s="8" t="s">
        <v>80</v>
      </c>
      <c r="B15" t="s">
        <v>16</v>
      </c>
      <c r="C15" s="9" t="str">
        <f>CONCATENATE(Tableau2[[#This Row],[Prénom]]&amp;" "&amp;Tableau2[[#This Row],[Nom]])</f>
        <v>Jean-Paul Currier</v>
      </c>
      <c r="D15" s="9" t="str">
        <f>CONCATENATE(LEFT(Tableau2[[#This Row],[Prénom]],1),LEFT(Tableau2[[#This Row],[Nom]],1))</f>
        <v>JC</v>
      </c>
      <c r="E15" t="s">
        <v>125</v>
      </c>
      <c r="F15" t="s">
        <v>129</v>
      </c>
      <c r="I15" s="7" t="s">
        <v>42</v>
      </c>
      <c r="P15">
        <v>14</v>
      </c>
      <c r="Q15">
        <v>2018</v>
      </c>
      <c r="S15" t="str">
        <f t="shared" ca="1" si="0"/>
        <v>Jean-Paul Currier</v>
      </c>
      <c r="T15" t="str">
        <f t="shared" ca="1" si="0"/>
        <v/>
      </c>
      <c r="U15" t="str">
        <f t="shared" ca="1" si="0"/>
        <v/>
      </c>
    </row>
    <row r="16" spans="1:22" ht="19.5" customHeight="1">
      <c r="A16" s="8" t="s">
        <v>81</v>
      </c>
      <c r="B16" t="s">
        <v>82</v>
      </c>
      <c r="C16" s="9" t="str">
        <f>CONCATENATE(Tableau2[[#This Row],[Prénom]]&amp;" "&amp;Tableau2[[#This Row],[Nom]])</f>
        <v>Sabine Bodet</v>
      </c>
      <c r="D16" s="9" t="str">
        <f>CONCATENATE(LEFT(Tableau2[[#This Row],[Prénom]],1),LEFT(Tableau2[[#This Row],[Nom]],1))</f>
        <v>SB</v>
      </c>
      <c r="E16" t="s">
        <v>128</v>
      </c>
      <c r="F16" t="s">
        <v>129</v>
      </c>
      <c r="I16" s="7" t="s">
        <v>43</v>
      </c>
      <c r="P16">
        <v>15</v>
      </c>
      <c r="Q16">
        <v>2019</v>
      </c>
      <c r="S16" t="str">
        <f t="shared" ca="1" si="0"/>
        <v>Sabine Bodet</v>
      </c>
      <c r="T16" t="str">
        <f t="shared" ca="1" si="0"/>
        <v/>
      </c>
      <c r="U16" t="str">
        <f t="shared" ca="1" si="0"/>
        <v/>
      </c>
    </row>
    <row r="17" spans="1:21" ht="19.5" customHeight="1">
      <c r="A17" s="8" t="s">
        <v>83</v>
      </c>
      <c r="B17" t="s">
        <v>84</v>
      </c>
      <c r="C17" s="9" t="str">
        <f>CONCATENATE(Tableau2[[#This Row],[Prénom]]&amp;" "&amp;Tableau2[[#This Row],[Nom]])</f>
        <v>Loic Morissette</v>
      </c>
      <c r="D17" s="9" t="str">
        <f>CONCATENATE(LEFT(Tableau2[[#This Row],[Prénom]],1),LEFT(Tableau2[[#This Row],[Nom]],1))</f>
        <v>LM</v>
      </c>
      <c r="E17" t="s">
        <v>128</v>
      </c>
      <c r="F17" t="s">
        <v>129</v>
      </c>
      <c r="P17">
        <v>16</v>
      </c>
      <c r="S17" t="str">
        <f t="shared" ca="1" si="0"/>
        <v>Loic Morissette</v>
      </c>
      <c r="T17" t="str">
        <f t="shared" ca="1" si="0"/>
        <v/>
      </c>
      <c r="U17" t="str">
        <f t="shared" ca="1" si="0"/>
        <v/>
      </c>
    </row>
    <row r="18" spans="1:21" ht="19.5" customHeight="1">
      <c r="A18" s="11" t="s">
        <v>85</v>
      </c>
      <c r="B18" s="11" t="s">
        <v>86</v>
      </c>
      <c r="C18" s="22" t="str">
        <f>CONCATENATE(Tableau2[[#This Row],[Prénom]]&amp;" "&amp;Tableau2[[#This Row],[Nom]])</f>
        <v>Marie Cristal</v>
      </c>
      <c r="D18" s="9" t="str">
        <f>CONCATENATE(LEFT(Tableau2[[#This Row],[Prénom]],1),LEFT(Tableau2[[#This Row],[Nom]],1))</f>
        <v>MC</v>
      </c>
      <c r="E18" t="s">
        <v>125</v>
      </c>
      <c r="F18" t="s">
        <v>130</v>
      </c>
      <c r="P18">
        <v>17</v>
      </c>
      <c r="S18" t="str">
        <f t="shared" ca="1" si="0"/>
        <v/>
      </c>
      <c r="T18" t="str">
        <f t="shared" ca="1" si="0"/>
        <v>Marie Cristal</v>
      </c>
      <c r="U18" t="str">
        <f t="shared" ca="1" si="0"/>
        <v/>
      </c>
    </row>
    <row r="19" spans="1:21" ht="19.5" customHeight="1">
      <c r="A19" s="11" t="s">
        <v>87</v>
      </c>
      <c r="B19" s="11" t="s">
        <v>88</v>
      </c>
      <c r="C19" s="22" t="str">
        <f>CONCATENATE(Tableau2[[#This Row],[Prénom]]&amp;" "&amp;Tableau2[[#This Row],[Nom]])</f>
        <v>Eliane Nathou</v>
      </c>
      <c r="D19" s="9" t="str">
        <f>CONCATENATE(LEFT(Tableau2[[#This Row],[Prénom]],1),LEFT(Tableau2[[#This Row],[Nom]],1))</f>
        <v>EN</v>
      </c>
      <c r="E19" t="s">
        <v>125</v>
      </c>
      <c r="F19" t="s">
        <v>130</v>
      </c>
      <c r="P19">
        <v>18</v>
      </c>
      <c r="S19" t="str">
        <f t="shared" ca="1" si="0"/>
        <v/>
      </c>
      <c r="T19" t="str">
        <f t="shared" ca="1" si="0"/>
        <v>Eliane Nathou</v>
      </c>
      <c r="U19" t="str">
        <f t="shared" ca="1" si="0"/>
        <v/>
      </c>
    </row>
    <row r="20" spans="1:21" ht="19.5" customHeight="1">
      <c r="A20" s="11" t="s">
        <v>89</v>
      </c>
      <c r="B20" s="11" t="s">
        <v>90</v>
      </c>
      <c r="C20" s="22" t="str">
        <f>CONCATENATE(Tableau2[[#This Row],[Prénom]]&amp;" "&amp;Tableau2[[#This Row],[Nom]])</f>
        <v>Nathalia Vutton</v>
      </c>
      <c r="D20" s="9" t="str">
        <f>CONCATENATE(LEFT(Tableau2[[#This Row],[Prénom]],1),LEFT(Tableau2[[#This Row],[Nom]],1))</f>
        <v>NV</v>
      </c>
      <c r="E20" t="s">
        <v>125</v>
      </c>
      <c r="F20" t="s">
        <v>130</v>
      </c>
      <c r="P20">
        <v>19</v>
      </c>
      <c r="S20" t="str">
        <f t="shared" ca="1" si="0"/>
        <v/>
      </c>
      <c r="T20" t="str">
        <f t="shared" ca="1" si="0"/>
        <v>Nathalia Vutton</v>
      </c>
      <c r="U20" t="str">
        <f t="shared" ca="1" si="0"/>
        <v/>
      </c>
    </row>
    <row r="21" spans="1:21" ht="19.5" customHeight="1">
      <c r="A21" s="11" t="s">
        <v>49</v>
      </c>
      <c r="B21" s="11" t="s">
        <v>91</v>
      </c>
      <c r="C21" s="22" t="str">
        <f>CONCATENATE(Tableau2[[#This Row],[Prénom]]&amp;" "&amp;Tableau2[[#This Row],[Nom]])</f>
        <v>Diana Fuentes</v>
      </c>
      <c r="D21" s="9" t="str">
        <f>CONCATENATE(LEFT(Tableau2[[#This Row],[Prénom]],1),LEFT(Tableau2[[#This Row],[Nom]],1))</f>
        <v>DF</v>
      </c>
      <c r="E21" t="s">
        <v>125</v>
      </c>
      <c r="F21" t="s">
        <v>130</v>
      </c>
      <c r="P21">
        <v>20</v>
      </c>
      <c r="S21" t="str">
        <f t="shared" ca="1" si="0"/>
        <v/>
      </c>
      <c r="T21" t="str">
        <f t="shared" ca="1" si="0"/>
        <v>Diana Fuentes</v>
      </c>
      <c r="U21" t="str">
        <f t="shared" ca="1" si="0"/>
        <v/>
      </c>
    </row>
    <row r="22" spans="1:21" ht="19.5" customHeight="1">
      <c r="A22" s="11" t="s">
        <v>11</v>
      </c>
      <c r="B22" s="11" t="s">
        <v>92</v>
      </c>
      <c r="C22" s="22" t="str">
        <f>CONCATENATE(Tableau2[[#This Row],[Prénom]]&amp;" "&amp;Tableau2[[#This Row],[Nom]])</f>
        <v>Virginie Viola</v>
      </c>
      <c r="D22" s="9" t="str">
        <f>CONCATENATE(LEFT(Tableau2[[#This Row],[Prénom]],1),LEFT(Tableau2[[#This Row],[Nom]],1))</f>
        <v>VV</v>
      </c>
      <c r="E22" t="s">
        <v>125</v>
      </c>
      <c r="F22" t="s">
        <v>130</v>
      </c>
      <c r="P22">
        <v>21</v>
      </c>
      <c r="S22" t="str">
        <f t="shared" ca="1" si="0"/>
        <v/>
      </c>
      <c r="T22" t="str">
        <f t="shared" ca="1" si="0"/>
        <v>Virginie Viola</v>
      </c>
      <c r="U22" t="str">
        <f t="shared" ca="1" si="0"/>
        <v/>
      </c>
    </row>
    <row r="23" spans="1:21" ht="19.5" customHeight="1">
      <c r="A23" s="11" t="s">
        <v>93</v>
      </c>
      <c r="B23" s="11" t="s">
        <v>94</v>
      </c>
      <c r="C23" s="22" t="str">
        <f>CONCATENATE(Tableau2[[#This Row],[Prénom]]&amp;" "&amp;Tableau2[[#This Row],[Nom]])</f>
        <v>Christiane Salin</v>
      </c>
      <c r="D23" s="9" t="str">
        <f>CONCATENATE(LEFT(Tableau2[[#This Row],[Prénom]],1),LEFT(Tableau2[[#This Row],[Nom]],1))</f>
        <v>CS</v>
      </c>
      <c r="E23" t="s">
        <v>125</v>
      </c>
      <c r="F23" t="s">
        <v>130</v>
      </c>
      <c r="P23">
        <v>22</v>
      </c>
      <c r="S23" t="str">
        <f t="shared" ca="1" si="0"/>
        <v/>
      </c>
      <c r="T23" t="str">
        <f t="shared" ca="1" si="0"/>
        <v>Christiane Salin</v>
      </c>
      <c r="U23" t="str">
        <f t="shared" ca="1" si="0"/>
        <v/>
      </c>
    </row>
    <row r="24" spans="1:21" ht="19.5" customHeight="1">
      <c r="A24" s="11" t="s">
        <v>95</v>
      </c>
      <c r="B24" s="11" t="s">
        <v>96</v>
      </c>
      <c r="C24" s="22" t="str">
        <f>CONCATENATE(Tableau2[[#This Row],[Prénom]]&amp;" "&amp;Tableau2[[#This Row],[Nom]])</f>
        <v>Roxanne Melon</v>
      </c>
      <c r="D24" s="9" t="str">
        <f>CONCATENATE(LEFT(Tableau2[[#This Row],[Prénom]],1),LEFT(Tableau2[[#This Row],[Nom]],1))</f>
        <v>RM</v>
      </c>
      <c r="E24" t="s">
        <v>126</v>
      </c>
      <c r="F24" t="s">
        <v>130</v>
      </c>
      <c r="P24">
        <v>23</v>
      </c>
      <c r="S24" t="str">
        <f t="shared" ca="1" si="0"/>
        <v/>
      </c>
      <c r="T24" t="str">
        <f t="shared" ca="1" si="0"/>
        <v>Roxanne Melon</v>
      </c>
      <c r="U24" t="str">
        <f t="shared" ca="1" si="0"/>
        <v/>
      </c>
    </row>
    <row r="25" spans="1:21" ht="19.5" customHeight="1">
      <c r="A25" s="11" t="s">
        <v>97</v>
      </c>
      <c r="B25" s="11" t="s">
        <v>98</v>
      </c>
      <c r="C25" s="22" t="str">
        <f>CONCATENATE(Tableau2[[#This Row],[Prénom]]&amp;" "&amp;Tableau2[[#This Row],[Nom]])</f>
        <v>Aimée Domballe</v>
      </c>
      <c r="D25" s="9" t="str">
        <f>CONCATENATE(LEFT(Tableau2[[#This Row],[Prénom]],1),LEFT(Tableau2[[#This Row],[Nom]],1))</f>
        <v>AD</v>
      </c>
      <c r="E25" t="s">
        <v>126</v>
      </c>
      <c r="F25" t="s">
        <v>130</v>
      </c>
      <c r="P25">
        <v>24</v>
      </c>
      <c r="S25" t="str">
        <f t="shared" ca="1" si="0"/>
        <v/>
      </c>
      <c r="T25" t="str">
        <f t="shared" ca="1" si="0"/>
        <v>Aimée Domballe</v>
      </c>
      <c r="U25" t="str">
        <f t="shared" ca="1" si="0"/>
        <v/>
      </c>
    </row>
    <row r="26" spans="1:21" ht="19.5" customHeight="1">
      <c r="A26" s="11" t="s">
        <v>99</v>
      </c>
      <c r="B26" s="11" t="s">
        <v>100</v>
      </c>
      <c r="C26" s="22" t="str">
        <f>CONCATENATE(Tableau2[[#This Row],[Prénom]]&amp;" "&amp;Tableau2[[#This Row],[Nom]])</f>
        <v>Agathe Honorin</v>
      </c>
      <c r="D26" s="9" t="str">
        <f>CONCATENATE(LEFT(Tableau2[[#This Row],[Prénom]],1),LEFT(Tableau2[[#This Row],[Nom]],1))</f>
        <v>AH</v>
      </c>
      <c r="E26" t="s">
        <v>126</v>
      </c>
      <c r="F26" t="s">
        <v>130</v>
      </c>
      <c r="P26">
        <v>25</v>
      </c>
      <c r="S26" t="str">
        <f t="shared" ca="1" si="0"/>
        <v/>
      </c>
      <c r="T26" t="str">
        <f t="shared" ca="1" si="0"/>
        <v>Agathe Honorin</v>
      </c>
      <c r="U26" t="str">
        <f t="shared" ca="1" si="0"/>
        <v/>
      </c>
    </row>
    <row r="27" spans="1:21" ht="19.5" customHeight="1">
      <c r="A27" s="11" t="s">
        <v>101</v>
      </c>
      <c r="B27" s="11" t="s">
        <v>102</v>
      </c>
      <c r="C27" s="22" t="str">
        <f>CONCATENATE(Tableau2[[#This Row],[Prénom]]&amp;" "&amp;Tableau2[[#This Row],[Nom]])</f>
        <v>Thomas Remi</v>
      </c>
      <c r="D27" s="9" t="str">
        <f>CONCATENATE(LEFT(Tableau2[[#This Row],[Prénom]],1),LEFT(Tableau2[[#This Row],[Nom]],1))</f>
        <v>TR</v>
      </c>
      <c r="E27" t="s">
        <v>126</v>
      </c>
      <c r="F27" t="s">
        <v>130</v>
      </c>
      <c r="P27">
        <v>26</v>
      </c>
      <c r="S27" t="str">
        <f t="shared" ca="1" si="0"/>
        <v/>
      </c>
      <c r="T27" t="str">
        <f t="shared" ca="1" si="0"/>
        <v>Thomas Remi</v>
      </c>
      <c r="U27" t="str">
        <f t="shared" ca="1" si="0"/>
        <v/>
      </c>
    </row>
    <row r="28" spans="1:21" ht="19.5" customHeight="1">
      <c r="A28" s="11" t="s">
        <v>103</v>
      </c>
      <c r="B28" s="11" t="s">
        <v>104</v>
      </c>
      <c r="C28" s="22" t="str">
        <f>CONCATENATE(Tableau2[[#This Row],[Prénom]]&amp;" "&amp;Tableau2[[#This Row],[Nom]])</f>
        <v>Blaise Pascalion</v>
      </c>
      <c r="D28" s="9" t="str">
        <f>CONCATENATE(LEFT(Tableau2[[#This Row],[Prénom]],1),LEFT(Tableau2[[#This Row],[Nom]],1))</f>
        <v>BP</v>
      </c>
      <c r="E28" t="s">
        <v>127</v>
      </c>
      <c r="F28" t="s">
        <v>130</v>
      </c>
      <c r="P28">
        <v>27</v>
      </c>
      <c r="S28" t="str">
        <f t="shared" ca="1" si="0"/>
        <v/>
      </c>
      <c r="T28" t="str">
        <f t="shared" ca="1" si="0"/>
        <v>Blaise Pascalion</v>
      </c>
      <c r="U28" t="str">
        <f t="shared" ca="1" si="0"/>
        <v/>
      </c>
    </row>
    <row r="29" spans="1:21" ht="19.5" customHeight="1">
      <c r="A29" s="11" t="s">
        <v>105</v>
      </c>
      <c r="B29" s="11" t="s">
        <v>10</v>
      </c>
      <c r="C29" s="22" t="str">
        <f>CONCATENATE(Tableau2[[#This Row],[Prénom]]&amp;" "&amp;Tableau2[[#This Row],[Nom]])</f>
        <v xml:space="preserve">Germain Galant </v>
      </c>
      <c r="D29" s="9" t="str">
        <f>CONCATENATE(LEFT(Tableau2[[#This Row],[Prénom]],1),LEFT(Tableau2[[#This Row],[Nom]],1))</f>
        <v>GG</v>
      </c>
      <c r="E29" t="s">
        <v>127</v>
      </c>
      <c r="F29" t="s">
        <v>130</v>
      </c>
      <c r="P29">
        <v>28</v>
      </c>
      <c r="S29" t="str">
        <f t="shared" ca="1" si="0"/>
        <v/>
      </c>
      <c r="T29" t="str">
        <f t="shared" ca="1" si="0"/>
        <v xml:space="preserve">Germain Galant </v>
      </c>
      <c r="U29" t="str">
        <f t="shared" ca="1" si="0"/>
        <v/>
      </c>
    </row>
    <row r="30" spans="1:21" ht="19.5" customHeight="1">
      <c r="A30" s="11" t="s">
        <v>106</v>
      </c>
      <c r="B30" s="11" t="s">
        <v>107</v>
      </c>
      <c r="C30" s="22" t="str">
        <f>CONCATENATE(Tableau2[[#This Row],[Prénom]]&amp;" "&amp;Tableau2[[#This Row],[Nom]])</f>
        <v>Didier Dona</v>
      </c>
      <c r="D30" s="9" t="str">
        <f>CONCATENATE(LEFT(Tableau2[[#This Row],[Prénom]],1),LEFT(Tableau2[[#This Row],[Nom]],1))</f>
        <v>DD</v>
      </c>
      <c r="E30" t="s">
        <v>127</v>
      </c>
      <c r="F30" t="s">
        <v>130</v>
      </c>
      <c r="P30">
        <v>29</v>
      </c>
      <c r="S30" t="str">
        <f t="shared" ca="1" si="0"/>
        <v/>
      </c>
      <c r="T30" t="str">
        <f t="shared" ca="1" si="0"/>
        <v>Didier Dona</v>
      </c>
      <c r="U30" t="str">
        <f t="shared" ca="1" si="0"/>
        <v/>
      </c>
    </row>
    <row r="31" spans="1:21" ht="19.5" customHeight="1">
      <c r="A31" s="11" t="s">
        <v>108</v>
      </c>
      <c r="B31" s="11" t="s">
        <v>109</v>
      </c>
      <c r="C31" s="22" t="str">
        <f>CONCATENATE(Tableau2[[#This Row],[Prénom]]&amp;" "&amp;Tableau2[[#This Row],[Nom]])</f>
        <v>Joëline Thefine</v>
      </c>
      <c r="D31" s="9" t="str">
        <f>CONCATENATE(LEFT(Tableau2[[#This Row],[Prénom]],1),LEFT(Tableau2[[#This Row],[Nom]],1))</f>
        <v>JT</v>
      </c>
      <c r="E31" t="s">
        <v>127</v>
      </c>
      <c r="F31" t="s">
        <v>130</v>
      </c>
      <c r="P31">
        <v>30</v>
      </c>
      <c r="S31" t="str">
        <f t="shared" ca="1" si="0"/>
        <v/>
      </c>
      <c r="T31" t="str">
        <f t="shared" ca="1" si="0"/>
        <v>Joëline Thefine</v>
      </c>
      <c r="U31" t="str">
        <f t="shared" ca="1" si="0"/>
        <v/>
      </c>
    </row>
    <row r="32" spans="1:21" ht="19.5" customHeight="1">
      <c r="A32" s="11" t="s">
        <v>110</v>
      </c>
      <c r="B32" s="11" t="s">
        <v>111</v>
      </c>
      <c r="C32" s="22" t="str">
        <f>CONCATENATE(Tableau2[[#This Row],[Prénom]]&amp;" "&amp;Tableau2[[#This Row],[Nom]])</f>
        <v>Judith Lerroy</v>
      </c>
      <c r="D32" s="9" t="str">
        <f>CONCATENATE(LEFT(Tableau2[[#This Row],[Prénom]],1),LEFT(Tableau2[[#This Row],[Nom]],1))</f>
        <v>JL</v>
      </c>
      <c r="E32" t="s">
        <v>127</v>
      </c>
      <c r="F32" t="s">
        <v>130</v>
      </c>
      <c r="P32">
        <v>31</v>
      </c>
      <c r="S32" t="str">
        <f t="shared" ca="1" si="0"/>
        <v/>
      </c>
      <c r="T32" t="str">
        <f t="shared" ca="1" si="0"/>
        <v>Judith Lerroy</v>
      </c>
      <c r="U32" t="str">
        <f t="shared" ca="1" si="0"/>
        <v/>
      </c>
    </row>
    <row r="33" spans="1:21" ht="19.5" customHeight="1">
      <c r="A33" s="11" t="s">
        <v>17</v>
      </c>
      <c r="B33" s="11" t="s">
        <v>112</v>
      </c>
      <c r="C33" s="22" t="str">
        <f>CONCATENATE(Tableau2[[#This Row],[Prénom]]&amp;" "&amp;Tableau2[[#This Row],[Nom]])</f>
        <v>Jeremy Boittin</v>
      </c>
      <c r="D33" s="9" t="str">
        <f>CONCATENATE(LEFT(Tableau2[[#This Row],[Prénom]],1),LEFT(Tableau2[[#This Row],[Nom]],1))</f>
        <v>JB</v>
      </c>
      <c r="E33" t="s">
        <v>127</v>
      </c>
      <c r="F33" t="s">
        <v>130</v>
      </c>
      <c r="P33">
        <v>32</v>
      </c>
      <c r="S33" t="str">
        <f t="shared" ca="1" si="0"/>
        <v/>
      </c>
      <c r="T33" t="str">
        <f t="shared" ca="1" si="0"/>
        <v>Jeremy Boittin</v>
      </c>
      <c r="U33" t="str">
        <f t="shared" ca="1" si="0"/>
        <v/>
      </c>
    </row>
    <row r="34" spans="1:21" ht="19.5" customHeight="1">
      <c r="A34" s="11" t="s">
        <v>113</v>
      </c>
      <c r="B34" s="11" t="s">
        <v>114</v>
      </c>
      <c r="C34" s="22" t="str">
        <f>CONCATENATE(Tableau2[[#This Row],[Prénom]]&amp;" "&amp;Tableau2[[#This Row],[Nom]])</f>
        <v>Léonce  Richard</v>
      </c>
      <c r="D34" s="9" t="str">
        <f>CONCATENATE(LEFT(Tableau2[[#This Row],[Prénom]],1),LEFT(Tableau2[[#This Row],[Nom]],1))</f>
        <v>LR</v>
      </c>
      <c r="E34" t="s">
        <v>125</v>
      </c>
      <c r="F34" t="s">
        <v>131</v>
      </c>
      <c r="P34">
        <v>33</v>
      </c>
      <c r="S34" t="str">
        <f t="shared" ca="1" si="0"/>
        <v/>
      </c>
      <c r="T34" t="str">
        <f t="shared" ca="1" si="0"/>
        <v/>
      </c>
      <c r="U34" t="str">
        <f t="shared" ca="1" si="0"/>
        <v>Léonce  Richard</v>
      </c>
    </row>
    <row r="35" spans="1:21" ht="19.5" customHeight="1">
      <c r="A35" s="11" t="s">
        <v>115</v>
      </c>
      <c r="B35" s="11" t="s">
        <v>116</v>
      </c>
      <c r="C35" s="22" t="str">
        <f>CONCATENATE(Tableau2[[#This Row],[Prénom]]&amp;" "&amp;Tableau2[[#This Row],[Nom]])</f>
        <v>Gérard Francois</v>
      </c>
      <c r="D35" s="9" t="str">
        <f>CONCATENATE(LEFT(Tableau2[[#This Row],[Prénom]],1),LEFT(Tableau2[[#This Row],[Nom]],1))</f>
        <v>GF</v>
      </c>
      <c r="E35" t="s">
        <v>125</v>
      </c>
      <c r="F35" t="s">
        <v>131</v>
      </c>
      <c r="P35">
        <v>34</v>
      </c>
      <c r="S35" t="str">
        <f t="shared" ca="1" si="0"/>
        <v/>
      </c>
      <c r="T35" t="str">
        <f t="shared" ca="1" si="0"/>
        <v/>
      </c>
      <c r="U35" t="str">
        <f t="shared" ca="1" si="0"/>
        <v>Gérard Francois</v>
      </c>
    </row>
    <row r="36" spans="1:21" ht="19.5" customHeight="1">
      <c r="A36" s="11" t="s">
        <v>117</v>
      </c>
      <c r="B36" s="11" t="s">
        <v>118</v>
      </c>
      <c r="C36" s="22" t="str">
        <f>CONCATENATE(Tableau2[[#This Row],[Prénom]]&amp;" "&amp;Tableau2[[#This Row],[Nom]])</f>
        <v>Rachid Amani</v>
      </c>
      <c r="D36" s="9" t="str">
        <f>CONCATENATE(LEFT(Tableau2[[#This Row],[Prénom]],1),LEFT(Tableau2[[#This Row],[Nom]],1))</f>
        <v>RA</v>
      </c>
      <c r="E36" t="s">
        <v>125</v>
      </c>
      <c r="F36" t="s">
        <v>131</v>
      </c>
      <c r="P36">
        <v>35</v>
      </c>
      <c r="S36" t="str">
        <f t="shared" ca="1" si="0"/>
        <v/>
      </c>
      <c r="T36" t="str">
        <f t="shared" ca="1" si="0"/>
        <v/>
      </c>
      <c r="U36" t="str">
        <f t="shared" ca="1" si="0"/>
        <v>Rachid Amani</v>
      </c>
    </row>
    <row r="37" spans="1:21" ht="19.5" customHeight="1">
      <c r="A37" s="6" t="s">
        <v>119</v>
      </c>
      <c r="B37" s="6" t="s">
        <v>120</v>
      </c>
      <c r="C37" s="23" t="str">
        <f>CONCATENATE(Tableau2[[#This Row],[Prénom]]&amp;" "&amp;Tableau2[[#This Row],[Nom]])</f>
        <v>Quentin Vianney</v>
      </c>
      <c r="D37" s="9" t="str">
        <f>CONCATENATE(LEFT(Tableau2[[#This Row],[Prénom]],1),LEFT(Tableau2[[#This Row],[Nom]],1))</f>
        <v>QV</v>
      </c>
      <c r="E37" s="5" t="s">
        <v>128</v>
      </c>
      <c r="F37" t="s">
        <v>131</v>
      </c>
      <c r="P37">
        <v>36</v>
      </c>
      <c r="S37" t="str">
        <f t="shared" ca="1" si="0"/>
        <v/>
      </c>
      <c r="T37" t="str">
        <f t="shared" ca="1" si="0"/>
        <v/>
      </c>
      <c r="U37" t="str">
        <f t="shared" ca="1" si="0"/>
        <v>Quentin Vianney</v>
      </c>
    </row>
    <row r="38" spans="1:21" ht="19.5" customHeight="1">
      <c r="A38" s="6" t="s">
        <v>121</v>
      </c>
      <c r="B38" s="6" t="s">
        <v>122</v>
      </c>
      <c r="C38" s="23" t="str">
        <f>CONCATENATE(Tableau2[[#This Row],[Prénom]]&amp;" "&amp;Tableau2[[#This Row],[Nom]])</f>
        <v>Ignace Bert</v>
      </c>
      <c r="D38" s="9" t="str">
        <f>CONCATENATE(LEFT(Tableau2[[#This Row],[Prénom]],1),LEFT(Tableau2[[#This Row],[Nom]],1))</f>
        <v>IB</v>
      </c>
      <c r="E38" s="5" t="s">
        <v>128</v>
      </c>
      <c r="F38" t="s">
        <v>131</v>
      </c>
      <c r="P38">
        <v>37</v>
      </c>
      <c r="S38" t="str">
        <f t="shared" ca="1" si="0"/>
        <v/>
      </c>
      <c r="T38" t="str">
        <f t="shared" ca="1" si="0"/>
        <v/>
      </c>
      <c r="U38" t="str">
        <f t="shared" ca="1" si="0"/>
        <v>Ignace Bert</v>
      </c>
    </row>
    <row r="39" spans="1:21" ht="19.5" customHeight="1">
      <c r="A39" s="6" t="s">
        <v>123</v>
      </c>
      <c r="B39" s="6" t="s">
        <v>124</v>
      </c>
      <c r="C39" s="23" t="str">
        <f>CONCATENATE(Tableau2[[#This Row],[Prénom]]&amp;" "&amp;Tableau2[[#This Row],[Nom]])</f>
        <v>Pélagie Toison</v>
      </c>
      <c r="D39" s="9" t="str">
        <f>CONCATENATE(LEFT(Tableau2[[#This Row],[Prénom]],1),LEFT(Tableau2[[#This Row],[Nom]],1))</f>
        <v>PT</v>
      </c>
      <c r="E39" s="5" t="s">
        <v>128</v>
      </c>
      <c r="F39" t="s">
        <v>131</v>
      </c>
      <c r="P39">
        <v>38</v>
      </c>
      <c r="S39" t="str">
        <f t="shared" ca="1" si="0"/>
        <v/>
      </c>
      <c r="T39" t="str">
        <f t="shared" ca="1" si="0"/>
        <v/>
      </c>
      <c r="U39" t="str">
        <f t="shared" ca="1" si="0"/>
        <v>Pélagie Toison</v>
      </c>
    </row>
    <row r="40" spans="1:21" ht="19.5" customHeight="1">
      <c r="P40">
        <v>39</v>
      </c>
      <c r="S40" t="str">
        <f t="shared" ca="1" si="0"/>
        <v/>
      </c>
      <c r="T40" t="str">
        <f t="shared" ca="1" si="0"/>
        <v/>
      </c>
      <c r="U40" t="str">
        <f t="shared" ca="1" si="0"/>
        <v/>
      </c>
    </row>
    <row r="41" spans="1:21" ht="19.5" customHeight="1">
      <c r="P41">
        <v>40</v>
      </c>
      <c r="S41" t="str">
        <f t="shared" ca="1" si="0"/>
        <v/>
      </c>
      <c r="T41" t="str">
        <f t="shared" ca="1" si="0"/>
        <v/>
      </c>
      <c r="U41" t="str">
        <f t="shared" ca="1" si="0"/>
        <v/>
      </c>
    </row>
    <row r="42" spans="1:21" ht="19.5" customHeight="1">
      <c r="P42">
        <v>41</v>
      </c>
      <c r="S42" t="str">
        <f t="shared" ca="1" si="0"/>
        <v/>
      </c>
      <c r="T42" t="str">
        <f t="shared" ca="1" si="0"/>
        <v/>
      </c>
      <c r="U42" t="str">
        <f t="shared" ca="1" si="0"/>
        <v/>
      </c>
    </row>
    <row r="43" spans="1:21" ht="19.5" customHeight="1">
      <c r="P43">
        <v>42</v>
      </c>
      <c r="S43" t="str">
        <f t="shared" ca="1" si="0"/>
        <v/>
      </c>
      <c r="T43" t="str">
        <f t="shared" ca="1" si="0"/>
        <v/>
      </c>
      <c r="U43" t="str">
        <f t="shared" ca="1" si="0"/>
        <v/>
      </c>
    </row>
    <row r="44" spans="1:21" ht="19.5" customHeight="1">
      <c r="P44">
        <v>43</v>
      </c>
      <c r="S44" t="str">
        <f t="shared" ca="1" si="0"/>
        <v/>
      </c>
      <c r="T44" t="str">
        <f t="shared" ca="1" si="0"/>
        <v/>
      </c>
      <c r="U44" t="str">
        <f t="shared" ca="1" si="0"/>
        <v/>
      </c>
    </row>
    <row r="45" spans="1:21" ht="19.5" customHeight="1">
      <c r="P45">
        <v>44</v>
      </c>
      <c r="S45" t="str">
        <f t="shared" ca="1" si="0"/>
        <v/>
      </c>
      <c r="T45" t="str">
        <f t="shared" ca="1" si="0"/>
        <v/>
      </c>
      <c r="U45" t="str">
        <f t="shared" ca="1" si="0"/>
        <v/>
      </c>
    </row>
    <row r="46" spans="1:21" ht="19.5" customHeight="1">
      <c r="P46">
        <v>45</v>
      </c>
      <c r="S46" t="str">
        <f t="shared" ca="1" si="0"/>
        <v/>
      </c>
      <c r="T46" t="str">
        <f t="shared" ca="1" si="0"/>
        <v/>
      </c>
      <c r="U46" t="str">
        <f t="shared" ca="1" si="0"/>
        <v/>
      </c>
    </row>
    <row r="47" spans="1:21" ht="19.5" customHeight="1">
      <c r="P47">
        <v>46</v>
      </c>
      <c r="S47" t="str">
        <f t="shared" ca="1" si="0"/>
        <v/>
      </c>
      <c r="T47" t="str">
        <f t="shared" ca="1" si="0"/>
        <v/>
      </c>
      <c r="U47" t="str">
        <f t="shared" ca="1" si="0"/>
        <v/>
      </c>
    </row>
    <row r="48" spans="1:21" ht="19.5" customHeight="1">
      <c r="P48">
        <v>47</v>
      </c>
      <c r="S48" t="str">
        <f t="shared" ca="1" si="0"/>
        <v/>
      </c>
      <c r="T48" t="str">
        <f t="shared" ca="1" si="0"/>
        <v/>
      </c>
      <c r="U48" t="str">
        <f t="shared" ca="1" si="0"/>
        <v/>
      </c>
    </row>
    <row r="49" spans="16:21" ht="19.5" customHeight="1">
      <c r="P49">
        <v>48</v>
      </c>
      <c r="S49" t="str">
        <f t="shared" ca="1" si="0"/>
        <v/>
      </c>
      <c r="T49" t="str">
        <f t="shared" ca="1" si="0"/>
        <v/>
      </c>
      <c r="U49" t="str">
        <f t="shared" ca="1" si="0"/>
        <v/>
      </c>
    </row>
    <row r="50" spans="16:21" ht="21.75" customHeight="1">
      <c r="P50">
        <v>49</v>
      </c>
      <c r="S50" t="str">
        <f t="shared" ca="1" si="0"/>
        <v/>
      </c>
      <c r="T50" t="str">
        <f t="shared" ca="1" si="0"/>
        <v/>
      </c>
      <c r="U50" t="str">
        <f t="shared" ca="1" si="0"/>
        <v/>
      </c>
    </row>
    <row r="51" spans="16:21" ht="21.75" customHeight="1">
      <c r="P51">
        <v>50</v>
      </c>
      <c r="S51" t="str">
        <f t="shared" ca="1" si="0"/>
        <v/>
      </c>
      <c r="T51" t="str">
        <f t="shared" ca="1" si="0"/>
        <v/>
      </c>
      <c r="U51" t="str">
        <f t="shared" ca="1" si="0"/>
        <v/>
      </c>
    </row>
    <row r="52" spans="16:21" ht="21.75" customHeight="1">
      <c r="P52">
        <v>51</v>
      </c>
      <c r="S52" t="str">
        <f t="shared" ca="1" si="0"/>
        <v/>
      </c>
      <c r="T52" t="str">
        <f t="shared" ca="1" si="0"/>
        <v/>
      </c>
      <c r="U52" t="str">
        <f t="shared" ca="1" si="0"/>
        <v/>
      </c>
    </row>
    <row r="53" spans="16:21" ht="21.75" customHeight="1">
      <c r="P53">
        <v>52</v>
      </c>
      <c r="S53" t="str">
        <f t="shared" ca="1" si="0"/>
        <v/>
      </c>
      <c r="T53" t="str">
        <f t="shared" ca="1" si="0"/>
        <v/>
      </c>
      <c r="U53" t="str">
        <f t="shared" ca="1" si="0"/>
        <v/>
      </c>
    </row>
    <row r="54" spans="16:21" ht="21.75" customHeight="1">
      <c r="S54" t="str">
        <f t="shared" ca="1" si="0"/>
        <v/>
      </c>
      <c r="T54" t="str">
        <f t="shared" ca="1" si="0"/>
        <v/>
      </c>
      <c r="U54" t="str">
        <f t="shared" ca="1" si="0"/>
        <v/>
      </c>
    </row>
    <row r="55" spans="16:21" ht="21.75" customHeight="1">
      <c r="S55" t="str">
        <f t="shared" ca="1" si="0"/>
        <v/>
      </c>
      <c r="T55" t="str">
        <f t="shared" ca="1" si="0"/>
        <v/>
      </c>
      <c r="U55" t="str">
        <f t="shared" ca="1" si="0"/>
        <v/>
      </c>
    </row>
    <row r="56" spans="16:21" ht="21.75" customHeight="1">
      <c r="S56" t="str">
        <f ca="1">IFERROR(OFFSET($C$1,MATCH(S$1,$F$1:$F$500,0)-1,,COUNTIF($F$1:$F$500,S$1)),"")</f>
        <v/>
      </c>
      <c r="T56" t="str">
        <f t="shared" ca="1" si="0"/>
        <v/>
      </c>
      <c r="U56" t="str">
        <f t="shared" ca="1" si="0"/>
        <v/>
      </c>
    </row>
    <row r="57" spans="16:21" ht="21.75" customHeight="1">
      <c r="S57" t="str">
        <f t="shared" ca="1" si="0"/>
        <v/>
      </c>
      <c r="T57" t="str">
        <f t="shared" ca="1" si="0"/>
        <v/>
      </c>
      <c r="U57" t="str">
        <f t="shared" ca="1" si="0"/>
        <v/>
      </c>
    </row>
    <row r="58" spans="16:21" ht="21.75" customHeight="1">
      <c r="S58" t="str">
        <f t="shared" ca="1" si="0"/>
        <v/>
      </c>
      <c r="T58" t="str">
        <f t="shared" ca="1" si="0"/>
        <v/>
      </c>
      <c r="U58" t="str">
        <f t="shared" ca="1" si="0"/>
        <v/>
      </c>
    </row>
    <row r="59" spans="16:21" ht="21.75" customHeight="1">
      <c r="S59" t="str">
        <f t="shared" ca="1" si="0"/>
        <v/>
      </c>
      <c r="T59" t="str">
        <f t="shared" ca="1" si="0"/>
        <v/>
      </c>
      <c r="U59" t="str">
        <f t="shared" ca="1" si="0"/>
        <v/>
      </c>
    </row>
    <row r="60" spans="16:21" ht="21.75" customHeight="1">
      <c r="S60" t="str">
        <f t="shared" ca="1" si="0"/>
        <v/>
      </c>
      <c r="T60" t="str">
        <f t="shared" ca="1" si="0"/>
        <v/>
      </c>
      <c r="U60" t="str">
        <f t="shared" ca="1" si="0"/>
        <v/>
      </c>
    </row>
    <row r="61" spans="16:21" ht="21.75" customHeight="1">
      <c r="S61" t="str">
        <f t="shared" ca="1" si="0"/>
        <v/>
      </c>
      <c r="T61" t="str">
        <f t="shared" ca="1" si="0"/>
        <v/>
      </c>
      <c r="U61" t="str">
        <f t="shared" ca="1" si="0"/>
        <v/>
      </c>
    </row>
    <row r="62" spans="16:21" ht="21.75" customHeight="1">
      <c r="S62" t="str">
        <f t="shared" ca="1" si="0"/>
        <v/>
      </c>
      <c r="T62" t="str">
        <f t="shared" ca="1" si="0"/>
        <v/>
      </c>
      <c r="U62" t="str">
        <f t="shared" ca="1" si="0"/>
        <v/>
      </c>
    </row>
    <row r="63" spans="16:21" ht="21.75" customHeight="1">
      <c r="S63" t="str">
        <f t="shared" ca="1" si="0"/>
        <v/>
      </c>
      <c r="T63" t="str">
        <f t="shared" ca="1" si="0"/>
        <v/>
      </c>
      <c r="U63" t="str">
        <f t="shared" ca="1" si="0"/>
        <v/>
      </c>
    </row>
    <row r="64" spans="16:21" ht="21.75" customHeight="1">
      <c r="S64" t="str">
        <f t="shared" ca="1" si="0"/>
        <v/>
      </c>
      <c r="T64" t="str">
        <f t="shared" ca="1" si="0"/>
        <v/>
      </c>
      <c r="U64" t="str">
        <f t="shared" ca="1" si="0"/>
        <v/>
      </c>
    </row>
    <row r="65" spans="19:21" ht="21.75" customHeight="1">
      <c r="S65" t="str">
        <f t="shared" ca="1" si="0"/>
        <v/>
      </c>
      <c r="T65" t="str">
        <f t="shared" ca="1" si="0"/>
        <v/>
      </c>
      <c r="U65" t="str">
        <f t="shared" ca="1" si="0"/>
        <v/>
      </c>
    </row>
    <row r="66" spans="19:21" ht="21.75" customHeight="1">
      <c r="S66" t="str">
        <f t="shared" ca="1" si="0"/>
        <v/>
      </c>
      <c r="T66" t="str">
        <f t="shared" ca="1" si="0"/>
        <v/>
      </c>
      <c r="U66" t="str">
        <f t="shared" ca="1" si="0"/>
        <v/>
      </c>
    </row>
    <row r="67" spans="19:21" ht="21.75" customHeight="1">
      <c r="S67" t="str">
        <f t="shared" ref="S67:U69" ca="1" si="1">IFERROR(OFFSET($C$1,MATCH(S$1,$F$1:$F$500,0)-1,,COUNTIF($F$1:$F$500,S$1)),"")</f>
        <v/>
      </c>
      <c r="T67" t="str">
        <f t="shared" ca="1" si="1"/>
        <v/>
      </c>
      <c r="U67" t="str">
        <f t="shared" ca="1" si="1"/>
        <v/>
      </c>
    </row>
    <row r="68" spans="19:21" ht="21.75" customHeight="1">
      <c r="S68" t="str">
        <f t="shared" ca="1" si="1"/>
        <v/>
      </c>
      <c r="T68" t="str">
        <f t="shared" ca="1" si="1"/>
        <v/>
      </c>
      <c r="U68" t="str">
        <f t="shared" ca="1" si="1"/>
        <v/>
      </c>
    </row>
    <row r="69" spans="19:21" ht="21.75" customHeight="1">
      <c r="S69" t="str">
        <f t="shared" ca="1" si="1"/>
        <v/>
      </c>
      <c r="T69" t="str">
        <f t="shared" ca="1" si="1"/>
        <v/>
      </c>
      <c r="U69" t="str">
        <f t="shared" ca="1" si="1"/>
        <v/>
      </c>
    </row>
    <row r="70" spans="19:21" ht="21.75" customHeight="1">
      <c r="S70" t="str">
        <f ca="1">IFERROR(OFFSET($C$1,MATCH(S$1,$F$1:$F$500,0)-1,,COUNTIF($F$1:$F$500,S$1)),"")</f>
        <v/>
      </c>
      <c r="T70" t="str">
        <f ca="1">IFERROR(OFFSET($C$1,MATCH(T$1,$F$1:$F$500,0)-1,,COUNTIF($F$1:$F$500,T$1)),"")</f>
        <v/>
      </c>
      <c r="U70" t="str">
        <f ca="1">IFERROR(OFFSET($C$1,MATCH(U$1,$F$1:$F$500,0)-1,,COUNTIF($F$1:$F$500,U$1)),"")</f>
        <v/>
      </c>
    </row>
  </sheetData>
  <dataValidations count="2">
    <dataValidation type="list" allowBlank="1" showInputMessage="1" showErrorMessage="1" sqref="E2:E39">
      <formula1>Site</formula1>
    </dataValidation>
    <dataValidation type="list" allowBlank="1" showInputMessage="1" showErrorMessage="1" sqref="F2:F39">
      <formula1>Mission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I40"/>
  <sheetViews>
    <sheetView workbookViewId="0">
      <selection activeCell="C11" sqref="C11"/>
    </sheetView>
  </sheetViews>
  <sheetFormatPr baseColWidth="10" defaultRowHeight="12.75"/>
  <cols>
    <col min="1" max="1" width="18.7109375" customWidth="1"/>
    <col min="3" max="3" width="11.42578125" customWidth="1"/>
  </cols>
  <sheetData>
    <row r="1" spans="1:9">
      <c r="A1" s="8" t="s">
        <v>129</v>
      </c>
    </row>
    <row r="5" spans="1:9" ht="18" customHeight="1"/>
    <row r="6" spans="1:9" ht="18" customHeight="1"/>
    <row r="7" spans="1:9" ht="18" customHeight="1"/>
    <row r="8" spans="1:9" ht="18" customHeight="1">
      <c r="A8" s="52"/>
      <c r="B8" s="53"/>
      <c r="C8" s="60" t="s">
        <v>52</v>
      </c>
      <c r="D8" s="60" t="s">
        <v>53</v>
      </c>
      <c r="E8" s="60" t="s">
        <v>54</v>
      </c>
      <c r="F8" s="60" t="s">
        <v>55</v>
      </c>
      <c r="G8" s="60" t="s">
        <v>56</v>
      </c>
      <c r="H8" s="60" t="s">
        <v>57</v>
      </c>
      <c r="I8" s="61" t="s">
        <v>58</v>
      </c>
    </row>
    <row r="9" spans="1:9" ht="18" customHeight="1">
      <c r="A9" s="62" t="s">
        <v>34</v>
      </c>
      <c r="B9" s="63" t="s">
        <v>8</v>
      </c>
      <c r="C9" s="64">
        <f>Tableau!B5</f>
        <v>41652</v>
      </c>
      <c r="D9" s="64">
        <f t="shared" ref="D9:I9" si="0">C9+1</f>
        <v>41653</v>
      </c>
      <c r="E9" s="64">
        <f t="shared" si="0"/>
        <v>41654</v>
      </c>
      <c r="F9" s="64">
        <f t="shared" si="0"/>
        <v>41655</v>
      </c>
      <c r="G9" s="64">
        <f t="shared" si="0"/>
        <v>41656</v>
      </c>
      <c r="H9" s="64">
        <f t="shared" si="0"/>
        <v>41657</v>
      </c>
      <c r="I9" s="65">
        <f t="shared" si="0"/>
        <v>41658</v>
      </c>
    </row>
    <row r="10" spans="1:9" ht="18" customHeight="1">
      <c r="A10" s="43" t="str">
        <f ca="1">Données!S2</f>
        <v>Lisa  Blanche</v>
      </c>
      <c r="B10" s="46" t="str">
        <f ca="1">IFERROR(VLOOKUP(A10,Tableau2[[Complet]:[Equipe]],3,0),"")</f>
        <v>site 1</v>
      </c>
      <c r="C10" s="34"/>
      <c r="D10" s="34"/>
      <c r="E10" s="34"/>
      <c r="F10" s="34"/>
      <c r="G10" s="34"/>
      <c r="H10" s="34"/>
      <c r="I10" s="34"/>
    </row>
    <row r="11" spans="1:9" ht="18" customHeight="1">
      <c r="A11" s="44" t="str">
        <f ca="1">Données!S3</f>
        <v>Florine Rose</v>
      </c>
      <c r="B11" s="48" t="str">
        <f ca="1">IFERROR(VLOOKUP(A11,Tableau2[[Complet]:[Equipe]],3,0),"")</f>
        <v>site 1</v>
      </c>
      <c r="C11" s="68" t="s">
        <v>132</v>
      </c>
      <c r="D11" s="3"/>
      <c r="E11" s="3"/>
      <c r="F11" s="3"/>
      <c r="G11" s="3"/>
      <c r="H11" s="3"/>
      <c r="I11" s="3"/>
    </row>
    <row r="12" spans="1:9" ht="18" customHeight="1">
      <c r="A12" s="44" t="str">
        <f ca="1">Données!S4</f>
        <v>Laurence Fleure</v>
      </c>
      <c r="B12" s="48" t="str">
        <f ca="1">IFERROR(VLOOKUP(A12,Tableau2[[Complet]:[Equipe]],3,0),"")</f>
        <v>site 1</v>
      </c>
      <c r="C12" s="3"/>
      <c r="D12" s="3"/>
      <c r="E12" s="3"/>
      <c r="F12" s="3"/>
      <c r="G12" s="3"/>
      <c r="H12" s="3"/>
      <c r="I12" s="3"/>
    </row>
    <row r="13" spans="1:9" ht="18" customHeight="1">
      <c r="A13" s="44" t="str">
        <f ca="1">Données!S5</f>
        <v>Clarisse Briton</v>
      </c>
      <c r="B13" s="48" t="str">
        <f ca="1">IFERROR(VLOOKUP(A13,Tableau2[[Complet]:[Equipe]],3,0),"")</f>
        <v>site 1</v>
      </c>
      <c r="C13" s="3"/>
      <c r="D13" s="3"/>
      <c r="E13" s="3"/>
      <c r="F13" s="3"/>
      <c r="G13" s="3"/>
      <c r="H13" s="3"/>
      <c r="I13" s="3"/>
    </row>
    <row r="14" spans="1:9" ht="18" customHeight="1">
      <c r="A14" s="44" t="str">
        <f ca="1">Données!S6</f>
        <v>Maryse Chouttin</v>
      </c>
      <c r="B14" s="48" t="str">
        <f ca="1">IFERROR(VLOOKUP(A14,Tableau2[[Complet]:[Equipe]],3,0),"")</f>
        <v>site 1</v>
      </c>
      <c r="C14" s="3"/>
      <c r="D14" s="3"/>
      <c r="E14" s="3"/>
      <c r="F14" s="3"/>
      <c r="G14" s="3"/>
      <c r="H14" s="3"/>
      <c r="I14" s="3"/>
    </row>
    <row r="15" spans="1:9" ht="18" customHeight="1">
      <c r="A15" s="44" t="str">
        <f ca="1">Données!S7</f>
        <v>Stéphanie Giggs</v>
      </c>
      <c r="B15" s="48" t="str">
        <f ca="1">IFERROR(VLOOKUP(A15,Tableau2[[Complet]:[Equipe]],3,0),"")</f>
        <v>site 1</v>
      </c>
      <c r="C15" s="3"/>
      <c r="D15" s="3"/>
      <c r="E15" s="3"/>
      <c r="F15" s="3"/>
      <c r="G15" s="3"/>
      <c r="H15" s="3"/>
      <c r="I15" s="3"/>
    </row>
    <row r="16" spans="1:9" ht="18" customHeight="1">
      <c r="A16" s="44" t="str">
        <f ca="1">Données!S8</f>
        <v>Benoit Donin</v>
      </c>
      <c r="B16" s="48" t="str">
        <f ca="1">IFERROR(VLOOKUP(A16,Tableau2[[Complet]:[Equipe]],3,0),"")</f>
        <v>site 1</v>
      </c>
      <c r="C16" s="3"/>
      <c r="D16" s="3"/>
      <c r="E16" s="3"/>
      <c r="F16" s="3"/>
      <c r="G16" s="3"/>
      <c r="H16" s="3"/>
      <c r="I16" s="3"/>
    </row>
    <row r="17" spans="1:9" ht="18" customHeight="1">
      <c r="A17" s="44" t="str">
        <f ca="1">Données!S9</f>
        <v>Clovis Archamps</v>
      </c>
      <c r="B17" s="48" t="str">
        <f ca="1">IFERROR(VLOOKUP(A17,Tableau2[[Complet]:[Equipe]],3,0),"")</f>
        <v>site 1</v>
      </c>
      <c r="C17" s="3"/>
      <c r="D17" s="3"/>
      <c r="E17" s="3"/>
      <c r="F17" s="3"/>
      <c r="G17" s="3"/>
      <c r="H17" s="3"/>
      <c r="I17" s="3"/>
    </row>
    <row r="18" spans="1:9" ht="18" customHeight="1">
      <c r="A18" s="44" t="str">
        <f ca="1">Données!S10</f>
        <v>Yvon Menat</v>
      </c>
      <c r="B18" s="48" t="str">
        <f ca="1">IFERROR(VLOOKUP(A18,Tableau2[[Complet]:[Equipe]],3,0),"")</f>
        <v>site 1</v>
      </c>
      <c r="C18" s="3"/>
      <c r="D18" s="3"/>
      <c r="E18" s="3"/>
      <c r="F18" s="3"/>
      <c r="G18" s="3"/>
      <c r="H18" s="3"/>
      <c r="I18" s="3"/>
    </row>
    <row r="19" spans="1:9" ht="18" customHeight="1">
      <c r="A19" s="44" t="str">
        <f ca="1">Données!S11</f>
        <v>Sophie Tilt</v>
      </c>
      <c r="B19" s="48" t="str">
        <f ca="1">IFERROR(VLOOKUP(A19,Tableau2[[Complet]:[Equipe]],3,0),"")</f>
        <v>site 1</v>
      </c>
      <c r="C19" s="3"/>
      <c r="D19" s="3"/>
      <c r="E19" s="3"/>
      <c r="F19" s="3"/>
      <c r="G19" s="3"/>
      <c r="H19" s="3"/>
      <c r="I19" s="3"/>
    </row>
    <row r="20" spans="1:9" ht="18" customHeight="1">
      <c r="A20" s="44" t="str">
        <f ca="1">Données!S12</f>
        <v>Vanessa Toule</v>
      </c>
      <c r="B20" s="48" t="str">
        <f ca="1">IFERROR(VLOOKUP(A20,Tableau2[[Complet]:[Equipe]],3,0),"")</f>
        <v>site 1</v>
      </c>
      <c r="C20" s="3"/>
      <c r="D20" s="3"/>
      <c r="E20" s="3"/>
      <c r="F20" s="3"/>
      <c r="G20" s="3"/>
      <c r="H20" s="3"/>
      <c r="I20" s="3"/>
    </row>
    <row r="21" spans="1:9" ht="18" customHeight="1">
      <c r="A21" s="44" t="str">
        <f ca="1">Données!S13</f>
        <v>Louisa Parfait</v>
      </c>
      <c r="B21" s="48" t="str">
        <f ca="1">IFERROR(VLOOKUP(A21,Tableau2[[Complet]:[Equipe]],3,0),"")</f>
        <v>site 1</v>
      </c>
      <c r="C21" s="3"/>
      <c r="D21" s="3"/>
      <c r="E21" s="3"/>
      <c r="F21" s="3"/>
      <c r="G21" s="3"/>
      <c r="H21" s="3"/>
      <c r="I21" s="3"/>
    </row>
    <row r="22" spans="1:9" ht="18" customHeight="1">
      <c r="A22" s="44" t="str">
        <f ca="1">Données!S14</f>
        <v>Claudia Allemand</v>
      </c>
      <c r="B22" s="48" t="str">
        <f ca="1">IFERROR(VLOOKUP(A22,Tableau2[[Complet]:[Equipe]],3,0),"")</f>
        <v>site 1</v>
      </c>
      <c r="C22" s="3"/>
      <c r="D22" s="3"/>
      <c r="E22" s="3"/>
      <c r="F22" s="3"/>
      <c r="G22" s="3"/>
      <c r="H22" s="3"/>
      <c r="I22" s="3"/>
    </row>
    <row r="23" spans="1:9" ht="18" customHeight="1">
      <c r="A23" s="44" t="str">
        <f ca="1">Données!S15</f>
        <v>Jean-Paul Currier</v>
      </c>
      <c r="B23" s="48" t="str">
        <f ca="1">IFERROR(VLOOKUP(A23,Tableau2[[Complet]:[Equipe]],3,0),"")</f>
        <v>site 1</v>
      </c>
      <c r="C23" s="3"/>
      <c r="D23" s="3"/>
      <c r="E23" s="3"/>
      <c r="F23" s="3"/>
      <c r="G23" s="3"/>
      <c r="H23" s="3"/>
      <c r="I23" s="3"/>
    </row>
    <row r="24" spans="1:9" ht="18" customHeight="1">
      <c r="A24" s="44" t="str">
        <f ca="1">Données!S16</f>
        <v>Sabine Bodet</v>
      </c>
      <c r="B24" s="48" t="str">
        <f ca="1">IFERROR(VLOOKUP(A24,Tableau2[[Complet]:[Equipe]],3,0),"")</f>
        <v>Site 4</v>
      </c>
      <c r="C24" s="3"/>
      <c r="D24" s="3"/>
      <c r="E24" s="3"/>
      <c r="F24" s="3"/>
      <c r="G24" s="3"/>
      <c r="H24" s="3"/>
      <c r="I24" s="3"/>
    </row>
    <row r="25" spans="1:9" ht="18" customHeight="1">
      <c r="A25" s="44" t="str">
        <f ca="1">Données!S17</f>
        <v>Loic Morissette</v>
      </c>
      <c r="B25" s="48" t="str">
        <f ca="1">IFERROR(VLOOKUP(A25,Tableau2[[Complet]:[Equipe]],3,0),"")</f>
        <v>Site 4</v>
      </c>
      <c r="C25" s="3"/>
      <c r="D25" s="3"/>
      <c r="E25" s="3"/>
      <c r="F25" s="3"/>
      <c r="G25" s="3"/>
      <c r="H25" s="3"/>
      <c r="I25" s="3"/>
    </row>
    <row r="26" spans="1:9" ht="20.25" customHeight="1">
      <c r="A26" s="44" t="str">
        <f ca="1">Données!S18</f>
        <v/>
      </c>
      <c r="B26" s="48" t="str">
        <f ca="1">IFERROR(VLOOKUP(A26,Tableau2[[Complet]:[Equipe]],3,0),"")</f>
        <v/>
      </c>
      <c r="C26" s="3"/>
      <c r="D26" s="3"/>
      <c r="E26" s="3"/>
      <c r="F26" s="3"/>
      <c r="G26" s="3"/>
      <c r="H26" s="3"/>
      <c r="I26" s="3"/>
    </row>
    <row r="27" spans="1:9" ht="20.25" customHeight="1">
      <c r="A27" s="44" t="str">
        <f ca="1">Données!S19</f>
        <v/>
      </c>
      <c r="B27" s="48" t="str">
        <f ca="1">IFERROR(VLOOKUP(A27,Tableau2[[Complet]:[Equipe]],3,0),"")</f>
        <v/>
      </c>
      <c r="C27" s="3"/>
      <c r="D27" s="3"/>
      <c r="E27" s="3"/>
      <c r="F27" s="3"/>
      <c r="G27" s="3"/>
      <c r="H27" s="3"/>
      <c r="I27" s="3"/>
    </row>
    <row r="28" spans="1:9" ht="20.25" customHeight="1">
      <c r="A28" s="44" t="str">
        <f ca="1">Données!S20</f>
        <v/>
      </c>
      <c r="B28" s="48" t="str">
        <f ca="1">IFERROR(VLOOKUP(A28,Tableau2[[Complet]:[Equipe]],3,0),"")</f>
        <v/>
      </c>
      <c r="C28" s="3"/>
      <c r="D28" s="3"/>
      <c r="E28" s="3"/>
      <c r="F28" s="3"/>
      <c r="G28" s="3"/>
      <c r="H28" s="3"/>
      <c r="I28" s="3"/>
    </row>
    <row r="29" spans="1:9" ht="20.25" customHeight="1">
      <c r="A29" s="44" t="str">
        <f ca="1">Données!S21</f>
        <v/>
      </c>
      <c r="B29" s="48" t="str">
        <f ca="1">IFERROR(VLOOKUP(A29,Tableau2[[Complet]:[Equipe]],3,0),"")</f>
        <v/>
      </c>
      <c r="C29" s="3"/>
      <c r="D29" s="3"/>
      <c r="E29" s="3"/>
      <c r="F29" s="3"/>
      <c r="G29" s="3"/>
      <c r="H29" s="3"/>
      <c r="I29" s="3"/>
    </row>
    <row r="30" spans="1:9" ht="20.25" customHeight="1">
      <c r="A30" s="44" t="str">
        <f ca="1">Données!S22</f>
        <v/>
      </c>
      <c r="B30" s="48" t="str">
        <f ca="1">IFERROR(VLOOKUP(A30,Tableau2[[Complet]:[Equipe]],3,0),"")</f>
        <v/>
      </c>
      <c r="C30" s="3"/>
      <c r="D30" s="3"/>
      <c r="E30" s="3"/>
      <c r="F30" s="3"/>
      <c r="G30" s="3"/>
      <c r="H30" s="3"/>
      <c r="I30" s="3"/>
    </row>
    <row r="31" spans="1:9" ht="20.25" customHeight="1">
      <c r="A31" s="44" t="str">
        <f ca="1">Données!S23</f>
        <v/>
      </c>
      <c r="B31" s="48" t="str">
        <f ca="1">IFERROR(VLOOKUP(A31,Tableau2[[Complet]:[Equipe]],3,0),"")</f>
        <v/>
      </c>
      <c r="C31" s="3"/>
      <c r="D31" s="3"/>
      <c r="E31" s="3"/>
      <c r="F31" s="3"/>
      <c r="G31" s="3"/>
      <c r="H31" s="3"/>
      <c r="I31" s="3"/>
    </row>
    <row r="32" spans="1:9" ht="20.25" customHeight="1">
      <c r="A32" s="44" t="str">
        <f ca="1">Données!S24</f>
        <v/>
      </c>
      <c r="B32" s="48" t="str">
        <f ca="1">IFERROR(VLOOKUP(A32,Tableau2[[Complet]:[Equipe]],3,0),"")</f>
        <v/>
      </c>
      <c r="C32" s="3"/>
      <c r="D32" s="3"/>
      <c r="E32" s="3"/>
      <c r="F32" s="3"/>
      <c r="G32" s="3"/>
      <c r="H32" s="3"/>
      <c r="I32" s="3"/>
    </row>
    <row r="33" spans="1:9" ht="20.25" customHeight="1">
      <c r="A33" s="44" t="str">
        <f ca="1">Données!S25</f>
        <v/>
      </c>
      <c r="B33" s="48" t="str">
        <f ca="1">IFERROR(VLOOKUP(A33,Tableau2[[Complet]:[Equipe]],3,0),"")</f>
        <v/>
      </c>
      <c r="C33" s="3"/>
      <c r="D33" s="3"/>
      <c r="E33" s="3"/>
      <c r="F33" s="3"/>
      <c r="G33" s="3"/>
      <c r="H33" s="3"/>
      <c r="I33" s="3"/>
    </row>
    <row r="34" spans="1:9" ht="20.25" customHeight="1">
      <c r="A34" s="44" t="str">
        <f ca="1">Données!S26</f>
        <v/>
      </c>
      <c r="B34" s="48" t="str">
        <f ca="1">IFERROR(VLOOKUP(A34,Tableau2[[Complet]:[Equipe]],3,0),"")</f>
        <v/>
      </c>
      <c r="C34" s="3"/>
      <c r="D34" s="3"/>
      <c r="E34" s="3"/>
      <c r="F34" s="3"/>
      <c r="G34" s="3"/>
      <c r="H34" s="3"/>
      <c r="I34" s="3"/>
    </row>
    <row r="35" spans="1:9" ht="20.25" customHeight="1">
      <c r="A35" s="45" t="str">
        <f ca="1">Données!S27</f>
        <v/>
      </c>
      <c r="B35" s="47" t="str">
        <f ca="1">IFERROR(VLOOKUP(A35,Tableau2[[Complet]:[Equipe]],3,0),"")</f>
        <v/>
      </c>
      <c r="C35" s="3"/>
      <c r="D35" s="3"/>
      <c r="E35" s="3"/>
      <c r="F35" s="3"/>
      <c r="G35" s="3"/>
      <c r="H35" s="3"/>
      <c r="I35" s="3"/>
    </row>
    <row r="36" spans="1:9">
      <c r="A36" t="str">
        <f ca="1">Données!S33</f>
        <v/>
      </c>
    </row>
    <row r="37" spans="1:9">
      <c r="A37" t="str">
        <f ca="1">Données!S34</f>
        <v/>
      </c>
    </row>
    <row r="38" spans="1:9">
      <c r="A38" t="str">
        <f ca="1">Données!S35</f>
        <v/>
      </c>
    </row>
    <row r="39" spans="1:9">
      <c r="A39" t="str">
        <f ca="1">Données!S36</f>
        <v/>
      </c>
    </row>
    <row r="40" spans="1:9">
      <c r="A40" t="str">
        <f ca="1">Données!S37</f>
        <v/>
      </c>
    </row>
  </sheetData>
  <conditionalFormatting sqref="C10:C35">
    <cfRule type="expression" dxfId="36" priority="7" stopIfTrue="1">
      <formula>OR($C$9=Feriés)</formula>
    </cfRule>
  </conditionalFormatting>
  <conditionalFormatting sqref="D10:D35">
    <cfRule type="expression" dxfId="35" priority="6" stopIfTrue="1">
      <formula>OR($D$9=Feriés)</formula>
    </cfRule>
  </conditionalFormatting>
  <conditionalFormatting sqref="E10:E35">
    <cfRule type="expression" dxfId="34" priority="5" stopIfTrue="1">
      <formula>OR($E$9=Feriés)</formula>
    </cfRule>
  </conditionalFormatting>
  <conditionalFormatting sqref="F10:F35">
    <cfRule type="expression" dxfId="33" priority="4" stopIfTrue="1">
      <formula>OR($F$9=Feriés)</formula>
    </cfRule>
  </conditionalFormatting>
  <conditionalFormatting sqref="G10:G35">
    <cfRule type="expression" dxfId="32" priority="3" stopIfTrue="1">
      <formula>OR($G$9=Feriés)</formula>
    </cfRule>
  </conditionalFormatting>
  <conditionalFormatting sqref="H10:H35">
    <cfRule type="expression" dxfId="31" priority="2" stopIfTrue="1">
      <formula>$H$8="Samedi"</formula>
    </cfRule>
  </conditionalFormatting>
  <conditionalFormatting sqref="I10:I35">
    <cfRule type="expression" dxfId="30" priority="1" stopIfTrue="1">
      <formula>$I$8="Dimanche"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I35"/>
  <sheetViews>
    <sheetView topLeftCell="A16" workbookViewId="0">
      <selection activeCell="I35" sqref="A10:I35"/>
    </sheetView>
  </sheetViews>
  <sheetFormatPr baseColWidth="10" defaultRowHeight="12.75"/>
  <cols>
    <col min="1" max="1" width="24" bestFit="1" customWidth="1"/>
  </cols>
  <sheetData>
    <row r="1" spans="1:9">
      <c r="A1" s="8" t="s">
        <v>130</v>
      </c>
    </row>
    <row r="4" spans="1:9" ht="19.5" customHeight="1"/>
    <row r="5" spans="1:9" ht="19.5" customHeight="1"/>
    <row r="6" spans="1:9" ht="19.5" customHeight="1"/>
    <row r="7" spans="1:9" ht="19.5" customHeight="1"/>
    <row r="8" spans="1:9" ht="19.5" customHeight="1">
      <c r="A8" s="52"/>
      <c r="B8" s="53"/>
      <c r="C8" s="60" t="s">
        <v>52</v>
      </c>
      <c r="D8" s="60" t="s">
        <v>53</v>
      </c>
      <c r="E8" s="60" t="s">
        <v>54</v>
      </c>
      <c r="F8" s="60" t="s">
        <v>55</v>
      </c>
      <c r="G8" s="60" t="s">
        <v>56</v>
      </c>
      <c r="H8" s="60" t="s">
        <v>57</v>
      </c>
      <c r="I8" s="61" t="s">
        <v>58</v>
      </c>
    </row>
    <row r="9" spans="1:9" ht="19.5" customHeight="1">
      <c r="A9" s="62" t="s">
        <v>34</v>
      </c>
      <c r="B9" s="63" t="s">
        <v>8</v>
      </c>
      <c r="C9" s="64">
        <f>Tableau!B5</f>
        <v>41652</v>
      </c>
      <c r="D9" s="64">
        <f t="shared" ref="D9:I9" si="0">C9+1</f>
        <v>41653</v>
      </c>
      <c r="E9" s="64">
        <f t="shared" si="0"/>
        <v>41654</v>
      </c>
      <c r="F9" s="64">
        <f t="shared" si="0"/>
        <v>41655</v>
      </c>
      <c r="G9" s="64">
        <f t="shared" si="0"/>
        <v>41656</v>
      </c>
      <c r="H9" s="64">
        <f t="shared" si="0"/>
        <v>41657</v>
      </c>
      <c r="I9" s="65">
        <f t="shared" si="0"/>
        <v>41658</v>
      </c>
    </row>
    <row r="10" spans="1:9" ht="19.5" customHeight="1">
      <c r="A10" s="49" t="str">
        <f ca="1">Données!T18</f>
        <v>Marie Cristal</v>
      </c>
      <c r="B10" s="49" t="str">
        <f ca="1">IFERROR(VLOOKUP(A10,Tableau2[[Complet]:[Equipe]],3,0),"")</f>
        <v>site 1</v>
      </c>
      <c r="C10" s="34"/>
      <c r="D10" s="34"/>
      <c r="E10" s="34"/>
      <c r="F10" s="34"/>
      <c r="G10" s="34"/>
      <c r="H10" s="34"/>
      <c r="I10" s="34"/>
    </row>
    <row r="11" spans="1:9" ht="19.5" customHeight="1">
      <c r="A11" s="49" t="str">
        <f ca="1">Données!T19</f>
        <v>Eliane Nathou</v>
      </c>
      <c r="B11" s="49" t="str">
        <f ca="1">IFERROR(VLOOKUP(A11,Tableau2[[Complet]:[Equipe]],3,0),"")</f>
        <v>site 1</v>
      </c>
      <c r="C11" s="34"/>
      <c r="D11" s="34"/>
      <c r="E11" s="34"/>
      <c r="F11" s="34"/>
      <c r="G11" s="34"/>
      <c r="H11" s="34"/>
      <c r="I11" s="34"/>
    </row>
    <row r="12" spans="1:9" ht="19.5" customHeight="1">
      <c r="A12" s="49" t="str">
        <f ca="1">Données!T20</f>
        <v>Nathalia Vutton</v>
      </c>
      <c r="B12" s="49" t="str">
        <f ca="1">IFERROR(VLOOKUP(A12,Tableau2[[Complet]:[Equipe]],3,0),"")</f>
        <v>site 1</v>
      </c>
      <c r="C12" s="34"/>
      <c r="D12" s="34"/>
      <c r="E12" s="34"/>
      <c r="F12" s="34"/>
      <c r="G12" s="34"/>
      <c r="H12" s="34"/>
      <c r="I12" s="34"/>
    </row>
    <row r="13" spans="1:9" ht="21" customHeight="1">
      <c r="A13" s="49" t="str">
        <f ca="1">Données!T21</f>
        <v>Diana Fuentes</v>
      </c>
      <c r="B13" s="49" t="str">
        <f ca="1">IFERROR(VLOOKUP(A13,Tableau2[[Complet]:[Equipe]],3,0),"")</f>
        <v>site 1</v>
      </c>
      <c r="C13" s="34"/>
      <c r="D13" s="34"/>
      <c r="E13" s="34"/>
      <c r="F13" s="34"/>
      <c r="G13" s="34"/>
      <c r="H13" s="34"/>
      <c r="I13" s="34"/>
    </row>
    <row r="14" spans="1:9" ht="21" customHeight="1">
      <c r="A14" s="49" t="str">
        <f ca="1">Données!T22</f>
        <v>Virginie Viola</v>
      </c>
      <c r="B14" s="49" t="str">
        <f ca="1">IFERROR(VLOOKUP(A14,Tableau2[[Complet]:[Equipe]],3,0),"")</f>
        <v>site 1</v>
      </c>
      <c r="C14" s="34"/>
      <c r="D14" s="34"/>
      <c r="E14" s="34"/>
      <c r="F14" s="34"/>
      <c r="G14" s="34"/>
      <c r="H14" s="34"/>
      <c r="I14" s="34"/>
    </row>
    <row r="15" spans="1:9" ht="21" customHeight="1">
      <c r="A15" s="49" t="str">
        <f ca="1">Données!T23</f>
        <v>Christiane Salin</v>
      </c>
      <c r="B15" s="49" t="str">
        <f ca="1">IFERROR(VLOOKUP(A15,Tableau2[[Complet]:[Equipe]],3,0),"")</f>
        <v>site 1</v>
      </c>
      <c r="C15" s="34"/>
      <c r="D15" s="34"/>
      <c r="E15" s="34"/>
      <c r="F15" s="34"/>
      <c r="G15" s="34"/>
      <c r="H15" s="34"/>
      <c r="I15" s="34"/>
    </row>
    <row r="16" spans="1:9" ht="21" customHeight="1">
      <c r="A16" s="49" t="str">
        <f ca="1">Données!T24</f>
        <v>Roxanne Melon</v>
      </c>
      <c r="B16" s="49" t="str">
        <f ca="1">IFERROR(VLOOKUP(A16,Tableau2[[Complet]:[Equipe]],3,0),"")</f>
        <v>site 2</v>
      </c>
      <c r="C16" s="34"/>
      <c r="D16" s="34"/>
      <c r="E16" s="34"/>
      <c r="F16" s="34"/>
      <c r="G16" s="34"/>
      <c r="H16" s="34"/>
      <c r="I16" s="34"/>
    </row>
    <row r="17" spans="1:9" ht="21" customHeight="1">
      <c r="A17" s="49" t="str">
        <f ca="1">Données!T25</f>
        <v>Aimée Domballe</v>
      </c>
      <c r="B17" s="49" t="str">
        <f ca="1">IFERROR(VLOOKUP(A17,Tableau2[[Complet]:[Equipe]],3,0),"")</f>
        <v>site 2</v>
      </c>
      <c r="C17" s="34"/>
      <c r="D17" s="34"/>
      <c r="E17" s="34"/>
      <c r="F17" s="34"/>
      <c r="G17" s="34"/>
      <c r="H17" s="34"/>
      <c r="I17" s="34"/>
    </row>
    <row r="18" spans="1:9" ht="21" customHeight="1">
      <c r="A18" s="49" t="str">
        <f ca="1">Données!T26</f>
        <v>Agathe Honorin</v>
      </c>
      <c r="B18" s="49" t="str">
        <f ca="1">IFERROR(VLOOKUP(A18,Tableau2[[Complet]:[Equipe]],3,0),"")</f>
        <v>site 2</v>
      </c>
      <c r="C18" s="34"/>
      <c r="D18" s="34"/>
      <c r="E18" s="34"/>
      <c r="F18" s="34"/>
      <c r="G18" s="34"/>
      <c r="H18" s="34"/>
      <c r="I18" s="34"/>
    </row>
    <row r="19" spans="1:9" ht="21" customHeight="1">
      <c r="A19" s="49" t="str">
        <f ca="1">Données!T27</f>
        <v>Thomas Remi</v>
      </c>
      <c r="B19" s="49" t="str">
        <f ca="1">IFERROR(VLOOKUP(A19,Tableau2[[Complet]:[Equipe]],3,0),"")</f>
        <v>site 2</v>
      </c>
      <c r="C19" s="34"/>
      <c r="D19" s="34"/>
      <c r="E19" s="34"/>
      <c r="F19" s="34"/>
      <c r="G19" s="34"/>
      <c r="H19" s="34"/>
      <c r="I19" s="34"/>
    </row>
    <row r="20" spans="1:9" ht="21" customHeight="1">
      <c r="A20" s="49" t="str">
        <f ca="1">Données!T28</f>
        <v>Blaise Pascalion</v>
      </c>
      <c r="B20" s="49" t="str">
        <f ca="1">IFERROR(VLOOKUP(A20,Tableau2[[Complet]:[Equipe]],3,0),"")</f>
        <v>site 3</v>
      </c>
      <c r="C20" s="34"/>
      <c r="D20" s="34"/>
      <c r="E20" s="34"/>
      <c r="F20" s="34"/>
      <c r="G20" s="34"/>
      <c r="H20" s="34"/>
      <c r="I20" s="34"/>
    </row>
    <row r="21" spans="1:9" ht="21" customHeight="1">
      <c r="A21" s="49" t="str">
        <f ca="1">Données!T29</f>
        <v xml:space="preserve">Germain Galant </v>
      </c>
      <c r="B21" s="49" t="str">
        <f ca="1">IFERROR(VLOOKUP(A21,Tableau2[[Complet]:[Equipe]],3,0),"")</f>
        <v>site 3</v>
      </c>
      <c r="C21" s="34"/>
      <c r="D21" s="34"/>
      <c r="E21" s="34"/>
      <c r="F21" s="34"/>
      <c r="G21" s="34"/>
      <c r="H21" s="34"/>
      <c r="I21" s="34"/>
    </row>
    <row r="22" spans="1:9" ht="21" customHeight="1">
      <c r="A22" s="49" t="str">
        <f ca="1">Données!T30</f>
        <v>Didier Dona</v>
      </c>
      <c r="B22" s="49" t="str">
        <f ca="1">IFERROR(VLOOKUP(A22,Tableau2[[Complet]:[Equipe]],3,0),"")</f>
        <v>site 3</v>
      </c>
      <c r="C22" s="34"/>
      <c r="D22" s="34"/>
      <c r="E22" s="34"/>
      <c r="F22" s="34"/>
      <c r="G22" s="34"/>
      <c r="H22" s="34"/>
      <c r="I22" s="34"/>
    </row>
    <row r="23" spans="1:9" ht="21" customHeight="1">
      <c r="A23" s="49" t="str">
        <f ca="1">Données!T31</f>
        <v>Joëline Thefine</v>
      </c>
      <c r="B23" s="49" t="str">
        <f ca="1">IFERROR(VLOOKUP(A23,Tableau2[[Complet]:[Equipe]],3,0),"")</f>
        <v>site 3</v>
      </c>
      <c r="C23" s="34"/>
      <c r="D23" s="34"/>
      <c r="E23" s="34"/>
      <c r="F23" s="34"/>
      <c r="G23" s="34"/>
      <c r="H23" s="34"/>
      <c r="I23" s="34"/>
    </row>
    <row r="24" spans="1:9" ht="21" customHeight="1">
      <c r="A24" s="49" t="str">
        <f ca="1">Données!T32</f>
        <v>Judith Lerroy</v>
      </c>
      <c r="B24" s="49" t="str">
        <f ca="1">IFERROR(VLOOKUP(A24,Tableau2[[Complet]:[Equipe]],3,0),"")</f>
        <v>site 3</v>
      </c>
      <c r="C24" s="34"/>
      <c r="D24" s="34"/>
      <c r="E24" s="34"/>
      <c r="F24" s="34"/>
      <c r="G24" s="34"/>
      <c r="H24" s="34"/>
      <c r="I24" s="34"/>
    </row>
    <row r="25" spans="1:9" ht="21" customHeight="1">
      <c r="A25" s="49" t="str">
        <f ca="1">Données!T33</f>
        <v>Jeremy Boittin</v>
      </c>
      <c r="B25" s="49" t="str">
        <f ca="1">IFERROR(VLOOKUP(A25,Tableau2[[Complet]:[Equipe]],3,0),"")</f>
        <v>site 3</v>
      </c>
      <c r="C25" s="34"/>
      <c r="D25" s="34"/>
      <c r="E25" s="34"/>
      <c r="F25" s="34"/>
      <c r="G25" s="34"/>
      <c r="H25" s="34"/>
      <c r="I25" s="34"/>
    </row>
    <row r="26" spans="1:9" ht="21" customHeight="1">
      <c r="A26" s="49" t="str">
        <f ca="1">Données!T34</f>
        <v/>
      </c>
      <c r="B26" s="49" t="str">
        <f ca="1">IFERROR(VLOOKUP(A26,Tableau2[[Complet]:[Equipe]],3,0),"")</f>
        <v/>
      </c>
      <c r="C26" s="34"/>
      <c r="D26" s="34"/>
      <c r="E26" s="34"/>
      <c r="F26" s="34"/>
      <c r="G26" s="34"/>
      <c r="H26" s="34"/>
      <c r="I26" s="34"/>
    </row>
    <row r="27" spans="1:9" ht="21" customHeight="1">
      <c r="A27" s="49" t="str">
        <f ca="1">Données!T35</f>
        <v/>
      </c>
      <c r="B27" s="49" t="str">
        <f ca="1">IFERROR(VLOOKUP(A27,Tableau2[[Complet]:[Equipe]],3,0),"")</f>
        <v/>
      </c>
      <c r="C27" s="34"/>
      <c r="D27" s="34"/>
      <c r="E27" s="34"/>
      <c r="F27" s="34"/>
      <c r="G27" s="34"/>
      <c r="H27" s="34"/>
      <c r="I27" s="34"/>
    </row>
    <row r="28" spans="1:9" ht="21" customHeight="1">
      <c r="A28" s="49" t="str">
        <f ca="1">Données!T36</f>
        <v/>
      </c>
      <c r="B28" s="49" t="str">
        <f ca="1">IFERROR(VLOOKUP(A28,Tableau2[[Complet]:[Equipe]],3,0),"")</f>
        <v/>
      </c>
      <c r="C28" s="34"/>
      <c r="D28" s="34"/>
      <c r="E28" s="34"/>
      <c r="F28" s="34"/>
      <c r="G28" s="34"/>
      <c r="H28" s="34"/>
      <c r="I28" s="34"/>
    </row>
    <row r="29" spans="1:9" ht="21" customHeight="1">
      <c r="A29" s="49" t="str">
        <f ca="1">Données!T37</f>
        <v/>
      </c>
      <c r="B29" s="49" t="str">
        <f ca="1">IFERROR(VLOOKUP(A29,Tableau2[[Complet]:[Equipe]],3,0),"")</f>
        <v/>
      </c>
      <c r="C29" s="34"/>
      <c r="D29" s="34"/>
      <c r="E29" s="34"/>
      <c r="F29" s="34"/>
      <c r="G29" s="34"/>
      <c r="H29" s="34"/>
      <c r="I29" s="34"/>
    </row>
    <row r="30" spans="1:9" ht="21" customHeight="1">
      <c r="A30" s="49" t="str">
        <f ca="1">Données!T38</f>
        <v/>
      </c>
      <c r="B30" s="49" t="str">
        <f ca="1">IFERROR(VLOOKUP(A30,Tableau2[[Complet]:[Equipe]],3,0),"")</f>
        <v/>
      </c>
      <c r="C30" s="34"/>
      <c r="D30" s="34"/>
      <c r="E30" s="34"/>
      <c r="F30" s="34"/>
      <c r="G30" s="34"/>
      <c r="H30" s="34"/>
      <c r="I30" s="34"/>
    </row>
    <row r="31" spans="1:9" ht="21" customHeight="1">
      <c r="A31" s="49" t="str">
        <f ca="1">Données!T39</f>
        <v/>
      </c>
      <c r="B31" s="49" t="str">
        <f ca="1">IFERROR(VLOOKUP(A31,Tableau2[[Complet]:[Equipe]],3,0),"")</f>
        <v/>
      </c>
      <c r="C31" s="34"/>
      <c r="D31" s="34"/>
      <c r="E31" s="34"/>
      <c r="F31" s="34"/>
      <c r="G31" s="34"/>
      <c r="H31" s="34"/>
      <c r="I31" s="34"/>
    </row>
    <row r="32" spans="1:9" ht="21" customHeight="1">
      <c r="A32" s="49" t="str">
        <f ca="1">Données!T40</f>
        <v/>
      </c>
      <c r="B32" s="49" t="str">
        <f ca="1">IFERROR(VLOOKUP(A32,Tableau2[[Complet]:[Equipe]],3,0),"")</f>
        <v/>
      </c>
      <c r="C32" s="34"/>
      <c r="D32" s="34"/>
      <c r="E32" s="34"/>
      <c r="F32" s="34"/>
      <c r="G32" s="34"/>
      <c r="H32" s="34"/>
      <c r="I32" s="34"/>
    </row>
    <row r="33" spans="1:9" ht="21" customHeight="1">
      <c r="A33" s="49" t="str">
        <f ca="1">Données!T41</f>
        <v/>
      </c>
      <c r="B33" s="49" t="str">
        <f ca="1">IFERROR(VLOOKUP(A33,Tableau2[[Complet]:[Equipe]],3,0),"")</f>
        <v/>
      </c>
      <c r="C33" s="34"/>
      <c r="D33" s="34"/>
      <c r="E33" s="34"/>
      <c r="F33" s="34"/>
      <c r="G33" s="34"/>
      <c r="H33" s="34"/>
      <c r="I33" s="34"/>
    </row>
    <row r="34" spans="1:9" ht="21" customHeight="1">
      <c r="A34" s="49"/>
      <c r="B34" s="49" t="str">
        <f>IFERROR(VLOOKUP(A34,Tableau2[[Complet]:[Equipe]],3,0),"")</f>
        <v/>
      </c>
      <c r="C34" s="34"/>
      <c r="D34" s="34"/>
      <c r="E34" s="34"/>
      <c r="F34" s="34"/>
      <c r="G34" s="34"/>
      <c r="H34" s="34"/>
      <c r="I34" s="34"/>
    </row>
    <row r="35" spans="1:9" ht="21" customHeight="1">
      <c r="A35" s="49"/>
      <c r="B35" s="49" t="str">
        <f>IFERROR(VLOOKUP(A35,Tableau2[[Complet]:[Equipe]],3,0),"")</f>
        <v/>
      </c>
      <c r="C35" s="34"/>
      <c r="D35" s="34"/>
      <c r="E35" s="34"/>
      <c r="F35" s="34"/>
      <c r="G35" s="34"/>
      <c r="H35" s="34"/>
      <c r="I35" s="34"/>
    </row>
  </sheetData>
  <conditionalFormatting sqref="C10:C35">
    <cfRule type="expression" dxfId="29" priority="7" stopIfTrue="1">
      <formula>OR($C$9=Feriés)</formula>
    </cfRule>
  </conditionalFormatting>
  <conditionalFormatting sqref="D10:D35">
    <cfRule type="expression" dxfId="28" priority="6" stopIfTrue="1">
      <formula>OR($D$9=Feriés)</formula>
    </cfRule>
  </conditionalFormatting>
  <conditionalFormatting sqref="E10:E35">
    <cfRule type="expression" dxfId="27" priority="5" stopIfTrue="1">
      <formula>OR($E$9=Feriés)</formula>
    </cfRule>
  </conditionalFormatting>
  <conditionalFormatting sqref="F10:F35">
    <cfRule type="expression" dxfId="26" priority="4" stopIfTrue="1">
      <formula>OR($F$9=Feriés)</formula>
    </cfRule>
  </conditionalFormatting>
  <conditionalFormatting sqref="G10:G35">
    <cfRule type="expression" dxfId="25" priority="3" stopIfTrue="1">
      <formula>OR($G$9=Feriés)</formula>
    </cfRule>
  </conditionalFormatting>
  <conditionalFormatting sqref="H10:H35">
    <cfRule type="expression" dxfId="24" priority="2" stopIfTrue="1">
      <formula>$H$8="Samedi"</formula>
    </cfRule>
  </conditionalFormatting>
  <conditionalFormatting sqref="I10:I35">
    <cfRule type="expression" dxfId="23" priority="1" stopIfTrue="1">
      <formula>$I$8="Dimanche"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5"/>
  <sheetViews>
    <sheetView topLeftCell="A10" workbookViewId="0">
      <selection activeCell="I35" sqref="A10:I35"/>
    </sheetView>
  </sheetViews>
  <sheetFormatPr baseColWidth="10" defaultRowHeight="12.75"/>
  <cols>
    <col min="1" max="1" width="16.5703125" bestFit="1" customWidth="1"/>
  </cols>
  <sheetData>
    <row r="1" spans="1:9">
      <c r="A1" s="8" t="s">
        <v>131</v>
      </c>
    </row>
    <row r="2" spans="1:9">
      <c r="A2" s="8"/>
    </row>
    <row r="3" spans="1:9">
      <c r="A3" s="8"/>
    </row>
    <row r="4" spans="1:9">
      <c r="A4" s="8" t="s">
        <v>136</v>
      </c>
    </row>
    <row r="5" spans="1:9">
      <c r="A5" s="8"/>
    </row>
    <row r="6" spans="1:9">
      <c r="A6" s="8"/>
    </row>
    <row r="8" spans="1:9">
      <c r="A8" s="52"/>
      <c r="B8" s="53"/>
      <c r="C8" s="60" t="s">
        <v>52</v>
      </c>
      <c r="D8" s="60" t="s">
        <v>53</v>
      </c>
      <c r="E8" s="60" t="s">
        <v>54</v>
      </c>
      <c r="F8" s="60" t="s">
        <v>55</v>
      </c>
      <c r="G8" s="60" t="s">
        <v>56</v>
      </c>
      <c r="H8" s="60" t="s">
        <v>57</v>
      </c>
      <c r="I8" s="61" t="s">
        <v>58</v>
      </c>
    </row>
    <row r="9" spans="1:9">
      <c r="A9" s="62" t="s">
        <v>34</v>
      </c>
      <c r="B9" s="63" t="s">
        <v>8</v>
      </c>
      <c r="C9" s="64">
        <f>Tableau!B5</f>
        <v>41652</v>
      </c>
      <c r="D9" s="64">
        <f t="shared" ref="D9:I9" si="0">C9+1</f>
        <v>41653</v>
      </c>
      <c r="E9" s="64">
        <f t="shared" si="0"/>
        <v>41654</v>
      </c>
      <c r="F9" s="64">
        <f t="shared" si="0"/>
        <v>41655</v>
      </c>
      <c r="G9" s="64">
        <f t="shared" si="0"/>
        <v>41656</v>
      </c>
      <c r="H9" s="64">
        <f t="shared" si="0"/>
        <v>41657</v>
      </c>
      <c r="I9" s="65">
        <f t="shared" si="0"/>
        <v>41658</v>
      </c>
    </row>
    <row r="10" spans="1:9" ht="21.75" customHeight="1">
      <c r="A10" s="49" t="str">
        <f ca="1">Données!U33</f>
        <v/>
      </c>
      <c r="B10" s="49" t="str">
        <f ca="1">IFERROR(VLOOKUP(A10,Tableau2[[Complet]:[Equipe]],3,0),"")</f>
        <v/>
      </c>
      <c r="C10" s="34"/>
      <c r="D10" s="34"/>
      <c r="E10" s="34"/>
      <c r="F10" s="34"/>
      <c r="G10" s="34"/>
      <c r="H10" s="34"/>
      <c r="I10" s="34"/>
    </row>
    <row r="11" spans="1:9" ht="21.75" customHeight="1">
      <c r="A11" s="49" t="str">
        <f ca="1">Données!U34</f>
        <v>Léonce  Richard</v>
      </c>
      <c r="B11" s="49" t="str">
        <f ca="1">IFERROR(VLOOKUP(A11,Tableau2[[Complet]:[Equipe]],3,0),"")</f>
        <v>site 1</v>
      </c>
      <c r="C11" s="34"/>
      <c r="D11" s="34"/>
      <c r="E11" s="34"/>
      <c r="F11" s="34"/>
      <c r="G11" s="34"/>
      <c r="H11" s="34"/>
      <c r="I11" s="34"/>
    </row>
    <row r="12" spans="1:9" ht="21.75" customHeight="1">
      <c r="A12" s="49" t="str">
        <f ca="1">Données!U35</f>
        <v>Gérard Francois</v>
      </c>
      <c r="B12" s="49" t="str">
        <f ca="1">IFERROR(VLOOKUP(A12,Tableau2[[Complet]:[Equipe]],3,0),"")</f>
        <v>site 1</v>
      </c>
      <c r="C12" s="34"/>
      <c r="D12" s="34"/>
      <c r="E12" s="34"/>
      <c r="F12" s="34"/>
      <c r="G12" s="34"/>
      <c r="H12" s="34"/>
      <c r="I12" s="34"/>
    </row>
    <row r="13" spans="1:9" ht="21.75" customHeight="1">
      <c r="A13" s="49" t="str">
        <f ca="1">Données!U36</f>
        <v>Rachid Amani</v>
      </c>
      <c r="B13" s="49" t="str">
        <f ca="1">IFERROR(VLOOKUP(A13,Tableau2[[Complet]:[Equipe]],3,0),"")</f>
        <v>site 1</v>
      </c>
      <c r="C13" s="34"/>
      <c r="D13" s="34"/>
      <c r="E13" s="34"/>
      <c r="F13" s="34"/>
      <c r="G13" s="34"/>
      <c r="H13" s="34"/>
      <c r="I13" s="34"/>
    </row>
    <row r="14" spans="1:9" ht="21.75" customHeight="1">
      <c r="A14" s="49" t="str">
        <f ca="1">Données!U37</f>
        <v>Quentin Vianney</v>
      </c>
      <c r="B14" s="49" t="str">
        <f ca="1">IFERROR(VLOOKUP(A14,Tableau2[[Complet]:[Equipe]],3,0),"")</f>
        <v>Site 4</v>
      </c>
      <c r="C14" s="34"/>
      <c r="D14" s="34"/>
      <c r="E14" s="34"/>
      <c r="F14" s="34"/>
      <c r="G14" s="34"/>
      <c r="H14" s="34"/>
      <c r="I14" s="34"/>
    </row>
    <row r="15" spans="1:9" ht="21.75" customHeight="1">
      <c r="A15" s="49" t="str">
        <f ca="1">Données!U38</f>
        <v>Ignace Bert</v>
      </c>
      <c r="B15" s="49" t="str">
        <f ca="1">IFERROR(VLOOKUP(A15,Tableau2[[Complet]:[Equipe]],3,0),"")</f>
        <v>Site 4</v>
      </c>
      <c r="C15" s="34"/>
      <c r="D15" s="34"/>
      <c r="E15" s="34"/>
      <c r="F15" s="34"/>
      <c r="G15" s="34"/>
      <c r="H15" s="34"/>
      <c r="I15" s="34"/>
    </row>
    <row r="16" spans="1:9" ht="21.75" customHeight="1">
      <c r="A16" s="49" t="str">
        <f ca="1">Données!U39</f>
        <v>Pélagie Toison</v>
      </c>
      <c r="B16" s="49" t="str">
        <f ca="1">IFERROR(VLOOKUP(A16,Tableau2[[Complet]:[Equipe]],3,0),"")</f>
        <v>Site 4</v>
      </c>
      <c r="C16" s="34"/>
      <c r="D16" s="34"/>
      <c r="E16" s="34"/>
      <c r="F16" s="34"/>
      <c r="G16" s="34"/>
      <c r="H16" s="34"/>
      <c r="I16" s="34"/>
    </row>
    <row r="17" spans="1:9" ht="21.75" customHeight="1">
      <c r="A17" s="49" t="str">
        <f ca="1">Données!U40</f>
        <v/>
      </c>
      <c r="B17" s="49" t="str">
        <f ca="1">IFERROR(VLOOKUP(A17,Tableau2[[Complet]:[Equipe]],3,0),"")</f>
        <v/>
      </c>
      <c r="C17" s="34"/>
      <c r="D17" s="34"/>
      <c r="E17" s="34"/>
      <c r="F17" s="34"/>
      <c r="G17" s="34"/>
      <c r="H17" s="34"/>
      <c r="I17" s="34"/>
    </row>
    <row r="18" spans="1:9" ht="21.75" customHeight="1">
      <c r="A18" s="49" t="str">
        <f ca="1">Données!U41</f>
        <v/>
      </c>
      <c r="B18" s="49" t="str">
        <f ca="1">IFERROR(VLOOKUP(A18,Tableau2[[Complet]:[Equipe]],3,0),"")</f>
        <v/>
      </c>
      <c r="C18" s="34"/>
      <c r="D18" s="34"/>
      <c r="E18" s="34"/>
      <c r="F18" s="34"/>
      <c r="G18" s="34"/>
      <c r="H18" s="34"/>
      <c r="I18" s="34"/>
    </row>
    <row r="19" spans="1:9" ht="21.75" customHeight="1">
      <c r="A19" s="49" t="str">
        <f ca="1">Données!U42</f>
        <v/>
      </c>
      <c r="B19" s="49" t="str">
        <f ca="1">IFERROR(VLOOKUP(A19,Tableau2[[Complet]:[Equipe]],3,0),"")</f>
        <v/>
      </c>
      <c r="C19" s="34"/>
      <c r="D19" s="34"/>
      <c r="E19" s="34"/>
      <c r="F19" s="34"/>
      <c r="G19" s="34"/>
      <c r="H19" s="34"/>
      <c r="I19" s="34"/>
    </row>
    <row r="20" spans="1:9" ht="21.75" customHeight="1">
      <c r="A20" s="49" t="str">
        <f ca="1">Données!U43</f>
        <v/>
      </c>
      <c r="B20" s="49" t="str">
        <f ca="1">IFERROR(VLOOKUP(A20,Tableau2[[Complet]:[Equipe]],3,0),"")</f>
        <v/>
      </c>
      <c r="C20" s="34"/>
      <c r="D20" s="34"/>
      <c r="E20" s="34"/>
      <c r="F20" s="34"/>
      <c r="G20" s="34"/>
      <c r="H20" s="34"/>
      <c r="I20" s="34"/>
    </row>
    <row r="21" spans="1:9" ht="21.75" customHeight="1">
      <c r="A21" s="49" t="str">
        <f ca="1">Données!U44</f>
        <v/>
      </c>
      <c r="B21" s="49" t="str">
        <f ca="1">IFERROR(VLOOKUP(A21,Tableau2[[Complet]:[Equipe]],3,0),"")</f>
        <v/>
      </c>
      <c r="C21" s="34"/>
      <c r="D21" s="34"/>
      <c r="E21" s="34"/>
      <c r="F21" s="34"/>
      <c r="G21" s="34"/>
      <c r="H21" s="34"/>
      <c r="I21" s="34"/>
    </row>
    <row r="22" spans="1:9" ht="21.75" customHeight="1">
      <c r="A22" s="49" t="str">
        <f ca="1">Données!U45</f>
        <v/>
      </c>
      <c r="B22" s="49" t="str">
        <f ca="1">IFERROR(VLOOKUP(A22,Tableau2[[Complet]:[Equipe]],3,0),"")</f>
        <v/>
      </c>
      <c r="C22" s="34"/>
      <c r="D22" s="34"/>
      <c r="E22" s="34"/>
      <c r="F22" s="34"/>
      <c r="G22" s="34"/>
      <c r="H22" s="34"/>
      <c r="I22" s="34"/>
    </row>
    <row r="23" spans="1:9" ht="21.75" customHeight="1">
      <c r="A23" s="49" t="str">
        <f ca="1">Données!U46</f>
        <v/>
      </c>
      <c r="B23" s="49" t="str">
        <f ca="1">IFERROR(VLOOKUP(A23,Tableau2[[Complet]:[Equipe]],3,0),"")</f>
        <v/>
      </c>
      <c r="C23" s="34"/>
      <c r="D23" s="34"/>
      <c r="E23" s="34"/>
      <c r="F23" s="34"/>
      <c r="G23" s="34"/>
      <c r="H23" s="34"/>
      <c r="I23" s="34"/>
    </row>
    <row r="24" spans="1:9" ht="21.75" customHeight="1">
      <c r="A24" s="49" t="str">
        <f ca="1">Données!U47</f>
        <v/>
      </c>
      <c r="B24" s="49" t="str">
        <f ca="1">IFERROR(VLOOKUP(A24,Tableau2[[Complet]:[Equipe]],3,0),"")</f>
        <v/>
      </c>
      <c r="C24" s="34"/>
      <c r="D24" s="34"/>
      <c r="E24" s="34"/>
      <c r="F24" s="34"/>
      <c r="G24" s="34"/>
      <c r="H24" s="34"/>
      <c r="I24" s="34"/>
    </row>
    <row r="25" spans="1:9" ht="21.75" customHeight="1">
      <c r="A25" s="49" t="str">
        <f ca="1">Données!U48</f>
        <v/>
      </c>
      <c r="B25" s="49" t="str">
        <f ca="1">IFERROR(VLOOKUP(A25,Tableau2[[Complet]:[Equipe]],3,0),"")</f>
        <v/>
      </c>
      <c r="C25" s="34"/>
      <c r="D25" s="34"/>
      <c r="E25" s="34"/>
      <c r="F25" s="34"/>
      <c r="G25" s="34"/>
      <c r="H25" s="34"/>
      <c r="I25" s="34"/>
    </row>
    <row r="26" spans="1:9" ht="21.75" customHeight="1">
      <c r="A26" s="49" t="str">
        <f ca="1">Données!U49</f>
        <v/>
      </c>
      <c r="B26" s="49" t="str">
        <f ca="1">IFERROR(VLOOKUP(A26,Tableau2[[Complet]:[Equipe]],3,0),"")</f>
        <v/>
      </c>
      <c r="C26" s="34"/>
      <c r="D26" s="34"/>
      <c r="E26" s="34"/>
      <c r="F26" s="34"/>
      <c r="G26" s="34"/>
      <c r="H26" s="34"/>
      <c r="I26" s="34"/>
    </row>
    <row r="27" spans="1:9" ht="21.75" customHeight="1">
      <c r="A27" s="49" t="str">
        <f ca="1">Données!U50</f>
        <v/>
      </c>
      <c r="B27" s="49" t="str">
        <f ca="1">IFERROR(VLOOKUP(A27,Tableau2[[Complet]:[Equipe]],3,0),"")</f>
        <v/>
      </c>
      <c r="C27" s="34"/>
      <c r="D27" s="34"/>
      <c r="E27" s="34"/>
      <c r="F27" s="34"/>
      <c r="G27" s="34"/>
      <c r="H27" s="34"/>
      <c r="I27" s="34"/>
    </row>
    <row r="28" spans="1:9" ht="21.75" customHeight="1">
      <c r="A28" s="49"/>
      <c r="B28" s="49" t="str">
        <f>IFERROR(VLOOKUP(A28,Tableau2[[Complet]:[Equipe]],3,0),"")</f>
        <v/>
      </c>
      <c r="C28" s="34"/>
      <c r="D28" s="34"/>
      <c r="E28" s="34"/>
      <c r="F28" s="34"/>
      <c r="G28" s="34"/>
      <c r="H28" s="34"/>
      <c r="I28" s="34"/>
    </row>
    <row r="29" spans="1:9" ht="21.75" customHeight="1">
      <c r="A29" s="49"/>
      <c r="B29" s="49" t="str">
        <f>IFERROR(VLOOKUP(A29,Tableau2[[Complet]:[Equipe]],3,0),"")</f>
        <v/>
      </c>
      <c r="C29" s="34"/>
      <c r="D29" s="34"/>
      <c r="E29" s="34"/>
      <c r="F29" s="34"/>
      <c r="G29" s="34"/>
      <c r="H29" s="34"/>
      <c r="I29" s="34"/>
    </row>
    <row r="30" spans="1:9" ht="21.75" customHeight="1">
      <c r="A30" s="49"/>
      <c r="B30" s="49" t="str">
        <f>IFERROR(VLOOKUP(A30,Tableau2[[Complet]:[Equipe]],3,0),"")</f>
        <v/>
      </c>
      <c r="C30" s="34"/>
      <c r="D30" s="34"/>
      <c r="E30" s="34"/>
      <c r="F30" s="34"/>
      <c r="G30" s="34"/>
      <c r="H30" s="34"/>
      <c r="I30" s="34"/>
    </row>
    <row r="31" spans="1:9" ht="21.75" customHeight="1">
      <c r="A31" s="49"/>
      <c r="B31" s="49" t="str">
        <f>IFERROR(VLOOKUP(A31,Tableau2[[Complet]:[Equipe]],3,0),"")</f>
        <v/>
      </c>
      <c r="C31" s="34"/>
      <c r="D31" s="34"/>
      <c r="E31" s="34"/>
      <c r="F31" s="34"/>
      <c r="G31" s="34"/>
      <c r="H31" s="34"/>
      <c r="I31" s="34"/>
    </row>
    <row r="32" spans="1:9" ht="21.75" customHeight="1">
      <c r="A32" s="49"/>
      <c r="B32" s="49" t="str">
        <f>IFERROR(VLOOKUP(A32,Tableau2[[Complet]:[Equipe]],3,0),"")</f>
        <v/>
      </c>
      <c r="C32" s="34"/>
      <c r="D32" s="34"/>
      <c r="E32" s="34"/>
      <c r="F32" s="34"/>
      <c r="G32" s="34"/>
      <c r="H32" s="34"/>
      <c r="I32" s="34"/>
    </row>
    <row r="33" spans="1:9" ht="21.75" customHeight="1">
      <c r="A33" s="49"/>
      <c r="B33" s="49" t="str">
        <f>IFERROR(VLOOKUP(A33,Tableau2[[Complet]:[Equipe]],3,0),"")</f>
        <v/>
      </c>
      <c r="C33" s="34"/>
      <c r="D33" s="34"/>
      <c r="E33" s="34"/>
      <c r="F33" s="34"/>
      <c r="G33" s="34"/>
      <c r="H33" s="34"/>
      <c r="I33" s="34"/>
    </row>
    <row r="34" spans="1:9" ht="21.75" customHeight="1">
      <c r="A34" s="49"/>
      <c r="B34" s="49" t="str">
        <f>IFERROR(VLOOKUP(A34,Tableau2[[Complet]:[Equipe]],3,0),"")</f>
        <v/>
      </c>
      <c r="C34" s="34"/>
      <c r="D34" s="34"/>
      <c r="E34" s="34"/>
      <c r="F34" s="34"/>
      <c r="G34" s="34"/>
      <c r="H34" s="34"/>
      <c r="I34" s="34"/>
    </row>
    <row r="35" spans="1:9" ht="21.75" customHeight="1">
      <c r="A35" s="49"/>
      <c r="B35" s="49" t="str">
        <f>IFERROR(VLOOKUP(A35,Tableau2[[Complet]:[Equipe]],3,0),"")</f>
        <v/>
      </c>
      <c r="C35" s="34"/>
      <c r="D35" s="34"/>
      <c r="E35" s="34"/>
      <c r="F35" s="34"/>
      <c r="G35" s="34"/>
      <c r="H35" s="34"/>
      <c r="I35" s="34"/>
    </row>
  </sheetData>
  <conditionalFormatting sqref="C10:C35">
    <cfRule type="expression" dxfId="22" priority="7" stopIfTrue="1">
      <formula>OR($C$9=Feriés)</formula>
    </cfRule>
  </conditionalFormatting>
  <conditionalFormatting sqref="D10:D35">
    <cfRule type="expression" dxfId="21" priority="6" stopIfTrue="1">
      <formula>OR($D$9=Feriés)</formula>
    </cfRule>
  </conditionalFormatting>
  <conditionalFormatting sqref="E10:E35">
    <cfRule type="expression" dxfId="20" priority="5" stopIfTrue="1">
      <formula>OR($E$9=Feriés)</formula>
    </cfRule>
  </conditionalFormatting>
  <conditionalFormatting sqref="F10:F35">
    <cfRule type="expression" dxfId="19" priority="4" stopIfTrue="1">
      <formula>OR($F$9=Feriés)</formula>
    </cfRule>
  </conditionalFormatting>
  <conditionalFormatting sqref="G10:G35">
    <cfRule type="expression" dxfId="18" priority="3" stopIfTrue="1">
      <formula>OR($G$9=Feriés)</formula>
    </cfRule>
  </conditionalFormatting>
  <conditionalFormatting sqref="H10:H35">
    <cfRule type="expression" dxfId="17" priority="2" stopIfTrue="1">
      <formula>$H$8="Samedi"</formula>
    </cfRule>
  </conditionalFormatting>
  <conditionalFormatting sqref="I10:I35">
    <cfRule type="expression" dxfId="16" priority="1" stopIfTrue="1">
      <formula>$I$8="Dimanche"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Feriés</vt:lpstr>
      <vt:lpstr>Tableau</vt:lpstr>
      <vt:lpstr>Données</vt:lpstr>
      <vt:lpstr>TOP</vt:lpstr>
      <vt:lpstr>FIS</vt:lpstr>
      <vt:lpstr>CIA</vt:lpstr>
      <vt:lpstr>a</vt:lpstr>
      <vt:lpstr>Absence</vt:lpstr>
      <vt:lpstr>ANNEE</vt:lpstr>
      <vt:lpstr>Année</vt:lpstr>
      <vt:lpstr>Tableau!CIA</vt:lpstr>
      <vt:lpstr>Complet</vt:lpstr>
      <vt:lpstr>Equipe</vt:lpstr>
      <vt:lpstr>Feriés</vt:lpstr>
      <vt:lpstr>FIS!FIS</vt:lpstr>
      <vt:lpstr>Tableau!FIS</vt:lpstr>
      <vt:lpstr>Initiales</vt:lpstr>
      <vt:lpstr>Mission</vt:lpstr>
      <vt:lpstr>Semaine</vt:lpstr>
      <vt:lpstr>Site</vt:lpstr>
      <vt:lpstr>Tableau!TOP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Fukushima MVX1303</cp:lastModifiedBy>
  <cp:lastPrinted>2006-06-01T16:29:51Z</cp:lastPrinted>
  <dcterms:created xsi:type="dcterms:W3CDTF">2006-05-31T16:49:28Z</dcterms:created>
  <dcterms:modified xsi:type="dcterms:W3CDTF">2014-09-16T18:56:59Z</dcterms:modified>
</cp:coreProperties>
</file>