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definedNames>
    <definedName name="prod">Feuil1!$A$2:$A$16</definedName>
  </definedNames>
  <calcPr calcId="125725"/>
</workbook>
</file>

<file path=xl/calcChain.xml><?xml version="1.0" encoding="utf-8"?>
<calcChain xmlns="http://schemas.openxmlformats.org/spreadsheetml/2006/main">
  <c r="L19" i="1"/>
  <c r="Q31"/>
  <c r="P31"/>
  <c r="B24"/>
  <c r="B25"/>
  <c r="B26"/>
  <c r="B27"/>
  <c r="B28"/>
  <c r="B29"/>
  <c r="B30"/>
  <c r="B31"/>
  <c r="B23"/>
  <c r="G23"/>
  <c r="G24"/>
  <c r="G25"/>
  <c r="G26"/>
  <c r="G27"/>
  <c r="G28"/>
  <c r="G29"/>
  <c r="G30"/>
  <c r="H23"/>
  <c r="H24"/>
  <c r="H25"/>
  <c r="H26"/>
  <c r="H27"/>
  <c r="H28"/>
  <c r="H29"/>
  <c r="H30"/>
  <c r="I23"/>
  <c r="I24"/>
  <c r="E24" s="1"/>
  <c r="I25"/>
  <c r="I26"/>
  <c r="E26" s="1"/>
  <c r="I27"/>
  <c r="I28"/>
  <c r="E28" s="1"/>
  <c r="I29"/>
  <c r="I30"/>
  <c r="E30" s="1"/>
  <c r="L23"/>
  <c r="L24"/>
  <c r="L25"/>
  <c r="L26"/>
  <c r="L27"/>
  <c r="L28"/>
  <c r="L29"/>
  <c r="L30"/>
  <c r="I31"/>
  <c r="H31"/>
  <c r="F31" s="1"/>
  <c r="G31"/>
  <c r="L31" s="1"/>
  <c r="L1"/>
  <c r="F23" s="1"/>
  <c r="E23"/>
  <c r="Q23" s="1"/>
  <c r="E27"/>
  <c r="Q27" s="1"/>
  <c r="E31"/>
  <c r="Q26" l="1"/>
  <c r="Q30"/>
  <c r="Q28"/>
  <c r="Q24"/>
  <c r="O27"/>
  <c r="O23"/>
  <c r="O28"/>
  <c r="O24"/>
  <c r="O29"/>
  <c r="O25"/>
  <c r="O30"/>
  <c r="O26"/>
  <c r="F28"/>
  <c r="F24"/>
  <c r="O31"/>
  <c r="E29"/>
  <c r="Q29" s="1"/>
  <c r="E25"/>
  <c r="Q25" s="1"/>
  <c r="F29"/>
  <c r="F25"/>
  <c r="F30"/>
  <c r="F26"/>
  <c r="F27"/>
  <c r="M23"/>
  <c r="H3" l="1"/>
  <c r="P27" s="1"/>
  <c r="H4"/>
  <c r="H5"/>
  <c r="P23" s="1"/>
  <c r="H6"/>
  <c r="H7"/>
  <c r="H8"/>
  <c r="H9"/>
  <c r="P30" s="1"/>
  <c r="H10"/>
  <c r="H11"/>
  <c r="P28" s="1"/>
  <c r="H12"/>
  <c r="H13"/>
  <c r="P26" s="1"/>
  <c r="H14"/>
  <c r="P24" s="1"/>
  <c r="H15"/>
  <c r="H16"/>
  <c r="H2"/>
  <c r="G3"/>
  <c r="G4"/>
  <c r="G5"/>
  <c r="G6"/>
  <c r="G7"/>
  <c r="G8"/>
  <c r="G9"/>
  <c r="G10"/>
  <c r="G11"/>
  <c r="G12"/>
  <c r="G13"/>
  <c r="G14"/>
  <c r="G15"/>
  <c r="G16"/>
  <c r="G2"/>
  <c r="F3"/>
  <c r="F4"/>
  <c r="F5"/>
  <c r="F6"/>
  <c r="F7"/>
  <c r="F8"/>
  <c r="F9"/>
  <c r="F10"/>
  <c r="F11"/>
  <c r="F12"/>
  <c r="F13"/>
  <c r="F14"/>
  <c r="F15"/>
  <c r="F16"/>
  <c r="F2"/>
  <c r="P25" l="1"/>
  <c r="P29"/>
  <c r="M28"/>
  <c r="M25"/>
  <c r="M27"/>
  <c r="M26"/>
  <c r="M24"/>
  <c r="M29"/>
  <c r="L15" l="1"/>
  <c r="L18"/>
  <c r="L17"/>
  <c r="L16"/>
  <c r="M30"/>
  <c r="M31"/>
</calcChain>
</file>

<file path=xl/sharedStrings.xml><?xml version="1.0" encoding="utf-8"?>
<sst xmlns="http://schemas.openxmlformats.org/spreadsheetml/2006/main" count="75" uniqueCount="52">
  <si>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</si>
  <si>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</si>
  <si>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</si>
  <si>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</si>
  <si>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</si>
  <si>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</si>
  <si>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</si>
  <si>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</si>
  <si>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</si>
  <si>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</si>
  <si>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</si>
  <si>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</t>
  </si>
  <si>
    <t>qtte cddée</t>
  </si>
  <si>
    <t>calculateur</t>
  </si>
  <si>
    <t>LONG</t>
  </si>
  <si>
    <t>LARG</t>
  </si>
  <si>
    <t>HAUTEUR</t>
  </si>
  <si>
    <t>HAUTEUR CAMION</t>
  </si>
  <si>
    <t>PROFONDEUR</t>
  </si>
  <si>
    <t>produit 12</t>
  </si>
  <si>
    <t>produit 13</t>
  </si>
  <si>
    <t>produit 14</t>
  </si>
  <si>
    <t>produit 15</t>
  </si>
  <si>
    <t>LAV</t>
  </si>
  <si>
    <t>FRO</t>
  </si>
  <si>
    <t>VOLUME M3</t>
  </si>
  <si>
    <t>SURFACE M2</t>
  </si>
  <si>
    <t>CAT</t>
  </si>
  <si>
    <t>BLANC LAV x3</t>
  </si>
  <si>
    <t>BLANC FRO x3</t>
  </si>
  <si>
    <t>BLANC LAV x2</t>
  </si>
  <si>
    <t>BLANC FRO x2</t>
  </si>
  <si>
    <t>code</t>
  </si>
  <si>
    <t>Par la largeur</t>
  </si>
  <si>
    <t>Hauteur (cm)</t>
  </si>
  <si>
    <t>Largeur (cm)</t>
  </si>
  <si>
    <t>Hauteur totale</t>
  </si>
  <si>
    <t>CBM</t>
  </si>
  <si>
    <t>Support</t>
  </si>
  <si>
    <t>Nbr</t>
  </si>
  <si>
    <t>profondeurr (cm)</t>
  </si>
  <si>
    <t>PLT</t>
  </si>
  <si>
    <t>Nb maxi par HAUTEUR</t>
  </si>
  <si>
    <t>MPL total / CAT</t>
  </si>
  <si>
    <t>Disposition par la profondeur</t>
  </si>
  <si>
    <t>MPL / produit</t>
  </si>
  <si>
    <t>Par la profondeur</t>
  </si>
  <si>
    <t>MPL = métrage plancher d'un camion</t>
  </si>
  <si>
    <t>On ne peut pas additionner comme ça 2 catégorie car il faut encore optimiser les emplacements</t>
  </si>
  <si>
    <t>Par exemple : il existe 2 emplacements libre sur la ligne d'emplacement du "produit 4" puisqu'on peut mettre jusqu'à 6</t>
  </si>
  <si>
    <t xml:space="preserve">il faut toujours optimiser chaque emplacement </t>
  </si>
  <si>
    <t>MPL TOTAL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</si>
</sst>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4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Border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/>
    <xf numFmtId="0" fontId="6" fillId="2" borderId="0" xfId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right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2" fontId="7" fillId="2" borderId="1" xfId="1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0" fillId="3" borderId="1" xfId="0" applyFill="1" applyBorder="1"/>
    <xf numFmtId="0" fontId="5" fillId="3" borderId="1" xfId="1" applyFont="1" applyFill="1" applyBorder="1" applyAlignment="1" applyProtection="1">
      <alignment horizontal="center" vertical="center" wrapText="1"/>
    </xf>
    <xf numFmtId="0" fontId="0" fillId="4" borderId="1" xfId="0" applyFill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5" borderId="1" xfId="0" applyFont="1" applyFill="1" applyBorder="1" applyAlignment="1" applyProtection="1">
      <alignment horizontal="center"/>
    </xf>
    <xf numFmtId="0" fontId="0" fillId="5" borderId="1" xfId="0" applyFill="1" applyBorder="1"/>
    <xf numFmtId="0" fontId="7" fillId="5" borderId="1" xfId="1" applyFont="1" applyFill="1" applyBorder="1" applyAlignment="1" applyProtection="1">
      <alignment horizontal="center" vertical="center"/>
    </xf>
    <xf numFmtId="0" fontId="2" fillId="0" borderId="2" xfId="0" applyFont="1" applyFill="1" applyBorder="1"/>
    <xf numFmtId="0" fontId="2" fillId="0" borderId="10" xfId="0" applyFont="1" applyBorder="1"/>
    <xf numFmtId="0" fontId="8" fillId="5" borderId="1" xfId="0" applyFont="1" applyFill="1" applyBorder="1" applyAlignment="1" applyProtection="1">
      <alignment horizontal="center"/>
    </xf>
    <xf numFmtId="0" fontId="2" fillId="5" borderId="3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tabSelected="1" workbookViewId="0">
      <selection activeCell="O13" sqref="O13"/>
    </sheetView>
  </sheetViews>
  <sheetFormatPr baseColWidth="10" defaultRowHeight="15"/>
  <cols>
    <col min="2" max="2" width="7.85546875" customWidth="1"/>
    <col min="6" max="6" width="11.7109375" bestFit="1" customWidth="1"/>
    <col min="7" max="7" width="12.85546875" style="1" customWidth="1"/>
    <col min="8" max="8" width="14.85546875" customWidth="1"/>
    <col min="10" max="10" width="18" customWidth="1"/>
    <col min="11" max="11" width="3.42578125" customWidth="1"/>
    <col min="13" max="13" width="13.85546875" customWidth="1"/>
  </cols>
  <sheetData>
    <row r="1" spans="1:13">
      <c r="B1" t="s">
        <v>32</v>
      </c>
      <c r="C1" t="s">
        <v>15</v>
      </c>
      <c r="D1" t="s">
        <v>18</v>
      </c>
      <c r="E1" t="s">
        <v>16</v>
      </c>
      <c r="F1" t="s">
        <v>25</v>
      </c>
      <c r="G1" s="1" t="s">
        <v>26</v>
      </c>
      <c r="H1" t="s">
        <v>27</v>
      </c>
      <c r="J1" t="s">
        <v>15</v>
      </c>
      <c r="L1">
        <f>242-10</f>
        <v>232</v>
      </c>
    </row>
    <row r="2" spans="1:13">
      <c r="A2" t="s">
        <v>0</v>
      </c>
      <c r="B2" t="s">
        <v>23</v>
      </c>
      <c r="C2">
        <v>66</v>
      </c>
      <c r="D2">
        <v>65</v>
      </c>
      <c r="E2">
        <v>67</v>
      </c>
      <c r="F2" s="3">
        <f>+(C2*D2*E2)/1000000</f>
        <v>0.28743000000000002</v>
      </c>
      <c r="G2" s="4">
        <f>+(C2*D2)/10000</f>
        <v>0.42899999999999999</v>
      </c>
      <c r="H2" t="str">
        <f>IF(C2&gt;=77,"BLANC "&amp;B2&amp;" x2","BLANC "&amp;B2&amp;" x3")</f>
        <v>BLANC LAV x3</v>
      </c>
      <c r="J2" t="s">
        <v>14</v>
      </c>
      <c r="L2">
        <v>1340</v>
      </c>
    </row>
    <row r="3" spans="1:13">
      <c r="A3" t="s">
        <v>1</v>
      </c>
      <c r="B3" t="s">
        <v>23</v>
      </c>
      <c r="C3">
        <v>70</v>
      </c>
      <c r="D3">
        <v>68</v>
      </c>
      <c r="E3">
        <v>67</v>
      </c>
      <c r="F3" s="3">
        <f t="shared" ref="F3:F16" si="0">+(C3*D3*E3)/1000000</f>
        <v>0.31891999999999998</v>
      </c>
      <c r="G3" s="4">
        <f t="shared" ref="G3:G16" si="1">+(C3*D3)/10000</f>
        <v>0.47599999999999998</v>
      </c>
      <c r="H3" t="str">
        <f t="shared" ref="H3:H16" si="2">IF(C3&gt;=77,"BLANC "&amp;B3&amp;" x2","BLANC "&amp;B3&amp;" x3")</f>
        <v>BLANC LAV x3</v>
      </c>
      <c r="J3" t="s">
        <v>17</v>
      </c>
      <c r="L3">
        <v>250</v>
      </c>
    </row>
    <row r="4" spans="1:13">
      <c r="A4" t="s">
        <v>2</v>
      </c>
      <c r="B4" t="s">
        <v>23</v>
      </c>
      <c r="C4">
        <v>67</v>
      </c>
      <c r="D4">
        <v>70</v>
      </c>
      <c r="E4">
        <v>66</v>
      </c>
      <c r="F4" s="3">
        <f t="shared" si="0"/>
        <v>0.30953999999999998</v>
      </c>
      <c r="G4" s="4">
        <f t="shared" si="1"/>
        <v>0.46899999999999997</v>
      </c>
      <c r="H4" t="str">
        <f t="shared" si="2"/>
        <v>BLANC LAV x3</v>
      </c>
      <c r="J4" t="s">
        <v>41</v>
      </c>
      <c r="L4">
        <v>15</v>
      </c>
    </row>
    <row r="5" spans="1:13">
      <c r="A5" t="s">
        <v>3</v>
      </c>
      <c r="B5" t="s">
        <v>24</v>
      </c>
      <c r="C5">
        <v>68</v>
      </c>
      <c r="D5">
        <v>75</v>
      </c>
      <c r="E5">
        <v>67</v>
      </c>
      <c r="F5" s="3">
        <f t="shared" si="0"/>
        <v>0.3417</v>
      </c>
      <c r="G5" s="4">
        <f t="shared" si="1"/>
        <v>0.51</v>
      </c>
      <c r="H5" t="str">
        <f t="shared" si="2"/>
        <v>BLANC FRO x3</v>
      </c>
    </row>
    <row r="6" spans="1:13">
      <c r="A6" t="s">
        <v>4</v>
      </c>
      <c r="B6" t="s">
        <v>24</v>
      </c>
      <c r="C6">
        <v>75</v>
      </c>
      <c r="D6">
        <v>77</v>
      </c>
      <c r="E6">
        <v>124</v>
      </c>
      <c r="F6" s="3">
        <f t="shared" si="0"/>
        <v>0.71609999999999996</v>
      </c>
      <c r="G6" s="4">
        <f t="shared" si="1"/>
        <v>0.57750000000000001</v>
      </c>
      <c r="H6" t="str">
        <f t="shared" si="2"/>
        <v>BLANC FRO x3</v>
      </c>
    </row>
    <row r="7" spans="1:13">
      <c r="A7" t="s">
        <v>5</v>
      </c>
      <c r="B7" t="s">
        <v>23</v>
      </c>
      <c r="C7">
        <v>77</v>
      </c>
      <c r="D7">
        <v>80</v>
      </c>
      <c r="E7">
        <v>78</v>
      </c>
      <c r="F7" s="3">
        <f t="shared" si="0"/>
        <v>0.48048000000000002</v>
      </c>
      <c r="G7" s="4">
        <f t="shared" si="1"/>
        <v>0.61599999999999999</v>
      </c>
      <c r="H7" t="str">
        <f t="shared" si="2"/>
        <v>BLANC LAV x2</v>
      </c>
      <c r="J7" t="s">
        <v>44</v>
      </c>
    </row>
    <row r="8" spans="1:13">
      <c r="A8" t="s">
        <v>6</v>
      </c>
      <c r="B8" t="s">
        <v>24</v>
      </c>
      <c r="C8">
        <v>79</v>
      </c>
      <c r="D8">
        <v>67</v>
      </c>
      <c r="E8">
        <v>126</v>
      </c>
      <c r="F8" s="3">
        <f t="shared" si="0"/>
        <v>0.66691800000000001</v>
      </c>
      <c r="G8" s="4">
        <f t="shared" si="1"/>
        <v>0.52929999999999999</v>
      </c>
      <c r="H8" t="str">
        <f t="shared" si="2"/>
        <v>BLANC FRO x2</v>
      </c>
      <c r="J8" t="s">
        <v>47</v>
      </c>
    </row>
    <row r="9" spans="1:13">
      <c r="A9" t="s">
        <v>7</v>
      </c>
      <c r="B9" t="s">
        <v>24</v>
      </c>
      <c r="C9">
        <v>76</v>
      </c>
      <c r="D9">
        <v>69</v>
      </c>
      <c r="E9">
        <v>120</v>
      </c>
      <c r="F9" s="3">
        <f t="shared" si="0"/>
        <v>0.62927999999999995</v>
      </c>
      <c r="G9" s="4">
        <f t="shared" si="1"/>
        <v>0.52439999999999998</v>
      </c>
      <c r="H9" t="str">
        <f t="shared" si="2"/>
        <v>BLANC FRO x3</v>
      </c>
      <c r="J9" t="s">
        <v>48</v>
      </c>
    </row>
    <row r="10" spans="1:13">
      <c r="A10" t="s">
        <v>8</v>
      </c>
      <c r="B10" t="s">
        <v>24</v>
      </c>
      <c r="C10">
        <v>85</v>
      </c>
      <c r="D10">
        <v>70</v>
      </c>
      <c r="E10">
        <v>196</v>
      </c>
      <c r="F10" s="3">
        <f t="shared" si="0"/>
        <v>1.1661999999999999</v>
      </c>
      <c r="G10" s="4">
        <f t="shared" si="1"/>
        <v>0.59499999999999997</v>
      </c>
      <c r="H10" t="str">
        <f t="shared" si="2"/>
        <v>BLANC FRO x2</v>
      </c>
      <c r="K10" t="s">
        <v>49</v>
      </c>
    </row>
    <row r="11" spans="1:13">
      <c r="A11" t="s">
        <v>9</v>
      </c>
      <c r="B11" t="s">
        <v>23</v>
      </c>
      <c r="C11">
        <v>66</v>
      </c>
      <c r="D11">
        <v>64</v>
      </c>
      <c r="E11">
        <v>67</v>
      </c>
      <c r="F11" s="3">
        <f t="shared" si="0"/>
        <v>0.28300799999999998</v>
      </c>
      <c r="G11" s="4">
        <f t="shared" si="1"/>
        <v>0.4224</v>
      </c>
      <c r="H11" t="str">
        <f t="shared" si="2"/>
        <v>BLANC LAV x3</v>
      </c>
      <c r="J11" s="5" t="s">
        <v>50</v>
      </c>
      <c r="K11" s="5"/>
      <c r="L11" s="5"/>
      <c r="M11" s="5"/>
    </row>
    <row r="12" spans="1:13">
      <c r="A12" t="s">
        <v>10</v>
      </c>
      <c r="B12" t="s">
        <v>23</v>
      </c>
      <c r="C12">
        <v>56</v>
      </c>
      <c r="D12">
        <v>64</v>
      </c>
      <c r="E12">
        <v>66</v>
      </c>
      <c r="F12" s="3">
        <f t="shared" si="0"/>
        <v>0.236544</v>
      </c>
      <c r="G12" s="4">
        <f t="shared" si="1"/>
        <v>0.3584</v>
      </c>
      <c r="H12" t="str">
        <f t="shared" si="2"/>
        <v>BLANC LAV x3</v>
      </c>
      <c r="J12" s="5"/>
      <c r="K12" s="5"/>
      <c r="L12" s="5"/>
      <c r="M12" s="5"/>
    </row>
    <row r="13" spans="1:13">
      <c r="A13" t="s">
        <v>19</v>
      </c>
      <c r="B13" t="s">
        <v>24</v>
      </c>
      <c r="C13">
        <v>95</v>
      </c>
      <c r="D13">
        <v>70</v>
      </c>
      <c r="E13">
        <v>194</v>
      </c>
      <c r="F13" s="3">
        <f t="shared" si="0"/>
        <v>1.2901</v>
      </c>
      <c r="G13" s="4">
        <f t="shared" si="1"/>
        <v>0.66500000000000004</v>
      </c>
      <c r="H13" t="str">
        <f t="shared" si="2"/>
        <v>BLANC FRO x2</v>
      </c>
      <c r="J13" s="5"/>
      <c r="K13" s="5"/>
      <c r="L13" s="5"/>
      <c r="M13" s="5"/>
    </row>
    <row r="14" spans="1:13" ht="16.5" customHeight="1">
      <c r="A14" t="s">
        <v>20</v>
      </c>
      <c r="B14" t="s">
        <v>24</v>
      </c>
      <c r="C14">
        <v>98</v>
      </c>
      <c r="D14">
        <v>71</v>
      </c>
      <c r="E14">
        <v>195</v>
      </c>
      <c r="F14" s="3">
        <f t="shared" si="0"/>
        <v>1.3568100000000001</v>
      </c>
      <c r="G14" s="4">
        <f t="shared" si="1"/>
        <v>0.69579999999999997</v>
      </c>
      <c r="H14" t="str">
        <f t="shared" si="2"/>
        <v>BLANC FRO x2</v>
      </c>
      <c r="L14" s="19" t="s">
        <v>39</v>
      </c>
      <c r="M14" s="19" t="s">
        <v>43</v>
      </c>
    </row>
    <row r="15" spans="1:13">
      <c r="A15" t="s">
        <v>21</v>
      </c>
      <c r="B15" t="s">
        <v>24</v>
      </c>
      <c r="C15">
        <v>91</v>
      </c>
      <c r="D15">
        <v>66</v>
      </c>
      <c r="E15">
        <v>192</v>
      </c>
      <c r="F15" s="3">
        <f t="shared" si="0"/>
        <v>1.153152</v>
      </c>
      <c r="G15" s="4">
        <f t="shared" si="1"/>
        <v>0.60060000000000002</v>
      </c>
      <c r="H15" t="str">
        <f t="shared" si="2"/>
        <v>BLANC FRO x2</v>
      </c>
      <c r="J15" s="21" t="s">
        <v>28</v>
      </c>
      <c r="K15" s="22"/>
      <c r="L15" s="17">
        <f>SUMIFS($C$23:$C$31,$P$23:$P$31,J15)</f>
        <v>35</v>
      </c>
      <c r="M15" s="27"/>
    </row>
    <row r="16" spans="1:13">
      <c r="A16" t="s">
        <v>22</v>
      </c>
      <c r="B16" t="s">
        <v>24</v>
      </c>
      <c r="C16">
        <v>64</v>
      </c>
      <c r="D16">
        <v>65</v>
      </c>
      <c r="E16">
        <v>66</v>
      </c>
      <c r="F16" s="3">
        <f t="shared" si="0"/>
        <v>0.27456000000000003</v>
      </c>
      <c r="G16" s="4">
        <f t="shared" si="1"/>
        <v>0.41599999999999998</v>
      </c>
      <c r="H16" t="str">
        <f t="shared" si="2"/>
        <v>BLANC FRO x3</v>
      </c>
      <c r="J16" s="23" t="s">
        <v>29</v>
      </c>
      <c r="K16" s="24"/>
      <c r="L16" s="17">
        <f>SUMIFS($C$23:$C$31,$P$23:$P$31,J16)</f>
        <v>40</v>
      </c>
      <c r="M16" s="27"/>
    </row>
    <row r="17" spans="1:18">
      <c r="J17" s="23" t="s">
        <v>30</v>
      </c>
      <c r="K17" s="24"/>
      <c r="L17" s="17">
        <f>SUMIFS($C$23:$C$31,$P$23:$P$31,J17)</f>
        <v>22</v>
      </c>
      <c r="M17" s="27"/>
    </row>
    <row r="18" spans="1:18">
      <c r="J18" s="25" t="s">
        <v>31</v>
      </c>
      <c r="K18" s="26"/>
      <c r="L18" s="17">
        <f>SUMIFS($C$23:$C$31,$P$23:$P$31,J18)</f>
        <v>34</v>
      </c>
      <c r="M18" s="28"/>
    </row>
    <row r="19" spans="1:18">
      <c r="J19" s="30" t="s">
        <v>51</v>
      </c>
      <c r="K19" s="31"/>
      <c r="L19" s="32">
        <f>SUM(L15:L18)</f>
        <v>131</v>
      </c>
      <c r="M19" s="33"/>
    </row>
    <row r="20" spans="1:18">
      <c r="D20" s="6"/>
      <c r="E20" s="7"/>
      <c r="F20" s="7"/>
      <c r="G20" s="8"/>
      <c r="H20" s="7"/>
      <c r="I20" s="6"/>
      <c r="L20" s="6"/>
      <c r="M20" s="6"/>
    </row>
    <row r="21" spans="1:18" ht="23.25">
      <c r="A21" s="10" t="s">
        <v>13</v>
      </c>
      <c r="D21" s="6"/>
      <c r="R21" s="12"/>
    </row>
    <row r="22" spans="1:18" ht="22.5">
      <c r="A22" s="18" t="s">
        <v>11</v>
      </c>
      <c r="B22" s="18" t="s">
        <v>32</v>
      </c>
      <c r="C22" s="18" t="s">
        <v>12</v>
      </c>
      <c r="D22" s="7"/>
      <c r="E22" s="19" t="s">
        <v>33</v>
      </c>
      <c r="F22" s="19" t="s">
        <v>46</v>
      </c>
      <c r="G22" s="19" t="s">
        <v>34</v>
      </c>
      <c r="H22" s="19" t="s">
        <v>40</v>
      </c>
      <c r="I22" s="19" t="s">
        <v>35</v>
      </c>
      <c r="L22" s="19" t="s">
        <v>42</v>
      </c>
      <c r="M22" s="19" t="s">
        <v>36</v>
      </c>
      <c r="N22" s="11"/>
      <c r="O22" s="19" t="s">
        <v>37</v>
      </c>
      <c r="P22" s="19" t="s">
        <v>38</v>
      </c>
      <c r="Q22" s="19" t="s">
        <v>45</v>
      </c>
      <c r="R22" s="12"/>
    </row>
    <row r="23" spans="1:18">
      <c r="A23" s="20" t="s">
        <v>0</v>
      </c>
      <c r="B23" s="2" t="str">
        <f>IFERROR(VLOOKUP(A23,$A$1:$H$16,2,0),"")</f>
        <v>LAV</v>
      </c>
      <c r="C23" s="20">
        <v>4</v>
      </c>
      <c r="D23" s="7"/>
      <c r="E23" s="13">
        <f>IF(ISERROR(ROUNDDOWN($L$1/I23,0)),"",ROUNDDOWN($L$1/I23,0))</f>
        <v>3</v>
      </c>
      <c r="F23" s="29">
        <f>IF(ISERROR(ROUNDDOWN($L$1/H23,0)),"",ROUNDDOWN($L$1/H23,0))</f>
        <v>3</v>
      </c>
      <c r="G23" s="13">
        <f t="shared" ref="G23:G30" si="3">IFERROR(VLOOKUP(A23,$A$1:$H$16,5,0),"")</f>
        <v>67</v>
      </c>
      <c r="H23" s="13">
        <f t="shared" ref="H23:H30" si="4">IFERROR(VLOOKUP(A23,$A$1:$H$16,4,0),"")</f>
        <v>65</v>
      </c>
      <c r="I23" s="13">
        <f t="shared" ref="I23:I30" si="5">IFERROR(VLOOKUP(A23,$A$1:$H$16,3),"")</f>
        <v>66</v>
      </c>
      <c r="L23" s="13">
        <f>IFERROR(IF((ROUNDDOWN(SUM(SUM($L$3-$L$4)/G23)*1,0))=1,1,FLOOR(ROUNDDOWN(SUM(SUM($L$3-$L$4)/G23)*1,0),2)),"")</f>
        <v>2</v>
      </c>
      <c r="M23" s="13">
        <f>IFERROR(L23*G23,"")</f>
        <v>134</v>
      </c>
      <c r="N23" s="14"/>
      <c r="O23" s="15">
        <f>IFERROR((G23*H23*I23)/1000000*C23,"")</f>
        <v>1.1497200000000001</v>
      </c>
      <c r="P23" s="16" t="str">
        <f>IFERROR(VLOOKUP(A23,$A$1:$H$16,8,0),"")</f>
        <v>BLANC LAV x3</v>
      </c>
      <c r="Q23" s="16">
        <f>IF(ISBLANK(A23),"",(ROUNDUP(C23/E23/L23,0)*H23/100))</f>
        <v>0.65</v>
      </c>
      <c r="R23" s="12"/>
    </row>
    <row r="24" spans="1:18">
      <c r="A24" s="20" t="s">
        <v>20</v>
      </c>
      <c r="B24" s="2" t="str">
        <f t="shared" ref="B24:B31" si="6">IFERROR(VLOOKUP(A24,$A$1:$H$16,2,0),"")</f>
        <v>FRO</v>
      </c>
      <c r="C24" s="20">
        <v>20</v>
      </c>
      <c r="D24" s="7"/>
      <c r="E24" s="13">
        <f>IF(ISERROR(ROUNDDOWN($L$1/I24,0)),"",ROUNDDOWN($L$1/I24,0))</f>
        <v>3</v>
      </c>
      <c r="F24" s="29">
        <f>IF(ISERROR(ROUNDDOWN($L$1/H24,0)),"",ROUNDDOWN($L$1/H24,0))</f>
        <v>3</v>
      </c>
      <c r="G24" s="13">
        <f t="shared" si="3"/>
        <v>195</v>
      </c>
      <c r="H24" s="13">
        <f t="shared" si="4"/>
        <v>71</v>
      </c>
      <c r="I24" s="13">
        <f t="shared" si="5"/>
        <v>66</v>
      </c>
      <c r="L24" s="13">
        <f>IFERROR(IF((ROUNDDOWN(SUM(SUM($L$3-$L$4)/G24)*1,0))=1,1,FLOOR(ROUNDDOWN(SUM(SUM($L$3-$L$4)/G24)*1,0),2)),"")</f>
        <v>1</v>
      </c>
      <c r="M24" s="13">
        <f t="shared" ref="M24:M31" si="7">IFERROR(L24*G24,"")</f>
        <v>195</v>
      </c>
      <c r="N24" s="14"/>
      <c r="O24" s="15">
        <f t="shared" ref="O24:O31" si="8">IFERROR((G24*H24*I24)/1000000*C24,"")</f>
        <v>18.275399999999998</v>
      </c>
      <c r="P24" s="16" t="str">
        <f t="shared" ref="P24:P31" si="9">IFERROR(VLOOKUP(A24,$A$1:$H$16,8,0),"")</f>
        <v>BLANC FRO x2</v>
      </c>
      <c r="Q24" s="16">
        <f t="shared" ref="Q24:Q31" si="10">IF(ISBLANK(A24),"",(ROUNDUP(C24/E24/L24,0)*H24/100))</f>
        <v>4.97</v>
      </c>
      <c r="R24" s="12"/>
    </row>
    <row r="25" spans="1:18">
      <c r="A25" s="20" t="s">
        <v>10</v>
      </c>
      <c r="B25" s="2" t="str">
        <f t="shared" si="6"/>
        <v>LAV</v>
      </c>
      <c r="C25" s="20">
        <v>10</v>
      </c>
      <c r="D25" s="7"/>
      <c r="E25" s="13">
        <f>IF(ISERROR(ROUNDDOWN($L$1/I25,0)),"",ROUNDDOWN($L$1/I25,0))</f>
        <v>3</v>
      </c>
      <c r="F25" s="29">
        <f>IF(ISERROR(ROUNDDOWN($L$1/H25,0)),"",ROUNDDOWN($L$1/H25,0))</f>
        <v>3</v>
      </c>
      <c r="G25" s="13">
        <f t="shared" si="3"/>
        <v>66</v>
      </c>
      <c r="H25" s="13">
        <f t="shared" si="4"/>
        <v>64</v>
      </c>
      <c r="I25" s="13">
        <f t="shared" si="5"/>
        <v>66</v>
      </c>
      <c r="L25" s="13">
        <f>IFERROR(IF((ROUNDDOWN(SUM(SUM($L$3-$L$4)/G25)*1,0))=1,1,FLOOR(ROUNDDOWN(SUM(SUM($L$3-$L$4)/G25)*1,0),2)),"")</f>
        <v>2</v>
      </c>
      <c r="M25" s="13">
        <f t="shared" si="7"/>
        <v>132</v>
      </c>
      <c r="N25" s="14"/>
      <c r="O25" s="15">
        <f t="shared" si="8"/>
        <v>2.7878399999999997</v>
      </c>
      <c r="P25" s="16" t="str">
        <f t="shared" si="9"/>
        <v>BLANC LAV x3</v>
      </c>
      <c r="Q25" s="16">
        <f t="shared" si="10"/>
        <v>1.28</v>
      </c>
      <c r="R25" s="12"/>
    </row>
    <row r="26" spans="1:18">
      <c r="A26" s="20" t="s">
        <v>19</v>
      </c>
      <c r="B26" s="2" t="str">
        <f t="shared" si="6"/>
        <v>FRO</v>
      </c>
      <c r="C26" s="20">
        <v>14</v>
      </c>
      <c r="D26" s="7"/>
      <c r="E26" s="13">
        <f>IF(ISERROR(ROUNDDOWN($L$1/I26,0)),"",ROUNDDOWN($L$1/I26,0))</f>
        <v>3</v>
      </c>
      <c r="F26" s="29">
        <f>IF(ISERROR(ROUNDDOWN($L$1/H26,0)),"",ROUNDDOWN($L$1/H26,0))</f>
        <v>3</v>
      </c>
      <c r="G26" s="13">
        <f t="shared" si="3"/>
        <v>194</v>
      </c>
      <c r="H26" s="13">
        <f t="shared" si="4"/>
        <v>70</v>
      </c>
      <c r="I26" s="13">
        <f t="shared" si="5"/>
        <v>66</v>
      </c>
      <c r="L26" s="13">
        <f>IFERROR(IF((ROUNDDOWN(SUM(SUM($L$3-$L$4)/G26)*1,0))=1,1,FLOOR(ROUNDDOWN(SUM(SUM($L$3-$L$4)/G26)*1,0),2)),"")</f>
        <v>1</v>
      </c>
      <c r="M26" s="13">
        <f t="shared" si="7"/>
        <v>194</v>
      </c>
      <c r="N26" s="14"/>
      <c r="O26" s="15">
        <f t="shared" si="8"/>
        <v>12.54792</v>
      </c>
      <c r="P26" s="16" t="str">
        <f t="shared" si="9"/>
        <v>BLANC FRO x2</v>
      </c>
      <c r="Q26" s="16">
        <f t="shared" si="10"/>
        <v>3.5</v>
      </c>
      <c r="R26" s="12"/>
    </row>
    <row r="27" spans="1:18">
      <c r="A27" s="20" t="s">
        <v>1</v>
      </c>
      <c r="B27" s="2" t="str">
        <f t="shared" si="6"/>
        <v>LAV</v>
      </c>
      <c r="C27" s="20">
        <v>7</v>
      </c>
      <c r="D27" s="7"/>
      <c r="E27" s="13">
        <f>IF(ISERROR(ROUNDDOWN($L$1/I27,0)),"",ROUNDDOWN($L$1/I27,0))</f>
        <v>3</v>
      </c>
      <c r="F27" s="29">
        <f>IF(ISERROR(ROUNDDOWN($L$1/H27,0)),"",ROUNDDOWN($L$1/H27,0))</f>
        <v>3</v>
      </c>
      <c r="G27" s="13">
        <f t="shared" si="3"/>
        <v>67</v>
      </c>
      <c r="H27" s="13">
        <f t="shared" si="4"/>
        <v>68</v>
      </c>
      <c r="I27" s="13">
        <f t="shared" si="5"/>
        <v>70</v>
      </c>
      <c r="L27" s="13">
        <f>IFERROR(IF((ROUNDDOWN(SUM(SUM($L$3-$L$4)/G27)*1,0))=1,1,FLOOR(ROUNDDOWN(SUM(SUM($L$3-$L$4)/G27)*1,0),2)),"")</f>
        <v>2</v>
      </c>
      <c r="M27" s="13">
        <f t="shared" si="7"/>
        <v>134</v>
      </c>
      <c r="N27" s="14"/>
      <c r="O27" s="15">
        <f t="shared" si="8"/>
        <v>2.23244</v>
      </c>
      <c r="P27" s="16" t="str">
        <f t="shared" si="9"/>
        <v>BLANC LAV x3</v>
      </c>
      <c r="Q27" s="16">
        <f t="shared" si="10"/>
        <v>1.36</v>
      </c>
      <c r="R27" s="12"/>
    </row>
    <row r="28" spans="1:18">
      <c r="A28" s="20" t="s">
        <v>9</v>
      </c>
      <c r="B28" s="2" t="str">
        <f t="shared" si="6"/>
        <v>LAV</v>
      </c>
      <c r="C28" s="20">
        <v>14</v>
      </c>
      <c r="D28" s="7"/>
      <c r="E28" s="13">
        <f>IF(ISERROR(ROUNDDOWN($L$1/I28,0)),"",ROUNDDOWN($L$1/I28,0))</f>
        <v>3</v>
      </c>
      <c r="F28" s="29">
        <f>IF(ISERROR(ROUNDDOWN($L$1/H28,0)),"",ROUNDDOWN($L$1/H28,0))</f>
        <v>3</v>
      </c>
      <c r="G28" s="13">
        <f t="shared" si="3"/>
        <v>67</v>
      </c>
      <c r="H28" s="13">
        <f t="shared" si="4"/>
        <v>64</v>
      </c>
      <c r="I28" s="13">
        <f t="shared" si="5"/>
        <v>66</v>
      </c>
      <c r="L28" s="13">
        <f>IFERROR(IF((ROUNDDOWN(SUM(SUM($L$3-$L$4)/G28)*1,0))=1,1,FLOOR(ROUNDDOWN(SUM(SUM($L$3-$L$4)/G28)*1,0),2)),"")</f>
        <v>2</v>
      </c>
      <c r="M28" s="13">
        <f t="shared" si="7"/>
        <v>134</v>
      </c>
      <c r="N28" s="14"/>
      <c r="O28" s="15">
        <f t="shared" si="8"/>
        <v>3.9621119999999999</v>
      </c>
      <c r="P28" s="16" t="str">
        <f t="shared" si="9"/>
        <v>BLANC LAV x3</v>
      </c>
      <c r="Q28" s="16">
        <f t="shared" si="10"/>
        <v>1.92</v>
      </c>
      <c r="R28" s="12"/>
    </row>
    <row r="29" spans="1:18">
      <c r="A29" s="20" t="s">
        <v>5</v>
      </c>
      <c r="B29" s="2" t="str">
        <f t="shared" si="6"/>
        <v>LAV</v>
      </c>
      <c r="C29" s="20">
        <v>22</v>
      </c>
      <c r="D29" s="7"/>
      <c r="E29" s="13">
        <f>IF(ISERROR(ROUNDDOWN($L$1/I29,0)),"",ROUNDDOWN($L$1/I29,0))</f>
        <v>3</v>
      </c>
      <c r="F29" s="29">
        <f>IF(ISERROR(ROUNDDOWN($L$1/H29,0)),"",ROUNDDOWN($L$1/H29,0))</f>
        <v>2</v>
      </c>
      <c r="G29" s="13">
        <f t="shared" si="3"/>
        <v>78</v>
      </c>
      <c r="H29" s="13">
        <f t="shared" si="4"/>
        <v>80</v>
      </c>
      <c r="I29" s="13">
        <f t="shared" si="5"/>
        <v>77</v>
      </c>
      <c r="L29" s="13">
        <f>IFERROR(IF((ROUNDDOWN(SUM(SUM($L$3-$L$4)/G29)*1,0))=1,1,FLOOR(ROUNDDOWN(SUM(SUM($L$3-$L$4)/G29)*1,0),2)),"")</f>
        <v>2</v>
      </c>
      <c r="M29" s="13">
        <f t="shared" si="7"/>
        <v>156</v>
      </c>
      <c r="N29" s="14"/>
      <c r="O29" s="15">
        <f t="shared" si="8"/>
        <v>10.57056</v>
      </c>
      <c r="P29" s="16" t="str">
        <f t="shared" si="9"/>
        <v>BLANC LAV x2</v>
      </c>
      <c r="Q29" s="16">
        <f t="shared" si="10"/>
        <v>3.2</v>
      </c>
      <c r="R29" s="12"/>
    </row>
    <row r="30" spans="1:18">
      <c r="A30" s="20" t="s">
        <v>7</v>
      </c>
      <c r="B30" s="2" t="str">
        <f t="shared" si="6"/>
        <v>FRO</v>
      </c>
      <c r="C30" s="20">
        <v>40</v>
      </c>
      <c r="D30" s="7"/>
      <c r="E30" s="13">
        <f>IF(ISERROR(ROUNDDOWN($L$1/I30,0)),"",ROUNDDOWN($L$1/I30,0))</f>
        <v>3</v>
      </c>
      <c r="F30" s="29">
        <f>IF(ISERROR(ROUNDDOWN($L$1/H30,0)),"",ROUNDDOWN($L$1/H30,0))</f>
        <v>3</v>
      </c>
      <c r="G30" s="13">
        <f t="shared" si="3"/>
        <v>120</v>
      </c>
      <c r="H30" s="13">
        <f t="shared" si="4"/>
        <v>69</v>
      </c>
      <c r="I30" s="13">
        <f t="shared" si="5"/>
        <v>64</v>
      </c>
      <c r="L30" s="13">
        <f>IFERROR(IF((ROUNDDOWN(SUM(SUM($L$3-$L$4)/G30)*1,0))=1,1,FLOOR(ROUNDDOWN(SUM(SUM($L$3-$L$4)/G30)*1,0),2)),"")</f>
        <v>1</v>
      </c>
      <c r="M30" s="13">
        <f t="shared" si="7"/>
        <v>120</v>
      </c>
      <c r="N30" s="14"/>
      <c r="O30" s="15">
        <f t="shared" si="8"/>
        <v>21.196799999999996</v>
      </c>
      <c r="P30" s="16" t="str">
        <f t="shared" si="9"/>
        <v>BLANC FRO x3</v>
      </c>
      <c r="Q30" s="16">
        <f t="shared" si="10"/>
        <v>9.66</v>
      </c>
      <c r="R30" s="12"/>
    </row>
    <row r="31" spans="1:18">
      <c r="A31" s="20"/>
      <c r="B31" s="2" t="str">
        <f t="shared" si="6"/>
        <v/>
      </c>
      <c r="C31" s="20"/>
      <c r="D31" s="7"/>
      <c r="E31" s="13" t="str">
        <f>IF(ISERROR(ROUNDDOWN($L$1/I31,0)),"",ROUNDDOWN($L$1/I31,0))</f>
        <v/>
      </c>
      <c r="F31" s="29" t="str">
        <f>IF(ISERROR(ROUNDDOWN($L$1/H31,0)),"",ROUNDDOWN($L$1/H31,0))</f>
        <v/>
      </c>
      <c r="G31" s="13" t="str">
        <f>IFERROR(VLOOKUP(A31,$A$1:$H$16,5,0),"")</f>
        <v/>
      </c>
      <c r="H31" s="13" t="str">
        <f>IFERROR(VLOOKUP(A31,$A$1:$H$16,4,0),"")</f>
        <v/>
      </c>
      <c r="I31" s="13" t="str">
        <f>IFERROR(VLOOKUP(A31,$A$1:$H$16,3),"")</f>
        <v/>
      </c>
      <c r="L31" s="13" t="str">
        <f>IFERROR(IF((ROUNDDOWN(SUM(SUM($L$3-$L$4)/G31)*1,0))=1,1,FLOOR(ROUNDDOWN(SUM(SUM($L$3-$L$4)/G31)*1,0),2)),"")</f>
        <v/>
      </c>
      <c r="M31" s="13" t="str">
        <f t="shared" si="7"/>
        <v/>
      </c>
      <c r="N31" s="14"/>
      <c r="O31" s="15" t="str">
        <f t="shared" si="8"/>
        <v/>
      </c>
      <c r="P31" s="16" t="str">
        <f t="shared" si="9"/>
        <v/>
      </c>
      <c r="Q31" s="16" t="str">
        <f t="shared" si="10"/>
        <v/>
      </c>
      <c r="R31" s="12"/>
    </row>
    <row r="32" spans="1:18">
      <c r="E32" s="5"/>
      <c r="F32" s="5"/>
      <c r="G32" s="9"/>
      <c r="H32" s="5"/>
    </row>
  </sheetData>
  <dataValidations count="1">
    <dataValidation type="list" allowBlank="1" showInputMessage="1" showErrorMessage="1" sqref="A23:A31">
      <formula1>prod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prod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Ravelojaona/LGSHE FS Logistics Part(michel.ra</dc:creator>
  <cp:lastModifiedBy>Fukushima MVX1303</cp:lastModifiedBy>
  <dcterms:created xsi:type="dcterms:W3CDTF">2016-05-12T14:52:41Z</dcterms:created>
  <dcterms:modified xsi:type="dcterms:W3CDTF">2016-05-16T10:49:24Z</dcterms:modified>
</cp:coreProperties>
</file>