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600" yWindow="120" windowWidth="9195" windowHeight="8190" activeTab="2"/>
  </bookViews>
  <sheets>
    <sheet name="Feriés" sheetId="3" r:id="rId1"/>
    <sheet name="Tableau" sheetId="1" r:id="rId2"/>
    <sheet name="Données" sheetId="4" r:id="rId3"/>
  </sheets>
  <definedNames>
    <definedName name="a">Tableau!$D$4</definedName>
    <definedName name="Absence">Données!$M$13:$M$18</definedName>
    <definedName name="ANNEE">Feriés!$A$2</definedName>
    <definedName name="Année">Données!$Q$2:$Q$17</definedName>
    <definedName name="Complet">Données!$C$2:$C$39</definedName>
    <definedName name="Equipe">Données!$F$2:$F$39</definedName>
    <definedName name="Feriés">Feriés!$C$2:$C$24</definedName>
    <definedName name="Initiales">Données!$D$2:$D$39</definedName>
    <definedName name="Mission">Données!$K$2:$K$5</definedName>
    <definedName name="Semaine">Données!$P$2:$P$53</definedName>
    <definedName name="Site">Données!$I$2:$I$5</definedName>
  </definedNames>
  <calcPr calcId="125725"/>
</workbook>
</file>

<file path=xl/calcChain.xml><?xml version="1.0" encoding="utf-8"?>
<calcChain xmlns="http://schemas.openxmlformats.org/spreadsheetml/2006/main">
  <c r="S3" i="4"/>
  <c r="S4"/>
  <c r="D38"/>
  <c r="D39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S39" s="1"/>
  <c r="T23"/>
  <c r="T24"/>
  <c r="T25"/>
  <c r="T26"/>
  <c r="T27"/>
  <c r="T28"/>
  <c r="T29"/>
  <c r="T30"/>
  <c r="S38"/>
  <c r="S5" l="1"/>
  <c r="S6"/>
  <c r="S7"/>
  <c r="S8"/>
  <c r="S9"/>
  <c r="S10"/>
  <c r="S11"/>
  <c r="S12"/>
  <c r="S13"/>
  <c r="S14"/>
  <c r="S15"/>
  <c r="S16"/>
  <c r="S2" l="1"/>
  <c r="T11"/>
  <c r="S26"/>
  <c r="T19"/>
  <c r="S34"/>
  <c r="S22"/>
  <c r="T7"/>
  <c r="T12"/>
  <c r="S27"/>
  <c r="T4"/>
  <c r="S19"/>
  <c r="T3"/>
  <c r="S18"/>
  <c r="S31"/>
  <c r="T16"/>
  <c r="T21"/>
  <c r="S36"/>
  <c r="T13"/>
  <c r="S28"/>
  <c r="T9"/>
  <c r="S24"/>
  <c r="S20"/>
  <c r="T5"/>
  <c r="S30"/>
  <c r="T15"/>
  <c r="T20"/>
  <c r="S35"/>
  <c r="T8"/>
  <c r="S23"/>
  <c r="S32"/>
  <c r="T17"/>
  <c r="T22"/>
  <c r="S37"/>
  <c r="S33"/>
  <c r="T18"/>
  <c r="T14"/>
  <c r="S29"/>
  <c r="T10"/>
  <c r="S25"/>
  <c r="S21"/>
  <c r="T6"/>
  <c r="T2"/>
  <c r="S17"/>
  <c r="U11"/>
  <c r="U10"/>
  <c r="U9"/>
  <c r="U15"/>
  <c r="U7"/>
  <c r="U16"/>
  <c r="U12"/>
  <c r="U4"/>
  <c r="U14"/>
  <c r="U6"/>
  <c r="U3"/>
  <c r="U8"/>
  <c r="U13"/>
  <c r="U5"/>
  <c r="U2"/>
  <c r="U17"/>
  <c r="U18"/>
  <c r="U19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2"/>
  <c r="D3"/>
  <c r="D4"/>
  <c r="D5"/>
  <c r="D6"/>
  <c r="D7"/>
  <c r="D8"/>
  <c r="D9"/>
  <c r="D10"/>
  <c r="D11"/>
  <c r="D12"/>
  <c r="D13"/>
  <c r="D14"/>
  <c r="D15"/>
  <c r="D16"/>
  <c r="D17"/>
  <c r="J3" i="3" l="1"/>
  <c r="C5"/>
  <c r="F2" l="1"/>
  <c r="C10"/>
  <c r="C12" s="1"/>
  <c r="F3"/>
  <c r="C9"/>
  <c r="C8"/>
  <c r="C7"/>
  <c r="C6"/>
  <c r="C4"/>
  <c r="C3"/>
  <c r="C2"/>
  <c r="B6" i="1"/>
  <c r="B9" s="1"/>
  <c r="C9" s="1"/>
  <c r="D9" s="1"/>
  <c r="E9" s="1"/>
  <c r="F9" s="1"/>
  <c r="G9" s="1"/>
  <c r="H9" s="1"/>
  <c r="C11" i="3" l="1"/>
  <c r="D6" i="1"/>
</calcChain>
</file>

<file path=xl/sharedStrings.xml><?xml version="1.0" encoding="utf-8"?>
<sst xmlns="http://schemas.openxmlformats.org/spreadsheetml/2006/main" count="243" uniqueCount="154">
  <si>
    <t>au</t>
  </si>
  <si>
    <t>Semaine du</t>
  </si>
  <si>
    <t>Année</t>
  </si>
  <si>
    <t>Jours_Fériés</t>
  </si>
  <si>
    <t>Pâques</t>
  </si>
  <si>
    <t>Semaine</t>
  </si>
  <si>
    <t>Nom</t>
  </si>
  <si>
    <t>Initiales</t>
  </si>
  <si>
    <t>Site</t>
  </si>
  <si>
    <t xml:space="preserve">Site </t>
  </si>
  <si>
    <t>Télé-travail</t>
  </si>
  <si>
    <t xml:space="preserve">Galant </t>
  </si>
  <si>
    <t>Virginie</t>
  </si>
  <si>
    <t>Prénom</t>
  </si>
  <si>
    <t xml:space="preserve">Lisa </t>
  </si>
  <si>
    <t>Parfait</t>
  </si>
  <si>
    <t>Allemand</t>
  </si>
  <si>
    <t>Currier</t>
  </si>
  <si>
    <t>Jeremy</t>
  </si>
  <si>
    <t>Activité</t>
  </si>
  <si>
    <t>Profil</t>
  </si>
  <si>
    <t>Détail_Profil</t>
  </si>
  <si>
    <t>Jour de l'an</t>
  </si>
  <si>
    <t>Fête de travail</t>
  </si>
  <si>
    <t>Fête nationale</t>
  </si>
  <si>
    <t>Noêl</t>
  </si>
  <si>
    <t>Lundi de Pâques</t>
  </si>
  <si>
    <t>Armistice 1918</t>
  </si>
  <si>
    <t>Toussaint</t>
  </si>
  <si>
    <t>Assomption</t>
  </si>
  <si>
    <t>Victoire 1945</t>
  </si>
  <si>
    <t>Equipe</t>
  </si>
  <si>
    <t>Opérateur</t>
  </si>
  <si>
    <t>Motif</t>
  </si>
  <si>
    <t>Date</t>
  </si>
  <si>
    <t>Ascension</t>
  </si>
  <si>
    <t>Nature</t>
  </si>
  <si>
    <t>CSS</t>
  </si>
  <si>
    <t>Abs maladie</t>
  </si>
  <si>
    <t>Recup</t>
  </si>
  <si>
    <t>ESIT</t>
  </si>
  <si>
    <t>MAT</t>
  </si>
  <si>
    <t>CP</t>
  </si>
  <si>
    <t>Mission</t>
  </si>
  <si>
    <t>Complet</t>
  </si>
  <si>
    <t>Stéphanie</t>
  </si>
  <si>
    <t>Laurence</t>
  </si>
  <si>
    <t>Diana</t>
  </si>
  <si>
    <t>Absence</t>
  </si>
  <si>
    <t>Initiale</t>
  </si>
  <si>
    <t>Lundi</t>
  </si>
  <si>
    <t>Mardi</t>
  </si>
  <si>
    <t>Mercredi</t>
  </si>
  <si>
    <t>Jeudi</t>
  </si>
  <si>
    <t>Vendredi</t>
  </si>
  <si>
    <t>Samedi</t>
  </si>
  <si>
    <t>Dimanche</t>
  </si>
  <si>
    <t>Si une personne est en CP ou permanence, le décalage saute de sa journée de congé</t>
  </si>
  <si>
    <t>comme les week end ou jours fériés</t>
  </si>
  <si>
    <t>Les opérateurs changent suivant le type d'activité</t>
  </si>
  <si>
    <t>Un opérateur fait aujourd'hui une journée MATIN et le lendemain une journée APRES MIDI</t>
  </si>
  <si>
    <t>Cette permanence doit être aussi en rotation</t>
  </si>
  <si>
    <t>Si cette personne est absente à cette journée, sa journée est marqué en MARRON sur la table de planification</t>
  </si>
  <si>
    <t>Matin</t>
  </si>
  <si>
    <t>Après midi</t>
  </si>
  <si>
    <t>6h30 -12h30</t>
  </si>
  <si>
    <t>13h30-19h30</t>
  </si>
  <si>
    <t>Nuit</t>
  </si>
  <si>
    <t>19h30-2h30</t>
  </si>
  <si>
    <t>Détail</t>
  </si>
  <si>
    <t>Congé payé</t>
  </si>
  <si>
    <t>Congé sans solde</t>
  </si>
  <si>
    <t>Absence maladie</t>
  </si>
  <si>
    <t>Récupération</t>
  </si>
  <si>
    <t>Maternité</t>
  </si>
  <si>
    <t>LOM</t>
  </si>
  <si>
    <t>VAL</t>
  </si>
  <si>
    <t>RAR</t>
  </si>
  <si>
    <t>VAL/RAR</t>
  </si>
  <si>
    <t>Blanche</t>
  </si>
  <si>
    <t>Florine</t>
  </si>
  <si>
    <t>Rose</t>
  </si>
  <si>
    <t>Fleure</t>
  </si>
  <si>
    <t>Clarisse</t>
  </si>
  <si>
    <t>Briton</t>
  </si>
  <si>
    <t>Maryse</t>
  </si>
  <si>
    <t>Chouttin</t>
  </si>
  <si>
    <t>Giggs</t>
  </si>
  <si>
    <t>Benoit</t>
  </si>
  <si>
    <t>Donin</t>
  </si>
  <si>
    <t>Clovis</t>
  </si>
  <si>
    <t>Archamps</t>
  </si>
  <si>
    <t>Yvon</t>
  </si>
  <si>
    <t>Menat</t>
  </si>
  <si>
    <t>Sophie</t>
  </si>
  <si>
    <t>Tilt</t>
  </si>
  <si>
    <t>Vanessa</t>
  </si>
  <si>
    <t>Toule</t>
  </si>
  <si>
    <t>Louisa</t>
  </si>
  <si>
    <t>Claudia</t>
  </si>
  <si>
    <t>Jean-Paul</t>
  </si>
  <si>
    <t>Sabine</t>
  </si>
  <si>
    <t>Bodet</t>
  </si>
  <si>
    <t>Loic</t>
  </si>
  <si>
    <t>Morissette</t>
  </si>
  <si>
    <t>Marie</t>
  </si>
  <si>
    <t>Cristal</t>
  </si>
  <si>
    <t>Eliane</t>
  </si>
  <si>
    <t>Nathou</t>
  </si>
  <si>
    <t>Nathalia</t>
  </si>
  <si>
    <t>Vutton</t>
  </si>
  <si>
    <t>Fuentes</t>
  </si>
  <si>
    <t>Viola</t>
  </si>
  <si>
    <t>Christiane</t>
  </si>
  <si>
    <t>Salin</t>
  </si>
  <si>
    <t>Roxanne</t>
  </si>
  <si>
    <t>Melon</t>
  </si>
  <si>
    <t>Aimée</t>
  </si>
  <si>
    <t>Domballe</t>
  </si>
  <si>
    <t>Agathe</t>
  </si>
  <si>
    <t>Honorin</t>
  </si>
  <si>
    <t>Thomas</t>
  </si>
  <si>
    <t>Remi</t>
  </si>
  <si>
    <t>Blaise</t>
  </si>
  <si>
    <t>Pascalion</t>
  </si>
  <si>
    <t>Germain</t>
  </si>
  <si>
    <t>Didier</t>
  </si>
  <si>
    <t>Dona</t>
  </si>
  <si>
    <t>Joëline</t>
  </si>
  <si>
    <t>Thefine</t>
  </si>
  <si>
    <t>Judith</t>
  </si>
  <si>
    <t>Lerroy</t>
  </si>
  <si>
    <t>Boittin</t>
  </si>
  <si>
    <t xml:space="preserve">Léonce </t>
  </si>
  <si>
    <t>Richard</t>
  </si>
  <si>
    <t>Gérard</t>
  </si>
  <si>
    <t>Francois</t>
  </si>
  <si>
    <t>Rachid</t>
  </si>
  <si>
    <t>Amani</t>
  </si>
  <si>
    <t>Quentin</t>
  </si>
  <si>
    <t>Vianney</t>
  </si>
  <si>
    <t>Ignace</t>
  </si>
  <si>
    <t>Bert</t>
  </si>
  <si>
    <t>Pélagie</t>
  </si>
  <si>
    <t>Toison</t>
  </si>
  <si>
    <t>SiteA</t>
  </si>
  <si>
    <t>SiteB</t>
  </si>
  <si>
    <t>SiteC</t>
  </si>
  <si>
    <t>Et ill faut assurer par deux opérateurs de même site tous les APRES MIDI une permanence,</t>
  </si>
  <si>
    <t>Une absence  sur un nom devait être comme ceci</t>
  </si>
  <si>
    <t>MC</t>
  </si>
  <si>
    <t>Et elle est indisponible comme si sa journée est en mode jours fériés</t>
  </si>
  <si>
    <t>PERMANENCE</t>
  </si>
  <si>
    <t>2H DE PLUS</t>
  </si>
</sst>
</file>

<file path=xl/styles.xml><?xml version="1.0" encoding="utf-8"?>
<styleSheet xmlns="http://schemas.openxmlformats.org/spreadsheetml/2006/main">
  <numFmts count="1">
    <numFmt numFmtId="164" formatCode="ddd\ dd\-mm\-yy"/>
  </numFmts>
  <fonts count="12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62"/>
      <name val="Arial"/>
      <family val="2"/>
    </font>
    <font>
      <b/>
      <sz val="10"/>
      <color indexed="62"/>
      <name val="Arial"/>
      <family val="2"/>
    </font>
    <font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6"/>
      <color indexed="9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9" fillId="0" borderId="0"/>
  </cellStyleXfs>
  <cellXfs count="54">
    <xf numFmtId="0" fontId="0" fillId="0" borderId="0" xfId="0"/>
    <xf numFmtId="0" fontId="2" fillId="0" borderId="0" xfId="0" applyFont="1"/>
    <xf numFmtId="0" fontId="2" fillId="0" borderId="0" xfId="0" quotePrefix="1" applyFont="1"/>
    <xf numFmtId="0" fontId="4" fillId="0" borderId="0" xfId="0" applyFont="1"/>
    <xf numFmtId="0" fontId="4" fillId="0" borderId="2" xfId="0" applyFont="1" applyBorder="1"/>
    <xf numFmtId="0" fontId="5" fillId="0" borderId="3" xfId="0" applyFont="1" applyFill="1" applyBorder="1" applyAlignment="1">
      <alignment horizontal="left" vertical="center"/>
    </xf>
    <xf numFmtId="0" fontId="0" fillId="0" borderId="0" xfId="0" applyBorder="1"/>
    <xf numFmtId="0" fontId="7" fillId="0" borderId="0" xfId="0" applyFont="1" applyBorder="1"/>
    <xf numFmtId="0" fontId="0" fillId="0" borderId="0" xfId="0" applyFill="1" applyBorder="1"/>
    <xf numFmtId="0" fontId="9" fillId="0" borderId="0" xfId="0" applyFont="1"/>
    <xf numFmtId="0" fontId="0" fillId="0" borderId="0" xfId="0" applyNumberFormat="1"/>
    <xf numFmtId="0" fontId="0" fillId="0" borderId="0" xfId="0" applyFill="1"/>
    <xf numFmtId="0" fontId="7" fillId="0" borderId="0" xfId="0" applyFont="1"/>
    <xf numFmtId="0" fontId="0" fillId="0" borderId="0" xfId="0" applyBorder="1" applyProtection="1">
      <protection locked="0"/>
    </xf>
    <xf numFmtId="0" fontId="2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Protection="1">
      <protection locked="0"/>
    </xf>
    <xf numFmtId="0" fontId="6" fillId="0" borderId="0" xfId="0" applyFont="1" applyFill="1" applyBorder="1" applyAlignment="1">
      <alignment horizontal="center"/>
    </xf>
    <xf numFmtId="0" fontId="7" fillId="0" borderId="0" xfId="0" applyNumberFormat="1" applyFont="1"/>
    <xf numFmtId="0" fontId="7" fillId="0" borderId="0" xfId="0" applyNumberFormat="1" applyFont="1" applyBorder="1"/>
    <xf numFmtId="0" fontId="9" fillId="5" borderId="0" xfId="0" applyFont="1" applyFill="1" applyBorder="1" applyProtection="1">
      <protection locked="0"/>
    </xf>
    <xf numFmtId="0" fontId="2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right"/>
    </xf>
    <xf numFmtId="164" fontId="2" fillId="0" borderId="0" xfId="0" applyNumberFormat="1" applyFont="1" applyFill="1" applyBorder="1"/>
    <xf numFmtId="0" fontId="3" fillId="0" borderId="0" xfId="0" applyFont="1" applyFill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0" fontId="2" fillId="0" borderId="0" xfId="0" applyFont="1" applyFill="1"/>
    <xf numFmtId="14" fontId="2" fillId="0" borderId="0" xfId="0" applyNumberFormat="1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4" fillId="0" borderId="3" xfId="0" applyFont="1" applyBorder="1"/>
    <xf numFmtId="0" fontId="2" fillId="0" borderId="3" xfId="0" applyFont="1" applyFill="1" applyBorder="1"/>
    <xf numFmtId="0" fontId="10" fillId="4" borderId="3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3" fillId="4" borderId="0" xfId="0" applyFont="1" applyFill="1" applyAlignment="1">
      <alignment horizontal="right" indent="2"/>
    </xf>
    <xf numFmtId="0" fontId="3" fillId="4" borderId="0" xfId="0" applyFont="1" applyFill="1" applyAlignment="1">
      <alignment horizontal="center"/>
    </xf>
    <xf numFmtId="164" fontId="2" fillId="0" borderId="1" xfId="0" applyNumberFormat="1" applyFont="1" applyBorder="1" applyAlignment="1">
      <alignment horizontal="left" indent="1"/>
    </xf>
    <xf numFmtId="164" fontId="2" fillId="0" borderId="1" xfId="0" applyNumberFormat="1" applyFont="1" applyBorder="1" applyAlignment="1">
      <alignment horizontal="center"/>
    </xf>
    <xf numFmtId="0" fontId="10" fillId="4" borderId="3" xfId="0" applyFont="1" applyFill="1" applyBorder="1" applyAlignment="1">
      <alignment horizontal="center" vertical="center"/>
    </xf>
    <xf numFmtId="0" fontId="8" fillId="2" borderId="4" xfId="0" applyFont="1" applyFill="1" applyBorder="1"/>
    <xf numFmtId="0" fontId="8" fillId="3" borderId="5" xfId="0" applyFont="1" applyFill="1" applyBorder="1"/>
    <xf numFmtId="0" fontId="8" fillId="2" borderId="5" xfId="0" applyFont="1" applyFill="1" applyBorder="1"/>
    <xf numFmtId="0" fontId="8" fillId="3" borderId="0" xfId="0" applyFont="1" applyFill="1"/>
    <xf numFmtId="14" fontId="9" fillId="6" borderId="0" xfId="0" applyNumberFormat="1" applyFont="1" applyFill="1" applyAlignment="1">
      <alignment horizontal="right"/>
    </xf>
    <xf numFmtId="0" fontId="9" fillId="0" borderId="0" xfId="0" applyFont="1" applyFill="1"/>
    <xf numFmtId="0" fontId="9" fillId="4" borderId="0" xfId="0" applyFont="1" applyFill="1"/>
    <xf numFmtId="0" fontId="9" fillId="6" borderId="0" xfId="0" applyFont="1" applyFill="1"/>
    <xf numFmtId="0" fontId="11" fillId="7" borderId="0" xfId="0" applyFont="1" applyFill="1"/>
  </cellXfs>
  <cellStyles count="2">
    <cellStyle name="Normal" xfId="0" builtinId="0"/>
    <cellStyle name="Normal 2" xfId="1"/>
  </cellStyles>
  <dxfs count="32"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ill>
        <patternFill patternType="gray0625">
          <bgColor theme="2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solid">
          <fgColor indexed="64"/>
          <bgColor rgb="FFFFFF00"/>
        </patternFill>
      </fill>
      <alignment horizontal="right" vertical="bottom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1381125</xdr:colOff>
      <xdr:row>3</xdr:row>
      <xdr:rowOff>76200</xdr:rowOff>
    </xdr:from>
    <xdr:to>
      <xdr:col>11</xdr:col>
      <xdr:colOff>238125</xdr:colOff>
      <xdr:row>4</xdr:row>
      <xdr:rowOff>200025</xdr:rowOff>
    </xdr:to>
    <xdr:cxnSp macro="">
      <xdr:nvCxnSpPr>
        <xdr:cNvPr id="3" name="Connecteur droit avec flèche 2"/>
        <xdr:cNvCxnSpPr/>
      </xdr:nvCxnSpPr>
      <xdr:spPr>
        <a:xfrm flipV="1">
          <a:off x="6429375" y="733425"/>
          <a:ext cx="2219325" cy="3429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1295400</xdr:colOff>
      <xdr:row>3</xdr:row>
      <xdr:rowOff>47625</xdr:rowOff>
    </xdr:from>
    <xdr:to>
      <xdr:col>9</xdr:col>
      <xdr:colOff>447675</xdr:colOff>
      <xdr:row>5</xdr:row>
      <xdr:rowOff>28575</xdr:rowOff>
    </xdr:to>
    <xdr:cxnSp macro="">
      <xdr:nvCxnSpPr>
        <xdr:cNvPr id="5" name="Connecteur droit avec flèche 4"/>
        <xdr:cNvCxnSpPr/>
      </xdr:nvCxnSpPr>
      <xdr:spPr>
        <a:xfrm flipV="1">
          <a:off x="6343650" y="704850"/>
          <a:ext cx="914400" cy="4191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1</xdr:row>
      <xdr:rowOff>133350</xdr:rowOff>
    </xdr:from>
    <xdr:to>
      <xdr:col>8</xdr:col>
      <xdr:colOff>628650</xdr:colOff>
      <xdr:row>1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2905125" y="295275"/>
          <a:ext cx="4733925" cy="285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7" name="Tableau8" displayName="Tableau8" ref="F1:F3" totalsRowShown="0" headerRowDxfId="31" dataDxfId="30">
  <autoFilter ref="F1:F3"/>
  <tableColumns count="1">
    <tableColumn id="1" name="Pâques" dataDxfId="29">
      <calculatedColumnFormula>DATE(ANNEE,3,29.56+0.979*MOD(204-11*MOD(ANNEE,19),30)-WEEKDAY(DATE(ANNEE,3,28.56+0.979*MOD(204-11*MOD(ANNEE,19),30))))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8" name="Tableau9" displayName="Tableau9" ref="C1:D12" totalsRowShown="0">
  <autoFilter ref="C1:D12"/>
  <tableColumns count="2">
    <tableColumn id="1" name="Jours_Fériés" dataDxfId="28"/>
    <tableColumn id="2" name="Nature" dataDxfId="2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1" displayName="Tableau11" ref="I2:L3" totalsRowShown="0" headerRowDxfId="26">
  <autoFilter ref="I2:L3">
    <filterColumn colId="0"/>
  </autoFilter>
  <tableColumns count="4">
    <tableColumn id="5" name="Initiale" dataDxfId="25"/>
    <tableColumn id="2" name="Opérateur" dataDxfId="24">
      <calculatedColumnFormula>INDEX(Complet,MATCH([Initiale],Initiales,0))</calculatedColumnFormula>
    </tableColumn>
    <tableColumn id="3" name="Motif"/>
    <tableColumn id="4" name="Date" dataDxfId="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" name="Tableau2" displayName="Tableau2" ref="A1:F39" totalsRowShown="0">
  <autoFilter ref="A1:F39">
    <filterColumn colId="1"/>
    <filterColumn colId="2"/>
  </autoFilter>
  <sortState ref="A2:F39">
    <sortCondition ref="E2:E18"/>
  </sortState>
  <tableColumns count="6">
    <tableColumn id="1" name="Prénom" dataDxfId="23"/>
    <tableColumn id="5" name="Nom" dataDxfId="22"/>
    <tableColumn id="6" name="Complet" dataDxfId="7">
      <calculatedColumnFormula>CONCATENATE(Tableau2[[#This Row],[Prénom]]&amp;" "&amp;Tableau2[[#This Row],[Nom]])</calculatedColumnFormula>
    </tableColumn>
    <tableColumn id="2" name="Initiales" dataDxfId="21">
      <calculatedColumnFormula>CONCATENATE(LEFT(Tableau2[[#This Row],[Prénom]],1),LEFT(Tableau2[[#This Row],[Nom]],1))</calculatedColumnFormula>
    </tableColumn>
    <tableColumn id="3" name="Site"/>
    <tableColumn id="4" name="Equi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3" displayName="Tableau3" ref="I1:I5" totalsRowShown="0">
  <autoFilter ref="I1:I5"/>
  <tableColumns count="1">
    <tableColumn id="1" name="Site 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3" name="Tableau4" displayName="Tableau4" ref="K1:K5" totalsRowShown="0" headerRowDxfId="20" dataDxfId="19">
  <autoFilter ref="K1:K5"/>
  <tableColumns count="1">
    <tableColumn id="1" name="Mission" dataDxfId="18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5" name="Tableau6" displayName="Tableau6" ref="M1:N3" totalsRowShown="0" headerRowDxfId="17" dataDxfId="16">
  <autoFilter ref="M1:N3"/>
  <tableColumns count="2">
    <tableColumn id="1" name="Profil" dataDxfId="15"/>
    <tableColumn id="2" name="Détail_Profil" dataDxfId="14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6" name="Tableau7" displayName="Tableau7" ref="P1:Q53" totalsRowShown="0" headerRowDxfId="13">
  <autoFilter ref="P1:Q53"/>
  <tableColumns count="2">
    <tableColumn id="1" name="Semaine"/>
    <tableColumn id="2" name="Anné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9" name="Tableau10" displayName="Tableau10" ref="M12:N18" totalsRowShown="0" headerRowDxfId="12" dataDxfId="11">
  <autoFilter ref="M12:N18">
    <filterColumn colId="1"/>
  </autoFilter>
  <tableColumns count="2">
    <tableColumn id="1" name="Absence" dataDxfId="10"/>
    <tableColumn id="2" name="Détail" dataDxfId="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2"/>
  <sheetViews>
    <sheetView workbookViewId="0">
      <selection activeCell="I17" sqref="I17"/>
    </sheetView>
  </sheetViews>
  <sheetFormatPr baseColWidth="10" defaultRowHeight="12.75"/>
  <cols>
    <col min="2" max="2" width="4.140625" customWidth="1"/>
    <col min="3" max="3" width="14.5703125" customWidth="1"/>
    <col min="4" max="4" width="16.140625" customWidth="1"/>
    <col min="5" max="5" width="4.140625" customWidth="1"/>
    <col min="7" max="7" width="4.5703125" customWidth="1"/>
    <col min="8" max="8" width="9.28515625" customWidth="1"/>
    <col min="9" max="9" width="26.42578125" customWidth="1"/>
    <col min="10" max="10" width="14.5703125" bestFit="1" customWidth="1"/>
    <col min="11" max="11" width="12.5703125" customWidth="1"/>
  </cols>
  <sheetData>
    <row r="1" spans="1:12" ht="17.25" customHeight="1">
      <c r="A1" s="19" t="s">
        <v>2</v>
      </c>
      <c r="B1" s="18"/>
      <c r="C1" s="19" t="s">
        <v>3</v>
      </c>
      <c r="D1" s="20" t="s">
        <v>36</v>
      </c>
      <c r="E1" s="8"/>
      <c r="F1" s="19" t="s">
        <v>4</v>
      </c>
      <c r="G1" s="8"/>
    </row>
    <row r="2" spans="1:12" ht="17.25" customHeight="1">
      <c r="A2" s="14">
        <v>2014</v>
      </c>
      <c r="B2" s="18"/>
      <c r="C2" s="15">
        <f>DATE(A2,1,1)</f>
        <v>41640</v>
      </c>
      <c r="D2" s="20" t="s">
        <v>22</v>
      </c>
      <c r="E2" s="8"/>
      <c r="F2" s="15">
        <f>ROUND(DATE(ANNEE,4,MOD(234-11*MOD(ANNEE,19),30))/7,0)*7-6</f>
        <v>41749</v>
      </c>
      <c r="G2" s="8"/>
      <c r="I2" s="20" t="s">
        <v>49</v>
      </c>
      <c r="J2" s="20" t="s">
        <v>32</v>
      </c>
      <c r="K2" s="20" t="s">
        <v>33</v>
      </c>
      <c r="L2" s="20" t="s">
        <v>34</v>
      </c>
    </row>
    <row r="3" spans="1:12" ht="17.25" customHeight="1">
      <c r="A3" s="18"/>
      <c r="B3" s="18"/>
      <c r="C3" s="15">
        <f>DATE(A2,5,1)</f>
        <v>41760</v>
      </c>
      <c r="D3" s="21" t="s">
        <v>23</v>
      </c>
      <c r="E3" s="8"/>
      <c r="F3" s="15">
        <f>DATE(ANNEE,3,29.56+0.979*MOD(204-11*MOD(ANNEE,19),30)-WEEKDAY(DATE(ANNEE,3,28.56+0.979*MOD(204-11*MOD(ANNEE,19),30))))</f>
        <v>41749</v>
      </c>
      <c r="G3" s="8"/>
      <c r="H3" s="21"/>
      <c r="I3" s="25" t="s">
        <v>150</v>
      </c>
      <c r="J3" s="21" t="str">
        <f>INDEX(Complet,MATCH([Initiale],Initiales,0))</f>
        <v>Maryse Chouttin</v>
      </c>
      <c r="K3" s="6" t="s">
        <v>42</v>
      </c>
      <c r="L3" s="49">
        <v>41651</v>
      </c>
    </row>
    <row r="4" spans="1:12" ht="17.25" customHeight="1">
      <c r="A4" s="22">
        <v>2006</v>
      </c>
      <c r="B4" s="18"/>
      <c r="C4" s="15">
        <f>DATE(A2,5,8)</f>
        <v>41767</v>
      </c>
      <c r="D4" s="21" t="s">
        <v>30</v>
      </c>
      <c r="E4" s="8"/>
      <c r="G4" s="8"/>
      <c r="H4" s="8"/>
      <c r="I4" s="8"/>
      <c r="J4" s="6"/>
    </row>
    <row r="5" spans="1:12" ht="17.25" customHeight="1">
      <c r="A5" s="22">
        <v>2007</v>
      </c>
      <c r="B5" s="18"/>
      <c r="C5" s="15">
        <f>DATE(A2,7,14)</f>
        <v>41834</v>
      </c>
      <c r="D5" s="21" t="s">
        <v>24</v>
      </c>
      <c r="E5" s="18"/>
      <c r="F5" s="8"/>
      <c r="G5" s="8"/>
      <c r="H5" s="8"/>
      <c r="I5" s="8"/>
      <c r="J5" s="6"/>
    </row>
    <row r="6" spans="1:12" ht="17.25" customHeight="1">
      <c r="A6" s="22">
        <v>2008</v>
      </c>
      <c r="B6" s="18"/>
      <c r="C6" s="15">
        <f>DATE(A2,8,15)</f>
        <v>41866</v>
      </c>
      <c r="D6" s="21" t="s">
        <v>29</v>
      </c>
      <c r="E6" s="18"/>
      <c r="G6" s="8"/>
      <c r="H6" s="8"/>
      <c r="I6" s="20" t="s">
        <v>62</v>
      </c>
      <c r="J6" s="6"/>
    </row>
    <row r="7" spans="1:12" ht="17.25" customHeight="1">
      <c r="A7" s="22">
        <v>2009</v>
      </c>
      <c r="B7" s="18"/>
      <c r="C7" s="15">
        <f>DATE(A2,11,1)</f>
        <v>41944</v>
      </c>
      <c r="D7" s="21" t="s">
        <v>28</v>
      </c>
      <c r="E7" s="18"/>
      <c r="G7" s="8"/>
      <c r="H7" s="8"/>
      <c r="I7" s="20" t="s">
        <v>151</v>
      </c>
      <c r="J7" s="6"/>
    </row>
    <row r="8" spans="1:12" ht="17.25" customHeight="1">
      <c r="A8" s="22">
        <v>2010</v>
      </c>
      <c r="B8" s="18"/>
      <c r="C8" s="15">
        <f>DATE(A2,11,11)</f>
        <v>41954</v>
      </c>
      <c r="D8" s="21" t="s">
        <v>27</v>
      </c>
      <c r="E8" s="18"/>
      <c r="G8" s="8"/>
      <c r="H8" s="8"/>
      <c r="I8" s="8"/>
      <c r="J8" s="6"/>
    </row>
    <row r="9" spans="1:12" ht="17.25" customHeight="1">
      <c r="A9" s="22">
        <v>2011</v>
      </c>
      <c r="B9" s="18"/>
      <c r="C9" s="15">
        <f>DATE(A2,12,25)</f>
        <v>41998</v>
      </c>
      <c r="D9" s="21" t="s">
        <v>25</v>
      </c>
      <c r="E9" s="18"/>
      <c r="G9" s="8"/>
      <c r="H9" s="8"/>
      <c r="I9" s="8"/>
      <c r="J9" s="6"/>
    </row>
    <row r="10" spans="1:12" ht="17.25" customHeight="1">
      <c r="A10" s="22">
        <v>2014</v>
      </c>
      <c r="B10" s="18"/>
      <c r="C10" s="15">
        <f>ROUND(DATE(ANNEE,4,MOD(234-11*MOD(ANNEE,19),30))/7,0)*7-6</f>
        <v>41749</v>
      </c>
      <c r="D10" s="21" t="s">
        <v>4</v>
      </c>
      <c r="E10" s="18"/>
      <c r="G10" s="8"/>
      <c r="H10" s="8"/>
      <c r="I10" s="8"/>
      <c r="J10" s="6"/>
    </row>
    <row r="11" spans="1:12" ht="17.25" customHeight="1">
      <c r="A11" s="22">
        <v>2015</v>
      </c>
      <c r="B11" s="18"/>
      <c r="C11" s="15">
        <f>C10+1</f>
        <v>41750</v>
      </c>
      <c r="D11" s="21" t="s">
        <v>26</v>
      </c>
      <c r="E11" s="18"/>
      <c r="G11" s="8"/>
      <c r="H11" s="8"/>
      <c r="I11" s="8"/>
      <c r="J11" s="6"/>
    </row>
    <row r="12" spans="1:12" ht="17.25" customHeight="1">
      <c r="A12" s="22">
        <v>2017</v>
      </c>
      <c r="B12" s="18"/>
      <c r="C12" s="16">
        <f>C10+40</f>
        <v>41789</v>
      </c>
      <c r="D12" s="21" t="s">
        <v>35</v>
      </c>
      <c r="E12" s="18"/>
      <c r="G12" s="8"/>
      <c r="H12" s="8"/>
      <c r="I12" s="8"/>
      <c r="J12" s="6"/>
    </row>
    <row r="13" spans="1:12" ht="17.25" customHeight="1">
      <c r="A13" s="22">
        <v>2018</v>
      </c>
      <c r="B13" s="18"/>
      <c r="C13" s="17"/>
      <c r="D13" s="18"/>
      <c r="E13" s="18"/>
      <c r="G13" s="8"/>
      <c r="H13" s="8"/>
      <c r="I13" s="8"/>
      <c r="J13" s="6"/>
    </row>
    <row r="14" spans="1:12" ht="17.25" customHeight="1">
      <c r="A14" s="22">
        <v>2019</v>
      </c>
      <c r="B14" s="18"/>
      <c r="C14" s="17"/>
      <c r="D14" s="18"/>
      <c r="E14" s="18"/>
      <c r="F14" s="8"/>
      <c r="G14" s="8"/>
      <c r="H14" s="8"/>
      <c r="I14" s="8"/>
      <c r="J14" s="6"/>
    </row>
    <row r="15" spans="1:12" ht="17.25" customHeight="1">
      <c r="A15" s="18"/>
      <c r="B15" s="18"/>
      <c r="C15" s="17"/>
      <c r="E15" s="18"/>
      <c r="F15" s="8"/>
      <c r="G15" s="8"/>
      <c r="H15" s="8"/>
      <c r="I15" s="8"/>
      <c r="J15" s="6"/>
    </row>
    <row r="16" spans="1:12" ht="17.25" customHeight="1">
      <c r="A16" s="18"/>
      <c r="B16" s="18"/>
      <c r="C16" s="17"/>
      <c r="E16" s="18"/>
      <c r="F16" s="8"/>
      <c r="G16" s="8"/>
      <c r="H16" s="8"/>
      <c r="I16" s="8"/>
      <c r="J16" s="6"/>
    </row>
    <row r="17" spans="1:10" ht="17.25" customHeight="1">
      <c r="A17" s="18"/>
      <c r="B17" s="18"/>
      <c r="C17" s="17"/>
      <c r="E17" s="18"/>
      <c r="F17" s="8"/>
      <c r="G17" s="8"/>
      <c r="H17" s="8"/>
      <c r="I17" s="8"/>
      <c r="J17" s="6"/>
    </row>
    <row r="18" spans="1:10" ht="17.25" customHeight="1">
      <c r="A18" s="13"/>
      <c r="B18" s="13"/>
      <c r="C18" s="17"/>
      <c r="E18" s="13"/>
      <c r="F18" s="6"/>
      <c r="G18" s="6"/>
      <c r="H18" s="6"/>
      <c r="I18" s="6"/>
      <c r="J18" s="6"/>
    </row>
    <row r="19" spans="1:10" ht="17.25" customHeight="1">
      <c r="A19" s="13"/>
      <c r="B19" s="13"/>
      <c r="C19" s="17"/>
      <c r="E19" s="13"/>
      <c r="F19" s="6"/>
      <c r="G19" s="6"/>
      <c r="H19" s="6"/>
      <c r="I19" s="6"/>
      <c r="J19" s="6"/>
    </row>
    <row r="20" spans="1:10" ht="17.25" customHeight="1">
      <c r="A20" s="13"/>
      <c r="B20" s="13"/>
      <c r="C20" s="18"/>
      <c r="E20" s="13"/>
      <c r="F20" s="6"/>
      <c r="G20" s="6"/>
      <c r="H20" s="6"/>
      <c r="I20" s="6"/>
      <c r="J20" s="6"/>
    </row>
    <row r="21" spans="1:10" ht="17.25" customHeight="1">
      <c r="A21" s="13"/>
      <c r="B21" s="13"/>
      <c r="C21" s="18"/>
      <c r="E21" s="13"/>
      <c r="F21" s="6"/>
      <c r="G21" s="6"/>
      <c r="H21" s="6"/>
      <c r="I21" s="6"/>
      <c r="J21" s="6"/>
    </row>
    <row r="22" spans="1:10" ht="17.25" customHeight="1">
      <c r="A22" s="13"/>
      <c r="B22" s="13"/>
      <c r="C22" s="18"/>
      <c r="D22" s="13"/>
      <c r="E22" s="13"/>
      <c r="F22" s="6"/>
      <c r="G22" s="6"/>
      <c r="H22" s="6"/>
      <c r="I22" s="6"/>
      <c r="J22" s="6"/>
    </row>
    <row r="23" spans="1:10" ht="17.25" customHeight="1">
      <c r="A23" s="13"/>
      <c r="B23" s="13"/>
      <c r="C23" s="18"/>
      <c r="D23" s="13"/>
      <c r="E23" s="13"/>
      <c r="F23" s="6"/>
      <c r="G23" s="6"/>
      <c r="H23" s="6"/>
      <c r="I23" s="6"/>
      <c r="J23" s="6"/>
    </row>
    <row r="24" spans="1:10" ht="17.25" customHeight="1">
      <c r="A24" s="13"/>
      <c r="B24" s="13"/>
      <c r="C24" s="18"/>
      <c r="D24" s="13"/>
      <c r="E24" s="13"/>
      <c r="F24" s="6"/>
      <c r="G24" s="6"/>
      <c r="H24" s="6"/>
      <c r="I24" s="6"/>
      <c r="J24" s="6"/>
    </row>
    <row r="25" spans="1:10">
      <c r="A25" s="6"/>
      <c r="B25" s="6"/>
      <c r="C25" s="6"/>
      <c r="D25" s="6"/>
      <c r="E25" s="6"/>
      <c r="F25" s="6"/>
      <c r="G25" s="6"/>
      <c r="H25" s="6"/>
      <c r="I25" s="6"/>
      <c r="J25" s="6"/>
    </row>
    <row r="26" spans="1:10">
      <c r="A26" s="6"/>
      <c r="B26" s="6"/>
      <c r="C26" s="6"/>
      <c r="D26" s="6"/>
      <c r="E26" s="6"/>
      <c r="F26" s="6"/>
      <c r="G26" s="6"/>
      <c r="H26" s="6"/>
      <c r="I26" s="6"/>
      <c r="J26" s="6"/>
    </row>
    <row r="27" spans="1:10">
      <c r="A27" s="6"/>
      <c r="B27" s="6"/>
      <c r="C27" s="6"/>
      <c r="D27" s="6"/>
      <c r="E27" s="6"/>
      <c r="F27" s="6"/>
      <c r="G27" s="6"/>
      <c r="H27" s="6"/>
      <c r="I27" s="6"/>
      <c r="J27" s="6"/>
    </row>
    <row r="28" spans="1:10">
      <c r="A28" s="6"/>
      <c r="B28" s="6"/>
      <c r="C28" s="6"/>
      <c r="D28" s="6"/>
      <c r="E28" s="6"/>
      <c r="F28" s="6"/>
      <c r="G28" s="6"/>
      <c r="H28" s="6"/>
      <c r="I28" s="6"/>
      <c r="J28" s="6"/>
    </row>
    <row r="29" spans="1:10">
      <c r="A29" s="6"/>
      <c r="B29" s="6"/>
      <c r="C29" s="6"/>
      <c r="D29" s="6"/>
      <c r="E29" s="6"/>
      <c r="F29" s="6"/>
      <c r="G29" s="6"/>
      <c r="H29" s="6"/>
      <c r="I29" s="6"/>
      <c r="J29" s="6"/>
    </row>
    <row r="30" spans="1:10">
      <c r="A30" s="6"/>
      <c r="B30" s="6"/>
      <c r="C30" s="6"/>
      <c r="D30" s="6"/>
      <c r="E30" s="6"/>
      <c r="F30" s="6"/>
      <c r="G30" s="6"/>
      <c r="H30" s="6"/>
      <c r="I30" s="6"/>
      <c r="J30" s="6"/>
    </row>
    <row r="31" spans="1:10">
      <c r="A31" s="6"/>
      <c r="B31" s="6"/>
      <c r="C31" s="6"/>
      <c r="D31" s="6"/>
      <c r="E31" s="6"/>
      <c r="F31" s="6"/>
      <c r="G31" s="6"/>
      <c r="H31" s="6"/>
      <c r="I31" s="6"/>
      <c r="J31" s="6"/>
    </row>
    <row r="32" spans="1:10">
      <c r="A32" s="6"/>
      <c r="B32" s="6"/>
      <c r="C32" s="6"/>
      <c r="D32" s="6"/>
      <c r="E32" s="6"/>
      <c r="F32" s="6"/>
      <c r="G32" s="6"/>
      <c r="H32" s="6"/>
      <c r="I32" s="6"/>
      <c r="J32" s="6"/>
    </row>
  </sheetData>
  <phoneticPr fontId="1" type="noConversion"/>
  <dataValidations count="4">
    <dataValidation type="list" allowBlank="1" showInputMessage="1" showErrorMessage="1" sqref="K3">
      <formula1>Absence</formula1>
    </dataValidation>
    <dataValidation type="list" allowBlank="1" showInputMessage="1" showErrorMessage="1" sqref="J3">
      <formula1>Complet</formula1>
    </dataValidation>
    <dataValidation type="list" allowBlank="1" showInputMessage="1" showErrorMessage="1" sqref="I3">
      <formula1>Initiales</formula1>
    </dataValidation>
    <dataValidation type="list" allowBlank="1" showInputMessage="1" showErrorMessage="1" sqref="A2">
      <formula1>$A$4:$A$14</formula1>
    </dataValidation>
  </dataValidations>
  <pageMargins left="0.78740157499999996" right="0.78740157499999996" top="0.984251969" bottom="0.984251969" header="0.4921259845" footer="0.4921259845"/>
  <headerFooter alignWithMargins="0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N34"/>
  <sheetViews>
    <sheetView showGridLines="0" topLeftCell="A7" workbookViewId="0">
      <selection activeCell="A30" sqref="A30"/>
    </sheetView>
  </sheetViews>
  <sheetFormatPr baseColWidth="10" defaultRowHeight="12.75"/>
  <cols>
    <col min="1" max="1" width="21.5703125" customWidth="1"/>
    <col min="2" max="6" width="16.7109375" customWidth="1"/>
    <col min="7" max="8" width="16.7109375" hidden="1" customWidth="1"/>
  </cols>
  <sheetData>
    <row r="2" spans="1:14" ht="20.25">
      <c r="A2" s="37" t="s">
        <v>19</v>
      </c>
      <c r="B2" s="38" t="s">
        <v>75</v>
      </c>
      <c r="J2" t="s">
        <v>59</v>
      </c>
    </row>
    <row r="3" spans="1:14">
      <c r="C3" s="1"/>
      <c r="D3" s="2"/>
      <c r="E3" s="1"/>
      <c r="F3" s="1"/>
      <c r="G3" s="1"/>
      <c r="H3" s="1"/>
      <c r="I3" s="1"/>
      <c r="J3" t="s">
        <v>60</v>
      </c>
    </row>
    <row r="4" spans="1:14" ht="18" customHeight="1">
      <c r="A4" s="37" t="s">
        <v>5</v>
      </c>
      <c r="B4" s="44">
        <v>1</v>
      </c>
      <c r="C4" s="39" t="s">
        <v>2</v>
      </c>
      <c r="D4" s="44">
        <v>2014</v>
      </c>
      <c r="I4" s="1"/>
    </row>
    <row r="5" spans="1:14" s="11" customFormat="1" ht="13.5" thickBot="1">
      <c r="A5" s="26"/>
      <c r="B5" s="27"/>
      <c r="C5" s="28"/>
      <c r="D5" s="29"/>
      <c r="E5" s="30"/>
      <c r="F5" s="31"/>
      <c r="G5" s="32"/>
      <c r="I5" s="33"/>
      <c r="J5" s="50" t="s">
        <v>148</v>
      </c>
    </row>
    <row r="6" spans="1:14" s="11" customFormat="1" ht="13.5" thickBot="1">
      <c r="A6" s="40" t="s">
        <v>1</v>
      </c>
      <c r="B6" s="42">
        <f>DATE(a,1,3)-WEEKDAY(DATE(a,1,3))-5+7*B4</f>
        <v>41638</v>
      </c>
      <c r="C6" s="41" t="s">
        <v>0</v>
      </c>
      <c r="D6" s="43">
        <f>B6+6</f>
        <v>41644</v>
      </c>
      <c r="E6" s="30"/>
      <c r="F6" s="31"/>
      <c r="G6" s="32"/>
      <c r="I6" s="33"/>
      <c r="J6" s="50" t="s">
        <v>61</v>
      </c>
    </row>
    <row r="7" spans="1:14" s="11" customFormat="1">
      <c r="A7" s="26"/>
      <c r="B7" s="27"/>
      <c r="C7" s="28"/>
      <c r="D7" s="29"/>
      <c r="E7" s="30"/>
      <c r="F7" s="31"/>
      <c r="G7" s="32"/>
      <c r="I7" s="33"/>
    </row>
    <row r="8" spans="1:14">
      <c r="B8" s="35" t="s">
        <v>50</v>
      </c>
      <c r="C8" s="35" t="s">
        <v>51</v>
      </c>
      <c r="D8" s="35" t="s">
        <v>52</v>
      </c>
      <c r="E8" s="35" t="s">
        <v>53</v>
      </c>
      <c r="F8" s="35" t="s">
        <v>54</v>
      </c>
      <c r="G8" s="35" t="s">
        <v>55</v>
      </c>
      <c r="H8" s="35" t="s">
        <v>56</v>
      </c>
      <c r="I8" s="1"/>
      <c r="J8" s="50" t="s">
        <v>149</v>
      </c>
      <c r="K8" s="11"/>
      <c r="L8" s="11"/>
      <c r="N8" s="36"/>
    </row>
    <row r="9" spans="1:14" ht="17.25" customHeight="1">
      <c r="A9" s="26" t="s">
        <v>32</v>
      </c>
      <c r="B9" s="34">
        <f>B6</f>
        <v>41638</v>
      </c>
      <c r="C9" s="34">
        <f t="shared" ref="C9:H9" si="0">B9+1</f>
        <v>41639</v>
      </c>
      <c r="D9" s="34">
        <f t="shared" si="0"/>
        <v>41640</v>
      </c>
      <c r="E9" s="34">
        <f t="shared" si="0"/>
        <v>41641</v>
      </c>
      <c r="F9" s="34">
        <f t="shared" si="0"/>
        <v>41642</v>
      </c>
      <c r="G9" s="34">
        <f t="shared" si="0"/>
        <v>41643</v>
      </c>
      <c r="H9" s="34">
        <f t="shared" si="0"/>
        <v>41644</v>
      </c>
      <c r="J9" s="11" t="s">
        <v>58</v>
      </c>
      <c r="L9" s="11"/>
      <c r="M9" s="11"/>
      <c r="N9" s="11"/>
    </row>
    <row r="10" spans="1:14" ht="27" customHeight="1">
      <c r="A10" s="5"/>
      <c r="B10" s="36"/>
      <c r="C10" s="36"/>
      <c r="D10" s="36"/>
      <c r="E10" s="36"/>
      <c r="F10" s="36"/>
      <c r="G10" s="36"/>
      <c r="H10" s="36"/>
      <c r="I10" s="3"/>
      <c r="J10" s="11" t="s">
        <v>57</v>
      </c>
      <c r="K10" s="11"/>
      <c r="L10" s="11"/>
      <c r="M10" s="11"/>
      <c r="N10" s="11"/>
    </row>
    <row r="11" spans="1:14" ht="27" customHeight="1">
      <c r="A11" s="5"/>
      <c r="B11" s="4"/>
      <c r="C11" s="4"/>
      <c r="D11" s="4"/>
      <c r="E11" s="4"/>
      <c r="F11" s="4"/>
      <c r="G11" s="4"/>
      <c r="H11" s="4"/>
    </row>
    <row r="12" spans="1:14" ht="27" customHeight="1">
      <c r="A12" s="5"/>
      <c r="B12" s="4"/>
      <c r="C12" s="4"/>
      <c r="D12" s="4"/>
      <c r="E12" s="4"/>
      <c r="F12" s="4"/>
      <c r="G12" s="4"/>
      <c r="H12" s="4"/>
    </row>
    <row r="13" spans="1:14" ht="27" customHeight="1">
      <c r="A13" s="5"/>
      <c r="B13" s="4"/>
      <c r="C13" s="4"/>
      <c r="D13" s="4"/>
      <c r="E13" s="4"/>
      <c r="F13" s="4"/>
      <c r="G13" s="4"/>
      <c r="H13" s="4"/>
    </row>
    <row r="14" spans="1:14" ht="27" customHeight="1">
      <c r="A14" s="5"/>
      <c r="B14" s="4"/>
      <c r="C14" s="4"/>
      <c r="D14" s="4"/>
      <c r="E14" s="4"/>
      <c r="F14" s="4"/>
      <c r="G14" s="4"/>
      <c r="H14" s="4"/>
    </row>
    <row r="15" spans="1:14" ht="27" customHeight="1">
      <c r="A15" s="5"/>
      <c r="B15" s="4"/>
      <c r="C15" s="4"/>
      <c r="D15" s="4"/>
      <c r="E15" s="4"/>
      <c r="F15" s="4"/>
      <c r="G15" s="4"/>
      <c r="H15" s="4"/>
    </row>
    <row r="16" spans="1:14" ht="27" customHeight="1">
      <c r="A16" s="5"/>
      <c r="B16" s="4"/>
      <c r="C16" s="4"/>
      <c r="D16" s="4"/>
      <c r="E16" s="4"/>
      <c r="F16" s="4"/>
      <c r="G16" s="4"/>
      <c r="H16" s="4"/>
    </row>
    <row r="17" spans="1:8" ht="27" customHeight="1">
      <c r="A17" s="5"/>
      <c r="B17" s="4"/>
      <c r="C17" s="4"/>
      <c r="D17" s="4"/>
      <c r="E17" s="4"/>
      <c r="F17" s="4"/>
      <c r="G17" s="4"/>
      <c r="H17" s="4"/>
    </row>
    <row r="18" spans="1:8" ht="27" customHeight="1">
      <c r="A18" s="5"/>
      <c r="B18" s="4"/>
      <c r="C18" s="4"/>
      <c r="D18" s="4"/>
      <c r="E18" s="4"/>
      <c r="F18" s="4"/>
      <c r="G18" s="4"/>
      <c r="H18" s="4"/>
    </row>
    <row r="19" spans="1:8" ht="27" customHeight="1">
      <c r="A19" s="5"/>
      <c r="B19" s="4"/>
      <c r="C19" s="4"/>
      <c r="D19" s="4"/>
      <c r="E19" s="4"/>
      <c r="F19" s="4"/>
      <c r="G19" s="4"/>
      <c r="H19" s="4"/>
    </row>
    <row r="20" spans="1:8" ht="27" customHeight="1">
      <c r="A20" s="5"/>
      <c r="B20" s="4"/>
      <c r="C20" s="4"/>
      <c r="D20" s="4"/>
      <c r="E20" s="4"/>
      <c r="F20" s="4"/>
      <c r="G20" s="4"/>
      <c r="H20" s="4"/>
    </row>
    <row r="21" spans="1:8" ht="27" customHeight="1">
      <c r="A21" s="5"/>
      <c r="B21" s="4"/>
      <c r="C21" s="4"/>
      <c r="D21" s="4"/>
      <c r="E21" s="4"/>
      <c r="F21" s="4"/>
      <c r="G21" s="4"/>
      <c r="H21" s="4"/>
    </row>
    <row r="22" spans="1:8" ht="27" customHeight="1">
      <c r="A22" s="5"/>
      <c r="B22" s="4"/>
      <c r="C22" s="4"/>
      <c r="D22" s="4"/>
      <c r="E22" s="4"/>
      <c r="F22" s="4"/>
      <c r="G22" s="4"/>
      <c r="H22" s="4"/>
    </row>
    <row r="23" spans="1:8" ht="27" customHeight="1">
      <c r="A23" s="5"/>
      <c r="B23" s="4"/>
      <c r="C23" s="4"/>
      <c r="D23" s="4"/>
      <c r="E23" s="4"/>
      <c r="F23" s="4"/>
      <c r="G23" s="4"/>
      <c r="H23" s="4"/>
    </row>
    <row r="24" spans="1:8" ht="27" customHeight="1">
      <c r="A24" s="5"/>
      <c r="B24" s="4"/>
      <c r="C24" s="4"/>
      <c r="D24" s="4"/>
      <c r="E24" s="4"/>
      <c r="F24" s="4"/>
      <c r="G24" s="4"/>
      <c r="H24" s="4"/>
    </row>
    <row r="25" spans="1:8" ht="27" customHeight="1">
      <c r="A25" s="5"/>
      <c r="B25" s="4"/>
      <c r="C25" s="4"/>
      <c r="D25" s="4"/>
      <c r="E25" s="4"/>
      <c r="F25" s="4"/>
      <c r="G25" s="4"/>
      <c r="H25" s="4"/>
    </row>
    <row r="26" spans="1:8" ht="27" customHeight="1">
      <c r="A26" s="5"/>
      <c r="B26" s="4"/>
      <c r="C26" s="4"/>
      <c r="D26" s="4"/>
      <c r="E26" s="4"/>
      <c r="F26" s="4"/>
      <c r="G26" s="4"/>
      <c r="H26" s="4"/>
    </row>
    <row r="27" spans="1:8" ht="27" customHeight="1">
      <c r="A27" s="5"/>
      <c r="B27" s="4"/>
      <c r="C27" s="4"/>
      <c r="D27" s="4"/>
      <c r="E27" s="4"/>
      <c r="F27" s="4"/>
      <c r="G27" s="4"/>
      <c r="H27" s="4"/>
    </row>
    <row r="30" spans="1:8">
      <c r="A30" s="9" t="s">
        <v>152</v>
      </c>
    </row>
    <row r="34" spans="2:2">
      <c r="B34" s="11"/>
    </row>
  </sheetData>
  <phoneticPr fontId="1" type="noConversion"/>
  <conditionalFormatting sqref="B10:B27">
    <cfRule type="expression" dxfId="6" priority="5" stopIfTrue="1">
      <formula>OR($B$9=Feriés)</formula>
    </cfRule>
  </conditionalFormatting>
  <conditionalFormatting sqref="C10:C27">
    <cfRule type="expression" dxfId="5" priority="6" stopIfTrue="1">
      <formula>OR($C$9=Feriés)</formula>
    </cfRule>
  </conditionalFormatting>
  <conditionalFormatting sqref="D10:D27 N8">
    <cfRule type="expression" dxfId="4" priority="7" stopIfTrue="1">
      <formula>OR($D$9=Feriés)</formula>
    </cfRule>
  </conditionalFormatting>
  <conditionalFormatting sqref="E10:E27 N8">
    <cfRule type="expression" dxfId="3" priority="8" stopIfTrue="1">
      <formula>OR($E$9=Feriés)</formula>
    </cfRule>
  </conditionalFormatting>
  <conditionalFormatting sqref="F10:F27">
    <cfRule type="expression" dxfId="2" priority="9" stopIfTrue="1">
      <formula>OR($F$9=Feriés)</formula>
    </cfRule>
  </conditionalFormatting>
  <conditionalFormatting sqref="G10:G27">
    <cfRule type="expression" dxfId="1" priority="10" stopIfTrue="1">
      <formula>OR($G$9=Feriés)</formula>
    </cfRule>
  </conditionalFormatting>
  <conditionalFormatting sqref="H10:H27">
    <cfRule type="expression" dxfId="0" priority="11" stopIfTrue="1">
      <formula>OR($H$9=Feriés)</formula>
    </cfRule>
  </conditionalFormatting>
  <dataValidations count="3">
    <dataValidation type="list" allowBlank="1" showInputMessage="1" showErrorMessage="1" sqref="B4:B5 B7">
      <formula1>Semaine</formula1>
    </dataValidation>
    <dataValidation type="list" allowBlank="1" showInputMessage="1" showErrorMessage="1" sqref="C5 C7 D4">
      <formula1>Année</formula1>
    </dataValidation>
    <dataValidation type="list" allowBlank="1" showInputMessage="1" showErrorMessage="1" sqref="B2">
      <formula1>Mission</formula1>
    </dataValidation>
  </dataValidations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V53"/>
  <sheetViews>
    <sheetView tabSelected="1" workbookViewId="0">
      <selection activeCell="N2" sqref="N2"/>
    </sheetView>
  </sheetViews>
  <sheetFormatPr baseColWidth="10" defaultRowHeight="12.75"/>
  <cols>
    <col min="1" max="1" width="14" customWidth="1"/>
    <col min="2" max="2" width="17.28515625" customWidth="1"/>
    <col min="3" max="3" width="24.28515625" customWidth="1"/>
    <col min="4" max="4" width="14" bestFit="1" customWidth="1"/>
    <col min="6" max="6" width="12.7109375" bestFit="1" customWidth="1"/>
    <col min="7" max="7" width="3.5703125" customWidth="1"/>
    <col min="8" max="8" width="2.85546875" customWidth="1"/>
    <col min="9" max="9" width="12.5703125" customWidth="1"/>
    <col min="10" max="10" width="2.7109375" customWidth="1"/>
    <col min="11" max="11" width="11.140625" customWidth="1"/>
    <col min="12" max="12" width="2.85546875" customWidth="1"/>
    <col min="13" max="13" width="14.140625" bestFit="1" customWidth="1"/>
    <col min="14" max="14" width="15.85546875" bestFit="1" customWidth="1"/>
    <col min="15" max="15" width="3.5703125" customWidth="1"/>
    <col min="16" max="16" width="10.42578125" customWidth="1"/>
    <col min="18" max="18" width="6.85546875" customWidth="1"/>
    <col min="19" max="20" width="17.5703125" customWidth="1"/>
    <col min="21" max="21" width="21.85546875" customWidth="1"/>
    <col min="22" max="22" width="17.5703125" customWidth="1"/>
  </cols>
  <sheetData>
    <row r="1" spans="1:22" ht="20.25" customHeight="1">
      <c r="A1" s="9" t="s">
        <v>13</v>
      </c>
      <c r="B1" s="9" t="s">
        <v>6</v>
      </c>
      <c r="C1" s="9" t="s">
        <v>44</v>
      </c>
      <c r="D1" s="9" t="s">
        <v>7</v>
      </c>
      <c r="E1" t="s">
        <v>8</v>
      </c>
      <c r="F1" s="9" t="s">
        <v>31</v>
      </c>
      <c r="I1" t="s">
        <v>9</v>
      </c>
      <c r="K1" s="9" t="s">
        <v>43</v>
      </c>
      <c r="M1" s="9" t="s">
        <v>20</v>
      </c>
      <c r="N1" s="9" t="s">
        <v>21</v>
      </c>
      <c r="P1" s="9" t="s">
        <v>5</v>
      </c>
      <c r="Q1" s="9" t="s">
        <v>2</v>
      </c>
      <c r="S1" s="45" t="s">
        <v>75</v>
      </c>
      <c r="T1" s="46" t="s">
        <v>76</v>
      </c>
      <c r="U1" s="47" t="s">
        <v>77</v>
      </c>
      <c r="V1" s="48" t="s">
        <v>78</v>
      </c>
    </row>
    <row r="2" spans="1:22" ht="19.5" customHeight="1">
      <c r="A2" s="9" t="s">
        <v>14</v>
      </c>
      <c r="B2" s="9" t="s">
        <v>79</v>
      </c>
      <c r="C2" s="23" t="str">
        <f>CONCATENATE(Tableau2[[#This Row],[Prénom]]&amp;" "&amp;Tableau2[[#This Row],[Nom]])</f>
        <v>Lisa  Blanche</v>
      </c>
      <c r="D2" s="10" t="str">
        <f>CONCATENATE(LEFT(Tableau2[[#This Row],[Prénom]],1),LEFT(Tableau2[[#This Row],[Nom]],1))</f>
        <v>LB</v>
      </c>
      <c r="E2" t="s">
        <v>145</v>
      </c>
      <c r="F2" t="s">
        <v>75</v>
      </c>
      <c r="I2" s="9" t="s">
        <v>145</v>
      </c>
      <c r="K2" s="9" t="s">
        <v>75</v>
      </c>
      <c r="M2" s="9" t="s">
        <v>63</v>
      </c>
      <c r="N2" s="51" t="s">
        <v>65</v>
      </c>
      <c r="P2">
        <v>1</v>
      </c>
      <c r="Q2">
        <v>2005</v>
      </c>
      <c r="S2" t="str">
        <f t="shared" ref="S2:S39" ca="1" si="0">OFFSET($C1:$C1,MATCH($S$1,Equipe,0),,,1)</f>
        <v>Lisa  Blanche</v>
      </c>
      <c r="T2" t="str">
        <f t="shared" ref="T2:T30" ca="1" si="1">OFFSET($C1:$C1,MATCH($T$1,Equipe,0),,,1)</f>
        <v>Judith Lerroy</v>
      </c>
      <c r="U2" t="str">
        <f t="shared" ref="U2:U19" ca="1" si="2">OFFSET($C1:$C1,MATCH(U$1,Equipe,0),,-1,1)</f>
        <v>Diana Fuentes</v>
      </c>
    </row>
    <row r="3" spans="1:22" ht="19.5" customHeight="1">
      <c r="A3" s="9" t="s">
        <v>80</v>
      </c>
      <c r="B3" s="9" t="s">
        <v>81</v>
      </c>
      <c r="C3" s="23" t="str">
        <f>CONCATENATE(Tableau2[[#This Row],[Prénom]]&amp;" "&amp;Tableau2[[#This Row],[Nom]])</f>
        <v>Florine Rose</v>
      </c>
      <c r="D3" s="10" t="str">
        <f>CONCATENATE(LEFT(Tableau2[[#This Row],[Prénom]],1),LEFT(Tableau2[[#This Row],[Nom]],1))</f>
        <v>FR</v>
      </c>
      <c r="E3" t="s">
        <v>145</v>
      </c>
      <c r="F3" t="s">
        <v>75</v>
      </c>
      <c r="I3" s="9" t="s">
        <v>146</v>
      </c>
      <c r="K3" s="9" t="s">
        <v>76</v>
      </c>
      <c r="M3" s="9" t="s">
        <v>64</v>
      </c>
      <c r="N3" s="52" t="s">
        <v>66</v>
      </c>
      <c r="P3">
        <v>2</v>
      </c>
      <c r="Q3">
        <v>2006</v>
      </c>
      <c r="S3" t="str">
        <f t="shared" ca="1" si="0"/>
        <v>Florine Rose</v>
      </c>
      <c r="T3" t="e">
        <f ca="1">OFFSET(#REF!,MATCH($T$1,Equipe,0),,,1)</f>
        <v>#REF!</v>
      </c>
      <c r="U3" t="e">
        <f ca="1">OFFSET(#REF!,MATCH(U$1,Equipe,0),,-1,1)</f>
        <v>#REF!</v>
      </c>
    </row>
    <row r="4" spans="1:22" ht="19.5" customHeight="1">
      <c r="A4" s="9" t="s">
        <v>46</v>
      </c>
      <c r="B4" s="9" t="s">
        <v>82</v>
      </c>
      <c r="C4" s="23" t="str">
        <f>CONCATENATE(Tableau2[[#This Row],[Prénom]]&amp;" "&amp;Tableau2[[#This Row],[Nom]])</f>
        <v>Laurence Fleure</v>
      </c>
      <c r="D4" s="10" t="str">
        <f>CONCATENATE(LEFT(Tableau2[[#This Row],[Prénom]],1),LEFT(Tableau2[[#This Row],[Nom]],1))</f>
        <v>LF</v>
      </c>
      <c r="E4" t="s">
        <v>145</v>
      </c>
      <c r="F4" t="s">
        <v>75</v>
      </c>
      <c r="I4" s="9" t="s">
        <v>147</v>
      </c>
      <c r="K4" s="9" t="s">
        <v>77</v>
      </c>
      <c r="P4">
        <v>3</v>
      </c>
      <c r="Q4">
        <v>2007</v>
      </c>
      <c r="S4" t="str">
        <f t="shared" ca="1" si="0"/>
        <v>Laurence Fleure</v>
      </c>
      <c r="T4" t="str">
        <f ca="1">OFFSET($C2:$C2,MATCH($T$1,Equipe,0),,,1)</f>
        <v>Jeremy Boittin</v>
      </c>
      <c r="U4" t="str">
        <f ca="1">OFFSET($C2:$C2,MATCH(U$1,Equipe,0),,-1,1)</f>
        <v>Virginie Viola</v>
      </c>
    </row>
    <row r="5" spans="1:22" ht="19.5" customHeight="1">
      <c r="A5" s="9" t="s">
        <v>83</v>
      </c>
      <c r="B5" s="9" t="s">
        <v>84</v>
      </c>
      <c r="C5" s="23" t="str">
        <f>CONCATENATE(Tableau2[[#This Row],[Prénom]]&amp;" "&amp;Tableau2[[#This Row],[Nom]])</f>
        <v>Clarisse Briton</v>
      </c>
      <c r="D5" s="10" t="str">
        <f>CONCATENATE(LEFT(Tableau2[[#This Row],[Prénom]],1),LEFT(Tableau2[[#This Row],[Nom]],1))</f>
        <v>CB</v>
      </c>
      <c r="E5" t="s">
        <v>145</v>
      </c>
      <c r="F5" t="s">
        <v>75</v>
      </c>
      <c r="I5" t="s">
        <v>10</v>
      </c>
      <c r="K5" s="9" t="s">
        <v>78</v>
      </c>
      <c r="M5" s="9" t="s">
        <v>152</v>
      </c>
      <c r="N5" s="53" t="s">
        <v>153</v>
      </c>
      <c r="P5">
        <v>4</v>
      </c>
      <c r="Q5">
        <v>2008</v>
      </c>
      <c r="S5" t="str">
        <f ca="1">OFFSET($C3:$C3,MATCH($S$1,Equipe,0),,,1)</f>
        <v>Laurence Fleure</v>
      </c>
      <c r="T5" t="str">
        <f ca="1">OFFSET($C3:$C3,MATCH($T$1,Equipe,0),,,1)</f>
        <v>Léonce  Richard</v>
      </c>
      <c r="U5" t="str">
        <f ca="1">OFFSET($C3:$C3,MATCH(U$1,Equipe,0),,-1,1)</f>
        <v>Christiane Salin</v>
      </c>
    </row>
    <row r="6" spans="1:22" ht="19.5" customHeight="1">
      <c r="A6" s="9" t="s">
        <v>85</v>
      </c>
      <c r="B6" s="9" t="s">
        <v>86</v>
      </c>
      <c r="C6" s="23" t="str">
        <f>CONCATENATE(Tableau2[[#This Row],[Prénom]]&amp;" "&amp;Tableau2[[#This Row],[Nom]])</f>
        <v>Maryse Chouttin</v>
      </c>
      <c r="D6" s="10" t="str">
        <f>CONCATENATE(LEFT(Tableau2[[#This Row],[Prénom]],1),LEFT(Tableau2[[#This Row],[Nom]],1))</f>
        <v>MC</v>
      </c>
      <c r="E6" t="s">
        <v>145</v>
      </c>
      <c r="F6" t="s">
        <v>75</v>
      </c>
      <c r="P6">
        <v>5</v>
      </c>
      <c r="Q6">
        <v>2009</v>
      </c>
      <c r="S6" t="str">
        <f ca="1">OFFSET($C4:$C4,MATCH($S$1,Equipe,0),,,1)</f>
        <v>Clarisse Briton</v>
      </c>
      <c r="T6" t="str">
        <f ca="1">OFFSET($C4:$C4,MATCH($T$1,Equipe,0),,,1)</f>
        <v>Gérard Francois</v>
      </c>
      <c r="U6" t="str">
        <f ca="1">OFFSET($C4:$C4,MATCH(U$1,Equipe,0),,-1,1)</f>
        <v>Roxanne Melon</v>
      </c>
    </row>
    <row r="7" spans="1:22" ht="19.5" customHeight="1">
      <c r="A7" s="9" t="s">
        <v>45</v>
      </c>
      <c r="B7" s="9" t="s">
        <v>87</v>
      </c>
      <c r="C7" s="23" t="str">
        <f>CONCATENATE(Tableau2[[#This Row],[Prénom]]&amp;" "&amp;Tableau2[[#This Row],[Nom]])</f>
        <v>Stéphanie Giggs</v>
      </c>
      <c r="D7" s="10" t="str">
        <f>CONCATENATE(LEFT(Tableau2[[#This Row],[Prénom]],1),LEFT(Tableau2[[#This Row],[Nom]],1))</f>
        <v>SG</v>
      </c>
      <c r="E7" t="s">
        <v>145</v>
      </c>
      <c r="F7" t="s">
        <v>75</v>
      </c>
      <c r="P7">
        <v>6</v>
      </c>
      <c r="Q7">
        <v>2010</v>
      </c>
      <c r="S7" t="str">
        <f ca="1">OFFSET($C5:$C5,MATCH($S$1,Equipe,0),,,1)</f>
        <v>Maryse Chouttin</v>
      </c>
      <c r="T7" t="str">
        <f ca="1">OFFSET($C5:$C5,MATCH($T$1,Equipe,0),,,1)</f>
        <v>Rachid Amani</v>
      </c>
      <c r="U7" t="str">
        <f ca="1">OFFSET($C5:$C5,MATCH(U$1,Equipe,0),,-1,1)</f>
        <v>Aimée Domballe</v>
      </c>
    </row>
    <row r="8" spans="1:22" ht="19.5" customHeight="1">
      <c r="A8" s="9" t="s">
        <v>88</v>
      </c>
      <c r="B8" s="9" t="s">
        <v>89</v>
      </c>
      <c r="C8" s="23" t="str">
        <f>CONCATENATE(Tableau2[[#This Row],[Prénom]]&amp;" "&amp;Tableau2[[#This Row],[Nom]])</f>
        <v>Benoit Donin</v>
      </c>
      <c r="D8" s="10" t="str">
        <f>CONCATENATE(LEFT(Tableau2[[#This Row],[Prénom]],1),LEFT(Tableau2[[#This Row],[Nom]],1))</f>
        <v>BD</v>
      </c>
      <c r="E8" t="s">
        <v>145</v>
      </c>
      <c r="F8" t="s">
        <v>75</v>
      </c>
      <c r="P8">
        <v>7</v>
      </c>
      <c r="Q8">
        <v>2011</v>
      </c>
      <c r="S8" t="str">
        <f ca="1">OFFSET($C6:$C6,MATCH($S$1,Equipe,0),,,1)</f>
        <v>Stéphanie Giggs</v>
      </c>
      <c r="T8" t="str">
        <f ca="1">OFFSET($C6:$C6,MATCH($T$1,Equipe,0),,,1)</f>
        <v>Quentin Vianney</v>
      </c>
      <c r="U8" t="str">
        <f ca="1">OFFSET($C6:$C6,MATCH(U$1,Equipe,0),,-1,1)</f>
        <v>Agathe Honorin</v>
      </c>
    </row>
    <row r="9" spans="1:22" ht="19.5" customHeight="1">
      <c r="A9" s="9" t="s">
        <v>90</v>
      </c>
      <c r="B9" s="9" t="s">
        <v>91</v>
      </c>
      <c r="C9" s="23" t="str">
        <f>CONCATENATE(Tableau2[[#This Row],[Prénom]]&amp;" "&amp;Tableau2[[#This Row],[Nom]])</f>
        <v>Clovis Archamps</v>
      </c>
      <c r="D9" s="10" t="str">
        <f>CONCATENATE(LEFT(Tableau2[[#This Row],[Prénom]],1),LEFT(Tableau2[[#This Row],[Nom]],1))</f>
        <v>CA</v>
      </c>
      <c r="E9" t="s">
        <v>145</v>
      </c>
      <c r="F9" t="s">
        <v>75</v>
      </c>
      <c r="P9">
        <v>8</v>
      </c>
      <c r="Q9">
        <v>2012</v>
      </c>
      <c r="S9" t="str">
        <f ca="1">OFFSET($C7:$C7,MATCH($S$1,Equipe,0),,,1)</f>
        <v>Benoit Donin</v>
      </c>
      <c r="T9" t="str">
        <f ca="1">OFFSET($C7:$C7,MATCH($T$1,Equipe,0),,,1)</f>
        <v>Ignace Bert</v>
      </c>
      <c r="U9" t="str">
        <f ca="1">OFFSET($C7:$C7,MATCH(U$1,Equipe,0),,-1,1)</f>
        <v>Thomas Remi</v>
      </c>
    </row>
    <row r="10" spans="1:22" ht="19.5" customHeight="1">
      <c r="A10" s="9" t="s">
        <v>92</v>
      </c>
      <c r="B10" s="9" t="s">
        <v>93</v>
      </c>
      <c r="C10" s="23" t="str">
        <f>CONCATENATE(Tableau2[[#This Row],[Prénom]]&amp;" "&amp;Tableau2[[#This Row],[Nom]])</f>
        <v>Yvon Menat</v>
      </c>
      <c r="D10" s="10" t="str">
        <f>CONCATENATE(LEFT(Tableau2[[#This Row],[Prénom]],1),LEFT(Tableau2[[#This Row],[Nom]],1))</f>
        <v>YM</v>
      </c>
      <c r="E10" t="s">
        <v>145</v>
      </c>
      <c r="F10" t="s">
        <v>75</v>
      </c>
      <c r="M10" s="9" t="s">
        <v>67</v>
      </c>
      <c r="N10" s="9" t="s">
        <v>68</v>
      </c>
      <c r="P10">
        <v>9</v>
      </c>
      <c r="Q10">
        <v>2013</v>
      </c>
      <c r="S10" t="str">
        <f ca="1">OFFSET($C8:$C8,MATCH($S$1,Equipe,0),,,1)</f>
        <v>Clovis Archamps</v>
      </c>
      <c r="T10" t="str">
        <f ca="1">OFFSET($C8:$C8,MATCH($T$1,Equipe,0),,,1)</f>
        <v>Pélagie Toison</v>
      </c>
      <c r="U10" t="str">
        <f ca="1">OFFSET($C8:$C8,MATCH(U$1,Equipe,0),,-1,1)</f>
        <v>Blaise Pascalion</v>
      </c>
    </row>
    <row r="11" spans="1:22" ht="19.5" customHeight="1">
      <c r="A11" s="9" t="s">
        <v>94</v>
      </c>
      <c r="B11" s="9" t="s">
        <v>95</v>
      </c>
      <c r="C11" s="23" t="str">
        <f>CONCATENATE(Tableau2[[#This Row],[Prénom]]&amp;" "&amp;Tableau2[[#This Row],[Nom]])</f>
        <v>Sophie Tilt</v>
      </c>
      <c r="D11" s="10" t="str">
        <f>CONCATENATE(LEFT(Tableau2[[#This Row],[Prénom]],1),LEFT(Tableau2[[#This Row],[Nom]],1))</f>
        <v>ST</v>
      </c>
      <c r="E11" t="s">
        <v>145</v>
      </c>
      <c r="F11" t="s">
        <v>75</v>
      </c>
      <c r="P11">
        <v>10</v>
      </c>
      <c r="Q11">
        <v>2014</v>
      </c>
      <c r="S11" t="str">
        <f ca="1">OFFSET($C9:$C9,MATCH($S$1,Equipe,0),,,1)</f>
        <v>Yvon Menat</v>
      </c>
      <c r="T11">
        <f ca="1">OFFSET($C9:$C9,MATCH($T$1,Equipe,0),,,1)</f>
        <v>0</v>
      </c>
      <c r="U11" t="str">
        <f ca="1">OFFSET($C9:$C9,MATCH(U$1,Equipe,0),,-1,1)</f>
        <v xml:space="preserve">Germain Galant </v>
      </c>
    </row>
    <row r="12" spans="1:22" ht="19.5" customHeight="1">
      <c r="A12" s="9" t="s">
        <v>96</v>
      </c>
      <c r="B12" s="9" t="s">
        <v>97</v>
      </c>
      <c r="C12" s="23" t="str">
        <f>CONCATENATE(Tableau2[[#This Row],[Prénom]]&amp;" "&amp;Tableau2[[#This Row],[Nom]])</f>
        <v>Vanessa Toule</v>
      </c>
      <c r="D12" s="10" t="str">
        <f>CONCATENATE(LEFT(Tableau2[[#This Row],[Prénom]],1),LEFT(Tableau2[[#This Row],[Nom]],1))</f>
        <v>VT</v>
      </c>
      <c r="E12" t="s">
        <v>145</v>
      </c>
      <c r="F12" t="s">
        <v>75</v>
      </c>
      <c r="M12" s="9" t="s">
        <v>48</v>
      </c>
      <c r="N12" s="9" t="s">
        <v>69</v>
      </c>
      <c r="P12">
        <v>11</v>
      </c>
      <c r="Q12">
        <v>2015</v>
      </c>
      <c r="S12" t="str">
        <f ca="1">OFFSET($C10:$C10,MATCH($S$1,Equipe,0),,,1)</f>
        <v>Sophie Tilt</v>
      </c>
      <c r="T12">
        <f ca="1">OFFSET($C10:$C10,MATCH($T$1,Equipe,0),,,1)</f>
        <v>0</v>
      </c>
      <c r="U12" t="str">
        <f ca="1">OFFSET($C10:$C10,MATCH(U$1,Equipe,0),,-1,1)</f>
        <v>Didier Dona</v>
      </c>
    </row>
    <row r="13" spans="1:22" ht="19.5" customHeight="1">
      <c r="A13" s="9" t="s">
        <v>98</v>
      </c>
      <c r="B13" t="s">
        <v>15</v>
      </c>
      <c r="C13" s="23" t="str">
        <f>CONCATENATE(Tableau2[[#This Row],[Prénom]]&amp;" "&amp;Tableau2[[#This Row],[Nom]])</f>
        <v>Louisa Parfait</v>
      </c>
      <c r="D13" s="10" t="str">
        <f>CONCATENATE(LEFT(Tableau2[[#This Row],[Prénom]],1),LEFT(Tableau2[[#This Row],[Nom]],1))</f>
        <v>LP</v>
      </c>
      <c r="E13" t="s">
        <v>145</v>
      </c>
      <c r="F13" t="s">
        <v>75</v>
      </c>
      <c r="M13" s="20" t="s">
        <v>42</v>
      </c>
      <c r="N13" s="50" t="s">
        <v>70</v>
      </c>
      <c r="P13">
        <v>12</v>
      </c>
      <c r="Q13">
        <v>2016</v>
      </c>
      <c r="S13" t="str">
        <f ca="1">OFFSET($C11:$C11,MATCH($S$1,Equipe,0),,,1)</f>
        <v>Vanessa Toule</v>
      </c>
      <c r="T13">
        <f ca="1">OFFSET($C11:$C11,MATCH($T$1,Equipe,0),,,1)</f>
        <v>0</v>
      </c>
      <c r="U13" t="str">
        <f ca="1">OFFSET($C11:$C11,MATCH(U$1,Equipe,0),,-1,1)</f>
        <v>Joëline Thefine</v>
      </c>
    </row>
    <row r="14" spans="1:22" ht="19.5" customHeight="1">
      <c r="A14" s="9" t="s">
        <v>99</v>
      </c>
      <c r="B14" t="s">
        <v>16</v>
      </c>
      <c r="C14" s="23" t="str">
        <f>CONCATENATE(Tableau2[[#This Row],[Prénom]]&amp;" "&amp;Tableau2[[#This Row],[Nom]])</f>
        <v>Claudia Allemand</v>
      </c>
      <c r="D14" s="10" t="str">
        <f>CONCATENATE(LEFT(Tableau2[[#This Row],[Prénom]],1),LEFT(Tableau2[[#This Row],[Nom]],1))</f>
        <v>CA</v>
      </c>
      <c r="E14" t="s">
        <v>10</v>
      </c>
      <c r="F14" t="s">
        <v>75</v>
      </c>
      <c r="M14" s="8" t="s">
        <v>37</v>
      </c>
      <c r="N14" s="50" t="s">
        <v>71</v>
      </c>
      <c r="P14">
        <v>13</v>
      </c>
      <c r="Q14">
        <v>2017</v>
      </c>
      <c r="S14" t="str">
        <f ca="1">OFFSET($C12:$C12,MATCH($S$1,Equipe,0),,,1)</f>
        <v>Louisa Parfait</v>
      </c>
      <c r="T14">
        <f ca="1">OFFSET($C12:$C12,MATCH($T$1,Equipe,0),,,1)</f>
        <v>0</v>
      </c>
      <c r="U14" t="str">
        <f ca="1">OFFSET($C12:$C12,MATCH(U$1,Equipe,0),,-1,1)</f>
        <v>Judith Lerroy</v>
      </c>
    </row>
    <row r="15" spans="1:22" ht="19.5" customHeight="1">
      <c r="A15" s="9" t="s">
        <v>100</v>
      </c>
      <c r="B15" t="s">
        <v>17</v>
      </c>
      <c r="C15" s="23" t="str">
        <f>CONCATENATE(Tableau2[[#This Row],[Prénom]]&amp;" "&amp;Tableau2[[#This Row],[Nom]])</f>
        <v>Jean-Paul Currier</v>
      </c>
      <c r="D15" s="10" t="str">
        <f>CONCATENATE(LEFT(Tableau2[[#This Row],[Prénom]],1),LEFT(Tableau2[[#This Row],[Nom]],1))</f>
        <v>JC</v>
      </c>
      <c r="E15" t="s">
        <v>10</v>
      </c>
      <c r="F15" t="s">
        <v>75</v>
      </c>
      <c r="M15" s="8" t="s">
        <v>38</v>
      </c>
      <c r="N15" s="50" t="s">
        <v>72</v>
      </c>
      <c r="P15">
        <v>14</v>
      </c>
      <c r="Q15">
        <v>2018</v>
      </c>
      <c r="S15" t="str">
        <f ca="1">OFFSET($C13:$C13,MATCH($S$1,Equipe,0),,,1)</f>
        <v>Claudia Allemand</v>
      </c>
      <c r="T15">
        <f ca="1">OFFSET($C13:$C13,MATCH($T$1,Equipe,0),,,1)</f>
        <v>0</v>
      </c>
      <c r="U15" t="str">
        <f ca="1">OFFSET($C13:$C13,MATCH(U$1,Equipe,0),,-1,1)</f>
        <v>Jeremy Boittin</v>
      </c>
    </row>
    <row r="16" spans="1:22" ht="19.5" customHeight="1">
      <c r="A16" s="9" t="s">
        <v>101</v>
      </c>
      <c r="B16" s="9" t="s">
        <v>102</v>
      </c>
      <c r="C16" s="23" t="str">
        <f>CONCATENATE(Tableau2[[#This Row],[Prénom]]&amp;" "&amp;Tableau2[[#This Row],[Nom]])</f>
        <v>Sabine Bodet</v>
      </c>
      <c r="D16" s="10" t="str">
        <f>CONCATENATE(LEFT(Tableau2[[#This Row],[Prénom]],1),LEFT(Tableau2[[#This Row],[Nom]],1))</f>
        <v>SB</v>
      </c>
      <c r="E16" t="s">
        <v>10</v>
      </c>
      <c r="F16" t="s">
        <v>75</v>
      </c>
      <c r="M16" s="8" t="s">
        <v>39</v>
      </c>
      <c r="N16" s="50" t="s">
        <v>73</v>
      </c>
      <c r="P16">
        <v>15</v>
      </c>
      <c r="Q16">
        <v>2019</v>
      </c>
      <c r="S16" t="str">
        <f ca="1">OFFSET($C14:$C14,MATCH($S$1,Equipe,0),,,1)</f>
        <v>Jean-Paul Currier</v>
      </c>
      <c r="T16">
        <f ca="1">OFFSET($C14:$C14,MATCH($T$1,Equipe,0),,,1)</f>
        <v>0</v>
      </c>
      <c r="U16" t="str">
        <f ca="1">OFFSET($C14:$C14,MATCH(U$1,Equipe,0),,-1,1)</f>
        <v>Léonce  Richard</v>
      </c>
    </row>
    <row r="17" spans="1:21" ht="19.5" customHeight="1">
      <c r="A17" s="9" t="s">
        <v>103</v>
      </c>
      <c r="B17" s="9" t="s">
        <v>104</v>
      </c>
      <c r="C17" s="23" t="str">
        <f>CONCATENATE(Tableau2[[#This Row],[Prénom]]&amp;" "&amp;Tableau2[[#This Row],[Nom]])</f>
        <v>Loic Morissette</v>
      </c>
      <c r="D17" s="10" t="str">
        <f>CONCATENATE(LEFT(Tableau2[[#This Row],[Prénom]],1),LEFT(Tableau2[[#This Row],[Nom]],1))</f>
        <v>LM</v>
      </c>
      <c r="E17" t="s">
        <v>10</v>
      </c>
      <c r="F17" t="s">
        <v>75</v>
      </c>
      <c r="M17" s="8" t="s">
        <v>40</v>
      </c>
      <c r="N17" s="50" t="s">
        <v>40</v>
      </c>
      <c r="P17">
        <v>16</v>
      </c>
      <c r="S17" t="str">
        <f ca="1">OFFSET($C15:$C15,MATCH($S$1,Equipe,0),,,1)</f>
        <v>Sabine Bodet</v>
      </c>
      <c r="T17">
        <f ca="1">OFFSET($C15:$C15,MATCH($T$1,Equipe,0),,,1)</f>
        <v>0</v>
      </c>
      <c r="U17" t="str">
        <f ca="1">OFFSET($C15:$C15,MATCH(U$1,Equipe,0),,-1,1)</f>
        <v>Gérard Francois</v>
      </c>
    </row>
    <row r="18" spans="1:21" ht="19.5" customHeight="1">
      <c r="A18" s="12" t="s">
        <v>105</v>
      </c>
      <c r="B18" s="12" t="s">
        <v>106</v>
      </c>
      <c r="C18" s="23" t="str">
        <f>CONCATENATE(Tableau2[[#This Row],[Prénom]]&amp;" "&amp;Tableau2[[#This Row],[Nom]])</f>
        <v>Marie Cristal</v>
      </c>
      <c r="D18" s="10" t="str">
        <f>CONCATENATE(LEFT(Tableau2[[#This Row],[Prénom]],1),LEFT(Tableau2[[#This Row],[Nom]],1))</f>
        <v>MC</v>
      </c>
      <c r="E18" t="s">
        <v>146</v>
      </c>
      <c r="F18" t="s">
        <v>75</v>
      </c>
      <c r="M18" s="8" t="s">
        <v>41</v>
      </c>
      <c r="N18" s="50" t="s">
        <v>74</v>
      </c>
      <c r="P18">
        <v>17</v>
      </c>
      <c r="S18" t="str">
        <f ca="1">OFFSET($C16:$C16,MATCH($S$1,Equipe,0),,,1)</f>
        <v>Loic Morissette</v>
      </c>
      <c r="T18">
        <f ca="1">OFFSET($C16:$C16,MATCH($T$1,Equipe,0),,,1)</f>
        <v>0</v>
      </c>
      <c r="U18" t="str">
        <f ca="1">OFFSET($C16:$C16,MATCH(U$1,Equipe,0),,-1,1)</f>
        <v>Rachid Amani</v>
      </c>
    </row>
    <row r="19" spans="1:21" ht="19.5" customHeight="1">
      <c r="A19" s="12" t="s">
        <v>107</v>
      </c>
      <c r="B19" s="12" t="s">
        <v>108</v>
      </c>
      <c r="C19" s="23" t="str">
        <f>CONCATENATE(Tableau2[[#This Row],[Prénom]]&amp;" "&amp;Tableau2[[#This Row],[Nom]])</f>
        <v>Eliane Nathou</v>
      </c>
      <c r="D19" s="10" t="str">
        <f>CONCATENATE(LEFT(Tableau2[[#This Row],[Prénom]],1),LEFT(Tableau2[[#This Row],[Nom]],1))</f>
        <v>EN</v>
      </c>
      <c r="E19" t="s">
        <v>146</v>
      </c>
      <c r="F19" t="s">
        <v>75</v>
      </c>
      <c r="P19">
        <v>18</v>
      </c>
      <c r="S19" t="str">
        <f ca="1">OFFSET($C17:$C17,MATCH($S$1,Equipe,0),,,1)</f>
        <v>Marie Cristal</v>
      </c>
      <c r="T19">
        <f ca="1">OFFSET($C17:$C17,MATCH($T$1,Equipe,0),,,1)</f>
        <v>0</v>
      </c>
      <c r="U19" t="str">
        <f ca="1">OFFSET($C17:$C17,MATCH(U$1,Equipe,0),,-1,1)</f>
        <v>Quentin Vianney</v>
      </c>
    </row>
    <row r="20" spans="1:21" ht="19.5" customHeight="1">
      <c r="A20" s="12" t="s">
        <v>109</v>
      </c>
      <c r="B20" s="12" t="s">
        <v>110</v>
      </c>
      <c r="C20" s="23" t="str">
        <f>CONCATENATE(Tableau2[[#This Row],[Prénom]]&amp;" "&amp;Tableau2[[#This Row],[Nom]])</f>
        <v>Nathalia Vutton</v>
      </c>
      <c r="D20" s="10" t="str">
        <f>CONCATENATE(LEFT(Tableau2[[#This Row],[Prénom]],1),LEFT(Tableau2[[#This Row],[Nom]],1))</f>
        <v>NV</v>
      </c>
      <c r="E20" t="s">
        <v>146</v>
      </c>
      <c r="F20" t="s">
        <v>75</v>
      </c>
      <c r="P20">
        <v>19</v>
      </c>
      <c r="S20" t="str">
        <f ca="1">OFFSET($C18:$C18,MATCH($S$1,Equipe,0),,,1)</f>
        <v>Eliane Nathou</v>
      </c>
      <c r="T20">
        <f ca="1">OFFSET($C18:$C18,MATCH($T$1,Equipe,0),,,1)</f>
        <v>0</v>
      </c>
    </row>
    <row r="21" spans="1:21" ht="19.5" customHeight="1">
      <c r="A21" s="12" t="s">
        <v>47</v>
      </c>
      <c r="B21" s="12" t="s">
        <v>111</v>
      </c>
      <c r="C21" s="23" t="str">
        <f>CONCATENATE(Tableau2[[#This Row],[Prénom]]&amp;" "&amp;Tableau2[[#This Row],[Nom]])</f>
        <v>Diana Fuentes</v>
      </c>
      <c r="D21" s="10" t="str">
        <f>CONCATENATE(LEFT(Tableau2[[#This Row],[Prénom]],1),LEFT(Tableau2[[#This Row],[Nom]],1))</f>
        <v>DF</v>
      </c>
      <c r="E21" t="s">
        <v>146</v>
      </c>
      <c r="F21" t="s">
        <v>77</v>
      </c>
      <c r="P21">
        <v>20</v>
      </c>
      <c r="S21" t="str">
        <f ca="1">OFFSET($C19:$C19,MATCH($S$1,Equipe,0),,,1)</f>
        <v>Nathalia Vutton</v>
      </c>
      <c r="T21">
        <f ca="1">OFFSET($C19:$C19,MATCH($T$1,Equipe,0),,,1)</f>
        <v>0</v>
      </c>
    </row>
    <row r="22" spans="1:21" ht="19.5" customHeight="1">
      <c r="A22" s="12" t="s">
        <v>12</v>
      </c>
      <c r="B22" s="12" t="s">
        <v>112</v>
      </c>
      <c r="C22" s="23" t="str">
        <f>CONCATENATE(Tableau2[[#This Row],[Prénom]]&amp;" "&amp;Tableau2[[#This Row],[Nom]])</f>
        <v>Virginie Viola</v>
      </c>
      <c r="D22" s="10" t="str">
        <f>CONCATENATE(LEFT(Tableau2[[#This Row],[Prénom]],1),LEFT(Tableau2[[#This Row],[Nom]],1))</f>
        <v>VV</v>
      </c>
      <c r="E22" t="s">
        <v>146</v>
      </c>
      <c r="F22" t="s">
        <v>77</v>
      </c>
      <c r="P22">
        <v>21</v>
      </c>
      <c r="S22" t="str">
        <f ca="1">OFFSET($C20:$C20,MATCH($S$1,Equipe,0),,,1)</f>
        <v>Diana Fuentes</v>
      </c>
      <c r="T22">
        <f ca="1">OFFSET($C20:$C20,MATCH($T$1,Equipe,0),,,1)</f>
        <v>0</v>
      </c>
    </row>
    <row r="23" spans="1:21" ht="19.5" customHeight="1">
      <c r="A23" s="12" t="s">
        <v>113</v>
      </c>
      <c r="B23" s="12" t="s">
        <v>114</v>
      </c>
      <c r="C23" s="23" t="str">
        <f>CONCATENATE(Tableau2[[#This Row],[Prénom]]&amp;" "&amp;Tableau2[[#This Row],[Nom]])</f>
        <v>Christiane Salin</v>
      </c>
      <c r="D23" s="10" t="str">
        <f>CONCATENATE(LEFT(Tableau2[[#This Row],[Prénom]],1),LEFT(Tableau2[[#This Row],[Nom]],1))</f>
        <v>CS</v>
      </c>
      <c r="E23" t="s">
        <v>146</v>
      </c>
      <c r="F23" t="s">
        <v>77</v>
      </c>
      <c r="P23">
        <v>22</v>
      </c>
      <c r="S23" t="str">
        <f ca="1">OFFSET($C21:$C21,MATCH($S$1,Equipe,0),,,1)</f>
        <v>Virginie Viola</v>
      </c>
      <c r="T23">
        <f ca="1">OFFSET($C21:$C21,MATCH($T$1,Equipe,0),,,1)</f>
        <v>0</v>
      </c>
    </row>
    <row r="24" spans="1:21" ht="19.5" customHeight="1">
      <c r="A24" s="12" t="s">
        <v>115</v>
      </c>
      <c r="B24" s="12" t="s">
        <v>116</v>
      </c>
      <c r="C24" s="23" t="str">
        <f>CONCATENATE(Tableau2[[#This Row],[Prénom]]&amp;" "&amp;Tableau2[[#This Row],[Nom]])</f>
        <v>Roxanne Melon</v>
      </c>
      <c r="D24" s="10" t="str">
        <f>CONCATENATE(LEFT(Tableau2[[#This Row],[Prénom]],1),LEFT(Tableau2[[#This Row],[Nom]],1))</f>
        <v>RM</v>
      </c>
      <c r="E24" t="s">
        <v>146</v>
      </c>
      <c r="F24" t="s">
        <v>77</v>
      </c>
      <c r="P24">
        <v>23</v>
      </c>
      <c r="S24" t="str">
        <f ca="1">OFFSET($C22:$C22,MATCH($S$1,Equipe,0),,,1)</f>
        <v>Christiane Salin</v>
      </c>
      <c r="T24">
        <f ca="1">OFFSET($C22:$C22,MATCH($T$1,Equipe,0),,,1)</f>
        <v>0</v>
      </c>
    </row>
    <row r="25" spans="1:21" ht="19.5" customHeight="1">
      <c r="A25" s="12" t="s">
        <v>117</v>
      </c>
      <c r="B25" s="12" t="s">
        <v>118</v>
      </c>
      <c r="C25" s="23" t="str">
        <f>CONCATENATE(Tableau2[[#This Row],[Prénom]]&amp;" "&amp;Tableau2[[#This Row],[Nom]])</f>
        <v>Aimée Domballe</v>
      </c>
      <c r="D25" s="10" t="str">
        <f>CONCATENATE(LEFT(Tableau2[[#This Row],[Prénom]],1),LEFT(Tableau2[[#This Row],[Nom]],1))</f>
        <v>AD</v>
      </c>
      <c r="E25" t="s">
        <v>146</v>
      </c>
      <c r="F25" t="s">
        <v>77</v>
      </c>
      <c r="P25">
        <v>24</v>
      </c>
      <c r="S25" t="str">
        <f ca="1">OFFSET($C23:$C23,MATCH($S$1,Equipe,0),,,1)</f>
        <v>Roxanne Melon</v>
      </c>
      <c r="T25">
        <f ca="1">OFFSET($C23:$C23,MATCH($T$1,Equipe,0),,,1)</f>
        <v>0</v>
      </c>
    </row>
    <row r="26" spans="1:21" ht="19.5" customHeight="1">
      <c r="A26" s="12" t="s">
        <v>119</v>
      </c>
      <c r="B26" s="12" t="s">
        <v>120</v>
      </c>
      <c r="C26" s="23" t="str">
        <f>CONCATENATE(Tableau2[[#This Row],[Prénom]]&amp;" "&amp;Tableau2[[#This Row],[Nom]])</f>
        <v>Agathe Honorin</v>
      </c>
      <c r="D26" s="10" t="str">
        <f>CONCATENATE(LEFT(Tableau2[[#This Row],[Prénom]],1),LEFT(Tableau2[[#This Row],[Nom]],1))</f>
        <v>AH</v>
      </c>
      <c r="E26" t="s">
        <v>146</v>
      </c>
      <c r="F26" t="s">
        <v>77</v>
      </c>
      <c r="P26">
        <v>25</v>
      </c>
      <c r="S26" t="str">
        <f ca="1">OFFSET($C24:$C24,MATCH($S$1,Equipe,0),,,1)</f>
        <v>Aimée Domballe</v>
      </c>
      <c r="T26">
        <f ca="1">OFFSET($C24:$C24,MATCH($T$1,Equipe,0),,,1)</f>
        <v>0</v>
      </c>
    </row>
    <row r="27" spans="1:21" ht="19.5" customHeight="1">
      <c r="A27" s="12" t="s">
        <v>121</v>
      </c>
      <c r="B27" s="12" t="s">
        <v>122</v>
      </c>
      <c r="C27" s="23" t="str">
        <f>CONCATENATE(Tableau2[[#This Row],[Prénom]]&amp;" "&amp;Tableau2[[#This Row],[Nom]])</f>
        <v>Thomas Remi</v>
      </c>
      <c r="D27" s="10" t="str">
        <f>CONCATENATE(LEFT(Tableau2[[#This Row],[Prénom]],1),LEFT(Tableau2[[#This Row],[Nom]],1))</f>
        <v>TR</v>
      </c>
      <c r="E27" t="s">
        <v>146</v>
      </c>
      <c r="F27" t="s">
        <v>77</v>
      </c>
      <c r="P27">
        <v>26</v>
      </c>
      <c r="S27" t="str">
        <f ca="1">OFFSET($C25:$C25,MATCH($S$1,Equipe,0),,,1)</f>
        <v>Agathe Honorin</v>
      </c>
      <c r="T27">
        <f ca="1">OFFSET($C25:$C25,MATCH($T$1,Equipe,0),,,1)</f>
        <v>0</v>
      </c>
    </row>
    <row r="28" spans="1:21" ht="19.5" customHeight="1">
      <c r="A28" s="12" t="s">
        <v>123</v>
      </c>
      <c r="B28" s="12" t="s">
        <v>124</v>
      </c>
      <c r="C28" s="23" t="str">
        <f>CONCATENATE(Tableau2[[#This Row],[Prénom]]&amp;" "&amp;Tableau2[[#This Row],[Nom]])</f>
        <v>Blaise Pascalion</v>
      </c>
      <c r="D28" s="10" t="str">
        <f>CONCATENATE(LEFT(Tableau2[[#This Row],[Prénom]],1),LEFT(Tableau2[[#This Row],[Nom]],1))</f>
        <v>BP</v>
      </c>
      <c r="E28" t="s">
        <v>147</v>
      </c>
      <c r="F28" t="s">
        <v>77</v>
      </c>
      <c r="P28">
        <v>27</v>
      </c>
      <c r="S28" t="str">
        <f ca="1">OFFSET($C26:$C26,MATCH($S$1,Equipe,0),,,1)</f>
        <v>Thomas Remi</v>
      </c>
      <c r="T28">
        <f ca="1">OFFSET($C26:$C26,MATCH($T$1,Equipe,0),,,1)</f>
        <v>0</v>
      </c>
    </row>
    <row r="29" spans="1:21" ht="19.5" customHeight="1">
      <c r="A29" s="12" t="s">
        <v>125</v>
      </c>
      <c r="B29" s="12" t="s">
        <v>11</v>
      </c>
      <c r="C29" s="23" t="str">
        <f>CONCATENATE(Tableau2[[#This Row],[Prénom]]&amp;" "&amp;Tableau2[[#This Row],[Nom]])</f>
        <v xml:space="preserve">Germain Galant </v>
      </c>
      <c r="D29" s="10" t="str">
        <f>CONCATENATE(LEFT(Tableau2[[#This Row],[Prénom]],1),LEFT(Tableau2[[#This Row],[Nom]],1))</f>
        <v>GG</v>
      </c>
      <c r="E29" t="s">
        <v>147</v>
      </c>
      <c r="F29" t="s">
        <v>77</v>
      </c>
      <c r="P29">
        <v>28</v>
      </c>
      <c r="S29" t="str">
        <f ca="1">OFFSET($C27:$C27,MATCH($S$1,Equipe,0),,,1)</f>
        <v>Blaise Pascalion</v>
      </c>
      <c r="T29">
        <f ca="1">OFFSET($C27:$C27,MATCH($T$1,Equipe,0),,,1)</f>
        <v>0</v>
      </c>
    </row>
    <row r="30" spans="1:21" ht="19.5" customHeight="1">
      <c r="A30" s="12" t="s">
        <v>126</v>
      </c>
      <c r="B30" s="12" t="s">
        <v>127</v>
      </c>
      <c r="C30" s="23" t="str">
        <f>CONCATENATE(Tableau2[[#This Row],[Prénom]]&amp;" "&amp;Tableau2[[#This Row],[Nom]])</f>
        <v>Didier Dona</v>
      </c>
      <c r="D30" s="10" t="str">
        <f>CONCATENATE(LEFT(Tableau2[[#This Row],[Prénom]],1),LEFT(Tableau2[[#This Row],[Nom]],1))</f>
        <v>DD</v>
      </c>
      <c r="E30" t="s">
        <v>147</v>
      </c>
      <c r="F30" t="s">
        <v>77</v>
      </c>
      <c r="P30">
        <v>29</v>
      </c>
      <c r="S30" t="str">
        <f ca="1">OFFSET($C28:$C28,MATCH($S$1,Equipe,0),,,1)</f>
        <v xml:space="preserve">Germain Galant </v>
      </c>
      <c r="T30">
        <f ca="1">OFFSET($C28:$C28,MATCH($T$1,Equipe,0),,,1)</f>
        <v>0</v>
      </c>
    </row>
    <row r="31" spans="1:21" ht="19.5" customHeight="1">
      <c r="A31" s="12" t="s">
        <v>128</v>
      </c>
      <c r="B31" s="12" t="s">
        <v>129</v>
      </c>
      <c r="C31" s="23" t="str">
        <f>CONCATENATE(Tableau2[[#This Row],[Prénom]]&amp;" "&amp;Tableau2[[#This Row],[Nom]])</f>
        <v>Joëline Thefine</v>
      </c>
      <c r="D31" s="10" t="str">
        <f>CONCATENATE(LEFT(Tableau2[[#This Row],[Prénom]],1),LEFT(Tableau2[[#This Row],[Nom]],1))</f>
        <v>JT</v>
      </c>
      <c r="E31" t="s">
        <v>147</v>
      </c>
      <c r="F31" t="s">
        <v>77</v>
      </c>
      <c r="P31">
        <v>30</v>
      </c>
      <c r="S31" t="str">
        <f ca="1">OFFSET($C29:$C29,MATCH($S$1,Equipe,0),,,1)</f>
        <v>Didier Dona</v>
      </c>
    </row>
    <row r="32" spans="1:21" ht="19.5" customHeight="1">
      <c r="A32" s="12" t="s">
        <v>130</v>
      </c>
      <c r="B32" s="12" t="s">
        <v>131</v>
      </c>
      <c r="C32" s="23" t="str">
        <f>CONCATENATE(Tableau2[[#This Row],[Prénom]]&amp;" "&amp;Tableau2[[#This Row],[Nom]])</f>
        <v>Judith Lerroy</v>
      </c>
      <c r="D32" s="10" t="str">
        <f>CONCATENATE(LEFT(Tableau2[[#This Row],[Prénom]],1),LEFT(Tableau2[[#This Row],[Nom]],1))</f>
        <v>JL</v>
      </c>
      <c r="E32" t="s">
        <v>147</v>
      </c>
      <c r="F32" t="s">
        <v>76</v>
      </c>
      <c r="P32">
        <v>31</v>
      </c>
      <c r="S32" t="str">
        <f ca="1">OFFSET($C30:$C30,MATCH($S$1,Equipe,0),,,1)</f>
        <v>Joëline Thefine</v>
      </c>
    </row>
    <row r="33" spans="1:19" ht="19.5" customHeight="1">
      <c r="A33" s="12" t="s">
        <v>18</v>
      </c>
      <c r="B33" s="12" t="s">
        <v>132</v>
      </c>
      <c r="C33" s="23" t="str">
        <f>CONCATENATE(Tableau2[[#This Row],[Prénom]]&amp;" "&amp;Tableau2[[#This Row],[Nom]])</f>
        <v>Jeremy Boittin</v>
      </c>
      <c r="D33" s="10" t="str">
        <f>CONCATENATE(LEFT(Tableau2[[#This Row],[Prénom]],1),LEFT(Tableau2[[#This Row],[Nom]],1))</f>
        <v>JB</v>
      </c>
      <c r="E33" t="s">
        <v>145</v>
      </c>
      <c r="F33" t="s">
        <v>76</v>
      </c>
      <c r="P33">
        <v>32</v>
      </c>
      <c r="S33" t="str">
        <f ca="1">OFFSET($C31:$C31,MATCH($S$1,Equipe,0),,,1)</f>
        <v>Judith Lerroy</v>
      </c>
    </row>
    <row r="34" spans="1:19" ht="19.5" customHeight="1">
      <c r="A34" s="12" t="s">
        <v>133</v>
      </c>
      <c r="B34" s="12" t="s">
        <v>134</v>
      </c>
      <c r="C34" s="23" t="str">
        <f>CONCATENATE(Tableau2[[#This Row],[Prénom]]&amp;" "&amp;Tableau2[[#This Row],[Nom]])</f>
        <v>Léonce  Richard</v>
      </c>
      <c r="D34" s="10" t="str">
        <f>CONCATENATE(LEFT(Tableau2[[#This Row],[Prénom]],1),LEFT(Tableau2[[#This Row],[Nom]],1))</f>
        <v>LR</v>
      </c>
      <c r="E34" t="s">
        <v>145</v>
      </c>
      <c r="F34" t="s">
        <v>76</v>
      </c>
      <c r="P34">
        <v>33</v>
      </c>
      <c r="S34" t="str">
        <f ca="1">OFFSET($C32:$C32,MATCH($S$1,Equipe,0),,,1)</f>
        <v>Jeremy Boittin</v>
      </c>
    </row>
    <row r="35" spans="1:19" ht="19.5" customHeight="1">
      <c r="A35" s="12" t="s">
        <v>135</v>
      </c>
      <c r="B35" s="12" t="s">
        <v>136</v>
      </c>
      <c r="C35" s="23" t="str">
        <f>CONCATENATE(Tableau2[[#This Row],[Prénom]]&amp;" "&amp;Tableau2[[#This Row],[Nom]])</f>
        <v>Gérard Francois</v>
      </c>
      <c r="D35" s="10" t="str">
        <f>CONCATENATE(LEFT(Tableau2[[#This Row],[Prénom]],1),LEFT(Tableau2[[#This Row],[Nom]],1))</f>
        <v>GF</v>
      </c>
      <c r="E35" t="s">
        <v>147</v>
      </c>
      <c r="F35" t="s">
        <v>76</v>
      </c>
      <c r="P35">
        <v>34</v>
      </c>
      <c r="S35" t="str">
        <f ca="1">OFFSET($C33:$C33,MATCH($S$1,Equipe,0),,,1)</f>
        <v>Léonce  Richard</v>
      </c>
    </row>
    <row r="36" spans="1:19" ht="19.5" customHeight="1">
      <c r="A36" s="12" t="s">
        <v>137</v>
      </c>
      <c r="B36" s="12" t="s">
        <v>138</v>
      </c>
      <c r="C36" s="23" t="str">
        <f>CONCATENATE(Tableau2[[#This Row],[Prénom]]&amp;" "&amp;Tableau2[[#This Row],[Nom]])</f>
        <v>Rachid Amani</v>
      </c>
      <c r="D36" s="10" t="str">
        <f>CONCATENATE(LEFT(Tableau2[[#This Row],[Prénom]],1),LEFT(Tableau2[[#This Row],[Nom]],1))</f>
        <v>RA</v>
      </c>
      <c r="E36" t="s">
        <v>147</v>
      </c>
      <c r="F36" t="s">
        <v>76</v>
      </c>
      <c r="P36">
        <v>35</v>
      </c>
      <c r="S36" t="str">
        <f ca="1">OFFSET($C34:$C34,MATCH($S$1,Equipe,0),,,1)</f>
        <v>Gérard Francois</v>
      </c>
    </row>
    <row r="37" spans="1:19" ht="19.5" customHeight="1">
      <c r="A37" s="7" t="s">
        <v>139</v>
      </c>
      <c r="B37" s="7" t="s">
        <v>140</v>
      </c>
      <c r="C37" s="23" t="str">
        <f>CONCATENATE(Tableau2[[#This Row],[Prénom]]&amp;" "&amp;Tableau2[[#This Row],[Nom]])</f>
        <v>Quentin Vianney</v>
      </c>
      <c r="D37" s="10" t="str">
        <f>CONCATENATE(LEFT(Tableau2[[#This Row],[Prénom]],1),LEFT(Tableau2[[#This Row],[Nom]],1))</f>
        <v>QV</v>
      </c>
      <c r="E37" s="6" t="s">
        <v>10</v>
      </c>
      <c r="F37" t="s">
        <v>76</v>
      </c>
      <c r="P37">
        <v>36</v>
      </c>
      <c r="S37" t="str">
        <f ca="1">OFFSET($C35:$C35,MATCH($S$1,Equipe,0),,,1)</f>
        <v>Rachid Amani</v>
      </c>
    </row>
    <row r="38" spans="1:19" ht="19.5" customHeight="1">
      <c r="A38" s="7" t="s">
        <v>141</v>
      </c>
      <c r="B38" s="7" t="s">
        <v>142</v>
      </c>
      <c r="C38" s="24" t="str">
        <f>CONCATENATE(Tableau2[[#This Row],[Prénom]]&amp;" "&amp;Tableau2[[#This Row],[Nom]])</f>
        <v>Ignace Bert</v>
      </c>
      <c r="D38" s="10" t="str">
        <f>CONCATENATE(LEFT(Tableau2[[#This Row],[Prénom]],1),LEFT(Tableau2[[#This Row],[Nom]],1))</f>
        <v>IB</v>
      </c>
      <c r="E38" s="6" t="s">
        <v>10</v>
      </c>
      <c r="F38" t="s">
        <v>76</v>
      </c>
      <c r="P38">
        <v>37</v>
      </c>
      <c r="S38" t="str">
        <f ca="1">OFFSET($C36:$C36,MATCH($S$1,Equipe,0),,,1)</f>
        <v>Quentin Vianney</v>
      </c>
    </row>
    <row r="39" spans="1:19" ht="19.5" customHeight="1">
      <c r="A39" s="7" t="s">
        <v>143</v>
      </c>
      <c r="B39" s="7" t="s">
        <v>144</v>
      </c>
      <c r="C39" s="24" t="str">
        <f>CONCATENATE(Tableau2[[#This Row],[Prénom]]&amp;" "&amp;Tableau2[[#This Row],[Nom]])</f>
        <v>Pélagie Toison</v>
      </c>
      <c r="D39" s="10" t="str">
        <f>CONCATENATE(LEFT(Tableau2[[#This Row],[Prénom]],1),LEFT(Tableau2[[#This Row],[Nom]],1))</f>
        <v>PT</v>
      </c>
      <c r="E39" s="6" t="s">
        <v>10</v>
      </c>
      <c r="F39" t="s">
        <v>76</v>
      </c>
      <c r="P39">
        <v>38</v>
      </c>
      <c r="S39" t="str">
        <f t="shared" ca="1" si="0"/>
        <v>Pélagie Toison</v>
      </c>
    </row>
    <row r="40" spans="1:19" ht="19.5" customHeight="1">
      <c r="P40">
        <v>39</v>
      </c>
    </row>
    <row r="41" spans="1:19" ht="19.5" customHeight="1">
      <c r="P41">
        <v>40</v>
      </c>
    </row>
    <row r="42" spans="1:19" ht="19.5" customHeight="1">
      <c r="P42">
        <v>41</v>
      </c>
    </row>
    <row r="43" spans="1:19" ht="19.5" customHeight="1">
      <c r="P43">
        <v>42</v>
      </c>
    </row>
    <row r="44" spans="1:19" ht="19.5" customHeight="1">
      <c r="P44">
        <v>43</v>
      </c>
    </row>
    <row r="45" spans="1:19" ht="19.5" customHeight="1">
      <c r="P45">
        <v>44</v>
      </c>
    </row>
    <row r="46" spans="1:19" ht="19.5" customHeight="1">
      <c r="P46">
        <v>45</v>
      </c>
    </row>
    <row r="47" spans="1:19" ht="19.5" customHeight="1">
      <c r="P47">
        <v>46</v>
      </c>
    </row>
    <row r="48" spans="1:19" ht="19.5" customHeight="1">
      <c r="P48">
        <v>47</v>
      </c>
    </row>
    <row r="49" spans="16:16" ht="19.5" customHeight="1">
      <c r="P49">
        <v>48</v>
      </c>
    </row>
    <row r="50" spans="16:16" ht="19.5" customHeight="1">
      <c r="P50">
        <v>49</v>
      </c>
    </row>
    <row r="51" spans="16:16" ht="19.5" customHeight="1">
      <c r="P51">
        <v>50</v>
      </c>
    </row>
    <row r="52" spans="16:16" ht="19.5" customHeight="1">
      <c r="P52">
        <v>51</v>
      </c>
    </row>
    <row r="53" spans="16:16" ht="19.5" customHeight="1">
      <c r="P53">
        <v>52</v>
      </c>
    </row>
  </sheetData>
  <dataValidations count="2">
    <dataValidation type="list" allowBlank="1" showInputMessage="1" showErrorMessage="1" sqref="E2:E39">
      <formula1>Site</formula1>
    </dataValidation>
    <dataValidation type="list" allowBlank="1" showInputMessage="1" showErrorMessage="1" sqref="F2:F39">
      <formula1>Mission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Feriés</vt:lpstr>
      <vt:lpstr>Tableau</vt:lpstr>
      <vt:lpstr>Données</vt:lpstr>
      <vt:lpstr>a</vt:lpstr>
      <vt:lpstr>Absence</vt:lpstr>
      <vt:lpstr>ANNEE</vt:lpstr>
      <vt:lpstr>Année</vt:lpstr>
      <vt:lpstr>Complet</vt:lpstr>
      <vt:lpstr>Equipe</vt:lpstr>
      <vt:lpstr>Feriés</vt:lpstr>
      <vt:lpstr>Initiales</vt:lpstr>
      <vt:lpstr>Mission</vt:lpstr>
      <vt:lpstr>Semaine</vt:lpstr>
      <vt:lpstr>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Fukushima MVX1303</cp:lastModifiedBy>
  <cp:lastPrinted>2006-06-01T16:29:51Z</cp:lastPrinted>
  <dcterms:created xsi:type="dcterms:W3CDTF">2006-05-31T16:49:28Z</dcterms:created>
  <dcterms:modified xsi:type="dcterms:W3CDTF">2014-09-14T17:26:48Z</dcterms:modified>
</cp:coreProperties>
</file>