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0" windowWidth="22425" windowHeight="12090" tabRatio="512" activeTab="6"/>
  </bookViews>
  <sheets>
    <sheet name="BDD" sheetId="6" r:id="rId1"/>
    <sheet name="CLASSEMENT FINAL" sheetId="7" r:id="rId2"/>
    <sheet name="Le peseur" sheetId="5" r:id="rId3"/>
    <sheet name="Le demenageur" sheetId="1" r:id="rId4"/>
    <sheet name="Le renverseur" sheetId="2" r:id="rId5"/>
    <sheet name="Le souleveur" sheetId="3" r:id="rId6"/>
    <sheet name="Le transporteur" sheetId="4" r:id="rId7"/>
    <sheet name="Epreuves" sheetId="8" r:id="rId8"/>
    <sheet name="Feuil1" sheetId="9" r:id="rId9"/>
  </sheets>
  <externalReferences>
    <externalReference r:id="rId10"/>
  </externalReferences>
  <definedNames>
    <definedName name="barem_renverseur">'Le renverseur'!$L$6:$M$25</definedName>
    <definedName name="bareme_demenageur">'Le demenageur'!$L$6:$M$25</definedName>
    <definedName name="bareme_peseur">'Le peseur'!$L$6:$M$25</definedName>
    <definedName name="bareme_souleveur">'Le souleveur'!$N$6:$O$25</definedName>
    <definedName name="bareme_transporteur">'Le transporteur'!$M$6:$N$25</definedName>
    <definedName name="BDD">BDD!$D$5:$N$24</definedName>
    <definedName name="exclu">'Le souleveur'!$Q$9:$Q$11</definedName>
    <definedName name="_xlnm.Print_Area" localSheetId="8">Feuil1!$B$8:$AG$29</definedName>
  </definedNames>
  <calcPr calcId="124519" calcOnSave="0"/>
  <fileRecoveryPr repairLoad="1"/>
</workbook>
</file>

<file path=xl/calcChain.xml><?xml version="1.0" encoding="utf-8"?>
<calcChain xmlns="http://schemas.openxmlformats.org/spreadsheetml/2006/main">
  <c r="F6" i="3"/>
  <c r="F7"/>
  <c r="F8"/>
  <c r="K6" s="1"/>
  <c r="J6" s="1"/>
  <c r="F9"/>
  <c r="F10"/>
  <c r="F11"/>
  <c r="K9"/>
  <c r="I6" i="4"/>
  <c r="I7"/>
  <c r="I9"/>
  <c r="I10"/>
  <c r="I11"/>
  <c r="I12"/>
  <c r="I13"/>
  <c r="I14"/>
  <c r="I15"/>
  <c r="I16"/>
  <c r="I17"/>
  <c r="I18"/>
  <c r="I19"/>
  <c r="I20"/>
  <c r="I21"/>
  <c r="I22"/>
  <c r="I23"/>
  <c r="I24"/>
  <c r="I25"/>
  <c r="U24" i="8"/>
  <c r="T24"/>
  <c r="U23"/>
  <c r="T23"/>
  <c r="U22"/>
  <c r="T22"/>
  <c r="U21"/>
  <c r="T21"/>
  <c r="U20"/>
  <c r="T20"/>
  <c r="U19"/>
  <c r="T19"/>
  <c r="U18"/>
  <c r="T18"/>
  <c r="U17"/>
  <c r="T17"/>
  <c r="U16"/>
  <c r="T16"/>
  <c r="U15"/>
  <c r="T15"/>
  <c r="U14"/>
  <c r="T14"/>
  <c r="U13"/>
  <c r="T13"/>
  <c r="U12"/>
  <c r="T12"/>
  <c r="U11"/>
  <c r="T11"/>
  <c r="U10"/>
  <c r="T10"/>
  <c r="U9"/>
  <c r="T9"/>
  <c r="U8"/>
  <c r="T8"/>
  <c r="U7"/>
  <c r="T7"/>
  <c r="U6"/>
  <c r="T6"/>
  <c r="U5"/>
  <c r="T5"/>
  <c r="K23" i="3" l="1"/>
  <c r="K19"/>
  <c r="K15"/>
  <c r="K11"/>
  <c r="K7"/>
  <c r="K22"/>
  <c r="K14"/>
  <c r="K24"/>
  <c r="K20"/>
  <c r="K16"/>
  <c r="K12"/>
  <c r="K8"/>
  <c r="K18"/>
  <c r="K10"/>
  <c r="K25"/>
  <c r="K21"/>
  <c r="K17"/>
  <c r="K13"/>
  <c r="J7" i="4"/>
  <c r="J8"/>
  <c r="I8" s="1"/>
  <c r="J9"/>
  <c r="J10"/>
  <c r="J11"/>
  <c r="J12"/>
  <c r="J13"/>
  <c r="J14"/>
  <c r="J15"/>
  <c r="J16"/>
  <c r="J17"/>
  <c r="J18"/>
  <c r="J19"/>
  <c r="J20"/>
  <c r="J21"/>
  <c r="J22"/>
  <c r="J23"/>
  <c r="J24"/>
  <c r="J25"/>
  <c r="J6"/>
  <c r="I7" i="2" l="1"/>
  <c r="I8"/>
  <c r="I9"/>
  <c r="I10"/>
  <c r="I11"/>
  <c r="I12"/>
  <c r="I13"/>
  <c r="I14"/>
  <c r="I15"/>
  <c r="I16"/>
  <c r="I17"/>
  <c r="I18"/>
  <c r="I19"/>
  <c r="I20"/>
  <c r="I21"/>
  <c r="I22"/>
  <c r="I23"/>
  <c r="I24"/>
  <c r="I25"/>
  <c r="I6"/>
  <c r="I7" i="1"/>
  <c r="I8"/>
  <c r="I9"/>
  <c r="I10"/>
  <c r="I11"/>
  <c r="I12"/>
  <c r="I13"/>
  <c r="I14"/>
  <c r="I15"/>
  <c r="I16"/>
  <c r="I17"/>
  <c r="I18"/>
  <c r="I19"/>
  <c r="I20"/>
  <c r="I21"/>
  <c r="I22"/>
  <c r="I23"/>
  <c r="I24"/>
  <c r="I25"/>
  <c r="I6"/>
  <c r="I7" i="5"/>
  <c r="I8"/>
  <c r="I9"/>
  <c r="I10"/>
  <c r="I11"/>
  <c r="I12"/>
  <c r="I13"/>
  <c r="I14"/>
  <c r="I15"/>
  <c r="I16"/>
  <c r="I17"/>
  <c r="I18"/>
  <c r="I19"/>
  <c r="I20"/>
  <c r="I21"/>
  <c r="I22"/>
  <c r="I23"/>
  <c r="I24"/>
  <c r="I25"/>
  <c r="I6"/>
  <c r="L6"/>
  <c r="M6"/>
  <c r="L7"/>
  <c r="M7"/>
  <c r="L8"/>
  <c r="M8"/>
  <c r="L9"/>
  <c r="M9"/>
  <c r="L10"/>
  <c r="M10"/>
  <c r="L11"/>
  <c r="M11"/>
  <c r="L12"/>
  <c r="M12"/>
  <c r="L13"/>
  <c r="M13"/>
  <c r="L14"/>
  <c r="M14"/>
  <c r="L15"/>
  <c r="M15"/>
  <c r="L16"/>
  <c r="M16"/>
  <c r="L17"/>
  <c r="M17"/>
  <c r="L18"/>
  <c r="M18"/>
  <c r="L19"/>
  <c r="M19"/>
  <c r="L20"/>
  <c r="M20"/>
  <c r="L21"/>
  <c r="M21"/>
  <c r="L22"/>
  <c r="M22"/>
  <c r="L23"/>
  <c r="M23"/>
  <c r="L24"/>
  <c r="M24"/>
  <c r="L25"/>
  <c r="M25"/>
  <c r="D6" i="6"/>
  <c r="D7"/>
  <c r="D8"/>
  <c r="D9"/>
  <c r="D10"/>
  <c r="D11"/>
  <c r="D12"/>
  <c r="D13"/>
  <c r="D14"/>
  <c r="D15"/>
  <c r="J15" s="1"/>
  <c r="D16"/>
  <c r="J16" s="1"/>
  <c r="D17"/>
  <c r="J17" s="1"/>
  <c r="D18"/>
  <c r="N18" s="1"/>
  <c r="C18" s="1"/>
  <c r="D19"/>
  <c r="I19" s="1"/>
  <c r="D20"/>
  <c r="I20" s="1"/>
  <c r="D21"/>
  <c r="I21" s="1"/>
  <c r="D22"/>
  <c r="H22" s="1"/>
  <c r="D23"/>
  <c r="J23" s="1"/>
  <c r="D24"/>
  <c r="J24" s="1"/>
  <c r="D5"/>
  <c r="T6" i="4"/>
  <c r="T7"/>
  <c r="T8"/>
  <c r="T9"/>
  <c r="T10"/>
  <c r="T11"/>
  <c r="T12"/>
  <c r="T13"/>
  <c r="T14"/>
  <c r="T15"/>
  <c r="T16"/>
  <c r="T17"/>
  <c r="T18"/>
  <c r="T19"/>
  <c r="T20"/>
  <c r="T21"/>
  <c r="T22"/>
  <c r="T23"/>
  <c r="T24"/>
  <c r="T25"/>
  <c r="H24" i="6" l="1"/>
  <c r="H16"/>
  <c r="H18"/>
  <c r="H20"/>
  <c r="H21"/>
  <c r="H17"/>
  <c r="H7" i="5"/>
  <c r="H6" i="6" s="1"/>
  <c r="H23"/>
  <c r="H19"/>
  <c r="H15"/>
  <c r="H24" i="5"/>
  <c r="J24" s="1"/>
  <c r="H20"/>
  <c r="J20" s="1"/>
  <c r="H16"/>
  <c r="J16" s="1"/>
  <c r="H12"/>
  <c r="H8"/>
  <c r="H7" i="6" s="1"/>
  <c r="H25" i="5"/>
  <c r="J25" s="1"/>
  <c r="H21"/>
  <c r="J21" s="1"/>
  <c r="H17"/>
  <c r="J17" s="1"/>
  <c r="H13"/>
  <c r="H12" i="6" s="1"/>
  <c r="H9" i="5"/>
  <c r="H8" i="6" s="1"/>
  <c r="H22" i="5"/>
  <c r="J22" s="1"/>
  <c r="H18"/>
  <c r="J18" s="1"/>
  <c r="H14"/>
  <c r="H10"/>
  <c r="H9" i="6" s="1"/>
  <c r="H23" i="5"/>
  <c r="J23" s="1"/>
  <c r="H19"/>
  <c r="J19" s="1"/>
  <c r="H15"/>
  <c r="H14" i="6" s="1"/>
  <c r="H11" i="5"/>
  <c r="H10" i="6" s="1"/>
  <c r="N19"/>
  <c r="C19" s="1"/>
  <c r="L18"/>
  <c r="K22"/>
  <c r="J18"/>
  <c r="I22"/>
  <c r="N20"/>
  <c r="C20" s="1"/>
  <c r="L19"/>
  <c r="K23"/>
  <c r="K15"/>
  <c r="J19"/>
  <c r="I23"/>
  <c r="I15"/>
  <c r="N21"/>
  <c r="C21" s="1"/>
  <c r="L20"/>
  <c r="K24"/>
  <c r="K16"/>
  <c r="J20"/>
  <c r="I24"/>
  <c r="I16"/>
  <c r="N22"/>
  <c r="C22" s="1"/>
  <c r="N24"/>
  <c r="C24" s="1"/>
  <c r="L21"/>
  <c r="K17"/>
  <c r="J21"/>
  <c r="I17"/>
  <c r="N23"/>
  <c r="C23" s="1"/>
  <c r="N15"/>
  <c r="C15" s="1"/>
  <c r="L22"/>
  <c r="K18"/>
  <c r="J22"/>
  <c r="I18"/>
  <c r="N16"/>
  <c r="C16" s="1"/>
  <c r="L23"/>
  <c r="L15"/>
  <c r="K19"/>
  <c r="N17"/>
  <c r="C17" s="1"/>
  <c r="L24"/>
  <c r="L16"/>
  <c r="K20"/>
  <c r="L17"/>
  <c r="K21"/>
  <c r="H6" i="5"/>
  <c r="H5" i="6" s="1"/>
  <c r="H11"/>
  <c r="H13"/>
  <c r="U12" i="4"/>
  <c r="U9"/>
  <c r="U10"/>
  <c r="U11"/>
  <c r="U13"/>
  <c r="U14"/>
  <c r="U16"/>
  <c r="U15"/>
  <c r="U25"/>
  <c r="U6"/>
  <c r="U18"/>
  <c r="U22"/>
  <c r="U23"/>
  <c r="U8"/>
  <c r="U19"/>
  <c r="U7"/>
  <c r="U24"/>
  <c r="U17"/>
  <c r="U20"/>
  <c r="U21"/>
  <c r="J12" i="5" l="1"/>
  <c r="J7"/>
  <c r="J15"/>
  <c r="J14"/>
  <c r="J13"/>
  <c r="J8"/>
  <c r="J11"/>
  <c r="J10"/>
  <c r="J9"/>
  <c r="J6"/>
  <c r="V18" i="4"/>
  <c r="V11"/>
  <c r="V12"/>
  <c r="V21"/>
  <c r="V10"/>
  <c r="V9"/>
  <c r="V8"/>
  <c r="V16"/>
  <c r="V13"/>
  <c r="V19"/>
  <c r="V23"/>
  <c r="V7"/>
  <c r="V15"/>
  <c r="V22"/>
  <c r="V17"/>
  <c r="V24"/>
  <c r="V6"/>
  <c r="V20"/>
  <c r="V25"/>
  <c r="V14"/>
  <c r="B6" i="2" l="1"/>
  <c r="C6"/>
  <c r="B7"/>
  <c r="C7"/>
  <c r="B8"/>
  <c r="C8"/>
  <c r="B9"/>
  <c r="C9"/>
  <c r="B10"/>
  <c r="C10"/>
  <c r="B11"/>
  <c r="C11"/>
  <c r="B12"/>
  <c r="C12"/>
  <c r="B13"/>
  <c r="C13"/>
  <c r="B14"/>
  <c r="C14"/>
  <c r="B15"/>
  <c r="C15"/>
  <c r="B16"/>
  <c r="C16"/>
  <c r="B17"/>
  <c r="C17"/>
  <c r="B18"/>
  <c r="C18"/>
  <c r="B19"/>
  <c r="C19"/>
  <c r="B20"/>
  <c r="C20"/>
  <c r="B21"/>
  <c r="C21"/>
  <c r="B22"/>
  <c r="C22"/>
  <c r="B23"/>
  <c r="C23"/>
  <c r="B24"/>
  <c r="C24"/>
  <c r="B25"/>
  <c r="C25"/>
  <c r="N25" i="4"/>
  <c r="M25"/>
  <c r="N24"/>
  <c r="M24"/>
  <c r="N23"/>
  <c r="M23"/>
  <c r="N22"/>
  <c r="M22"/>
  <c r="N21"/>
  <c r="M21"/>
  <c r="N20"/>
  <c r="M20"/>
  <c r="N19"/>
  <c r="M19"/>
  <c r="N18"/>
  <c r="M18"/>
  <c r="N17"/>
  <c r="M17"/>
  <c r="N16"/>
  <c r="M16"/>
  <c r="N15"/>
  <c r="M15"/>
  <c r="N14"/>
  <c r="M14"/>
  <c r="N13"/>
  <c r="M13"/>
  <c r="N12"/>
  <c r="M12"/>
  <c r="N11"/>
  <c r="M11"/>
  <c r="N10"/>
  <c r="M10"/>
  <c r="N9"/>
  <c r="M9"/>
  <c r="N8"/>
  <c r="M8"/>
  <c r="N7"/>
  <c r="M7"/>
  <c r="N6"/>
  <c r="M6"/>
  <c r="O25" i="3"/>
  <c r="N25"/>
  <c r="O24"/>
  <c r="N24"/>
  <c r="O23"/>
  <c r="N23"/>
  <c r="O22"/>
  <c r="N22"/>
  <c r="O21"/>
  <c r="N21"/>
  <c r="O20"/>
  <c r="N20"/>
  <c r="O19"/>
  <c r="N19"/>
  <c r="O18"/>
  <c r="N18"/>
  <c r="O17"/>
  <c r="N17"/>
  <c r="O16"/>
  <c r="N16"/>
  <c r="O15"/>
  <c r="N15"/>
  <c r="O14"/>
  <c r="N14"/>
  <c r="O13"/>
  <c r="N13"/>
  <c r="O12"/>
  <c r="N12"/>
  <c r="O11"/>
  <c r="N11"/>
  <c r="O10"/>
  <c r="N10"/>
  <c r="O9"/>
  <c r="N9"/>
  <c r="O8"/>
  <c r="N8"/>
  <c r="O7"/>
  <c r="N7"/>
  <c r="O6"/>
  <c r="N6"/>
  <c r="M25" i="2"/>
  <c r="L25"/>
  <c r="M24"/>
  <c r="L24"/>
  <c r="M23"/>
  <c r="L23"/>
  <c r="M22"/>
  <c r="L22"/>
  <c r="M21"/>
  <c r="L21"/>
  <c r="M20"/>
  <c r="L20"/>
  <c r="M19"/>
  <c r="L19"/>
  <c r="M18"/>
  <c r="L18"/>
  <c r="M17"/>
  <c r="L17"/>
  <c r="M16"/>
  <c r="L16"/>
  <c r="M15"/>
  <c r="L15"/>
  <c r="M14"/>
  <c r="L14"/>
  <c r="M13"/>
  <c r="L13"/>
  <c r="M12"/>
  <c r="L12"/>
  <c r="M11"/>
  <c r="L11"/>
  <c r="M10"/>
  <c r="L10"/>
  <c r="M9"/>
  <c r="L9"/>
  <c r="M8"/>
  <c r="L8"/>
  <c r="M7"/>
  <c r="L7"/>
  <c r="M6"/>
  <c r="L6"/>
  <c r="M25" i="1"/>
  <c r="L25"/>
  <c r="M24"/>
  <c r="L24"/>
  <c r="M23"/>
  <c r="L23"/>
  <c r="M22"/>
  <c r="L22"/>
  <c r="M21"/>
  <c r="L21"/>
  <c r="M20"/>
  <c r="L20"/>
  <c r="M19"/>
  <c r="L19"/>
  <c r="M18"/>
  <c r="L18"/>
  <c r="M17"/>
  <c r="L17"/>
  <c r="M16"/>
  <c r="L16"/>
  <c r="M15"/>
  <c r="L15"/>
  <c r="M14"/>
  <c r="L14"/>
  <c r="M13"/>
  <c r="L13"/>
  <c r="M12"/>
  <c r="L12"/>
  <c r="M11"/>
  <c r="L11"/>
  <c r="M10"/>
  <c r="L10"/>
  <c r="M9"/>
  <c r="L9"/>
  <c r="M8"/>
  <c r="L8"/>
  <c r="M7"/>
  <c r="L7"/>
  <c r="M6"/>
  <c r="L6"/>
  <c r="B6" i="5"/>
  <c r="C25" i="4"/>
  <c r="B25"/>
  <c r="K25" s="1"/>
  <c r="C24"/>
  <c r="B24"/>
  <c r="K24" s="1"/>
  <c r="C23"/>
  <c r="B23"/>
  <c r="K23" s="1"/>
  <c r="C22"/>
  <c r="B22"/>
  <c r="K22" s="1"/>
  <c r="C21"/>
  <c r="B21"/>
  <c r="K21" s="1"/>
  <c r="C20"/>
  <c r="B20"/>
  <c r="K20" s="1"/>
  <c r="C19"/>
  <c r="B19"/>
  <c r="K19" s="1"/>
  <c r="C18"/>
  <c r="B18"/>
  <c r="K18" s="1"/>
  <c r="C17"/>
  <c r="B17"/>
  <c r="K17" s="1"/>
  <c r="C16"/>
  <c r="B16"/>
  <c r="K16" s="1"/>
  <c r="C15"/>
  <c r="B15"/>
  <c r="C14"/>
  <c r="B14"/>
  <c r="C13"/>
  <c r="B13"/>
  <c r="C12"/>
  <c r="B12"/>
  <c r="C11"/>
  <c r="B11"/>
  <c r="C10"/>
  <c r="B10"/>
  <c r="C9"/>
  <c r="B9"/>
  <c r="C8"/>
  <c r="B8"/>
  <c r="C7"/>
  <c r="B7"/>
  <c r="C6"/>
  <c r="B6"/>
  <c r="C25" i="3"/>
  <c r="B25"/>
  <c r="C24"/>
  <c r="B24"/>
  <c r="C23"/>
  <c r="B23"/>
  <c r="C22"/>
  <c r="B22"/>
  <c r="C21"/>
  <c r="B21"/>
  <c r="C20"/>
  <c r="B20"/>
  <c r="C19"/>
  <c r="B19"/>
  <c r="C18"/>
  <c r="B18"/>
  <c r="C17"/>
  <c r="B17"/>
  <c r="C16"/>
  <c r="B16"/>
  <c r="C15"/>
  <c r="B15"/>
  <c r="C14"/>
  <c r="B14"/>
  <c r="C13"/>
  <c r="B13"/>
  <c r="C12"/>
  <c r="B12"/>
  <c r="C11"/>
  <c r="B11"/>
  <c r="C10"/>
  <c r="B10"/>
  <c r="C9"/>
  <c r="B9"/>
  <c r="C8"/>
  <c r="B8"/>
  <c r="C7"/>
  <c r="B7"/>
  <c r="C6"/>
  <c r="B6"/>
  <c r="C25" i="1"/>
  <c r="B25"/>
  <c r="C24"/>
  <c r="B24"/>
  <c r="C23"/>
  <c r="B23"/>
  <c r="C22"/>
  <c r="B22"/>
  <c r="C21"/>
  <c r="B21"/>
  <c r="C20"/>
  <c r="B20"/>
  <c r="C19"/>
  <c r="B19"/>
  <c r="C18"/>
  <c r="B18"/>
  <c r="C17"/>
  <c r="B17"/>
  <c r="C16"/>
  <c r="B16"/>
  <c r="C15"/>
  <c r="B15"/>
  <c r="C14"/>
  <c r="B14"/>
  <c r="C13"/>
  <c r="B13"/>
  <c r="C12"/>
  <c r="B12"/>
  <c r="C11"/>
  <c r="B11"/>
  <c r="C10"/>
  <c r="B10"/>
  <c r="C9"/>
  <c r="B9"/>
  <c r="C8"/>
  <c r="B8"/>
  <c r="C7"/>
  <c r="B7"/>
  <c r="C6"/>
  <c r="B6"/>
  <c r="B7" i="5"/>
  <c r="B8"/>
  <c r="B9"/>
  <c r="B10"/>
  <c r="B11"/>
  <c r="B12"/>
  <c r="B13"/>
  <c r="B14"/>
  <c r="B15"/>
  <c r="B16"/>
  <c r="B17"/>
  <c r="B18"/>
  <c r="B19"/>
  <c r="B20"/>
  <c r="B21"/>
  <c r="B22"/>
  <c r="B23"/>
  <c r="B24"/>
  <c r="B25"/>
  <c r="C7"/>
  <c r="C8"/>
  <c r="C9"/>
  <c r="C10"/>
  <c r="C11"/>
  <c r="C12"/>
  <c r="C13"/>
  <c r="C14"/>
  <c r="C15"/>
  <c r="C16"/>
  <c r="C17"/>
  <c r="C18"/>
  <c r="C19"/>
  <c r="C20"/>
  <c r="C21"/>
  <c r="C22"/>
  <c r="C23"/>
  <c r="C24"/>
  <c r="C25"/>
  <c r="C6"/>
  <c r="J7" i="3" l="1"/>
  <c r="K6" i="6" s="1"/>
  <c r="J8" i="3"/>
  <c r="J10"/>
  <c r="K9" i="6" s="1"/>
  <c r="J9" i="3"/>
  <c r="K8" i="6" s="1"/>
  <c r="J11" i="3"/>
  <c r="K10" i="6" s="1"/>
  <c r="J17" i="3"/>
  <c r="L17" s="1"/>
  <c r="J12"/>
  <c r="L12" s="1"/>
  <c r="J23"/>
  <c r="L23" s="1"/>
  <c r="J18"/>
  <c r="L18" s="1"/>
  <c r="J13"/>
  <c r="L13" s="1"/>
  <c r="J24"/>
  <c r="L24" s="1"/>
  <c r="J19"/>
  <c r="L19" s="1"/>
  <c r="J14"/>
  <c r="L14" s="1"/>
  <c r="J25"/>
  <c r="L25" s="1"/>
  <c r="J20"/>
  <c r="L20" s="1"/>
  <c r="J15"/>
  <c r="L15" s="1"/>
  <c r="J21"/>
  <c r="L21" s="1"/>
  <c r="J16"/>
  <c r="L16" s="1"/>
  <c r="J22"/>
  <c r="L22" s="1"/>
  <c r="L9" i="6"/>
  <c r="L10"/>
  <c r="H18" i="1"/>
  <c r="J18" s="1"/>
  <c r="H19"/>
  <c r="J19" s="1"/>
  <c r="H14"/>
  <c r="H17"/>
  <c r="J17" s="1"/>
  <c r="H10"/>
  <c r="H15"/>
  <c r="H13"/>
  <c r="H11"/>
  <c r="H9"/>
  <c r="H25"/>
  <c r="J25" s="1"/>
  <c r="H7"/>
  <c r="H23"/>
  <c r="J23" s="1"/>
  <c r="H22"/>
  <c r="J22" s="1"/>
  <c r="H21"/>
  <c r="J21" s="1"/>
  <c r="H12"/>
  <c r="H20"/>
  <c r="J20" s="1"/>
  <c r="H8"/>
  <c r="H16"/>
  <c r="J16" s="1"/>
  <c r="H6"/>
  <c r="H24"/>
  <c r="J24" s="1"/>
  <c r="H6" i="2"/>
  <c r="J5" i="6" s="1"/>
  <c r="K13"/>
  <c r="K12"/>
  <c r="K14"/>
  <c r="K7"/>
  <c r="K11"/>
  <c r="H9" i="2"/>
  <c r="J8" i="6" s="1"/>
  <c r="H13" i="2"/>
  <c r="J12" i="6" s="1"/>
  <c r="H17" i="2"/>
  <c r="J17" s="1"/>
  <c r="H21"/>
  <c r="J21" s="1"/>
  <c r="H25"/>
  <c r="J25" s="1"/>
  <c r="H12"/>
  <c r="J11" i="6" s="1"/>
  <c r="H16" i="2"/>
  <c r="J16" s="1"/>
  <c r="H20"/>
  <c r="J20" s="1"/>
  <c r="H24"/>
  <c r="J24" s="1"/>
  <c r="H8"/>
  <c r="J7" i="6" s="1"/>
  <c r="H7" i="2"/>
  <c r="J6" i="6" s="1"/>
  <c r="H11" i="2"/>
  <c r="J10" i="6" s="1"/>
  <c r="H15" i="2"/>
  <c r="J14" i="6" s="1"/>
  <c r="H19" i="2"/>
  <c r="J19" s="1"/>
  <c r="H23"/>
  <c r="J23" s="1"/>
  <c r="H10"/>
  <c r="J9" i="6" s="1"/>
  <c r="H14" i="2"/>
  <c r="J13" i="6" s="1"/>
  <c r="H18" i="2"/>
  <c r="J18" s="1"/>
  <c r="H22"/>
  <c r="J22" s="1"/>
  <c r="L7" i="3" l="1"/>
  <c r="L11"/>
  <c r="L10"/>
  <c r="L9"/>
  <c r="L8"/>
  <c r="L6"/>
  <c r="K5" i="6"/>
  <c r="K7" i="4"/>
  <c r="K10"/>
  <c r="K12"/>
  <c r="K8"/>
  <c r="K15"/>
  <c r="K6"/>
  <c r="K11"/>
  <c r="K13"/>
  <c r="K14"/>
  <c r="K9"/>
  <c r="L14" i="6"/>
  <c r="L13"/>
  <c r="L12"/>
  <c r="I5"/>
  <c r="J6" i="1"/>
  <c r="I6" i="6"/>
  <c r="J7" i="1"/>
  <c r="I13" i="6"/>
  <c r="J14" i="1"/>
  <c r="I8" i="6"/>
  <c r="J9" i="1"/>
  <c r="L8" i="6"/>
  <c r="I9"/>
  <c r="N9" s="1"/>
  <c r="J10" i="1"/>
  <c r="L5" i="6"/>
  <c r="I14"/>
  <c r="J15" i="1"/>
  <c r="L6" i="6"/>
  <c r="I11"/>
  <c r="J12" i="1"/>
  <c r="I12" i="6"/>
  <c r="J13" i="1"/>
  <c r="L11" i="6"/>
  <c r="I7"/>
  <c r="J8" i="1"/>
  <c r="L7" i="6"/>
  <c r="I10"/>
  <c r="N10" s="1"/>
  <c r="J11" i="1"/>
  <c r="J13" i="2"/>
  <c r="J12"/>
  <c r="J10"/>
  <c r="J11"/>
  <c r="J14"/>
  <c r="J9"/>
  <c r="J7"/>
  <c r="J6"/>
  <c r="J15"/>
  <c r="J8"/>
  <c r="N5" i="6" l="1"/>
  <c r="N14"/>
  <c r="C14" s="1"/>
  <c r="N8"/>
  <c r="N6"/>
  <c r="N11"/>
  <c r="C11" s="1"/>
  <c r="N13"/>
  <c r="C13" s="1"/>
  <c r="N7"/>
  <c r="N12"/>
  <c r="C12" s="1"/>
  <c r="C10" l="1"/>
  <c r="C9"/>
  <c r="C7"/>
  <c r="C8"/>
  <c r="C5"/>
  <c r="C6"/>
  <c r="D19" i="7" l="1"/>
  <c r="C20"/>
  <c r="D11"/>
  <c r="D5"/>
  <c r="E7"/>
  <c r="C6"/>
  <c r="D4"/>
  <c r="E4"/>
  <c r="D21"/>
  <c r="F8"/>
  <c r="E22"/>
  <c r="F19"/>
  <c r="E5"/>
  <c r="F14"/>
  <c r="E23"/>
  <c r="D9"/>
  <c r="F21"/>
  <c r="C22"/>
  <c r="C4"/>
  <c r="D20"/>
  <c r="D12"/>
  <c r="F15"/>
  <c r="E9"/>
  <c r="C9"/>
  <c r="D6"/>
  <c r="D18"/>
  <c r="C14"/>
  <c r="C17"/>
  <c r="E15"/>
  <c r="C8"/>
  <c r="F10"/>
  <c r="C12"/>
  <c r="E20"/>
  <c r="D17"/>
  <c r="D13"/>
  <c r="F23"/>
  <c r="C16"/>
  <c r="E17"/>
  <c r="E8"/>
  <c r="C13"/>
  <c r="F22"/>
  <c r="E12"/>
  <c r="E18"/>
  <c r="F20"/>
  <c r="F17"/>
  <c r="C10"/>
  <c r="F5"/>
  <c r="F16"/>
  <c r="D10"/>
  <c r="E11"/>
  <c r="F12"/>
  <c r="C11"/>
  <c r="F7"/>
  <c r="E10"/>
  <c r="E21"/>
  <c r="C5"/>
  <c r="F6"/>
  <c r="C21"/>
  <c r="E6"/>
  <c r="D15"/>
  <c r="F9"/>
  <c r="C18"/>
  <c r="E14"/>
  <c r="F18"/>
  <c r="D23"/>
  <c r="C15"/>
  <c r="C23"/>
  <c r="F4"/>
  <c r="F13"/>
  <c r="E19"/>
  <c r="F11"/>
  <c r="E16"/>
  <c r="D8"/>
  <c r="D22"/>
  <c r="D16"/>
  <c r="C7"/>
  <c r="D14"/>
  <c r="C19"/>
  <c r="D7"/>
  <c r="E13"/>
</calcChain>
</file>

<file path=xl/sharedStrings.xml><?xml version="1.0" encoding="utf-8"?>
<sst xmlns="http://schemas.openxmlformats.org/spreadsheetml/2006/main" count="230" uniqueCount="77">
  <si>
    <t>ID</t>
  </si>
  <si>
    <t>NOM</t>
  </si>
  <si>
    <t>TEMPS</t>
  </si>
  <si>
    <t>DISTANCE</t>
  </si>
  <si>
    <t>TEMPS PARCOURU</t>
  </si>
  <si>
    <t>POINTS ATTRIBUES</t>
  </si>
  <si>
    <t>PRENOM</t>
  </si>
  <si>
    <t>CHARGE</t>
  </si>
  <si>
    <t xml:space="preserve">CHARGE </t>
  </si>
  <si>
    <t>MOBILE</t>
  </si>
  <si>
    <t>LE TRANSPORTEUR</t>
  </si>
  <si>
    <t>LE RENVERSEUR</t>
  </si>
  <si>
    <t>LE SOULEVER DE TERRE</t>
  </si>
  <si>
    <t>NOMBRES DE POINTS PAR EPREUVES</t>
  </si>
  <si>
    <t>TOTAL</t>
  </si>
  <si>
    <t>POINT AT</t>
  </si>
  <si>
    <t>TEMPS(s)</t>
  </si>
  <si>
    <t>CLACEMENT</t>
  </si>
  <si>
    <t>DOSSARD</t>
  </si>
  <si>
    <t>TOTAL POINT</t>
  </si>
  <si>
    <t>RANG</t>
  </si>
  <si>
    <t>POINT</t>
  </si>
  <si>
    <t>BAREME</t>
  </si>
  <si>
    <t>Prénom</t>
  </si>
  <si>
    <t>Nom</t>
  </si>
  <si>
    <t>PENALITE</t>
  </si>
  <si>
    <t>POINTS</t>
  </si>
  <si>
    <t xml:space="preserve">Calcule </t>
  </si>
  <si>
    <t>LE PESEUR</t>
  </si>
  <si>
    <t>LE DEMENAGEUR</t>
  </si>
  <si>
    <t>EXCLU</t>
  </si>
  <si>
    <t>EXCLUSION</t>
  </si>
  <si>
    <t xml:space="preserve">TEMPS </t>
  </si>
  <si>
    <t>RANG 1</t>
  </si>
  <si>
    <t>RANG 2</t>
  </si>
  <si>
    <t>RANG1</t>
  </si>
  <si>
    <t>RANG2</t>
  </si>
  <si>
    <t>EX AEQUO</t>
  </si>
  <si>
    <t>EX EAQUO</t>
  </si>
  <si>
    <t xml:space="preserve"> REPS SOULEVER</t>
  </si>
  <si>
    <t>=D6+SI(D6&lt;$F$4;0;SIERREUR(SI(G6="oui";N$3;RECHERCHEV(J6;bareme_transporteur;2;1))-F6+H6;""))</t>
  </si>
  <si>
    <t>LE SOULEVEUR</t>
  </si>
  <si>
    <t>LE TRANPORTEUR</t>
  </si>
  <si>
    <t>PT</t>
  </si>
  <si>
    <t>N.REPS</t>
  </si>
  <si>
    <t>VASSARD</t>
  </si>
  <si>
    <t>MERLIN</t>
  </si>
  <si>
    <t>SYLVAIN</t>
  </si>
  <si>
    <t>VINCESLAS</t>
  </si>
  <si>
    <t>CLACEMENT FINAL</t>
  </si>
  <si>
    <t>KAREN</t>
  </si>
  <si>
    <t>JEAN-PHILIPPE</t>
  </si>
  <si>
    <t xml:space="preserve">MERLIN </t>
  </si>
  <si>
    <t>TRISTAN</t>
  </si>
  <si>
    <t>GARCON</t>
  </si>
  <si>
    <t>STEEV</t>
  </si>
  <si>
    <t>ANTHONY</t>
  </si>
  <si>
    <t>OLIVIER</t>
  </si>
  <si>
    <t>PASCAL</t>
  </si>
  <si>
    <t>REPETITION</t>
  </si>
  <si>
    <t xml:space="preserve">GARCON </t>
  </si>
  <si>
    <t>OLIIVIER</t>
  </si>
  <si>
    <t>'=D6+SI(D6&lt;$F$4;0;SIERREUR(SI(G6="oui";N$3;RECHERCHEV(J6;bareme_transporteur;2;1))-F6+H6;""))</t>
  </si>
  <si>
    <t>DUPONT1</t>
  </si>
  <si>
    <t>DUPONT2</t>
  </si>
  <si>
    <t>DUPONT3</t>
  </si>
  <si>
    <t>DUPONT4</t>
  </si>
  <si>
    <t>DUPONT5</t>
  </si>
  <si>
    <t>DUPONT6</t>
  </si>
  <si>
    <t>Christophe 1</t>
  </si>
  <si>
    <t>Christophe 2</t>
  </si>
  <si>
    <t>Christophe 3</t>
  </si>
  <si>
    <t>Christophe 4</t>
  </si>
  <si>
    <t>Christophe 5</t>
  </si>
  <si>
    <t>Christophe 6</t>
  </si>
  <si>
    <t>MAX DE REPS</t>
  </si>
  <si>
    <t>RATIO</t>
  </si>
</sst>
</file>

<file path=xl/styles.xml><?xml version="1.0" encoding="utf-8"?>
<styleSheet xmlns="http://schemas.openxmlformats.org/spreadsheetml/2006/main">
  <fonts count="13">
    <font>
      <sz val="11"/>
      <color theme="1"/>
      <name val="Calibri"/>
      <family val="2"/>
      <scheme val="minor"/>
    </font>
    <font>
      <sz val="11"/>
      <color rgb="FF006100"/>
      <name val="Calibri"/>
      <family val="2"/>
      <scheme val="minor"/>
    </font>
    <font>
      <b/>
      <sz val="11"/>
      <color rgb="FFFA7D00"/>
      <name val="Calibri"/>
      <family val="2"/>
      <scheme val="minor"/>
    </font>
    <font>
      <b/>
      <sz val="36"/>
      <color rgb="FF006100"/>
      <name val="Calibri"/>
      <family val="2"/>
      <scheme val="minor"/>
    </font>
    <font>
      <b/>
      <sz val="14"/>
      <color theme="1"/>
      <name val="Calibri"/>
      <family val="2"/>
      <scheme val="minor"/>
    </font>
    <font>
      <b/>
      <sz val="11"/>
      <color rgb="FF3F3F3F"/>
      <name val="Calibri"/>
      <family val="2"/>
      <scheme val="minor"/>
    </font>
    <font>
      <b/>
      <sz val="11"/>
      <color theme="1"/>
      <name val="Calibri"/>
      <family val="2"/>
      <scheme val="minor"/>
    </font>
    <font>
      <sz val="11"/>
      <color rgb="FFFF0000"/>
      <name val="Calibri"/>
      <family val="2"/>
      <scheme val="minor"/>
    </font>
    <font>
      <b/>
      <sz val="11"/>
      <color rgb="FF000000"/>
      <name val="Calibri"/>
      <family val="2"/>
      <scheme val="minor"/>
    </font>
    <font>
      <sz val="11"/>
      <color theme="1"/>
      <name val="Calibri"/>
      <family val="2"/>
      <scheme val="minor"/>
    </font>
    <font>
      <b/>
      <sz val="36"/>
      <color theme="1"/>
      <name val="Algerian"/>
      <family val="5"/>
    </font>
    <font>
      <b/>
      <sz val="24"/>
      <color theme="1"/>
      <name val="Algerian"/>
      <family val="5"/>
    </font>
    <font>
      <sz val="11"/>
      <color rgb="FF000000"/>
      <name val="Calibri"/>
      <family val="2"/>
      <scheme val="minor"/>
    </font>
  </fonts>
  <fills count="13">
    <fill>
      <patternFill patternType="none"/>
    </fill>
    <fill>
      <patternFill patternType="gray125"/>
    </fill>
    <fill>
      <patternFill patternType="solid">
        <fgColor rgb="FFC6EFCE"/>
      </patternFill>
    </fill>
    <fill>
      <patternFill patternType="solid">
        <fgColor rgb="FFF2F2F2"/>
      </patternFill>
    </fill>
    <fill>
      <patternFill patternType="solid">
        <fgColor theme="6"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8"/>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5"/>
      </patternFill>
    </fill>
    <fill>
      <patternFill patternType="solid">
        <fgColor theme="5" tint="0.79998168889431442"/>
        <bgColor indexed="65"/>
      </patternFill>
    </fill>
  </fills>
  <borders count="15">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diagonal/>
    </border>
    <border>
      <left style="thin">
        <color rgb="FF7F7F7F"/>
      </left>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rgb="FF7F7F7F"/>
      </left>
      <right/>
      <top style="thin">
        <color rgb="FF7F7F7F"/>
      </top>
      <bottom/>
      <diagonal/>
    </border>
    <border>
      <left/>
      <right/>
      <top style="thin">
        <color rgb="FF7F7F7F"/>
      </top>
      <bottom/>
      <diagonal/>
    </border>
    <border>
      <left/>
      <right style="thin">
        <color rgb="FF7F7F7F"/>
      </right>
      <top style="thin">
        <color rgb="FF7F7F7F"/>
      </top>
      <bottom/>
      <diagonal/>
    </border>
  </borders>
  <cellStyleXfs count="6">
    <xf numFmtId="0" fontId="0" fillId="0" borderId="0"/>
    <xf numFmtId="0" fontId="1" fillId="2" borderId="0" applyNumberFormat="0" applyBorder="0" applyAlignment="0" applyProtection="0"/>
    <xf numFmtId="0" fontId="2" fillId="3" borderId="1" applyNumberFormat="0" applyAlignment="0" applyProtection="0"/>
    <xf numFmtId="0" fontId="5" fillId="3" borderId="9" applyNumberFormat="0" applyAlignment="0" applyProtection="0"/>
    <xf numFmtId="0" fontId="9" fillId="11" borderId="0" applyNumberFormat="0" applyBorder="0" applyAlignment="0" applyProtection="0"/>
    <xf numFmtId="0" fontId="9" fillId="12" borderId="0" applyNumberFormat="0" applyBorder="0" applyAlignment="0" applyProtection="0"/>
  </cellStyleXfs>
  <cellXfs count="79">
    <xf numFmtId="0" fontId="0" fillId="0" borderId="0" xfId="0"/>
    <xf numFmtId="0" fontId="0" fillId="4" borderId="2" xfId="0" applyFill="1" applyBorder="1" applyAlignment="1" applyProtection="1">
      <alignment horizontal="center"/>
      <protection locked="0"/>
    </xf>
    <xf numFmtId="0" fontId="0" fillId="4" borderId="2" xfId="0" applyFill="1" applyBorder="1" applyAlignment="1" applyProtection="1">
      <alignment horizontal="center"/>
    </xf>
    <xf numFmtId="0" fontId="0" fillId="0" borderId="0" xfId="0" applyProtection="1">
      <protection locked="0"/>
    </xf>
    <xf numFmtId="0" fontId="2" fillId="3" borderId="1" xfId="2" applyAlignment="1" applyProtection="1">
      <alignment horizontal="center" vertical="center"/>
      <protection locked="0"/>
    </xf>
    <xf numFmtId="0" fontId="0" fillId="5" borderId="2" xfId="0" applyFill="1" applyBorder="1" applyAlignment="1" applyProtection="1">
      <alignment horizontal="center" vertical="center"/>
      <protection locked="0"/>
    </xf>
    <xf numFmtId="0" fontId="0" fillId="5" borderId="3" xfId="0" applyFill="1" applyBorder="1" applyAlignment="1" applyProtection="1">
      <alignment horizontal="center" vertical="center"/>
      <protection locked="0"/>
    </xf>
    <xf numFmtId="0" fontId="0" fillId="4" borderId="2" xfId="0" applyFill="1" applyBorder="1" applyAlignment="1" applyProtection="1">
      <alignment horizontal="center" vertical="center"/>
      <protection locked="0"/>
    </xf>
    <xf numFmtId="0" fontId="0" fillId="4" borderId="2" xfId="0" applyNumberFormat="1" applyFill="1" applyBorder="1" applyAlignment="1" applyProtection="1">
      <alignment horizontal="center"/>
      <protection locked="0"/>
    </xf>
    <xf numFmtId="0" fontId="2" fillId="3" borderId="7" xfId="2" applyBorder="1" applyAlignment="1" applyProtection="1">
      <alignment horizontal="center" vertical="center"/>
      <protection locked="0"/>
    </xf>
    <xf numFmtId="0" fontId="2" fillId="3" borderId="8" xfId="2" applyBorder="1" applyAlignment="1" applyProtection="1">
      <alignment horizontal="center" vertical="center"/>
      <protection locked="0"/>
    </xf>
    <xf numFmtId="0" fontId="0" fillId="4" borderId="2" xfId="0" applyFill="1" applyBorder="1" applyAlignment="1" applyProtection="1">
      <alignment horizontal="center" vertical="center"/>
    </xf>
    <xf numFmtId="0" fontId="0" fillId="0" borderId="0" xfId="0" applyFill="1" applyProtection="1">
      <protection locked="0"/>
    </xf>
    <xf numFmtId="0" fontId="2" fillId="3" borderId="2" xfId="2" applyBorder="1" applyAlignment="1" applyProtection="1">
      <alignment horizontal="center" vertical="center"/>
      <protection locked="0"/>
    </xf>
    <xf numFmtId="0" fontId="5" fillId="3" borderId="2" xfId="3" applyBorder="1" applyAlignment="1" applyProtection="1">
      <alignment horizontal="center"/>
      <protection locked="0"/>
    </xf>
    <xf numFmtId="0" fontId="0" fillId="8" borderId="2" xfId="0" applyFill="1" applyBorder="1" applyAlignment="1" applyProtection="1">
      <alignment horizontal="center" vertical="center"/>
      <protection locked="0"/>
    </xf>
    <xf numFmtId="0" fontId="0" fillId="4" borderId="2" xfId="0" applyNumberFormat="1" applyFill="1" applyBorder="1" applyAlignment="1" applyProtection="1">
      <alignment horizontal="center"/>
    </xf>
    <xf numFmtId="0" fontId="0" fillId="7" borderId="2" xfId="0" applyNumberFormat="1" applyFill="1" applyBorder="1" applyAlignment="1" applyProtection="1">
      <alignment horizontal="center"/>
    </xf>
    <xf numFmtId="0" fontId="0" fillId="9" borderId="2" xfId="0" applyFill="1" applyBorder="1" applyProtection="1"/>
    <xf numFmtId="0" fontId="0" fillId="0" borderId="0" xfId="0" quotePrefix="1" applyProtection="1">
      <protection locked="0"/>
    </xf>
    <xf numFmtId="0" fontId="7" fillId="0" borderId="2" xfId="0" applyFont="1" applyBorder="1" applyAlignment="1" applyProtection="1">
      <alignment horizontal="center" vertical="center"/>
      <protection locked="0"/>
    </xf>
    <xf numFmtId="0" fontId="0" fillId="9" borderId="2" xfId="0" applyFill="1" applyBorder="1" applyProtection="1">
      <protection locked="0"/>
    </xf>
    <xf numFmtId="0" fontId="0" fillId="8" borderId="10" xfId="0" applyFill="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0" fillId="10" borderId="2" xfId="0" applyFill="1" applyBorder="1" applyAlignment="1" applyProtection="1">
      <alignment horizontal="center" vertical="center"/>
      <protection locked="0"/>
    </xf>
    <xf numFmtId="0" fontId="0" fillId="10" borderId="0" xfId="0" applyFill="1" applyProtection="1">
      <protection locked="0"/>
    </xf>
    <xf numFmtId="0" fontId="0" fillId="10" borderId="0" xfId="0" applyFill="1" applyAlignment="1" applyProtection="1">
      <alignment horizontal="center" vertical="center"/>
      <protection locked="0"/>
    </xf>
    <xf numFmtId="0" fontId="0" fillId="9" borderId="2" xfId="0" applyFill="1" applyBorder="1" applyAlignment="1" applyProtection="1">
      <alignment horizontal="center"/>
    </xf>
    <xf numFmtId="0" fontId="8" fillId="0" borderId="0" xfId="0" applyFont="1" applyProtection="1">
      <protection locked="0"/>
    </xf>
    <xf numFmtId="0" fontId="0" fillId="8" borderId="2" xfId="0" applyNumberFormat="1" applyFill="1" applyBorder="1" applyAlignment="1" applyProtection="1">
      <alignment horizontal="center" vertical="center"/>
      <protection locked="0"/>
    </xf>
    <xf numFmtId="0" fontId="2" fillId="0" borderId="2" xfId="2" applyFill="1" applyBorder="1" applyAlignment="1" applyProtection="1">
      <alignment horizontal="center" vertical="center"/>
      <protection locked="0"/>
    </xf>
    <xf numFmtId="0" fontId="0" fillId="0" borderId="2" xfId="0" applyFill="1" applyBorder="1" applyAlignment="1" applyProtection="1">
      <alignment horizontal="center" vertical="center"/>
      <protection locked="0"/>
    </xf>
    <xf numFmtId="0" fontId="0" fillId="6" borderId="2" xfId="0" applyFill="1" applyBorder="1" applyProtection="1">
      <protection locked="0"/>
    </xf>
    <xf numFmtId="0" fontId="2" fillId="3" borderId="2" xfId="2" applyBorder="1" applyAlignment="1" applyProtection="1">
      <alignment horizontal="center"/>
      <protection locked="0"/>
    </xf>
    <xf numFmtId="0" fontId="0" fillId="0" borderId="0" xfId="0" applyAlignment="1">
      <alignment horizontal="center"/>
    </xf>
    <xf numFmtId="0" fontId="2" fillId="3" borderId="2" xfId="2" applyBorder="1" applyAlignment="1">
      <alignment horizontal="center"/>
    </xf>
    <xf numFmtId="0" fontId="9" fillId="11" borderId="2" xfId="4" applyBorder="1" applyAlignment="1">
      <alignment horizontal="center"/>
    </xf>
    <xf numFmtId="0" fontId="9" fillId="12" borderId="2" xfId="5" applyBorder="1" applyAlignment="1">
      <alignment horizontal="center"/>
    </xf>
    <xf numFmtId="0" fontId="0" fillId="0" borderId="2" xfId="0" applyBorder="1"/>
    <xf numFmtId="0" fontId="9" fillId="11" borderId="2" xfId="4" applyBorder="1"/>
    <xf numFmtId="0" fontId="9" fillId="12" borderId="2" xfId="5" applyBorder="1"/>
    <xf numFmtId="0" fontId="0" fillId="6" borderId="2" xfId="0" applyFill="1" applyBorder="1" applyAlignment="1" applyProtection="1">
      <alignment horizontal="center" vertical="center"/>
    </xf>
    <xf numFmtId="0" fontId="0" fillId="6" borderId="2" xfId="0" applyFill="1" applyBorder="1" applyProtection="1"/>
    <xf numFmtId="0" fontId="7" fillId="0" borderId="0" xfId="0" applyFont="1" applyProtection="1"/>
    <xf numFmtId="0" fontId="0" fillId="0" borderId="0" xfId="0" applyProtection="1"/>
    <xf numFmtId="0" fontId="0" fillId="0" borderId="11" xfId="0" applyFill="1" applyBorder="1" applyAlignment="1" applyProtection="1">
      <alignment vertical="center"/>
    </xf>
    <xf numFmtId="0" fontId="0" fillId="10" borderId="2" xfId="0" applyFill="1" applyBorder="1" applyAlignment="1" applyProtection="1">
      <alignment horizontal="center" vertical="center"/>
    </xf>
    <xf numFmtId="0" fontId="0" fillId="0" borderId="0" xfId="0" applyFill="1" applyBorder="1" applyAlignment="1" applyProtection="1">
      <alignment vertical="center"/>
    </xf>
    <xf numFmtId="0" fontId="2" fillId="3" borderId="1" xfId="2" applyAlignment="1" applyProtection="1">
      <alignment horizontal="center" vertical="center"/>
    </xf>
    <xf numFmtId="0" fontId="2" fillId="3" borderId="7" xfId="2" applyBorder="1" applyAlignment="1" applyProtection="1">
      <alignment horizontal="center" vertical="center"/>
    </xf>
    <xf numFmtId="0" fontId="2" fillId="3" borderId="8" xfId="2" applyBorder="1" applyAlignment="1" applyProtection="1">
      <alignment horizontal="center" vertical="center"/>
    </xf>
    <xf numFmtId="0" fontId="0" fillId="8" borderId="2" xfId="0" applyFill="1" applyBorder="1" applyAlignment="1" applyProtection="1">
      <alignment horizontal="center" vertical="center"/>
    </xf>
    <xf numFmtId="0" fontId="12" fillId="0" borderId="0" xfId="0" applyFont="1" applyProtection="1"/>
    <xf numFmtId="0" fontId="6" fillId="10" borderId="2" xfId="0" applyFont="1" applyFill="1" applyBorder="1" applyAlignment="1" applyProtection="1">
      <alignment horizontal="center" vertical="center"/>
    </xf>
    <xf numFmtId="0" fontId="0" fillId="10" borderId="0" xfId="0" applyFill="1" applyAlignment="1" applyProtection="1">
      <alignment horizontal="center" vertical="center"/>
    </xf>
    <xf numFmtId="0" fontId="4" fillId="4" borderId="4" xfId="0" applyFont="1" applyFill="1" applyBorder="1" applyAlignment="1" applyProtection="1">
      <alignment horizontal="center" vertical="center"/>
      <protection locked="0"/>
    </xf>
    <xf numFmtId="0" fontId="4" fillId="4" borderId="5" xfId="0" applyFont="1" applyFill="1" applyBorder="1" applyAlignment="1" applyProtection="1">
      <alignment horizontal="center" vertical="center"/>
      <protection locked="0"/>
    </xf>
    <xf numFmtId="0" fontId="4" fillId="4" borderId="6" xfId="0" applyFont="1" applyFill="1" applyBorder="1" applyAlignment="1" applyProtection="1">
      <alignment horizontal="center" vertical="center"/>
      <protection locked="0"/>
    </xf>
    <xf numFmtId="0" fontId="4" fillId="4" borderId="2" xfId="0" applyFont="1" applyFill="1" applyBorder="1" applyAlignment="1" applyProtection="1">
      <alignment horizontal="center" vertical="center"/>
      <protection locked="0"/>
    </xf>
    <xf numFmtId="0" fontId="10" fillId="6" borderId="4" xfId="0" applyFont="1" applyFill="1" applyBorder="1" applyAlignment="1" applyProtection="1">
      <alignment horizontal="center" vertical="center"/>
      <protection locked="0"/>
    </xf>
    <xf numFmtId="0" fontId="11" fillId="6" borderId="5" xfId="0" applyFont="1" applyFill="1" applyBorder="1" applyAlignment="1" applyProtection="1">
      <alignment horizontal="center" vertical="center"/>
      <protection locked="0"/>
    </xf>
    <xf numFmtId="0" fontId="11" fillId="6" borderId="6" xfId="0" applyFont="1" applyFill="1" applyBorder="1" applyAlignment="1" applyProtection="1">
      <alignment horizontal="center" vertical="center"/>
      <protection locked="0"/>
    </xf>
    <xf numFmtId="0" fontId="3" fillId="0" borderId="0" xfId="1" applyFont="1" applyFill="1" applyAlignment="1" applyProtection="1">
      <alignment horizontal="center" vertical="center"/>
      <protection locked="0"/>
    </xf>
    <xf numFmtId="0" fontId="6" fillId="7" borderId="4" xfId="0" applyFont="1" applyFill="1" applyBorder="1" applyAlignment="1" applyProtection="1">
      <alignment horizontal="center" vertical="center"/>
      <protection locked="0"/>
    </xf>
    <xf numFmtId="0" fontId="6" fillId="7" borderId="6" xfId="0" applyFont="1" applyFill="1" applyBorder="1" applyAlignment="1" applyProtection="1">
      <alignment horizontal="center" vertical="center"/>
      <protection locked="0"/>
    </xf>
    <xf numFmtId="0" fontId="3" fillId="0" borderId="0" xfId="1" applyFont="1" applyFill="1" applyAlignment="1" applyProtection="1">
      <alignment horizontal="center" vertical="center"/>
    </xf>
    <xf numFmtId="0" fontId="6" fillId="7" borderId="4" xfId="0" applyFont="1" applyFill="1" applyBorder="1" applyAlignment="1" applyProtection="1">
      <alignment horizontal="center" vertical="center"/>
    </xf>
    <xf numFmtId="0" fontId="6" fillId="7" borderId="6" xfId="0" applyFont="1" applyFill="1" applyBorder="1" applyAlignment="1" applyProtection="1">
      <alignment horizontal="center" vertical="center"/>
    </xf>
    <xf numFmtId="0" fontId="6" fillId="7" borderId="2" xfId="0" applyFont="1" applyFill="1" applyBorder="1" applyAlignment="1" applyProtection="1">
      <alignment horizontal="center" vertical="center"/>
      <protection locked="0"/>
    </xf>
    <xf numFmtId="0" fontId="0" fillId="7" borderId="2" xfId="0" applyFill="1" applyBorder="1" applyAlignment="1" applyProtection="1">
      <alignment horizontal="center" vertical="center"/>
      <protection locked="0"/>
    </xf>
    <xf numFmtId="0" fontId="0" fillId="8" borderId="4" xfId="0" applyFill="1" applyBorder="1" applyAlignment="1" applyProtection="1">
      <alignment horizontal="right" vertical="center"/>
      <protection locked="0"/>
    </xf>
    <xf numFmtId="0" fontId="0" fillId="8" borderId="6" xfId="0" applyFill="1" applyBorder="1" applyAlignment="1" applyProtection="1">
      <alignment horizontal="right" vertical="center"/>
      <protection locked="0"/>
    </xf>
    <xf numFmtId="0" fontId="9" fillId="11" borderId="7" xfId="4" applyBorder="1" applyAlignment="1">
      <alignment horizontal="center"/>
    </xf>
    <xf numFmtId="0" fontId="9" fillId="12" borderId="7" xfId="5" applyBorder="1" applyAlignment="1">
      <alignment horizontal="center"/>
    </xf>
    <xf numFmtId="0" fontId="2" fillId="3" borderId="7" xfId="2" applyBorder="1" applyAlignment="1">
      <alignment horizontal="center"/>
    </xf>
    <xf numFmtId="0" fontId="2" fillId="3" borderId="12" xfId="2" applyBorder="1" applyAlignment="1">
      <alignment horizontal="center"/>
    </xf>
    <xf numFmtId="0" fontId="2" fillId="3" borderId="13" xfId="2" applyBorder="1" applyAlignment="1">
      <alignment horizontal="center"/>
    </xf>
    <xf numFmtId="0" fontId="2" fillId="3" borderId="14" xfId="2" applyBorder="1" applyAlignment="1">
      <alignment horizontal="center"/>
    </xf>
    <xf numFmtId="2" fontId="0" fillId="4" borderId="2" xfId="0" applyNumberFormat="1" applyFill="1" applyBorder="1" applyAlignment="1" applyProtection="1">
      <alignment horizontal="center"/>
      <protection locked="0"/>
    </xf>
  </cellXfs>
  <cellStyles count="6">
    <cellStyle name="20 % - Accent1" xfId="4" builtinId="30"/>
    <cellStyle name="20 % - Accent2" xfId="5" builtinId="34"/>
    <cellStyle name="Calcul" xfId="2" builtinId="22"/>
    <cellStyle name="Normal" xfId="0" builtinId="0"/>
    <cellStyle name="Satisfaisant" xfId="1" builtinId="26"/>
    <cellStyle name="Sortie" xfId="3" builtinId="21"/>
  </cellStyles>
  <dxfs count="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285750</xdr:colOff>
      <xdr:row>26</xdr:row>
      <xdr:rowOff>57151</xdr:rowOff>
    </xdr:from>
    <xdr:to>
      <xdr:col>10</xdr:col>
      <xdr:colOff>1352549</xdr:colOff>
      <xdr:row>31</xdr:row>
      <xdr:rowOff>171450</xdr:rowOff>
    </xdr:to>
    <xdr:sp macro="" textlink="">
      <xdr:nvSpPr>
        <xdr:cNvPr id="2" name="ZoneTexte 1">
          <a:extLst>
            <a:ext uri="{FF2B5EF4-FFF2-40B4-BE49-F238E27FC236}">
              <a16:creationId xmlns:a16="http://schemas.microsoft.com/office/drawing/2014/main" xmlns="" id="{00000000-0008-0000-0000-000002000000}"/>
            </a:ext>
          </a:extLst>
        </xdr:cNvPr>
        <xdr:cNvSpPr txBox="1"/>
      </xdr:nvSpPr>
      <xdr:spPr>
        <a:xfrm>
          <a:off x="4743450" y="5057776"/>
          <a:ext cx="6362699" cy="10667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solidFill>
                <a:srgbClr val="FF0000"/>
              </a:solidFill>
            </a:rPr>
            <a:t>1 °</a:t>
          </a:r>
          <a:r>
            <a:rPr lang="fr-FR" sz="1100" baseline="0">
              <a:solidFill>
                <a:srgbClr val="FF0000"/>
              </a:solidFill>
            </a:rPr>
            <a:t> </a:t>
          </a:r>
          <a:r>
            <a:rPr lang="fr-FR" sz="1100">
              <a:solidFill>
                <a:srgbClr val="FF0000"/>
              </a:solidFill>
            </a:rPr>
            <a:t>Lors</a:t>
          </a:r>
          <a:r>
            <a:rPr lang="fr-FR" sz="1100" baseline="0">
              <a:solidFill>
                <a:srgbClr val="FF0000"/>
              </a:solidFill>
            </a:rPr>
            <a:t> de l'inscription de cette feuille veuillez remplire le champ nom;prénom;mobile, uniquement .</a:t>
          </a:r>
        </a:p>
        <a:p>
          <a:r>
            <a:rPr lang="fr-FR" sz="1100" baseline="0">
              <a:solidFill>
                <a:srgbClr val="FF0000"/>
              </a:solidFill>
            </a:rPr>
            <a:t>2° Le champs DOSSARD  va s'incrémenté automatiquement à chaque fois </a:t>
          </a:r>
        </a:p>
        <a:p>
          <a:r>
            <a:rPr lang="fr-FR" sz="1100" baseline="0">
              <a:solidFill>
                <a:srgbClr val="FF0000"/>
              </a:solidFill>
            </a:rPr>
            <a:t>3° les autres champs de l' épreuve et le total  se rempliront tout seul .</a:t>
          </a:r>
        </a:p>
      </xdr:txBody>
    </xdr:sp>
    <xdr:clientData/>
  </xdr:twoCellAnchor>
  <xdr:twoCellAnchor>
    <xdr:from>
      <xdr:col>0</xdr:col>
      <xdr:colOff>38100</xdr:colOff>
      <xdr:row>29</xdr:row>
      <xdr:rowOff>133350</xdr:rowOff>
    </xdr:from>
    <xdr:to>
      <xdr:col>4</xdr:col>
      <xdr:colOff>571500</xdr:colOff>
      <xdr:row>31</xdr:row>
      <xdr:rowOff>133350</xdr:rowOff>
    </xdr:to>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38100" y="5705475"/>
          <a:ext cx="201930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t>Sert a incrementé dossard+1</a:t>
          </a:r>
        </a:p>
      </xdr:txBody>
    </xdr:sp>
    <xdr:clientData/>
  </xdr:twoCellAnchor>
  <xdr:twoCellAnchor>
    <xdr:from>
      <xdr:col>1</xdr:col>
      <xdr:colOff>47625</xdr:colOff>
      <xdr:row>23</xdr:row>
      <xdr:rowOff>171448</xdr:rowOff>
    </xdr:from>
    <xdr:to>
      <xdr:col>2</xdr:col>
      <xdr:colOff>47625</xdr:colOff>
      <xdr:row>29</xdr:row>
      <xdr:rowOff>76199</xdr:rowOff>
    </xdr:to>
    <xdr:cxnSp macro="">
      <xdr:nvCxnSpPr>
        <xdr:cNvPr id="10" name="Connecteur en angle 9">
          <a:extLst>
            <a:ext uri="{FF2B5EF4-FFF2-40B4-BE49-F238E27FC236}">
              <a16:creationId xmlns:a16="http://schemas.microsoft.com/office/drawing/2014/main" xmlns="" id="{00000000-0008-0000-0000-00000A000000}"/>
            </a:ext>
          </a:extLst>
        </xdr:cNvPr>
        <xdr:cNvCxnSpPr/>
      </xdr:nvCxnSpPr>
      <xdr:spPr>
        <a:xfrm rot="16200000" flipH="1">
          <a:off x="-138113" y="5024436"/>
          <a:ext cx="1047751" cy="200025"/>
        </a:xfrm>
        <a:prstGeom prst="bentConnector3">
          <a:avLst>
            <a:gd name="adj1" fmla="val 50000"/>
          </a:avLst>
        </a:prstGeom>
        <a:ln w="28575">
          <a:headEnd type="arrow"/>
          <a:tailEnd type="arrow"/>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2</xdr:col>
      <xdr:colOff>304798</xdr:colOff>
      <xdr:row>24</xdr:row>
      <xdr:rowOff>19050</xdr:rowOff>
    </xdr:from>
    <xdr:to>
      <xdr:col>4</xdr:col>
      <xdr:colOff>1057277</xdr:colOff>
      <xdr:row>33</xdr:row>
      <xdr:rowOff>142878</xdr:rowOff>
    </xdr:to>
    <xdr:cxnSp macro="">
      <xdr:nvCxnSpPr>
        <xdr:cNvPr id="11" name="Connecteur en angle 10">
          <a:extLst>
            <a:ext uri="{FF2B5EF4-FFF2-40B4-BE49-F238E27FC236}">
              <a16:creationId xmlns:a16="http://schemas.microsoft.com/office/drawing/2014/main" xmlns="" id="{00000000-0008-0000-0000-00000B000000}"/>
            </a:ext>
          </a:extLst>
        </xdr:cNvPr>
        <xdr:cNvCxnSpPr/>
      </xdr:nvCxnSpPr>
      <xdr:spPr>
        <a:xfrm rot="16200000" flipH="1">
          <a:off x="723899" y="4657724"/>
          <a:ext cx="1838328" cy="1800229"/>
        </a:xfrm>
        <a:prstGeom prst="bentConnector3">
          <a:avLst>
            <a:gd name="adj1" fmla="val 50000"/>
          </a:avLst>
        </a:prstGeom>
        <a:ln w="15875">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28575</xdr:colOff>
      <xdr:row>33</xdr:row>
      <xdr:rowOff>142875</xdr:rowOff>
    </xdr:from>
    <xdr:ext cx="2789866" cy="264560"/>
    <xdr:sp macro="" textlink="">
      <xdr:nvSpPr>
        <xdr:cNvPr id="14" name="ZoneTexte 13">
          <a:extLst>
            <a:ext uri="{FF2B5EF4-FFF2-40B4-BE49-F238E27FC236}">
              <a16:creationId xmlns:a16="http://schemas.microsoft.com/office/drawing/2014/main" xmlns="" id="{00000000-0008-0000-0000-00000E000000}"/>
            </a:ext>
          </a:extLst>
        </xdr:cNvPr>
        <xdr:cNvSpPr txBox="1"/>
      </xdr:nvSpPr>
      <xdr:spPr>
        <a:xfrm>
          <a:off x="1514475" y="6477000"/>
          <a:ext cx="2789866"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r>
            <a:rPr lang="fr-FR" sz="1100" b="1"/>
            <a:t>Rang pour le classement</a:t>
          </a:r>
          <a:r>
            <a:rPr lang="fr-FR" sz="1100" b="1" baseline="0"/>
            <a:t>  de chaque athlètes</a:t>
          </a:r>
          <a:endParaRPr lang="fr-FR" sz="1100" b="1"/>
        </a:p>
      </xdr:txBody>
    </xdr:sp>
    <xdr:clientData/>
  </xdr:oneCellAnchor>
  <xdr:twoCellAnchor>
    <xdr:from>
      <xdr:col>3</xdr:col>
      <xdr:colOff>323850</xdr:colOff>
      <xdr:row>24</xdr:row>
      <xdr:rowOff>9524</xdr:rowOff>
    </xdr:from>
    <xdr:to>
      <xdr:col>4</xdr:col>
      <xdr:colOff>28575</xdr:colOff>
      <xdr:row>26</xdr:row>
      <xdr:rowOff>76200</xdr:rowOff>
    </xdr:to>
    <xdr:cxnSp macro="">
      <xdr:nvCxnSpPr>
        <xdr:cNvPr id="15" name="Connecteur en angle 14">
          <a:extLst>
            <a:ext uri="{FF2B5EF4-FFF2-40B4-BE49-F238E27FC236}">
              <a16:creationId xmlns:a16="http://schemas.microsoft.com/office/drawing/2014/main" xmlns="" id="{00000000-0008-0000-0000-00000F000000}"/>
            </a:ext>
          </a:extLst>
        </xdr:cNvPr>
        <xdr:cNvCxnSpPr/>
      </xdr:nvCxnSpPr>
      <xdr:spPr>
        <a:xfrm rot="16200000" flipH="1">
          <a:off x="1128712" y="4691062"/>
          <a:ext cx="447676" cy="323850"/>
        </a:xfrm>
        <a:prstGeom prst="bentConnector3">
          <a:avLst>
            <a:gd name="adj1" fmla="val 50000"/>
          </a:avLst>
        </a:prstGeom>
        <a:ln w="15875">
          <a:solidFill>
            <a:schemeClr val="accent3">
              <a:lumMod val="75000"/>
            </a:schemeClr>
          </a:solidFill>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9526</xdr:colOff>
      <xdr:row>26</xdr:row>
      <xdr:rowOff>57150</xdr:rowOff>
    </xdr:from>
    <xdr:to>
      <xdr:col>4</xdr:col>
      <xdr:colOff>1314451</xdr:colOff>
      <xdr:row>27</xdr:row>
      <xdr:rowOff>66675</xdr:rowOff>
    </xdr:to>
    <xdr:sp macro="" textlink="">
      <xdr:nvSpPr>
        <xdr:cNvPr id="18" name="ZoneTexte 17">
          <a:extLst>
            <a:ext uri="{FF2B5EF4-FFF2-40B4-BE49-F238E27FC236}">
              <a16:creationId xmlns:a16="http://schemas.microsoft.com/office/drawing/2014/main" xmlns="" id="{00000000-0008-0000-0000-000012000000}"/>
            </a:ext>
          </a:extLst>
        </xdr:cNvPr>
        <xdr:cNvSpPr txBox="1"/>
      </xdr:nvSpPr>
      <xdr:spPr>
        <a:xfrm>
          <a:off x="876301" y="5057775"/>
          <a:ext cx="1924050" cy="200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t>N° dossarde des athlètes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273049</xdr:colOff>
      <xdr:row>26</xdr:row>
      <xdr:rowOff>12701</xdr:rowOff>
    </xdr:from>
    <xdr:to>
      <xdr:col>8</xdr:col>
      <xdr:colOff>1057274</xdr:colOff>
      <xdr:row>35</xdr:row>
      <xdr:rowOff>142875</xdr:rowOff>
    </xdr:to>
    <xdr:sp macro="" textlink="">
      <xdr:nvSpPr>
        <xdr:cNvPr id="2" name="ZoneTexte 1">
          <a:extLst>
            <a:ext uri="{FF2B5EF4-FFF2-40B4-BE49-F238E27FC236}">
              <a16:creationId xmlns:a16="http://schemas.microsoft.com/office/drawing/2014/main" xmlns="" id="{00000000-0008-0000-0200-000002000000}"/>
            </a:ext>
          </a:extLst>
        </xdr:cNvPr>
        <xdr:cNvSpPr txBox="1"/>
      </xdr:nvSpPr>
      <xdr:spPr>
        <a:xfrm>
          <a:off x="539749" y="5422901"/>
          <a:ext cx="7394575" cy="1844674"/>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1-Les athlètes doivent tenire une</a:t>
          </a:r>
          <a:r>
            <a:rPr lang="fr-FR" sz="1100" baseline="0"/>
            <a:t> charge dans une main à bout de bras le plus longtemps que possible.</a:t>
          </a:r>
        </a:p>
        <a:p>
          <a:r>
            <a:rPr lang="fr-FR" sz="1100" baseline="0"/>
            <a:t>Celui qui tien le plus longtemps a plus de point ;</a:t>
          </a:r>
        </a:p>
        <a:p>
          <a:r>
            <a:rPr lang="fr-FR" sz="1100" baseline="0"/>
            <a:t>2-Le rang se fait en fonction du nombre du temps obtenu dans la colonne D,</a:t>
          </a:r>
        </a:p>
        <a:p>
          <a:r>
            <a:rPr lang="fr-FR" sz="1100" baseline="0"/>
            <a:t>3-Dans  la colonne E il peut y avoir aussi une penalité de  5 points ,</a:t>
          </a:r>
        </a:p>
        <a:p>
          <a:r>
            <a:rPr lang="fr-FR" sz="1100" baseline="0">
              <a:solidFill>
                <a:schemeClr val="dk1"/>
              </a:solidFill>
              <a:latin typeface="+mn-lt"/>
              <a:ea typeface="+mn-ea"/>
              <a:cs typeface="+mn-cs"/>
            </a:rPr>
            <a:t>4-si il y a un ex eaquo 1/2 point lui sera attribué au gagnant lors d'une épreuve </a:t>
          </a:r>
          <a:endParaRPr lang="fr-FR" sz="1100" baseline="0"/>
        </a:p>
        <a:p>
          <a:r>
            <a:rPr lang="fr-FR" sz="1100" baseline="0"/>
            <a:t>5-La colonne F est réservé pour une exclusion donc  si il y a le mot OUI  dans la colonne F pas de  de points  dans I et son rang reinitialisé,</a:t>
          </a:r>
          <a:endParaRPr lang="fr-FR" sz="1100"/>
        </a:p>
      </xdr:txBody>
    </xdr:sp>
    <xdr:clientData/>
  </xdr:twoCellAnchor>
  <xdr:twoCellAnchor>
    <xdr:from>
      <xdr:col>1</xdr:col>
      <xdr:colOff>0</xdr:colOff>
      <xdr:row>0</xdr:row>
      <xdr:rowOff>0</xdr:rowOff>
    </xdr:from>
    <xdr:to>
      <xdr:col>9</xdr:col>
      <xdr:colOff>1028700</xdr:colOff>
      <xdr:row>1</xdr:row>
      <xdr:rowOff>314325</xdr:rowOff>
    </xdr:to>
    <xdr:sp macro="" textlink="">
      <xdr:nvSpPr>
        <xdr:cNvPr id="4" name="Rectangle à coins arrondis 3">
          <a:extLst>
            <a:ext uri="{FF2B5EF4-FFF2-40B4-BE49-F238E27FC236}">
              <a16:creationId xmlns:a16="http://schemas.microsoft.com/office/drawing/2014/main" xmlns="" id="{00000000-0008-0000-0200-000004000000}"/>
            </a:ext>
          </a:extLst>
        </xdr:cNvPr>
        <xdr:cNvSpPr/>
      </xdr:nvSpPr>
      <xdr:spPr>
        <a:xfrm>
          <a:off x="266700" y="0"/>
          <a:ext cx="9486900" cy="5048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 PESEUR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171450</xdr:colOff>
      <xdr:row>0</xdr:row>
      <xdr:rowOff>76200</xdr:rowOff>
    </xdr:from>
    <xdr:to>
      <xdr:col>9</xdr:col>
      <xdr:colOff>1019175</xdr:colOff>
      <xdr:row>1</xdr:row>
      <xdr:rowOff>314325</xdr:rowOff>
    </xdr:to>
    <xdr:sp macro="" textlink="">
      <xdr:nvSpPr>
        <xdr:cNvPr id="3" name="Rectangle à coins arrondis 2">
          <a:extLst>
            <a:ext uri="{FF2B5EF4-FFF2-40B4-BE49-F238E27FC236}">
              <a16:creationId xmlns:a16="http://schemas.microsoft.com/office/drawing/2014/main" xmlns="" id="{00000000-0008-0000-0300-000003000000}"/>
            </a:ext>
          </a:extLst>
        </xdr:cNvPr>
        <xdr:cNvSpPr/>
      </xdr:nvSpPr>
      <xdr:spPr>
        <a:xfrm>
          <a:off x="171450" y="76200"/>
          <a:ext cx="9029700" cy="4286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a:t>
          </a:r>
          <a:r>
            <a:rPr lang="fr-FR" sz="3200" b="1" baseline="0"/>
            <a:t> DEMENAGEUR</a:t>
          </a:r>
          <a:endParaRPr lang="fr-FR" sz="3200" b="1"/>
        </a:p>
      </xdr:txBody>
    </xdr:sp>
    <xdr:clientData/>
  </xdr:twoCellAnchor>
  <xdr:twoCellAnchor>
    <xdr:from>
      <xdr:col>13</xdr:col>
      <xdr:colOff>247650</xdr:colOff>
      <xdr:row>2</xdr:row>
      <xdr:rowOff>180975</xdr:rowOff>
    </xdr:from>
    <xdr:to>
      <xdr:col>19</xdr:col>
      <xdr:colOff>381000</xdr:colOff>
      <xdr:row>5</xdr:row>
      <xdr:rowOff>76200</xdr:rowOff>
    </xdr:to>
    <xdr:sp macro="" textlink="">
      <xdr:nvSpPr>
        <xdr:cNvPr id="4" name="ZoneTexte 3">
          <a:extLst>
            <a:ext uri="{FF2B5EF4-FFF2-40B4-BE49-F238E27FC236}">
              <a16:creationId xmlns:a16="http://schemas.microsoft.com/office/drawing/2014/main" xmlns="" id="{00000000-0008-0000-0300-000004000000}"/>
            </a:ext>
          </a:extLst>
        </xdr:cNvPr>
        <xdr:cNvSpPr txBox="1"/>
      </xdr:nvSpPr>
      <xdr:spPr>
        <a:xfrm>
          <a:off x="10467975" y="714375"/>
          <a:ext cx="4705350" cy="771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solidFill>
                <a:schemeClr val="dk1"/>
              </a:solidFill>
              <a:latin typeface="+mn-lt"/>
              <a:ea typeface="+mn-ea"/>
              <a:cs typeface="+mn-cs"/>
            </a:rPr>
            <a:t>Les athlètes doivent partir d'un point de départ avec une charge dans chaque </a:t>
          </a:r>
          <a:r>
            <a:rPr lang="fr-FR" sz="1100" baseline="0">
              <a:solidFill>
                <a:schemeClr val="dk1"/>
              </a:solidFill>
              <a:latin typeface="+mn-lt"/>
              <a:ea typeface="+mn-ea"/>
              <a:cs typeface="+mn-cs"/>
            </a:rPr>
            <a:t> mains sur une distance de 20M et revenir le plus vite que possible .</a:t>
          </a:r>
        </a:p>
        <a:p>
          <a:r>
            <a:rPr lang="fr-FR" sz="1100" baseline="0">
              <a:solidFill>
                <a:schemeClr val="dk1"/>
              </a:solidFill>
              <a:latin typeface="+mn-lt"/>
              <a:ea typeface="+mn-ea"/>
              <a:cs typeface="+mn-cs"/>
            </a:rPr>
            <a:t>Celui qui fait le moins de temps à le plus de points</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76201</xdr:colOff>
      <xdr:row>25</xdr:row>
      <xdr:rowOff>180974</xdr:rowOff>
    </xdr:from>
    <xdr:to>
      <xdr:col>9</xdr:col>
      <xdr:colOff>161925</xdr:colOff>
      <xdr:row>36</xdr:row>
      <xdr:rowOff>114299</xdr:rowOff>
    </xdr:to>
    <xdr:sp macro="" textlink="">
      <xdr:nvSpPr>
        <xdr:cNvPr id="2" name="ZoneTexte 1">
          <a:extLst>
            <a:ext uri="{FF2B5EF4-FFF2-40B4-BE49-F238E27FC236}">
              <a16:creationId xmlns:a16="http://schemas.microsoft.com/office/drawing/2014/main" xmlns="" id="{00000000-0008-0000-0400-000002000000}"/>
            </a:ext>
          </a:extLst>
        </xdr:cNvPr>
        <xdr:cNvSpPr txBox="1"/>
      </xdr:nvSpPr>
      <xdr:spPr>
        <a:xfrm>
          <a:off x="342901" y="5400674"/>
          <a:ext cx="7972424" cy="2028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solidFill>
                <a:schemeClr val="dk1"/>
              </a:solidFill>
              <a:latin typeface="+mn-lt"/>
              <a:ea typeface="+mn-ea"/>
              <a:cs typeface="+mn-cs"/>
            </a:rPr>
            <a:t>1°Les athlètes doivent renversé un pneu </a:t>
          </a:r>
          <a:r>
            <a:rPr lang="fr-FR" sz="1100" baseline="0">
              <a:solidFill>
                <a:schemeClr val="dk1"/>
              </a:solidFill>
              <a:latin typeface="+mn-lt"/>
              <a:ea typeface="+mn-ea"/>
              <a:cs typeface="+mn-cs"/>
            </a:rPr>
            <a:t>sur une distance de 20M celui qui fait le moins de temps à le plus de points.</a:t>
          </a:r>
          <a:endParaRPr lang="fr-FR" sz="1100">
            <a:solidFill>
              <a:schemeClr val="dk1"/>
            </a:solidFill>
            <a:latin typeface="+mn-lt"/>
            <a:ea typeface="+mn-ea"/>
            <a:cs typeface="+mn-cs"/>
          </a:endParaRPr>
        </a:p>
        <a:p>
          <a:r>
            <a:rPr lang="fr-FR" sz="1100">
              <a:solidFill>
                <a:schemeClr val="dk1"/>
              </a:solidFill>
              <a:latin typeface="+mn-lt"/>
              <a:ea typeface="+mn-ea"/>
              <a:cs typeface="+mn-cs"/>
            </a:rPr>
            <a:t>2°veuillez remplire le champs temps parcouru  uniquement colonne (D)</a:t>
          </a:r>
        </a:p>
        <a:p>
          <a:r>
            <a:rPr lang="fr-FR" sz="1100" baseline="0">
              <a:solidFill>
                <a:schemeClr val="dk1"/>
              </a:solidFill>
              <a:latin typeface="+mn-lt"/>
              <a:ea typeface="+mn-ea"/>
              <a:cs typeface="+mn-cs"/>
            </a:rPr>
            <a:t>3°Le rang se fait en fonction du temps obtenu dans la colonne D,</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3-Dans  la colonne E il peut y avoir aussi une penalité de 5 points ,</a:t>
          </a:r>
          <a:endParaRPr lang="fr-FR"/>
        </a:p>
        <a:p>
          <a:pPr eaLnBrk="1" fontAlgn="auto" latinLnBrk="0" hangingPunct="1"/>
          <a:r>
            <a:rPr lang="fr-FR" sz="1100" baseline="0">
              <a:solidFill>
                <a:schemeClr val="dk1"/>
              </a:solidFill>
              <a:latin typeface="+mn-lt"/>
              <a:ea typeface="+mn-ea"/>
              <a:cs typeface="+mn-cs"/>
            </a:rPr>
            <a:t>4-si il y a un ex eaquo 1/2 point lui sera attribué au gagnant lors d'une épreuve </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5-La colonne F est réservé pour une exclusion donc  si il y a le mot OUI  dans la colonne F pas de  de points  attribués et son rang reinitialisé,</a:t>
          </a:r>
          <a:endParaRPr lang="fr-FR" sz="1100">
            <a:solidFill>
              <a:schemeClr val="dk1"/>
            </a:solidFill>
            <a:latin typeface="+mn-lt"/>
            <a:ea typeface="+mn-ea"/>
            <a:cs typeface="+mn-cs"/>
          </a:endParaRPr>
        </a:p>
        <a:p>
          <a:endParaRPr lang="fr-FR" sz="1100">
            <a:solidFill>
              <a:schemeClr val="dk1"/>
            </a:solidFill>
            <a:latin typeface="+mn-lt"/>
            <a:ea typeface="+mn-ea"/>
            <a:cs typeface="+mn-cs"/>
          </a:endParaRPr>
        </a:p>
      </xdr:txBody>
    </xdr:sp>
    <xdr:clientData/>
  </xdr:twoCellAnchor>
  <xdr:twoCellAnchor>
    <xdr:from>
      <xdr:col>1</xdr:col>
      <xdr:colOff>0</xdr:colOff>
      <xdr:row>0</xdr:row>
      <xdr:rowOff>1</xdr:rowOff>
    </xdr:from>
    <xdr:to>
      <xdr:col>8</xdr:col>
      <xdr:colOff>1038225</xdr:colOff>
      <xdr:row>1</xdr:row>
      <xdr:rowOff>285751</xdr:rowOff>
    </xdr:to>
    <xdr:sp macro="" textlink="">
      <xdr:nvSpPr>
        <xdr:cNvPr id="3" name="Rectangle à coins arrondis 2">
          <a:extLst>
            <a:ext uri="{FF2B5EF4-FFF2-40B4-BE49-F238E27FC236}">
              <a16:creationId xmlns:a16="http://schemas.microsoft.com/office/drawing/2014/main" xmlns="" id="{00000000-0008-0000-0400-000003000000}"/>
            </a:ext>
          </a:extLst>
        </xdr:cNvPr>
        <xdr:cNvSpPr/>
      </xdr:nvSpPr>
      <xdr:spPr>
        <a:xfrm>
          <a:off x="266700" y="1"/>
          <a:ext cx="7848600" cy="476250"/>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a:t>
          </a:r>
          <a:r>
            <a:rPr lang="fr-FR" sz="3200" b="1" baseline="0"/>
            <a:t> RENVERSEUR</a:t>
          </a:r>
          <a:endParaRPr lang="fr-FR" sz="32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98424</xdr:colOff>
      <xdr:row>25</xdr:row>
      <xdr:rowOff>142875</xdr:rowOff>
    </xdr:from>
    <xdr:to>
      <xdr:col>11</xdr:col>
      <xdr:colOff>419099</xdr:colOff>
      <xdr:row>39</xdr:row>
      <xdr:rowOff>28575</xdr:rowOff>
    </xdr:to>
    <xdr:sp macro="" textlink="">
      <xdr:nvSpPr>
        <xdr:cNvPr id="2" name="ZoneTexte 1">
          <a:extLst>
            <a:ext uri="{FF2B5EF4-FFF2-40B4-BE49-F238E27FC236}">
              <a16:creationId xmlns:a16="http://schemas.microsoft.com/office/drawing/2014/main" xmlns="" id="{00000000-0008-0000-0500-000002000000}"/>
            </a:ext>
          </a:extLst>
        </xdr:cNvPr>
        <xdr:cNvSpPr txBox="1"/>
      </xdr:nvSpPr>
      <xdr:spPr>
        <a:xfrm>
          <a:off x="365124" y="5362575"/>
          <a:ext cx="10245725" cy="255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solidFill>
                <a:schemeClr val="dk1"/>
              </a:solidFill>
              <a:latin typeface="+mn-lt"/>
              <a:ea typeface="+mn-ea"/>
              <a:cs typeface="+mn-cs"/>
            </a:rPr>
            <a:t>Les athlètes doivent soulever une barre chargé à 200kilos en faisant le plus de répition que possible dans le temps imposé</a:t>
          </a:r>
          <a:endParaRPr lang="fr-FR"/>
        </a:p>
        <a:p>
          <a:r>
            <a:rPr lang="fr-FR" sz="1100">
              <a:solidFill>
                <a:schemeClr val="dk1"/>
              </a:solidFill>
              <a:latin typeface="+mn-lt"/>
              <a:ea typeface="+mn-ea"/>
              <a:cs typeface="+mn-cs"/>
            </a:rPr>
            <a:t>2°veuillez remplire le nombre</a:t>
          </a:r>
          <a:r>
            <a:rPr lang="fr-FR" sz="1100" baseline="0">
              <a:solidFill>
                <a:schemeClr val="dk1"/>
              </a:solidFill>
              <a:latin typeface="+mn-lt"/>
              <a:ea typeface="+mn-ea"/>
              <a:cs typeface="+mn-cs"/>
            </a:rPr>
            <a:t> de répétition </a:t>
          </a:r>
          <a:r>
            <a:rPr lang="fr-FR" sz="1100">
              <a:solidFill>
                <a:schemeClr val="dk1"/>
              </a:solidFill>
              <a:latin typeface="+mn-lt"/>
              <a:ea typeface="+mn-ea"/>
              <a:cs typeface="+mn-cs"/>
            </a:rPr>
            <a:t> uniquement dans</a:t>
          </a:r>
          <a:r>
            <a:rPr lang="fr-FR" sz="1100" baseline="0">
              <a:solidFill>
                <a:schemeClr val="dk1"/>
              </a:solidFill>
              <a:latin typeface="+mn-lt"/>
              <a:ea typeface="+mn-ea"/>
              <a:cs typeface="+mn-cs"/>
            </a:rPr>
            <a:t> la </a:t>
          </a:r>
          <a:r>
            <a:rPr lang="fr-FR" sz="1100">
              <a:solidFill>
                <a:schemeClr val="dk1"/>
              </a:solidFill>
              <a:latin typeface="+mn-lt"/>
              <a:ea typeface="+mn-ea"/>
              <a:cs typeface="+mn-cs"/>
            </a:rPr>
            <a:t>colonne (</a:t>
          </a:r>
          <a:r>
            <a:rPr lang="fr-FR" sz="1100">
              <a:solidFill>
                <a:srgbClr val="FF0000"/>
              </a:solidFill>
              <a:latin typeface="+mn-lt"/>
              <a:ea typeface="+mn-ea"/>
              <a:cs typeface="+mn-cs"/>
            </a:rPr>
            <a:t>D</a:t>
          </a:r>
          <a:r>
            <a:rPr lang="fr-FR" sz="1100">
              <a:solidFill>
                <a:schemeClr val="dk1"/>
              </a:solidFill>
              <a:latin typeface="+mn-lt"/>
              <a:ea typeface="+mn-ea"/>
              <a:cs typeface="+mn-cs"/>
            </a:rPr>
            <a:t>) et le temps dans (</a:t>
          </a:r>
          <a:r>
            <a:rPr lang="fr-FR" sz="1100" baseline="0">
              <a:solidFill>
                <a:srgbClr val="FF0000"/>
              </a:solidFill>
              <a:latin typeface="+mn-lt"/>
              <a:ea typeface="+mn-ea"/>
              <a:cs typeface="+mn-cs"/>
            </a:rPr>
            <a:t>E</a:t>
          </a:r>
          <a:r>
            <a:rPr lang="fr-FR" sz="1100" baseline="0">
              <a:solidFill>
                <a:schemeClr val="dk1"/>
              </a:solidFill>
              <a:latin typeface="+mn-lt"/>
              <a:ea typeface="+mn-ea"/>
              <a:cs typeface="+mn-cs"/>
            </a:rPr>
            <a:t>).</a:t>
          </a:r>
        </a:p>
        <a:p>
          <a:endParaRPr lang="fr-FR"/>
        </a:p>
        <a:p>
          <a:r>
            <a:rPr lang="fr-FR" sz="1100" baseline="0">
              <a:solidFill>
                <a:schemeClr val="dk1"/>
              </a:solidFill>
              <a:latin typeface="+mn-lt"/>
              <a:ea typeface="+mn-ea"/>
              <a:cs typeface="+mn-cs"/>
            </a:rPr>
            <a:t>2°Le rang 1 se fait en fonction du nombre de repetition et du temps obtenu dans la colonne (</a:t>
          </a:r>
          <a:r>
            <a:rPr lang="fr-FR" sz="1100" baseline="0">
              <a:solidFill>
                <a:srgbClr val="FF0000"/>
              </a:solidFill>
              <a:latin typeface="+mn-lt"/>
              <a:ea typeface="+mn-ea"/>
              <a:cs typeface="+mn-cs"/>
            </a:rPr>
            <a:t>D</a:t>
          </a:r>
          <a:r>
            <a:rPr lang="fr-FR" sz="1100" baseline="0">
              <a:solidFill>
                <a:schemeClr val="dk1"/>
              </a:solidFill>
              <a:latin typeface="+mn-lt"/>
              <a:ea typeface="+mn-ea"/>
              <a:cs typeface="+mn-cs"/>
            </a:rPr>
            <a:t>) * le max de répetiton dans (</a:t>
          </a:r>
          <a:r>
            <a:rPr lang="fr-FR" sz="1100" baseline="0">
              <a:solidFill>
                <a:srgbClr val="FF0000"/>
              </a:solidFill>
              <a:latin typeface="+mn-lt"/>
              <a:ea typeface="+mn-ea"/>
              <a:cs typeface="+mn-cs"/>
            </a:rPr>
            <a:t>F6</a:t>
          </a:r>
          <a:r>
            <a:rPr lang="fr-FR" sz="1100" baseline="0">
              <a:solidFill>
                <a:schemeClr val="dk1"/>
              </a:solidFill>
              <a:latin typeface="+mn-lt"/>
              <a:ea typeface="+mn-ea"/>
              <a:cs typeface="+mn-cs"/>
            </a:rPr>
            <a:t>) - le temps effectuer dans (</a:t>
          </a:r>
          <a:r>
            <a:rPr lang="fr-FR" sz="1100" baseline="0">
              <a:solidFill>
                <a:srgbClr val="FF0000"/>
              </a:solidFill>
              <a:latin typeface="+mn-lt"/>
              <a:ea typeface="+mn-ea"/>
              <a:cs typeface="+mn-cs"/>
            </a:rPr>
            <a:t>E</a:t>
          </a:r>
          <a:r>
            <a:rPr lang="fr-FR" sz="1100" baseline="0">
              <a:solidFill>
                <a:schemeClr val="dk1"/>
              </a:solidFill>
              <a:latin typeface="+mn-lt"/>
              <a:ea typeface="+mn-ea"/>
              <a:cs typeface="+mn-cs"/>
            </a:rPr>
            <a:t>) qui donne un ratio pour chaque athlètes.</a:t>
          </a:r>
        </a:p>
        <a:p>
          <a:r>
            <a:rPr lang="fr-FR" sz="1100" baseline="0">
              <a:solidFill>
                <a:schemeClr val="dk1"/>
              </a:solidFill>
              <a:latin typeface="+mn-lt"/>
              <a:ea typeface="+mn-ea"/>
              <a:cs typeface="+mn-cs"/>
            </a:rPr>
            <a:t>Les points attriués se font en fonction du Rang1 et du bareme de point ,et le Rang2 en fonction du nombre de point qui donne le classement de chaque atlhètes.</a:t>
          </a:r>
        </a:p>
        <a:p>
          <a:endParaRPr lang="fr-FR" sz="1100">
            <a:solidFill>
              <a:schemeClr val="dk1"/>
            </a:solidFill>
            <a:latin typeface="+mn-lt"/>
            <a:ea typeface="+mn-ea"/>
            <a:cs typeface="+mn-cs"/>
          </a:endParaRPr>
        </a:p>
        <a:p>
          <a:r>
            <a:rPr lang="fr-FR" sz="1100" baseline="0">
              <a:solidFill>
                <a:schemeClr val="dk1"/>
              </a:solidFill>
              <a:latin typeface="+mn-lt"/>
              <a:ea typeface="+mn-ea"/>
              <a:cs typeface="+mn-cs"/>
            </a:rPr>
            <a:t>3-Dans  la colonne (</a:t>
          </a:r>
          <a:r>
            <a:rPr lang="fr-FR" sz="1100" baseline="0">
              <a:solidFill>
                <a:srgbClr val="FF0000"/>
              </a:solidFill>
              <a:latin typeface="+mn-lt"/>
              <a:ea typeface="+mn-ea"/>
              <a:cs typeface="+mn-cs"/>
            </a:rPr>
            <a:t>G</a:t>
          </a:r>
          <a:r>
            <a:rPr lang="fr-FR" sz="1100" baseline="0">
              <a:solidFill>
                <a:schemeClr val="dk1"/>
              </a:solidFill>
              <a:latin typeface="+mn-lt"/>
              <a:ea typeface="+mn-ea"/>
              <a:cs typeface="+mn-cs"/>
            </a:rPr>
            <a:t>) il peut y avoir aussi une penalité de 5 points ,  ou différente selon se qui  a été décidé au préable.</a:t>
          </a:r>
        </a:p>
        <a:p>
          <a:endParaRPr lang="fr-FR"/>
        </a:p>
        <a:p>
          <a:pPr eaLnBrk="1" fontAlgn="auto" latinLnBrk="0" hangingPunct="1"/>
          <a:r>
            <a:rPr lang="fr-FR" sz="1100" baseline="0">
              <a:solidFill>
                <a:schemeClr val="dk1"/>
              </a:solidFill>
              <a:latin typeface="+mn-lt"/>
              <a:ea typeface="+mn-ea"/>
              <a:cs typeface="+mn-cs"/>
            </a:rPr>
            <a:t>4-si il y a un ex eaquo (</a:t>
          </a:r>
          <a:r>
            <a:rPr lang="fr-FR" sz="1100" baseline="0">
              <a:solidFill>
                <a:srgbClr val="FF0000"/>
              </a:solidFill>
              <a:latin typeface="+mn-lt"/>
              <a:ea typeface="+mn-ea"/>
              <a:cs typeface="+mn-cs"/>
            </a:rPr>
            <a:t>G</a:t>
          </a:r>
          <a:r>
            <a:rPr lang="fr-FR" sz="1100" baseline="0">
              <a:solidFill>
                <a:schemeClr val="dk1"/>
              </a:solidFill>
              <a:latin typeface="+mn-lt"/>
              <a:ea typeface="+mn-ea"/>
              <a:cs typeface="+mn-cs"/>
            </a:rPr>
            <a:t>)  1 point supplémentaire lui sera attribué au gagnant lors d'une épreuve  de séparation .</a:t>
          </a:r>
        </a:p>
        <a:p>
          <a:pPr eaLnBrk="1" fontAlgn="auto" latinLnBrk="0" hangingPunct="1"/>
          <a:endParaRPr lang="fr-FR" sz="1100">
            <a:solidFill>
              <a:schemeClr val="dk1"/>
            </a:solidFill>
            <a:latin typeface="+mn-lt"/>
            <a:ea typeface="+mn-ea"/>
            <a:cs typeface="+mn-cs"/>
          </a:endParaRPr>
        </a:p>
        <a:p>
          <a:r>
            <a:rPr lang="fr-FR" sz="1100" baseline="0">
              <a:solidFill>
                <a:schemeClr val="dk1"/>
              </a:solidFill>
              <a:latin typeface="+mn-lt"/>
              <a:ea typeface="+mn-ea"/>
              <a:cs typeface="+mn-cs"/>
            </a:rPr>
            <a:t>5-La colonne (</a:t>
          </a:r>
          <a:r>
            <a:rPr lang="fr-FR" sz="1100" baseline="0">
              <a:solidFill>
                <a:srgbClr val="FF0000"/>
              </a:solidFill>
              <a:latin typeface="+mn-lt"/>
              <a:ea typeface="+mn-ea"/>
              <a:cs typeface="+mn-cs"/>
            </a:rPr>
            <a:t>H</a:t>
          </a:r>
          <a:r>
            <a:rPr lang="fr-FR" sz="1100" baseline="0">
              <a:solidFill>
                <a:schemeClr val="dk1"/>
              </a:solidFill>
              <a:latin typeface="+mn-lt"/>
              <a:ea typeface="+mn-ea"/>
              <a:cs typeface="+mn-cs"/>
            </a:rPr>
            <a:t>) est réservé pour une exclusion donc  si il y a le mot OUI  dans la colonne (</a:t>
          </a:r>
          <a:r>
            <a:rPr lang="fr-FR" sz="1100" baseline="0">
              <a:solidFill>
                <a:srgbClr val="FF0000"/>
              </a:solidFill>
              <a:latin typeface="+mn-lt"/>
              <a:ea typeface="+mn-ea"/>
              <a:cs typeface="+mn-cs"/>
            </a:rPr>
            <a:t>H</a:t>
          </a:r>
          <a:r>
            <a:rPr lang="fr-FR" sz="1100" baseline="0">
              <a:solidFill>
                <a:sysClr val="windowText" lastClr="000000"/>
              </a:solidFill>
              <a:latin typeface="+mn-lt"/>
              <a:ea typeface="+mn-ea"/>
              <a:cs typeface="+mn-cs"/>
            </a:rPr>
            <a:t>)</a:t>
          </a:r>
          <a:r>
            <a:rPr lang="fr-FR" sz="1100" baseline="0">
              <a:solidFill>
                <a:schemeClr val="dk1"/>
              </a:solidFill>
              <a:latin typeface="+mn-lt"/>
              <a:ea typeface="+mn-ea"/>
              <a:cs typeface="+mn-cs"/>
            </a:rPr>
            <a:t> pas de  de points  attribués et son rang reinitialisé</a:t>
          </a:r>
          <a:endParaRPr lang="fr-FR" sz="1100"/>
        </a:p>
      </xdr:txBody>
    </xdr:sp>
    <xdr:clientData/>
  </xdr:twoCellAnchor>
  <xdr:twoCellAnchor>
    <xdr:from>
      <xdr:col>1</xdr:col>
      <xdr:colOff>1</xdr:colOff>
      <xdr:row>0</xdr:row>
      <xdr:rowOff>38101</xdr:rowOff>
    </xdr:from>
    <xdr:to>
      <xdr:col>11</xdr:col>
      <xdr:colOff>752475</xdr:colOff>
      <xdr:row>1</xdr:row>
      <xdr:rowOff>323851</xdr:rowOff>
    </xdr:to>
    <xdr:sp macro="" textlink="">
      <xdr:nvSpPr>
        <xdr:cNvPr id="5" name="Rectangle à coins arrondis 4">
          <a:extLst>
            <a:ext uri="{FF2B5EF4-FFF2-40B4-BE49-F238E27FC236}">
              <a16:creationId xmlns:a16="http://schemas.microsoft.com/office/drawing/2014/main" xmlns="" id="{00000000-0008-0000-0500-000005000000}"/>
            </a:ext>
          </a:extLst>
        </xdr:cNvPr>
        <xdr:cNvSpPr/>
      </xdr:nvSpPr>
      <xdr:spPr>
        <a:xfrm>
          <a:off x="266701" y="38101"/>
          <a:ext cx="10677524" cy="476250"/>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a:t>
          </a:r>
          <a:r>
            <a:rPr lang="fr-FR" sz="3200" b="1" baseline="0"/>
            <a:t> SOULEVER DE TERRE</a:t>
          </a:r>
          <a:endParaRPr lang="fr-FR" sz="32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336549</xdr:colOff>
      <xdr:row>25</xdr:row>
      <xdr:rowOff>161924</xdr:rowOff>
    </xdr:from>
    <xdr:to>
      <xdr:col>14</xdr:col>
      <xdr:colOff>9525</xdr:colOff>
      <xdr:row>41</xdr:row>
      <xdr:rowOff>9525</xdr:rowOff>
    </xdr:to>
    <xdr:sp macro="" textlink="">
      <xdr:nvSpPr>
        <xdr:cNvPr id="2" name="ZoneTexte 1">
          <a:extLst>
            <a:ext uri="{FF2B5EF4-FFF2-40B4-BE49-F238E27FC236}">
              <a16:creationId xmlns:a16="http://schemas.microsoft.com/office/drawing/2014/main" xmlns="" id="{00000000-0008-0000-0600-000002000000}"/>
            </a:ext>
          </a:extLst>
        </xdr:cNvPr>
        <xdr:cNvSpPr txBox="1"/>
      </xdr:nvSpPr>
      <xdr:spPr>
        <a:xfrm>
          <a:off x="603249" y="5381624"/>
          <a:ext cx="10455276" cy="2895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aseline="0"/>
            <a:t>Si les athlètes  font la distance demandé ils auront un bonus  de point qui est identique à la distance expl: distance20M donc bonus de 20 points.</a:t>
          </a:r>
        </a:p>
        <a:p>
          <a:r>
            <a:rPr lang="fr-FR" sz="1100" baseline="0"/>
            <a:t>si il y en a qui ne font pas cette distance donc pas de bonus et au lieu d'avoir zero point ils auront le nombre de point en fonction de leur distance expl: Dupont a parcourut 20M il aura 20 points .</a:t>
          </a:r>
        </a:p>
        <a:p>
          <a:endParaRPr lang="fr-FR" sz="1100" baseline="0"/>
        </a:p>
        <a:p>
          <a:pPr lvl="0"/>
          <a:r>
            <a:rPr lang="fr-FR" sz="1100">
              <a:solidFill>
                <a:schemeClr val="dk1"/>
              </a:solidFill>
              <a:latin typeface="+mn-lt"/>
              <a:ea typeface="+mn-ea"/>
              <a:cs typeface="+mn-cs"/>
            </a:rPr>
            <a:t>Le barème de point entrera en compte uniquement pour ceux qui auront fait la distance demandée donc si Dupont  fait 20M avec un temps inférieur aux autres  il sera premier donc  50pts du barème plus le bonus de 20 point de la distance</a:t>
          </a:r>
        </a:p>
        <a:p>
          <a:endParaRPr lang="fr-FR" sz="1100" baseline="0"/>
        </a:p>
        <a:p>
          <a:r>
            <a:rPr lang="fr-FR" sz="1100">
              <a:solidFill>
                <a:schemeClr val="dk1"/>
              </a:solidFill>
              <a:latin typeface="+mn-lt"/>
              <a:ea typeface="+mn-ea"/>
              <a:cs typeface="+mn-cs"/>
            </a:rPr>
            <a:t>Les athlètes doivent tiré un camion le plus vite que possible dans le temps imposé</a:t>
          </a:r>
          <a:r>
            <a:rPr lang="fr-FR" sz="1100" baseline="0">
              <a:solidFill>
                <a:schemeClr val="dk1"/>
              </a:solidFill>
              <a:latin typeface="+mn-lt"/>
              <a:ea typeface="+mn-ea"/>
              <a:cs typeface="+mn-cs"/>
            </a:rPr>
            <a:t> et sur une distance imposé</a:t>
          </a:r>
          <a:endParaRPr lang="fr-FR" sz="1100">
            <a:solidFill>
              <a:schemeClr val="dk1"/>
            </a:solidFill>
            <a:latin typeface="+mn-lt"/>
            <a:ea typeface="+mn-ea"/>
            <a:cs typeface="+mn-cs"/>
          </a:endParaRPr>
        </a:p>
        <a:p>
          <a:r>
            <a:rPr lang="fr-FR" sz="1100">
              <a:solidFill>
                <a:schemeClr val="dk1"/>
              </a:solidFill>
              <a:latin typeface="+mn-lt"/>
              <a:ea typeface="+mn-ea"/>
              <a:cs typeface="+mn-cs"/>
            </a:rPr>
            <a:t>2°veuillez remplire le champs temps uniquement colonne (E) et la distance dans la colonne D</a:t>
          </a:r>
        </a:p>
        <a:p>
          <a:r>
            <a:rPr lang="fr-FR" sz="1100" baseline="0">
              <a:solidFill>
                <a:schemeClr val="dk1"/>
              </a:solidFill>
              <a:latin typeface="+mn-lt"/>
              <a:ea typeface="+mn-ea"/>
              <a:cs typeface="+mn-cs"/>
            </a:rPr>
            <a:t>2°Le rang se fait en fonction du temps obtenu et de la distance.</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3-Dans  la colonne F il peut y avoir aussi une penalité de 5 points ,</a:t>
          </a:r>
          <a:endParaRPr lang="fr-FR"/>
        </a:p>
        <a:p>
          <a:r>
            <a:rPr lang="fr-FR" sz="1100" baseline="0">
              <a:solidFill>
                <a:schemeClr val="dk1"/>
              </a:solidFill>
              <a:latin typeface="+mn-lt"/>
              <a:ea typeface="+mn-ea"/>
              <a:cs typeface="+mn-cs"/>
            </a:rPr>
            <a:t>4-si il y a un ex eaquo 1/2 point lui sera attribué au gagnant lors d'une épreuve </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5-La colonne G est réservé pour une exclusion donc  si il y a le mot OUI  dans la colonne G pas de  de points  attribués et son rang reinitialisé,</a:t>
          </a:r>
          <a:endParaRPr lang="fr-FR" sz="1100">
            <a:solidFill>
              <a:schemeClr val="dk1"/>
            </a:solidFill>
            <a:latin typeface="+mn-lt"/>
            <a:ea typeface="+mn-ea"/>
            <a:cs typeface="+mn-cs"/>
          </a:endParaRPr>
        </a:p>
        <a:p>
          <a:endParaRPr lang="fr-FR" sz="1100" baseline="0"/>
        </a:p>
      </xdr:txBody>
    </xdr:sp>
    <xdr:clientData/>
  </xdr:twoCellAnchor>
  <xdr:twoCellAnchor>
    <xdr:from>
      <xdr:col>1</xdr:col>
      <xdr:colOff>0</xdr:colOff>
      <xdr:row>0</xdr:row>
      <xdr:rowOff>0</xdr:rowOff>
    </xdr:from>
    <xdr:to>
      <xdr:col>11</xdr:col>
      <xdr:colOff>0</xdr:colOff>
      <xdr:row>1</xdr:row>
      <xdr:rowOff>295275</xdr:rowOff>
    </xdr:to>
    <xdr:sp macro="" textlink="">
      <xdr:nvSpPr>
        <xdr:cNvPr id="3" name="Rectangle à coins arrondis 2">
          <a:extLst>
            <a:ext uri="{FF2B5EF4-FFF2-40B4-BE49-F238E27FC236}">
              <a16:creationId xmlns:a16="http://schemas.microsoft.com/office/drawing/2014/main" xmlns="" id="{00000000-0008-0000-0600-000003000000}"/>
            </a:ext>
          </a:extLst>
        </xdr:cNvPr>
        <xdr:cNvSpPr/>
      </xdr:nvSpPr>
      <xdr:spPr>
        <a:xfrm>
          <a:off x="266700" y="0"/>
          <a:ext cx="9334500" cy="48577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a:t>
          </a:r>
          <a:r>
            <a:rPr lang="fr-FR" sz="3200" b="1" baseline="0"/>
            <a:t> TRANSPORTEUR</a:t>
          </a:r>
          <a:endParaRPr lang="fr-FR" sz="32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kira9/AppData/Local/Packages/Microsoft.MicrosoftEdge_8wekyb3d8bbwe/TempState/Downloads/Epreuves%20de%20force%20finale%20V1.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D"/>
      <sheetName val="CLASSEMENT FINAL"/>
      <sheetName val="Le peseur"/>
      <sheetName val="Le demenageur"/>
      <sheetName val="Le renverseur"/>
      <sheetName val="Le souleveur"/>
      <sheetName val="Le transporteur"/>
      <sheetName val="Epreuves"/>
    </sheetNames>
    <sheetDataSet>
      <sheetData sheetId="0">
        <row r="5">
          <cell r="P5">
            <v>1</v>
          </cell>
          <cell r="Q5">
            <v>50</v>
          </cell>
        </row>
        <row r="6">
          <cell r="P6">
            <v>2</v>
          </cell>
          <cell r="Q6">
            <v>45</v>
          </cell>
        </row>
        <row r="7">
          <cell r="P7">
            <v>3</v>
          </cell>
          <cell r="Q7">
            <v>40</v>
          </cell>
        </row>
        <row r="8">
          <cell r="P8">
            <v>4</v>
          </cell>
          <cell r="Q8">
            <v>35</v>
          </cell>
        </row>
        <row r="9">
          <cell r="P9">
            <v>5</v>
          </cell>
          <cell r="Q9">
            <v>30</v>
          </cell>
        </row>
        <row r="10">
          <cell r="P10">
            <v>6</v>
          </cell>
          <cell r="Q10">
            <v>25</v>
          </cell>
        </row>
        <row r="11">
          <cell r="P11">
            <v>7</v>
          </cell>
          <cell r="Q11">
            <v>20</v>
          </cell>
        </row>
        <row r="12">
          <cell r="P12">
            <v>8</v>
          </cell>
          <cell r="Q12">
            <v>15</v>
          </cell>
        </row>
        <row r="13">
          <cell r="P13">
            <v>9</v>
          </cell>
          <cell r="Q13">
            <v>10</v>
          </cell>
        </row>
        <row r="14">
          <cell r="P14">
            <v>10</v>
          </cell>
          <cell r="Q14">
            <v>5</v>
          </cell>
        </row>
        <row r="15">
          <cell r="P15">
            <v>11</v>
          </cell>
          <cell r="Q15">
            <v>1</v>
          </cell>
        </row>
        <row r="16">
          <cell r="P16">
            <v>12</v>
          </cell>
          <cell r="Q16">
            <v>1</v>
          </cell>
        </row>
        <row r="17">
          <cell r="P17">
            <v>13</v>
          </cell>
          <cell r="Q17">
            <v>1</v>
          </cell>
        </row>
        <row r="18">
          <cell r="P18">
            <v>14</v>
          </cell>
          <cell r="Q18">
            <v>1</v>
          </cell>
        </row>
        <row r="19">
          <cell r="P19">
            <v>15</v>
          </cell>
          <cell r="Q19">
            <v>1</v>
          </cell>
        </row>
        <row r="20">
          <cell r="P20">
            <v>16</v>
          </cell>
          <cell r="Q20">
            <v>1</v>
          </cell>
        </row>
        <row r="21">
          <cell r="P21">
            <v>17</v>
          </cell>
          <cell r="Q21">
            <v>1</v>
          </cell>
        </row>
        <row r="22">
          <cell r="P22">
            <v>18</v>
          </cell>
          <cell r="Q22">
            <v>1</v>
          </cell>
        </row>
        <row r="23">
          <cell r="P23">
            <v>19</v>
          </cell>
          <cell r="Q23">
            <v>1</v>
          </cell>
        </row>
        <row r="24">
          <cell r="P24">
            <v>20</v>
          </cell>
          <cell r="Q24">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6"/>
  <dimension ref="B3:Q27"/>
  <sheetViews>
    <sheetView workbookViewId="0">
      <selection activeCell="F14" sqref="F14"/>
    </sheetView>
  </sheetViews>
  <sheetFormatPr baseColWidth="10" defaultColWidth="11.42578125" defaultRowHeight="15" outlineLevelCol="1"/>
  <cols>
    <col min="1" max="1" width="3.5703125" style="3" customWidth="1"/>
    <col min="2" max="2" width="3" style="3" hidden="1" customWidth="1" outlineLevel="1"/>
    <col min="3" max="3" width="6.42578125" style="3" customWidth="1" collapsed="1"/>
    <col min="4" max="4" width="9.28515625" style="3" customWidth="1"/>
    <col min="5" max="6" width="22.28515625" style="3" customWidth="1"/>
    <col min="7" max="7" width="12.5703125" style="3" customWidth="1"/>
    <col min="8" max="12" width="22.28515625" style="3" customWidth="1"/>
    <col min="13" max="13" width="9.5703125" style="3" customWidth="1"/>
    <col min="14" max="14" width="11.42578125" style="3"/>
    <col min="15" max="15" width="1.42578125" style="3" customWidth="1"/>
    <col min="16" max="16384" width="11.42578125" style="3"/>
  </cols>
  <sheetData>
    <row r="3" spans="2:17" ht="18.75">
      <c r="H3" s="55" t="s">
        <v>13</v>
      </c>
      <c r="I3" s="56"/>
      <c r="J3" s="56"/>
      <c r="K3" s="56"/>
      <c r="L3" s="56"/>
      <c r="M3" s="56"/>
      <c r="N3" s="57"/>
      <c r="P3" s="58" t="s">
        <v>22</v>
      </c>
      <c r="Q3" s="58"/>
    </row>
    <row r="4" spans="2:17">
      <c r="B4" s="43">
        <v>0</v>
      </c>
      <c r="C4" s="5" t="s">
        <v>20</v>
      </c>
      <c r="D4" s="5" t="s">
        <v>18</v>
      </c>
      <c r="E4" s="5" t="s">
        <v>1</v>
      </c>
      <c r="F4" s="5" t="s">
        <v>6</v>
      </c>
      <c r="G4" s="5" t="s">
        <v>9</v>
      </c>
      <c r="H4" s="5" t="s">
        <v>28</v>
      </c>
      <c r="I4" s="5" t="s">
        <v>29</v>
      </c>
      <c r="J4" s="5" t="s">
        <v>11</v>
      </c>
      <c r="K4" s="5" t="s">
        <v>12</v>
      </c>
      <c r="L4" s="5" t="s">
        <v>10</v>
      </c>
      <c r="M4" s="6" t="s">
        <v>37</v>
      </c>
      <c r="N4" s="6" t="s">
        <v>14</v>
      </c>
      <c r="P4" s="5" t="s">
        <v>20</v>
      </c>
      <c r="Q4" s="5" t="s">
        <v>21</v>
      </c>
    </row>
    <row r="5" spans="2:17">
      <c r="B5" s="43">
        <v>1</v>
      </c>
      <c r="C5" s="41">
        <f>IF(N5=0,"",IFERROR(RANK(N5,N$5:N$24,0),""))</f>
        <v>2</v>
      </c>
      <c r="D5" s="11">
        <f t="shared" ref="D5:D24" si="0">IF(E5="","",B4+1)</f>
        <v>1</v>
      </c>
      <c r="E5" s="7" t="s">
        <v>63</v>
      </c>
      <c r="F5" s="7" t="s">
        <v>69</v>
      </c>
      <c r="G5" s="7"/>
      <c r="H5" s="42">
        <f>IFERROR(INDEX('Le peseur'!H$6:H$25,MATCH(BDD!D5,'Le peseur'!A$6:A$25,0)),"")</f>
        <v>30</v>
      </c>
      <c r="I5" s="42" t="str">
        <f>IFERROR(INDEX('Le demenageur'!H$6:H$25,MATCH(BDD!D5,'Le demenageur'!$A$6:$A$25,0)),"")</f>
        <v/>
      </c>
      <c r="J5" s="42" t="str">
        <f>IFERROR(INDEX('Le renverseur'!H$6:H$25,MATCH(BDD!D5,'Le renverseur'!A$6:A$25,0)),"")</f>
        <v/>
      </c>
      <c r="K5" s="42">
        <f>IFERROR(INDEX('Le souleveur'!J$6:J$25,MATCH(BDD!D5,'Le souleveur'!A$6:A$25,0)),"")</f>
        <v>35</v>
      </c>
      <c r="L5" s="42">
        <f>IFERROR(INDEX('Le transporteur'!I$6:I$25,MATCH(BDD!D5,'Le transporteur'!A$6:A$25,0)),"")</f>
        <v>60</v>
      </c>
      <c r="M5" s="32"/>
      <c r="N5" s="42">
        <f>IF(D5="","",SUM(H5:M5))</f>
        <v>125</v>
      </c>
      <c r="P5" s="33">
        <v>1</v>
      </c>
      <c r="Q5" s="14">
        <v>50</v>
      </c>
    </row>
    <row r="6" spans="2:17">
      <c r="B6" s="43">
        <v>2</v>
      </c>
      <c r="C6" s="41">
        <f t="shared" ref="C6:C24" si="1">IF(N6=0,"",IFERROR(RANK(N6,N$5:N$24,0),""))</f>
        <v>3</v>
      </c>
      <c r="D6" s="11">
        <f t="shared" si="0"/>
        <v>2</v>
      </c>
      <c r="E6" s="7" t="s">
        <v>64</v>
      </c>
      <c r="F6" s="7" t="s">
        <v>70</v>
      </c>
      <c r="G6" s="7"/>
      <c r="H6" s="42">
        <f>IFERROR(INDEX('Le peseur'!H$6:H$25,MATCH(BDD!D6,'Le peseur'!A$6:A$25,0)),"")</f>
        <v>25</v>
      </c>
      <c r="I6" s="42" t="str">
        <f>IFERROR(INDEX('Le demenageur'!H$6:H$25,MATCH(BDD!D6,'Le demenageur'!$A$6:$A$25,0)),"")</f>
        <v/>
      </c>
      <c r="J6" s="42" t="str">
        <f>IFERROR(INDEX('Le renverseur'!H$6:H$25,MATCH(BDD!D6,'Le renverseur'!A$6:A$25,0)),"")</f>
        <v/>
      </c>
      <c r="K6" s="42">
        <f>IFERROR(INDEX('Le souleveur'!J$6:J$25,MATCH(BDD!D6,'Le souleveur'!A$6:A$25,0)),"")</f>
        <v>50</v>
      </c>
      <c r="L6" s="42">
        <f>IFERROR(INDEX('Le transporteur'!I$6:I$25,MATCH(BDD!D6,'Le transporteur'!A$6:A$25,0)),"")</f>
        <v>15</v>
      </c>
      <c r="M6" s="32"/>
      <c r="N6" s="42">
        <f t="shared" ref="N6:N23" si="2">IF(D6="","",SUM(H6:M6))</f>
        <v>90</v>
      </c>
      <c r="P6" s="33">
        <v>2</v>
      </c>
      <c r="Q6" s="14">
        <v>45</v>
      </c>
    </row>
    <row r="7" spans="2:17">
      <c r="B7" s="43">
        <v>3</v>
      </c>
      <c r="C7" s="41">
        <f t="shared" si="1"/>
        <v>1</v>
      </c>
      <c r="D7" s="11">
        <f t="shared" si="0"/>
        <v>3</v>
      </c>
      <c r="E7" s="7" t="s">
        <v>65</v>
      </c>
      <c r="F7" s="7" t="s">
        <v>71</v>
      </c>
      <c r="G7" s="7"/>
      <c r="H7" s="42">
        <f>IFERROR(INDEX('Le peseur'!H$6:H$25,MATCH(BDD!D7,'Le peseur'!A$6:A$25,0)),"")</f>
        <v>35</v>
      </c>
      <c r="I7" s="42" t="str">
        <f>IFERROR(INDEX('Le demenageur'!H$6:H$25,MATCH(BDD!D7,'Le demenageur'!$A$6:$A$25,0)),"")</f>
        <v/>
      </c>
      <c r="J7" s="42" t="str">
        <f>IFERROR(INDEX('Le renverseur'!H$6:H$25,MATCH(BDD!D7,'Le renverseur'!A$6:A$25,0)),"")</f>
        <v/>
      </c>
      <c r="K7" s="42">
        <f>IFERROR(INDEX('Le souleveur'!J$6:J$25,MATCH(BDD!D7,'Le souleveur'!A$6:A$25,0)),"")</f>
        <v>40</v>
      </c>
      <c r="L7" s="42">
        <f>IFERROR(INDEX('Le transporteur'!I$6:I$25,MATCH(BDD!D7,'Le transporteur'!A$6:A$25,0)),"")</f>
        <v>70</v>
      </c>
      <c r="M7" s="32"/>
      <c r="N7" s="42">
        <f t="shared" si="2"/>
        <v>145</v>
      </c>
      <c r="P7" s="33">
        <v>3</v>
      </c>
      <c r="Q7" s="14">
        <v>40</v>
      </c>
    </row>
    <row r="8" spans="2:17">
      <c r="B8" s="43">
        <v>4</v>
      </c>
      <c r="C8" s="41">
        <f t="shared" si="1"/>
        <v>6</v>
      </c>
      <c r="D8" s="11">
        <f t="shared" si="0"/>
        <v>4</v>
      </c>
      <c r="E8" s="7" t="s">
        <v>66</v>
      </c>
      <c r="F8" s="7" t="s">
        <v>72</v>
      </c>
      <c r="G8" s="7"/>
      <c r="H8" s="42">
        <f>IFERROR(INDEX('Le peseur'!H$6:H$25,MATCH(BDD!D8,'Le peseur'!A$6:A$25,0)),"")</f>
        <v>45</v>
      </c>
      <c r="I8" s="42" t="str">
        <f>IFERROR(INDEX('Le demenageur'!H$6:H$25,MATCH(BDD!D8,'Le demenageur'!$A$6:$A$25,0)),"")</f>
        <v/>
      </c>
      <c r="J8" s="42" t="str">
        <f>IFERROR(INDEX('Le renverseur'!H$6:H$25,MATCH(BDD!D8,'Le renverseur'!A$6:A$25,0)),"")</f>
        <v/>
      </c>
      <c r="K8" s="42">
        <f>IFERROR(INDEX('Le souleveur'!J$6:J$25,MATCH(BDD!D8,'Le souleveur'!A$6:A$25,0)),"")</f>
        <v>25</v>
      </c>
      <c r="L8" s="42" t="str">
        <f>IFERROR(INDEX('Le transporteur'!I$6:I$25,MATCH(BDD!D8,'Le transporteur'!A$6:A$25,0)),"")</f>
        <v/>
      </c>
      <c r="M8" s="32"/>
      <c r="N8" s="42">
        <f t="shared" si="2"/>
        <v>70</v>
      </c>
      <c r="P8" s="33">
        <v>4</v>
      </c>
      <c r="Q8" s="14">
        <v>35</v>
      </c>
    </row>
    <row r="9" spans="2:17">
      <c r="B9" s="43">
        <v>5</v>
      </c>
      <c r="C9" s="41">
        <f t="shared" si="1"/>
        <v>4</v>
      </c>
      <c r="D9" s="11">
        <f t="shared" si="0"/>
        <v>5</v>
      </c>
      <c r="E9" s="7" t="s">
        <v>67</v>
      </c>
      <c r="F9" s="7" t="s">
        <v>73</v>
      </c>
      <c r="G9" s="7"/>
      <c r="H9" s="42">
        <f>IFERROR(INDEX('Le peseur'!H$6:H$25,MATCH(BDD!D9,'Le peseur'!A$6:A$25,0)),"")</f>
        <v>40</v>
      </c>
      <c r="I9" s="42" t="str">
        <f>IFERROR(INDEX('Le demenageur'!H$6:H$25,MATCH(BDD!D9,'Le demenageur'!$A$6:$A$25,0)),"")</f>
        <v/>
      </c>
      <c r="J9" s="42" t="str">
        <f>IFERROR(INDEX('Le renverseur'!H$6:H$25,MATCH(BDD!D9,'Le renverseur'!A$6:A$25,0)),"")</f>
        <v/>
      </c>
      <c r="K9" s="42">
        <f>IFERROR(INDEX('Le souleveur'!J$6:J$25,MATCH(BDD!D9,'Le souleveur'!A$6:A$25,0)),"")</f>
        <v>45</v>
      </c>
      <c r="L9" s="42" t="str">
        <f>IFERROR(INDEX('Le transporteur'!I$6:I$25,MATCH(BDD!D9,'Le transporteur'!A$6:A$25,0)),"")</f>
        <v/>
      </c>
      <c r="M9" s="32"/>
      <c r="N9" s="42">
        <f t="shared" si="2"/>
        <v>85</v>
      </c>
      <c r="P9" s="33">
        <v>5</v>
      </c>
      <c r="Q9" s="14">
        <v>30</v>
      </c>
    </row>
    <row r="10" spans="2:17">
      <c r="B10" s="43">
        <v>6</v>
      </c>
      <c r="C10" s="41">
        <f t="shared" si="1"/>
        <v>5</v>
      </c>
      <c r="D10" s="11">
        <f t="shared" si="0"/>
        <v>6</v>
      </c>
      <c r="E10" s="7" t="s">
        <v>68</v>
      </c>
      <c r="F10" s="7" t="s">
        <v>74</v>
      </c>
      <c r="G10" s="7"/>
      <c r="H10" s="42">
        <f>IFERROR(INDEX('Le peseur'!H$6:H$25,MATCH(BDD!D10,'Le peseur'!A$6:A$25,0)),"")</f>
        <v>50</v>
      </c>
      <c r="I10" s="42" t="str">
        <f>IFERROR(INDEX('Le demenageur'!H$6:H$25,MATCH(BDD!D10,'Le demenageur'!$A$6:$A$25,0)),"")</f>
        <v/>
      </c>
      <c r="J10" s="42" t="str">
        <f>IFERROR(INDEX('Le renverseur'!H$6:H$25,MATCH(BDD!D10,'Le renverseur'!A$6:A$25,0)),"")</f>
        <v/>
      </c>
      <c r="K10" s="42">
        <f>IFERROR(INDEX('Le souleveur'!J$6:J$25,MATCH(BDD!D10,'Le souleveur'!A$6:A$25,0)),"")</f>
        <v>30</v>
      </c>
      <c r="L10" s="42" t="str">
        <f>IFERROR(INDEX('Le transporteur'!I$6:I$25,MATCH(BDD!D10,'Le transporteur'!A$6:A$25,0)),"")</f>
        <v/>
      </c>
      <c r="M10" s="32"/>
      <c r="N10" s="42">
        <f t="shared" si="2"/>
        <v>80</v>
      </c>
      <c r="P10" s="33">
        <v>6</v>
      </c>
      <c r="Q10" s="14">
        <v>25</v>
      </c>
    </row>
    <row r="11" spans="2:17">
      <c r="B11" s="43">
        <v>7</v>
      </c>
      <c r="C11" s="41" t="str">
        <f t="shared" si="1"/>
        <v/>
      </c>
      <c r="D11" s="11" t="str">
        <f t="shared" si="0"/>
        <v/>
      </c>
      <c r="E11" s="7"/>
      <c r="F11" s="7"/>
      <c r="G11" s="7"/>
      <c r="H11" s="42" t="str">
        <f>IFERROR(INDEX('Le peseur'!H$6:H$25,MATCH(BDD!D11,'Le peseur'!A$6:A$25,0)),"")</f>
        <v/>
      </c>
      <c r="I11" s="42" t="str">
        <f>IFERROR(INDEX('Le demenageur'!H$6:H$25,MATCH(BDD!D11,'Le demenageur'!$A$6:$A$25,0)),"")</f>
        <v/>
      </c>
      <c r="J11" s="42" t="str">
        <f>IFERROR(INDEX('Le renverseur'!H$6:H$25,MATCH(BDD!D11,'Le renverseur'!A$6:A$25,0)),"")</f>
        <v/>
      </c>
      <c r="K11" s="42" t="str">
        <f>IFERROR(INDEX('Le souleveur'!J$6:J$25,MATCH(BDD!D11,'Le souleveur'!A$6:A$25,0)),"")</f>
        <v/>
      </c>
      <c r="L11" s="42" t="str">
        <f>IFERROR(INDEX('Le transporteur'!I$6:I$25,MATCH(BDD!D11,'Le transporteur'!A$6:A$25,0)),"")</f>
        <v/>
      </c>
      <c r="M11" s="32"/>
      <c r="N11" s="42" t="str">
        <f t="shared" si="2"/>
        <v/>
      </c>
      <c r="P11" s="33">
        <v>7</v>
      </c>
      <c r="Q11" s="14">
        <v>20</v>
      </c>
    </row>
    <row r="12" spans="2:17">
      <c r="B12" s="43">
        <v>8</v>
      </c>
      <c r="C12" s="41" t="str">
        <f t="shared" si="1"/>
        <v/>
      </c>
      <c r="D12" s="11" t="str">
        <f t="shared" si="0"/>
        <v/>
      </c>
      <c r="E12" s="7"/>
      <c r="F12" s="7"/>
      <c r="G12" s="7"/>
      <c r="H12" s="42" t="str">
        <f>IFERROR(INDEX('Le peseur'!H$6:H$25,MATCH(BDD!D12,'Le peseur'!A$6:A$25,0)),"")</f>
        <v/>
      </c>
      <c r="I12" s="42" t="str">
        <f>IFERROR(INDEX('Le demenageur'!H$6:H$25,MATCH(BDD!D12,'Le demenageur'!$A$6:$A$25,0)),"")</f>
        <v/>
      </c>
      <c r="J12" s="42" t="str">
        <f>IFERROR(INDEX('Le renverseur'!H$6:H$25,MATCH(BDD!D12,'Le renverseur'!A$6:A$25,0)),"")</f>
        <v/>
      </c>
      <c r="K12" s="42" t="str">
        <f>IFERROR(INDEX('Le souleveur'!J$6:J$25,MATCH(BDD!D12,'Le souleveur'!A$6:A$25,0)),"")</f>
        <v/>
      </c>
      <c r="L12" s="42" t="str">
        <f>IFERROR(INDEX('Le transporteur'!I$6:I$25,MATCH(BDD!D12,'Le transporteur'!A$6:A$25,0)),"")</f>
        <v/>
      </c>
      <c r="M12" s="32"/>
      <c r="N12" s="42" t="str">
        <f t="shared" si="2"/>
        <v/>
      </c>
      <c r="P12" s="33">
        <v>8</v>
      </c>
      <c r="Q12" s="14">
        <v>15</v>
      </c>
    </row>
    <row r="13" spans="2:17">
      <c r="B13" s="43">
        <v>9</v>
      </c>
      <c r="C13" s="41" t="str">
        <f t="shared" si="1"/>
        <v/>
      </c>
      <c r="D13" s="11" t="str">
        <f t="shared" si="0"/>
        <v/>
      </c>
      <c r="E13" s="7"/>
      <c r="F13" s="7"/>
      <c r="G13" s="7"/>
      <c r="H13" s="42" t="str">
        <f>IFERROR(INDEX('Le peseur'!H$6:H$25,MATCH(BDD!D13,'Le peseur'!A$6:A$25,0)),"")</f>
        <v/>
      </c>
      <c r="I13" s="42" t="str">
        <f>IFERROR(INDEX('Le demenageur'!H$6:H$25,MATCH(BDD!D13,'Le demenageur'!$A$6:$A$25,0)),"")</f>
        <v/>
      </c>
      <c r="J13" s="42" t="str">
        <f>IFERROR(INDEX('Le renverseur'!H$6:H$25,MATCH(BDD!D13,'Le renverseur'!A$6:A$25,0)),"")</f>
        <v/>
      </c>
      <c r="K13" s="42" t="str">
        <f>IFERROR(INDEX('Le souleveur'!J$6:J$25,MATCH(BDD!D13,'Le souleveur'!A$6:A$25,0)),"")</f>
        <v/>
      </c>
      <c r="L13" s="42" t="str">
        <f>IFERROR(INDEX('Le transporteur'!I$6:I$25,MATCH(BDD!D13,'Le transporteur'!A$6:A$25,0)),"")</f>
        <v/>
      </c>
      <c r="M13" s="32"/>
      <c r="N13" s="42" t="str">
        <f t="shared" si="2"/>
        <v/>
      </c>
      <c r="P13" s="33">
        <v>9</v>
      </c>
      <c r="Q13" s="14">
        <v>10</v>
      </c>
    </row>
    <row r="14" spans="2:17">
      <c r="B14" s="43">
        <v>10</v>
      </c>
      <c r="C14" s="41" t="str">
        <f t="shared" si="1"/>
        <v/>
      </c>
      <c r="D14" s="11" t="str">
        <f t="shared" si="0"/>
        <v/>
      </c>
      <c r="E14" s="7"/>
      <c r="F14" s="7"/>
      <c r="G14" s="7"/>
      <c r="H14" s="42" t="str">
        <f>IFERROR(INDEX('Le peseur'!H$6:H$25,MATCH(BDD!D14,'Le peseur'!A$6:A$25,0)),"")</f>
        <v/>
      </c>
      <c r="I14" s="42" t="str">
        <f>IFERROR(INDEX('Le demenageur'!H$6:H$25,MATCH(BDD!D14,'Le demenageur'!$A$6:$A$25,0)),"")</f>
        <v/>
      </c>
      <c r="J14" s="42" t="str">
        <f>IFERROR(INDEX('Le renverseur'!H$6:H$25,MATCH(BDD!D14,'Le renverseur'!A$6:A$25,0)),"")</f>
        <v/>
      </c>
      <c r="K14" s="42" t="str">
        <f>IFERROR(INDEX('Le souleveur'!J$6:J$25,MATCH(BDD!D14,'Le souleveur'!A$6:A$25,0)),"")</f>
        <v/>
      </c>
      <c r="L14" s="42" t="str">
        <f>IFERROR(INDEX('Le transporteur'!I$6:I$25,MATCH(BDD!D14,'Le transporteur'!A$6:A$25,0)),"")</f>
        <v/>
      </c>
      <c r="M14" s="32"/>
      <c r="N14" s="42" t="str">
        <f t="shared" si="2"/>
        <v/>
      </c>
      <c r="P14" s="33">
        <v>10</v>
      </c>
      <c r="Q14" s="14">
        <v>5</v>
      </c>
    </row>
    <row r="15" spans="2:17">
      <c r="B15" s="43">
        <v>11</v>
      </c>
      <c r="C15" s="41" t="str">
        <f t="shared" si="1"/>
        <v/>
      </c>
      <c r="D15" s="11" t="str">
        <f t="shared" si="0"/>
        <v/>
      </c>
      <c r="E15" s="7"/>
      <c r="F15" s="7"/>
      <c r="G15" s="7"/>
      <c r="H15" s="42" t="str">
        <f>IFERROR(INDEX('Le peseur'!H$6:H$25,MATCH(BDD!D15,'Le peseur'!A$6:A$25,0)),"")</f>
        <v/>
      </c>
      <c r="I15" s="42" t="str">
        <f>IFERROR(INDEX('Le demenageur'!H$6:H$25,MATCH(BDD!D15,'Le demenageur'!$A$6:$A$25,0)),"")</f>
        <v/>
      </c>
      <c r="J15" s="42" t="str">
        <f>IFERROR(INDEX('Le renverseur'!H$6:H$25,MATCH(BDD!D15,'Le renverseur'!A$6:A$25,0)),"")</f>
        <v/>
      </c>
      <c r="K15" s="42" t="str">
        <f>IFERROR(INDEX('Le souleveur'!J$6:J$25,MATCH(BDD!D15,'Le souleveur'!A$6:A$25,0)),"")</f>
        <v/>
      </c>
      <c r="L15" s="42" t="str">
        <f>IFERROR(INDEX('Le transporteur'!I$6:I$25,MATCH(BDD!D15,'Le transporteur'!A$6:A$25,0)),"")</f>
        <v/>
      </c>
      <c r="M15" s="32"/>
      <c r="N15" s="42" t="str">
        <f t="shared" si="2"/>
        <v/>
      </c>
      <c r="P15" s="33">
        <v>11</v>
      </c>
      <c r="Q15" s="14">
        <v>1</v>
      </c>
    </row>
    <row r="16" spans="2:17">
      <c r="B16" s="43">
        <v>12</v>
      </c>
      <c r="C16" s="41" t="str">
        <f t="shared" si="1"/>
        <v/>
      </c>
      <c r="D16" s="11" t="str">
        <f t="shared" si="0"/>
        <v/>
      </c>
      <c r="E16" s="7"/>
      <c r="F16" s="7"/>
      <c r="G16" s="7"/>
      <c r="H16" s="42" t="str">
        <f>IFERROR(INDEX('Le peseur'!H$6:H$25,MATCH(BDD!D16,'Le peseur'!A$6:A$25,0)),"")</f>
        <v/>
      </c>
      <c r="I16" s="42" t="str">
        <f>IFERROR(INDEX('Le demenageur'!H$6:H$25,MATCH(BDD!D16,'Le demenageur'!$A$6:$A$25,0)),"")</f>
        <v/>
      </c>
      <c r="J16" s="42" t="str">
        <f>IFERROR(INDEX('Le renverseur'!H$6:H$25,MATCH(BDD!D16,'Le renverseur'!A$6:A$25,0)),"")</f>
        <v/>
      </c>
      <c r="K16" s="42" t="str">
        <f>IFERROR(INDEX('Le souleveur'!J$6:J$25,MATCH(BDD!D16,'Le souleveur'!A$6:A$25,0)),"")</f>
        <v/>
      </c>
      <c r="L16" s="42" t="str">
        <f>IFERROR(INDEX('Le transporteur'!I$6:I$25,MATCH(BDD!D16,'Le transporteur'!A$6:A$25,0)),"")</f>
        <v/>
      </c>
      <c r="M16" s="32"/>
      <c r="N16" s="42" t="str">
        <f t="shared" si="2"/>
        <v/>
      </c>
      <c r="P16" s="33">
        <v>12</v>
      </c>
      <c r="Q16" s="14">
        <v>1</v>
      </c>
    </row>
    <row r="17" spans="2:17">
      <c r="B17" s="43">
        <v>13</v>
      </c>
      <c r="C17" s="41" t="str">
        <f t="shared" si="1"/>
        <v/>
      </c>
      <c r="D17" s="11" t="str">
        <f t="shared" si="0"/>
        <v/>
      </c>
      <c r="E17" s="7"/>
      <c r="F17" s="7"/>
      <c r="G17" s="7"/>
      <c r="H17" s="42" t="str">
        <f>IFERROR(INDEX('Le peseur'!H$6:H$25,MATCH(BDD!D17,'Le peseur'!A$6:A$25,0)),"")</f>
        <v/>
      </c>
      <c r="I17" s="42" t="str">
        <f>IFERROR(INDEX('Le demenageur'!H$6:H$25,MATCH(BDD!D17,'Le demenageur'!$A$6:$A$25,0)),"")</f>
        <v/>
      </c>
      <c r="J17" s="42" t="str">
        <f>IFERROR(INDEX('Le renverseur'!H$6:H$25,MATCH(BDD!D17,'Le renverseur'!A$6:A$25,0)),"")</f>
        <v/>
      </c>
      <c r="K17" s="42" t="str">
        <f>IFERROR(INDEX('Le souleveur'!J$6:J$25,MATCH(BDD!D17,'Le souleveur'!A$6:A$25,0)),"")</f>
        <v/>
      </c>
      <c r="L17" s="42" t="str">
        <f>IFERROR(INDEX('Le transporteur'!I$6:I$25,MATCH(BDD!D17,'Le transporteur'!A$6:A$25,0)),"")</f>
        <v/>
      </c>
      <c r="M17" s="32"/>
      <c r="N17" s="42" t="str">
        <f t="shared" si="2"/>
        <v/>
      </c>
      <c r="P17" s="33">
        <v>13</v>
      </c>
      <c r="Q17" s="14">
        <v>1</v>
      </c>
    </row>
    <row r="18" spans="2:17">
      <c r="B18" s="43">
        <v>14</v>
      </c>
      <c r="C18" s="41" t="str">
        <f t="shared" si="1"/>
        <v/>
      </c>
      <c r="D18" s="11" t="str">
        <f t="shared" si="0"/>
        <v/>
      </c>
      <c r="E18" s="7"/>
      <c r="F18" s="7"/>
      <c r="G18" s="7"/>
      <c r="H18" s="42" t="str">
        <f>IFERROR(INDEX('Le peseur'!H$6:H$25,MATCH(BDD!D18,'Le peseur'!A$6:A$25,0)),"")</f>
        <v/>
      </c>
      <c r="I18" s="42" t="str">
        <f>IFERROR(INDEX('Le demenageur'!H$6:H$25,MATCH(BDD!D18,'Le demenageur'!$A$6:$A$25,0)),"")</f>
        <v/>
      </c>
      <c r="J18" s="42" t="str">
        <f>IFERROR(INDEX('Le renverseur'!H$6:H$25,MATCH(BDD!D18,'Le renverseur'!A$6:A$25,0)),"")</f>
        <v/>
      </c>
      <c r="K18" s="42" t="str">
        <f>IFERROR(INDEX('Le souleveur'!J$6:J$25,MATCH(BDD!D18,'Le souleveur'!A$6:A$25,0)),"")</f>
        <v/>
      </c>
      <c r="L18" s="42" t="str">
        <f>IFERROR(INDEX('Le transporteur'!I$6:I$25,MATCH(BDD!D18,'Le transporteur'!A$6:A$25,0)),"")</f>
        <v/>
      </c>
      <c r="M18" s="32"/>
      <c r="N18" s="42" t="str">
        <f t="shared" si="2"/>
        <v/>
      </c>
      <c r="P18" s="33">
        <v>14</v>
      </c>
      <c r="Q18" s="14">
        <v>1</v>
      </c>
    </row>
    <row r="19" spans="2:17">
      <c r="B19" s="43">
        <v>15</v>
      </c>
      <c r="C19" s="41" t="str">
        <f t="shared" si="1"/>
        <v/>
      </c>
      <c r="D19" s="11" t="str">
        <f t="shared" si="0"/>
        <v/>
      </c>
      <c r="E19" s="7"/>
      <c r="F19" s="7"/>
      <c r="G19" s="7"/>
      <c r="H19" s="42" t="str">
        <f>IFERROR(INDEX('Le peseur'!H$6:H$25,MATCH(BDD!D19,'Le peseur'!A$6:A$25,0)),"")</f>
        <v/>
      </c>
      <c r="I19" s="42" t="str">
        <f>IFERROR(INDEX('Le demenageur'!H$6:H$25,MATCH(BDD!D19,'Le demenageur'!$A$6:$A$25,0)),"")</f>
        <v/>
      </c>
      <c r="J19" s="42" t="str">
        <f>IFERROR(INDEX('Le renverseur'!H$6:H$25,MATCH(BDD!D19,'Le renverseur'!A$6:A$25,0)),"")</f>
        <v/>
      </c>
      <c r="K19" s="42" t="str">
        <f>IFERROR(INDEX('Le souleveur'!J$6:J$25,MATCH(BDD!D19,'Le souleveur'!A$6:A$25,0)),"")</f>
        <v/>
      </c>
      <c r="L19" s="42" t="str">
        <f>IFERROR(INDEX('Le transporteur'!I$6:I$25,MATCH(BDD!D19,'Le transporteur'!A$6:A$25,0)),"")</f>
        <v/>
      </c>
      <c r="M19" s="32"/>
      <c r="N19" s="42" t="str">
        <f t="shared" si="2"/>
        <v/>
      </c>
      <c r="P19" s="33">
        <v>15</v>
      </c>
      <c r="Q19" s="14">
        <v>1</v>
      </c>
    </row>
    <row r="20" spans="2:17">
      <c r="B20" s="43">
        <v>16</v>
      </c>
      <c r="C20" s="41" t="str">
        <f t="shared" si="1"/>
        <v/>
      </c>
      <c r="D20" s="11" t="str">
        <f t="shared" si="0"/>
        <v/>
      </c>
      <c r="E20" s="7"/>
      <c r="F20" s="7"/>
      <c r="G20" s="7"/>
      <c r="H20" s="42" t="str">
        <f>IFERROR(INDEX('Le peseur'!H$6:H$25,MATCH(BDD!D20,'Le peseur'!A$6:A$25,0)),"")</f>
        <v/>
      </c>
      <c r="I20" s="42" t="str">
        <f>IFERROR(INDEX('Le demenageur'!H$6:H$25,MATCH(BDD!D20,'Le demenageur'!$A$6:$A$25,0)),"")</f>
        <v/>
      </c>
      <c r="J20" s="42" t="str">
        <f>IFERROR(INDEX('Le renverseur'!H$6:H$25,MATCH(BDD!D20,'Le renverseur'!A$6:A$25,0)),"")</f>
        <v/>
      </c>
      <c r="K20" s="42" t="str">
        <f>IFERROR(INDEX('Le souleveur'!J$6:J$25,MATCH(BDD!D20,'Le souleveur'!A$6:A$25,0)),"")</f>
        <v/>
      </c>
      <c r="L20" s="42" t="str">
        <f>IFERROR(INDEX('Le transporteur'!I$6:I$25,MATCH(BDD!D20,'Le transporteur'!A$6:A$25,0)),"")</f>
        <v/>
      </c>
      <c r="M20" s="32"/>
      <c r="N20" s="42" t="str">
        <f t="shared" si="2"/>
        <v/>
      </c>
      <c r="P20" s="33">
        <v>16</v>
      </c>
      <c r="Q20" s="14">
        <v>1</v>
      </c>
    </row>
    <row r="21" spans="2:17">
      <c r="B21" s="43">
        <v>17</v>
      </c>
      <c r="C21" s="41" t="str">
        <f t="shared" si="1"/>
        <v/>
      </c>
      <c r="D21" s="11" t="str">
        <f t="shared" si="0"/>
        <v/>
      </c>
      <c r="E21" s="7"/>
      <c r="F21" s="7"/>
      <c r="G21" s="7"/>
      <c r="H21" s="42" t="str">
        <f>IFERROR(INDEX('Le peseur'!H$6:H$25,MATCH(BDD!D21,'Le peseur'!A$6:A$25,0)),"")</f>
        <v/>
      </c>
      <c r="I21" s="42" t="str">
        <f>IFERROR(INDEX('Le demenageur'!H$6:H$25,MATCH(BDD!D21,'Le demenageur'!$A$6:$A$25,0)),"")</f>
        <v/>
      </c>
      <c r="J21" s="42" t="str">
        <f>IFERROR(INDEX('Le renverseur'!H$6:H$25,MATCH(BDD!D21,'Le renverseur'!A$6:A$25,0)),"")</f>
        <v/>
      </c>
      <c r="K21" s="42" t="str">
        <f>IFERROR(INDEX('Le souleveur'!J$6:J$25,MATCH(BDD!D21,'Le souleveur'!A$6:A$25,0)),"")</f>
        <v/>
      </c>
      <c r="L21" s="42" t="str">
        <f>IFERROR(INDEX('Le transporteur'!I$6:I$25,MATCH(BDD!D21,'Le transporteur'!A$6:A$25,0)),"")</f>
        <v/>
      </c>
      <c r="M21" s="32"/>
      <c r="N21" s="42" t="str">
        <f t="shared" si="2"/>
        <v/>
      </c>
      <c r="P21" s="33">
        <v>17</v>
      </c>
      <c r="Q21" s="14">
        <v>1</v>
      </c>
    </row>
    <row r="22" spans="2:17">
      <c r="B22" s="43">
        <v>18</v>
      </c>
      <c r="C22" s="41" t="str">
        <f t="shared" si="1"/>
        <v/>
      </c>
      <c r="D22" s="11" t="str">
        <f t="shared" si="0"/>
        <v/>
      </c>
      <c r="E22" s="7"/>
      <c r="F22" s="7"/>
      <c r="G22" s="7"/>
      <c r="H22" s="42" t="str">
        <f>IFERROR(INDEX('Le peseur'!H$6:H$25,MATCH(BDD!D22,'Le peseur'!A$6:A$25,0)),"")</f>
        <v/>
      </c>
      <c r="I22" s="42" t="str">
        <f>IFERROR(INDEX('Le demenageur'!H$6:H$25,MATCH(BDD!D22,'Le demenageur'!$A$6:$A$25,0)),"")</f>
        <v/>
      </c>
      <c r="J22" s="42" t="str">
        <f>IFERROR(INDEX('Le renverseur'!H$6:H$25,MATCH(BDD!D22,'Le renverseur'!A$6:A$25,0)),"")</f>
        <v/>
      </c>
      <c r="K22" s="42" t="str">
        <f>IFERROR(INDEX('Le souleveur'!J$6:J$25,MATCH(BDD!D22,'Le souleveur'!A$6:A$25,0)),"")</f>
        <v/>
      </c>
      <c r="L22" s="42" t="str">
        <f>IFERROR(INDEX('Le transporteur'!I$6:I$25,MATCH(BDD!D22,'Le transporteur'!A$6:A$25,0)),"")</f>
        <v/>
      </c>
      <c r="M22" s="32"/>
      <c r="N22" s="42" t="str">
        <f t="shared" si="2"/>
        <v/>
      </c>
      <c r="P22" s="33">
        <v>18</v>
      </c>
      <c r="Q22" s="14">
        <v>1</v>
      </c>
    </row>
    <row r="23" spans="2:17">
      <c r="B23" s="43">
        <v>19</v>
      </c>
      <c r="C23" s="41" t="str">
        <f t="shared" si="1"/>
        <v/>
      </c>
      <c r="D23" s="11" t="str">
        <f t="shared" si="0"/>
        <v/>
      </c>
      <c r="E23" s="7"/>
      <c r="F23" s="7"/>
      <c r="G23" s="7"/>
      <c r="H23" s="42" t="str">
        <f>IFERROR(INDEX('Le peseur'!H$6:H$25,MATCH(BDD!D23,'Le peseur'!A$6:A$25,0)),"")</f>
        <v/>
      </c>
      <c r="I23" s="42" t="str">
        <f>IFERROR(INDEX('Le demenageur'!H$6:H$25,MATCH(BDD!D23,'Le demenageur'!$A$6:$A$25,0)),"")</f>
        <v/>
      </c>
      <c r="J23" s="42" t="str">
        <f>IFERROR(INDEX('Le renverseur'!H$6:H$25,MATCH(BDD!D23,'Le renverseur'!A$6:A$25,0)),"")</f>
        <v/>
      </c>
      <c r="K23" s="42" t="str">
        <f>IFERROR(INDEX('Le souleveur'!J$6:J$25,MATCH(BDD!D23,'Le souleveur'!A$6:A$25,0)),"")</f>
        <v/>
      </c>
      <c r="L23" s="42" t="str">
        <f>IFERROR(INDEX('Le transporteur'!I$6:I$25,MATCH(BDD!D23,'Le transporteur'!A$6:A$25,0)),"")</f>
        <v/>
      </c>
      <c r="M23" s="32"/>
      <c r="N23" s="42" t="str">
        <f t="shared" si="2"/>
        <v/>
      </c>
      <c r="P23" s="33">
        <v>19</v>
      </c>
      <c r="Q23" s="14">
        <v>1</v>
      </c>
    </row>
    <row r="24" spans="2:17">
      <c r="B24" s="43">
        <v>20</v>
      </c>
      <c r="C24" s="41" t="str">
        <f t="shared" si="1"/>
        <v/>
      </c>
      <c r="D24" s="11" t="str">
        <f t="shared" si="0"/>
        <v/>
      </c>
      <c r="E24" s="7"/>
      <c r="F24" s="7"/>
      <c r="G24" s="7"/>
      <c r="H24" s="42" t="str">
        <f>IFERROR(INDEX('Le peseur'!H$6:H$25,MATCH(BDD!D24,'Le peseur'!A$6:A$25,0)),"")</f>
        <v/>
      </c>
      <c r="I24" s="42" t="str">
        <f>IFERROR(INDEX('Le demenageur'!H$6:H$25,MATCH(BDD!D24,'Le demenageur'!$A$6:$A$25,0)),"")</f>
        <v/>
      </c>
      <c r="J24" s="42" t="str">
        <f>IFERROR(INDEX('Le renverseur'!H$6:H$25,MATCH(BDD!D24,'Le renverseur'!A$6:A$25,0)),"")</f>
        <v/>
      </c>
      <c r="K24" s="42" t="str">
        <f>IFERROR(INDEX('Le souleveur'!J$6:J$25,MATCH(BDD!D24,'Le souleveur'!A$6:A$25,0)),"")</f>
        <v/>
      </c>
      <c r="L24" s="42" t="str">
        <f>IFERROR(INDEX('Le transporteur'!I$6:I$25,MATCH(BDD!D24,'Le transporteur'!A$6:A$25,0)),"")</f>
        <v/>
      </c>
      <c r="M24" s="32"/>
      <c r="N24" s="42" t="str">
        <f>IF(D24="","",SUM(H24:M24))</f>
        <v/>
      </c>
      <c r="P24" s="33">
        <v>20</v>
      </c>
      <c r="Q24" s="14">
        <v>1</v>
      </c>
    </row>
    <row r="27" spans="2:17">
      <c r="E27" s="28"/>
    </row>
  </sheetData>
  <sortState ref="E5:E24">
    <sortCondition ref="E5"/>
  </sortState>
  <mergeCells count="2">
    <mergeCell ref="H3:N3"/>
    <mergeCell ref="P3:Q3"/>
  </mergeCells>
  <conditionalFormatting sqref="N5:N24">
    <cfRule type="duplicateValues" dxfId="6" priority="2"/>
  </conditionalFormatting>
  <conditionalFormatting sqref="C5:C24">
    <cfRule type="duplicateValues" dxfId="5" priority="1"/>
  </conditionalFormatting>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sheetPr codeName="Feuil7"/>
  <dimension ref="B2:F23"/>
  <sheetViews>
    <sheetView workbookViewId="0">
      <selection activeCell="B2" sqref="B2:F23"/>
    </sheetView>
  </sheetViews>
  <sheetFormatPr baseColWidth="10" defaultColWidth="11.42578125" defaultRowHeight="15"/>
  <cols>
    <col min="1" max="1" width="11.42578125" style="3"/>
    <col min="2" max="2" width="13.5703125" style="3" customWidth="1"/>
    <col min="3" max="3" width="15.42578125" style="3" customWidth="1"/>
    <col min="4" max="4" width="18.85546875" style="3" customWidth="1"/>
    <col min="5" max="5" width="17.5703125" style="3" customWidth="1"/>
    <col min="6" max="6" width="17.7109375" style="3" customWidth="1"/>
    <col min="7" max="16384" width="11.42578125" style="3"/>
  </cols>
  <sheetData>
    <row r="2" spans="2:6" ht="75" customHeight="1">
      <c r="B2" s="59" t="s">
        <v>49</v>
      </c>
      <c r="C2" s="60"/>
      <c r="D2" s="60"/>
      <c r="E2" s="60"/>
      <c r="F2" s="61"/>
    </row>
    <row r="3" spans="2:6">
      <c r="B3" s="5" t="s">
        <v>17</v>
      </c>
      <c r="C3" s="5" t="s">
        <v>18</v>
      </c>
      <c r="D3" s="5" t="s">
        <v>1</v>
      </c>
      <c r="E3" s="5" t="s">
        <v>6</v>
      </c>
      <c r="F3" s="5" t="s">
        <v>19</v>
      </c>
    </row>
    <row r="4" spans="2:6">
      <c r="B4" s="11">
        <v>1</v>
      </c>
      <c r="C4" s="11">
        <f>IFERROR(INDEX(BDD!D$5:D$24,MATCH('CLASSEMENT FINAL'!B4,BDD!C$5:C$24,0)),"")</f>
        <v>3</v>
      </c>
      <c r="D4" s="2" t="str">
        <f>IFERROR(INDEX(BDD!E$5:E$24,MATCH('CLASSEMENT FINAL'!B4,BDD!C$5:C$24,0)),"")</f>
        <v>DUPONT3</v>
      </c>
      <c r="E4" s="11" t="str">
        <f>IFERROR(INDEX(BDD!F$5:F$24,MATCH('CLASSEMENT FINAL'!B4,BDD!C$5:C$24,0)),"")</f>
        <v>Christophe 3</v>
      </c>
      <c r="F4" s="11">
        <f>IFERROR(INDEX(BDD!N$5:N$24,MATCH('CLASSEMENT FINAL'!B4,BDD!C$5:C$24,0)),"")</f>
        <v>145</v>
      </c>
    </row>
    <row r="5" spans="2:6">
      <c r="B5" s="11">
        <v>2</v>
      </c>
      <c r="C5" s="11">
        <f>IFERROR(INDEX(BDD!D$5:D$24,MATCH('CLASSEMENT FINAL'!B5,BDD!C$5:C$24,0)),"")</f>
        <v>1</v>
      </c>
      <c r="D5" s="2" t="str">
        <f>IFERROR(INDEX(BDD!E$5:E$24,MATCH('CLASSEMENT FINAL'!B5,BDD!C$5:C$24,0)),"")</f>
        <v>DUPONT1</v>
      </c>
      <c r="E5" s="11" t="str">
        <f>IFERROR(INDEX(BDD!F$5:F$24,MATCH('CLASSEMENT FINAL'!B5,BDD!C$5:C$24,0)),"")</f>
        <v>Christophe 1</v>
      </c>
      <c r="F5" s="11">
        <f>IFERROR(INDEX(BDD!N$5:N$24,MATCH('CLASSEMENT FINAL'!B5,BDD!C$5:C$24,0)),"")</f>
        <v>125</v>
      </c>
    </row>
    <row r="6" spans="2:6">
      <c r="B6" s="11">
        <v>3</v>
      </c>
      <c r="C6" s="11">
        <f>IFERROR(INDEX(BDD!D$5:D$24,MATCH('CLASSEMENT FINAL'!B6,BDD!C$5:C$24,0)),"")</f>
        <v>2</v>
      </c>
      <c r="D6" s="2" t="str">
        <f>IFERROR(INDEX(BDD!E$5:E$24,MATCH('CLASSEMENT FINAL'!B6,BDD!C$5:C$24,0)),"")</f>
        <v>DUPONT2</v>
      </c>
      <c r="E6" s="11" t="str">
        <f>IFERROR(INDEX(BDD!F$5:F$24,MATCH('CLASSEMENT FINAL'!B6,BDD!C$5:C$24,0)),"")</f>
        <v>Christophe 2</v>
      </c>
      <c r="F6" s="11">
        <f>IFERROR(INDEX(BDD!N$5:N$24,MATCH('CLASSEMENT FINAL'!B6,BDD!C$5:C$24,0)),"")</f>
        <v>90</v>
      </c>
    </row>
    <row r="7" spans="2:6">
      <c r="B7" s="11">
        <v>4</v>
      </c>
      <c r="C7" s="11">
        <f>IFERROR(INDEX(BDD!D$5:D$24,MATCH('CLASSEMENT FINAL'!B7,BDD!C$5:C$24,0)),"")</f>
        <v>5</v>
      </c>
      <c r="D7" s="2" t="str">
        <f>IFERROR(INDEX(BDD!E$5:E$24,MATCH('CLASSEMENT FINAL'!B7,BDD!C$5:C$24,0)),"")</f>
        <v>DUPONT5</v>
      </c>
      <c r="E7" s="11" t="str">
        <f>IFERROR(INDEX(BDD!F$5:F$24,MATCH('CLASSEMENT FINAL'!B7,BDD!C$5:C$24,0)),"")</f>
        <v>Christophe 5</v>
      </c>
      <c r="F7" s="11">
        <f>IFERROR(INDEX(BDD!N$5:N$24,MATCH('CLASSEMENT FINAL'!B7,BDD!C$5:C$24,0)),"")</f>
        <v>85</v>
      </c>
    </row>
    <row r="8" spans="2:6">
      <c r="B8" s="11">
        <v>5</v>
      </c>
      <c r="C8" s="11">
        <f>IFERROR(INDEX(BDD!D$5:D$24,MATCH('CLASSEMENT FINAL'!B8,BDD!C$5:C$24,0)),"")</f>
        <v>6</v>
      </c>
      <c r="D8" s="2" t="str">
        <f>IFERROR(INDEX(BDD!E$5:E$24,MATCH('CLASSEMENT FINAL'!B8,BDD!C$5:C$24,0)),"")</f>
        <v>DUPONT6</v>
      </c>
      <c r="E8" s="11" t="str">
        <f>IFERROR(INDEX(BDD!F$5:F$24,MATCH('CLASSEMENT FINAL'!B8,BDD!C$5:C$24,0)),"")</f>
        <v>Christophe 6</v>
      </c>
      <c r="F8" s="11">
        <f>IFERROR(INDEX(BDD!N$5:N$24,MATCH('CLASSEMENT FINAL'!B8,BDD!C$5:C$24,0)),"")</f>
        <v>80</v>
      </c>
    </row>
    <row r="9" spans="2:6">
      <c r="B9" s="11">
        <v>6</v>
      </c>
      <c r="C9" s="11">
        <f>IFERROR(INDEX(BDD!D$5:D$24,MATCH('CLASSEMENT FINAL'!B9,BDD!C$5:C$24,0)),"")</f>
        <v>4</v>
      </c>
      <c r="D9" s="2" t="str">
        <f>IFERROR(INDEX(BDD!E$5:E$24,MATCH('CLASSEMENT FINAL'!B9,BDD!C$5:C$24,0)),"")</f>
        <v>DUPONT4</v>
      </c>
      <c r="E9" s="11" t="str">
        <f>IFERROR(INDEX(BDD!F$5:F$24,MATCH('CLASSEMENT FINAL'!B9,BDD!C$5:C$24,0)),"")</f>
        <v>Christophe 4</v>
      </c>
      <c r="F9" s="11">
        <f>IFERROR(INDEX(BDD!N$5:N$24,MATCH('CLASSEMENT FINAL'!B9,BDD!C$5:C$24,0)),"")</f>
        <v>70</v>
      </c>
    </row>
    <row r="10" spans="2:6">
      <c r="B10" s="11">
        <v>7</v>
      </c>
      <c r="C10" s="11" t="str">
        <f>IFERROR(INDEX(BDD!D$5:D$24,MATCH('CLASSEMENT FINAL'!B10,BDD!C$5:C$24,0)),"")</f>
        <v/>
      </c>
      <c r="D10" s="2" t="str">
        <f>IFERROR(INDEX(BDD!E$5:E$24,MATCH('CLASSEMENT FINAL'!B10,BDD!C$5:C$24,0)),"")</f>
        <v/>
      </c>
      <c r="E10" s="11" t="str">
        <f>IFERROR(INDEX(BDD!F$5:F$24,MATCH('CLASSEMENT FINAL'!B10,BDD!C$5:C$24,0)),"")</f>
        <v/>
      </c>
      <c r="F10" s="11" t="str">
        <f>IFERROR(INDEX(BDD!N$5:N$24,MATCH('CLASSEMENT FINAL'!B10,BDD!C$5:C$24,0)),"")</f>
        <v/>
      </c>
    </row>
    <row r="11" spans="2:6">
      <c r="B11" s="11">
        <v>8</v>
      </c>
      <c r="C11" s="11" t="str">
        <f>IFERROR(INDEX(BDD!D$5:D$24,MATCH('CLASSEMENT FINAL'!B11,BDD!C$5:C$24,0)),"")</f>
        <v/>
      </c>
      <c r="D11" s="2" t="str">
        <f>IFERROR(INDEX(BDD!E$5:E$24,MATCH('CLASSEMENT FINAL'!B11,BDD!C$5:C$24,0)),"")</f>
        <v/>
      </c>
      <c r="E11" s="11" t="str">
        <f>IFERROR(INDEX(BDD!F$5:F$24,MATCH('CLASSEMENT FINAL'!B11,BDD!C$5:C$24,0)),"")</f>
        <v/>
      </c>
      <c r="F11" s="11" t="str">
        <f>IFERROR(INDEX(BDD!N$5:N$24,MATCH('CLASSEMENT FINAL'!B11,BDD!C$5:C$24,0)),"")</f>
        <v/>
      </c>
    </row>
    <row r="12" spans="2:6">
      <c r="B12" s="11">
        <v>9</v>
      </c>
      <c r="C12" s="11" t="str">
        <f>IFERROR(INDEX(BDD!D$5:D$24,MATCH('CLASSEMENT FINAL'!B12,BDD!C$5:C$24,0)),"")</f>
        <v/>
      </c>
      <c r="D12" s="2" t="str">
        <f>IFERROR(INDEX(BDD!E$5:E$24,MATCH('CLASSEMENT FINAL'!B12,BDD!C$5:C$24,0)),"")</f>
        <v/>
      </c>
      <c r="E12" s="11" t="str">
        <f>IFERROR(INDEX(BDD!F$5:F$24,MATCH('CLASSEMENT FINAL'!B12,BDD!C$5:C$24,0)),"")</f>
        <v/>
      </c>
      <c r="F12" s="11" t="str">
        <f>IFERROR(INDEX(BDD!N$5:N$24,MATCH('CLASSEMENT FINAL'!B12,BDD!C$5:C$24,0)),"")</f>
        <v/>
      </c>
    </row>
    <row r="13" spans="2:6">
      <c r="B13" s="11">
        <v>10</v>
      </c>
      <c r="C13" s="11" t="str">
        <f>IFERROR(INDEX(BDD!D$5:D$24,MATCH('CLASSEMENT FINAL'!B13,BDD!C$5:C$24,0)),"")</f>
        <v/>
      </c>
      <c r="D13" s="2" t="str">
        <f>IFERROR(INDEX(BDD!E$5:E$24,MATCH('CLASSEMENT FINAL'!B13,BDD!C$5:C$24,0)),"")</f>
        <v/>
      </c>
      <c r="E13" s="11" t="str">
        <f>IFERROR(INDEX(BDD!F$5:F$24,MATCH('CLASSEMENT FINAL'!B13,BDD!C$5:C$24,0)),"")</f>
        <v/>
      </c>
      <c r="F13" s="11" t="str">
        <f>IFERROR(INDEX(BDD!N$5:N$24,MATCH('CLASSEMENT FINAL'!B13,BDD!C$5:C$24,0)),"")</f>
        <v/>
      </c>
    </row>
    <row r="14" spans="2:6">
      <c r="B14" s="11">
        <v>11</v>
      </c>
      <c r="C14" s="11" t="str">
        <f>IFERROR(INDEX(BDD!D$5:D$24,MATCH('CLASSEMENT FINAL'!B14,BDD!C$5:C$24,0)),"")</f>
        <v/>
      </c>
      <c r="D14" s="2" t="str">
        <f>IFERROR(INDEX(BDD!E$5:E$24,MATCH('CLASSEMENT FINAL'!B14,BDD!C$5:C$24,0)),"")</f>
        <v/>
      </c>
      <c r="E14" s="11" t="str">
        <f>IFERROR(INDEX(BDD!F$5:F$24,MATCH('CLASSEMENT FINAL'!B14,BDD!C$5:C$24,0)),"")</f>
        <v/>
      </c>
      <c r="F14" s="11" t="str">
        <f>IFERROR(INDEX(BDD!N$5:N$24,MATCH('CLASSEMENT FINAL'!B14,BDD!C$5:C$24,0)),"")</f>
        <v/>
      </c>
    </row>
    <row r="15" spans="2:6">
      <c r="B15" s="11">
        <v>12</v>
      </c>
      <c r="C15" s="11" t="str">
        <f>IFERROR(INDEX(BDD!D$5:D$24,MATCH('CLASSEMENT FINAL'!B15,BDD!C$5:C$24,0)),"")</f>
        <v/>
      </c>
      <c r="D15" s="2" t="str">
        <f>IFERROR(INDEX(BDD!E$5:E$24,MATCH('CLASSEMENT FINAL'!B15,BDD!C$5:C$24,0)),"")</f>
        <v/>
      </c>
      <c r="E15" s="11" t="str">
        <f>IFERROR(INDEX(BDD!F$5:F$24,MATCH('CLASSEMENT FINAL'!B15,BDD!C$5:C$24,0)),"")</f>
        <v/>
      </c>
      <c r="F15" s="11" t="str">
        <f>IFERROR(INDEX(BDD!N$5:N$24,MATCH('CLASSEMENT FINAL'!B15,BDD!C$5:C$24,0)),"")</f>
        <v/>
      </c>
    </row>
    <row r="16" spans="2:6">
      <c r="B16" s="11">
        <v>13</v>
      </c>
      <c r="C16" s="11" t="str">
        <f>IFERROR(INDEX(BDD!D$5:D$24,MATCH('CLASSEMENT FINAL'!B16,BDD!C$5:C$24,0)),"")</f>
        <v/>
      </c>
      <c r="D16" s="2" t="str">
        <f>IFERROR(INDEX(BDD!E$5:E$24,MATCH('CLASSEMENT FINAL'!B16,BDD!C$5:C$24,0)),"")</f>
        <v/>
      </c>
      <c r="E16" s="11" t="str">
        <f>IFERROR(INDEX(BDD!F$5:F$24,MATCH('CLASSEMENT FINAL'!B16,BDD!C$5:C$24,0)),"")</f>
        <v/>
      </c>
      <c r="F16" s="11" t="str">
        <f>IFERROR(INDEX(BDD!N$5:N$24,MATCH('CLASSEMENT FINAL'!B16,BDD!C$5:C$24,0)),"")</f>
        <v/>
      </c>
    </row>
    <row r="17" spans="2:6">
      <c r="B17" s="11">
        <v>14</v>
      </c>
      <c r="C17" s="11" t="str">
        <f>IFERROR(INDEX(BDD!D$5:D$24,MATCH('CLASSEMENT FINAL'!B17,BDD!C$5:C$24,0)),"")</f>
        <v/>
      </c>
      <c r="D17" s="2" t="str">
        <f>IFERROR(INDEX(BDD!E$5:E$24,MATCH('CLASSEMENT FINAL'!B17,BDD!C$5:C$24,0)),"")</f>
        <v/>
      </c>
      <c r="E17" s="11" t="str">
        <f>IFERROR(INDEX(BDD!F$5:F$24,MATCH('CLASSEMENT FINAL'!B17,BDD!C$5:C$24,0)),"")</f>
        <v/>
      </c>
      <c r="F17" s="11" t="str">
        <f>IFERROR(INDEX(BDD!N$5:N$24,MATCH('CLASSEMENT FINAL'!B17,BDD!C$5:C$24,0)),"")</f>
        <v/>
      </c>
    </row>
    <row r="18" spans="2:6">
      <c r="B18" s="11">
        <v>15</v>
      </c>
      <c r="C18" s="11" t="str">
        <f>IFERROR(INDEX(BDD!D$5:D$24,MATCH('CLASSEMENT FINAL'!B18,BDD!C$5:C$24,0)),"")</f>
        <v/>
      </c>
      <c r="D18" s="2" t="str">
        <f>IFERROR(INDEX(BDD!E$5:E$24,MATCH('CLASSEMENT FINAL'!B18,BDD!C$5:C$24,0)),"")</f>
        <v/>
      </c>
      <c r="E18" s="11" t="str">
        <f>IFERROR(INDEX(BDD!F$5:F$24,MATCH('CLASSEMENT FINAL'!B18,BDD!C$5:C$24,0)),"")</f>
        <v/>
      </c>
      <c r="F18" s="11" t="str">
        <f>IFERROR(INDEX(BDD!N$5:N$24,MATCH('CLASSEMENT FINAL'!B18,BDD!C$5:C$24,0)),"")</f>
        <v/>
      </c>
    </row>
    <row r="19" spans="2:6">
      <c r="B19" s="11">
        <v>16</v>
      </c>
      <c r="C19" s="11" t="str">
        <f>IFERROR(INDEX(BDD!D$5:D$24,MATCH('CLASSEMENT FINAL'!B19,BDD!C$5:C$24,0)),"")</f>
        <v/>
      </c>
      <c r="D19" s="2" t="str">
        <f>IFERROR(INDEX(BDD!E$5:E$24,MATCH('CLASSEMENT FINAL'!B19,BDD!C$5:C$24,0)),"")</f>
        <v/>
      </c>
      <c r="E19" s="11" t="str">
        <f>IFERROR(INDEX(BDD!F$5:F$24,MATCH('CLASSEMENT FINAL'!B19,BDD!C$5:C$24,0)),"")</f>
        <v/>
      </c>
      <c r="F19" s="11" t="str">
        <f>IFERROR(INDEX(BDD!N$5:N$24,MATCH('CLASSEMENT FINAL'!B19,BDD!C$5:C$24,0)),"")</f>
        <v/>
      </c>
    </row>
    <row r="20" spans="2:6">
      <c r="B20" s="11">
        <v>17</v>
      </c>
      <c r="C20" s="11" t="str">
        <f>IFERROR(INDEX(BDD!D$5:D$24,MATCH('CLASSEMENT FINAL'!B20,BDD!C$5:C$24,0)),"")</f>
        <v/>
      </c>
      <c r="D20" s="2" t="str">
        <f>IFERROR(INDEX(BDD!E$5:E$24,MATCH('CLASSEMENT FINAL'!B20,BDD!C$5:C$24,0)),"")</f>
        <v/>
      </c>
      <c r="E20" s="11" t="str">
        <f>IFERROR(INDEX(BDD!F$5:F$24,MATCH('CLASSEMENT FINAL'!B20,BDD!C$5:C$24,0)),"")</f>
        <v/>
      </c>
      <c r="F20" s="11" t="str">
        <f>IFERROR(INDEX(BDD!N$5:N$24,MATCH('CLASSEMENT FINAL'!B20,BDD!C$5:C$24,0)),"")</f>
        <v/>
      </c>
    </row>
    <row r="21" spans="2:6">
      <c r="B21" s="11">
        <v>18</v>
      </c>
      <c r="C21" s="11" t="str">
        <f>IFERROR(INDEX(BDD!D$5:D$24,MATCH('CLASSEMENT FINAL'!B21,BDD!C$5:C$24,0)),"")</f>
        <v/>
      </c>
      <c r="D21" s="2" t="str">
        <f>IFERROR(INDEX(BDD!E$5:E$24,MATCH('CLASSEMENT FINAL'!B21,BDD!C$5:C$24,0)),"")</f>
        <v/>
      </c>
      <c r="E21" s="11" t="str">
        <f>IFERROR(INDEX(BDD!F$5:F$24,MATCH('CLASSEMENT FINAL'!B21,BDD!C$5:C$24,0)),"")</f>
        <v/>
      </c>
      <c r="F21" s="11" t="str">
        <f>IFERROR(INDEX(BDD!N$5:N$24,MATCH('CLASSEMENT FINAL'!B21,BDD!C$5:C$24,0)),"")</f>
        <v/>
      </c>
    </row>
    <row r="22" spans="2:6">
      <c r="B22" s="11">
        <v>19</v>
      </c>
      <c r="C22" s="11" t="str">
        <f>IFERROR(INDEX(BDD!D$5:D$24,MATCH('CLASSEMENT FINAL'!B22,BDD!C$5:C$24,0)),"")</f>
        <v/>
      </c>
      <c r="D22" s="2" t="str">
        <f>IFERROR(INDEX(BDD!E$5:E$24,MATCH('CLASSEMENT FINAL'!B22,BDD!C$5:C$24,0)),"")</f>
        <v/>
      </c>
      <c r="E22" s="11" t="str">
        <f>IFERROR(INDEX(BDD!F$5:F$24,MATCH('CLASSEMENT FINAL'!B22,BDD!C$5:C$24,0)),"")</f>
        <v/>
      </c>
      <c r="F22" s="11" t="str">
        <f>IFERROR(INDEX(BDD!N$5:N$24,MATCH('CLASSEMENT FINAL'!B22,BDD!C$5:C$24,0)),"")</f>
        <v/>
      </c>
    </row>
    <row r="23" spans="2:6">
      <c r="B23" s="11">
        <v>20</v>
      </c>
      <c r="C23" s="11" t="str">
        <f>IFERROR(INDEX(BDD!D$5:D$24,MATCH('CLASSEMENT FINAL'!B23,BDD!C$5:C$24,0)),"")</f>
        <v/>
      </c>
      <c r="D23" s="2" t="str">
        <f>IFERROR(INDEX(BDD!E$5:E$24,MATCH('CLASSEMENT FINAL'!B23,BDD!C$5:C$24,0)),"")</f>
        <v/>
      </c>
      <c r="E23" s="11" t="str">
        <f>IFERROR(INDEX(BDD!F$5:F$24,MATCH('CLASSEMENT FINAL'!B23,BDD!C$5:C$24,0)),"")</f>
        <v/>
      </c>
      <c r="F23" s="11" t="str">
        <f>IFERROR(INDEX(BDD!N$5:N$24,MATCH('CLASSEMENT FINAL'!B23,BDD!C$5:C$24,0)),"")</f>
        <v/>
      </c>
    </row>
  </sheetData>
  <mergeCells count="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5"/>
  <dimension ref="A1:M25"/>
  <sheetViews>
    <sheetView workbookViewId="0">
      <selection activeCell="M3" activeCellId="3" sqref="A6:C25 H6:J25 L6:M25 M3"/>
    </sheetView>
  </sheetViews>
  <sheetFormatPr baseColWidth="10" defaultColWidth="11.42578125" defaultRowHeight="15" outlineLevelCol="1"/>
  <cols>
    <col min="1" max="1" width="4" style="3" customWidth="1"/>
    <col min="2" max="2" width="22" style="3" customWidth="1"/>
    <col min="3" max="3" width="23" style="3" customWidth="1"/>
    <col min="4" max="4" width="16" style="3" customWidth="1"/>
    <col min="5" max="7" width="9.28515625" style="3" customWidth="1"/>
    <col min="8" max="8" width="19.5703125" style="3" customWidth="1"/>
    <col min="9" max="9" width="10.5703125" style="3" hidden="1" customWidth="1" outlineLevel="1"/>
    <col min="10" max="10" width="9.140625" style="3" customWidth="1" collapsed="1"/>
    <col min="11" max="11" width="1.28515625" style="3" customWidth="1"/>
    <col min="12" max="12" width="12.5703125" style="3" customWidth="1"/>
    <col min="13" max="16384" width="11.42578125" style="3"/>
  </cols>
  <sheetData>
    <row r="1" spans="1:13">
      <c r="B1" s="62"/>
      <c r="C1" s="62"/>
      <c r="D1" s="62"/>
      <c r="E1" s="62"/>
      <c r="F1" s="62"/>
      <c r="G1" s="62"/>
      <c r="H1" s="62"/>
      <c r="I1" s="62"/>
      <c r="J1" s="62"/>
    </row>
    <row r="2" spans="1:13" ht="27" customHeight="1">
      <c r="B2" s="62"/>
      <c r="C2" s="62"/>
      <c r="D2" s="62"/>
      <c r="E2" s="62"/>
      <c r="F2" s="62"/>
      <c r="G2" s="62"/>
      <c r="H2" s="62"/>
      <c r="I2" s="62"/>
      <c r="J2" s="62"/>
      <c r="M2" s="25" t="s">
        <v>31</v>
      </c>
    </row>
    <row r="3" spans="1:13" ht="27" customHeight="1">
      <c r="E3" s="13" t="s">
        <v>8</v>
      </c>
      <c r="F3" s="13" t="s">
        <v>16</v>
      </c>
      <c r="M3" s="54">
        <v>0</v>
      </c>
    </row>
    <row r="4" spans="1:13" ht="27" customHeight="1">
      <c r="E4" s="13"/>
      <c r="F4" s="13"/>
      <c r="L4" s="63" t="s">
        <v>22</v>
      </c>
      <c r="M4" s="64"/>
    </row>
    <row r="5" spans="1:13">
      <c r="A5" s="1" t="s">
        <v>0</v>
      </c>
      <c r="B5" s="1" t="s">
        <v>1</v>
      </c>
      <c r="C5" s="1" t="s">
        <v>6</v>
      </c>
      <c r="D5" s="1" t="s">
        <v>2</v>
      </c>
      <c r="E5" s="1" t="s">
        <v>25</v>
      </c>
      <c r="F5" s="1" t="s">
        <v>30</v>
      </c>
      <c r="G5" s="1" t="s">
        <v>37</v>
      </c>
      <c r="H5" s="8" t="s">
        <v>5</v>
      </c>
      <c r="I5" s="8" t="s">
        <v>33</v>
      </c>
      <c r="J5" s="8" t="s">
        <v>34</v>
      </c>
      <c r="L5" s="29" t="s">
        <v>20</v>
      </c>
      <c r="M5" s="29" t="s">
        <v>15</v>
      </c>
    </row>
    <row r="6" spans="1:13">
      <c r="A6" s="2">
        <v>1</v>
      </c>
      <c r="B6" s="2" t="str">
        <f>IF(BDD!E5="","",BDD!E5)</f>
        <v>DUPONT1</v>
      </c>
      <c r="C6" s="2" t="str">
        <f>IF(BDD!F5="","",BDD!F5)</f>
        <v>Christophe 1</v>
      </c>
      <c r="D6" s="1">
        <v>10</v>
      </c>
      <c r="E6" s="1"/>
      <c r="F6" s="1"/>
      <c r="G6" s="1"/>
      <c r="H6" s="16">
        <f t="shared" ref="H6:H25" si="0">IFERROR(IF(F6="oui",M$3,VLOOKUP(I6,bareme_peseur,2,1))-E6+G6,"")</f>
        <v>30</v>
      </c>
      <c r="I6" s="16">
        <f>IFERROR(IF(F6="OUI","0",RANK(D6,D$6:D$25,0)),"")</f>
        <v>5</v>
      </c>
      <c r="J6" s="16">
        <f>IFERROR(RANK(H6,H$6:H$25,0),"")</f>
        <v>5</v>
      </c>
      <c r="L6" s="17">
        <f>BDD!P5</f>
        <v>1</v>
      </c>
      <c r="M6" s="17">
        <f>BDD!Q5</f>
        <v>50</v>
      </c>
    </row>
    <row r="7" spans="1:13">
      <c r="A7" s="2">
        <v>2</v>
      </c>
      <c r="B7" s="2" t="str">
        <f>IF(BDD!E6="","",BDD!E6)</f>
        <v>DUPONT2</v>
      </c>
      <c r="C7" s="2" t="str">
        <f>IF(BDD!F6="","",BDD!F6)</f>
        <v>Christophe 2</v>
      </c>
      <c r="D7" s="1">
        <v>8</v>
      </c>
      <c r="E7" s="1"/>
      <c r="F7" s="1"/>
      <c r="G7" s="1"/>
      <c r="H7" s="16">
        <f t="shared" si="0"/>
        <v>25</v>
      </c>
      <c r="I7" s="16">
        <f t="shared" ref="I7:I25" si="1">IFERROR(IF(F7="OUI","0",RANK(D7,D$6:D$25,0)),"")</f>
        <v>6</v>
      </c>
      <c r="J7" s="16">
        <f t="shared" ref="J7:J25" si="2">IFERROR(RANK(H7,H$6:H$25,0),"")</f>
        <v>6</v>
      </c>
      <c r="L7" s="17">
        <f>BDD!P6</f>
        <v>2</v>
      </c>
      <c r="M7" s="17">
        <f>BDD!Q6</f>
        <v>45</v>
      </c>
    </row>
    <row r="8" spans="1:13">
      <c r="A8" s="2">
        <v>3</v>
      </c>
      <c r="B8" s="2" t="str">
        <f>IF(BDD!E7="","",BDD!E7)</f>
        <v>DUPONT3</v>
      </c>
      <c r="C8" s="2" t="str">
        <f>IF(BDD!F7="","",BDD!F7)</f>
        <v>Christophe 3</v>
      </c>
      <c r="D8" s="1">
        <v>11</v>
      </c>
      <c r="E8" s="1"/>
      <c r="F8" s="1"/>
      <c r="G8" s="1"/>
      <c r="H8" s="16">
        <f t="shared" si="0"/>
        <v>35</v>
      </c>
      <c r="I8" s="16">
        <f t="shared" si="1"/>
        <v>4</v>
      </c>
      <c r="J8" s="16">
        <f t="shared" si="2"/>
        <v>4</v>
      </c>
      <c r="L8" s="17">
        <f>BDD!P7</f>
        <v>3</v>
      </c>
      <c r="M8" s="17">
        <f>BDD!Q7</f>
        <v>40</v>
      </c>
    </row>
    <row r="9" spans="1:13">
      <c r="A9" s="2">
        <v>4</v>
      </c>
      <c r="B9" s="2" t="str">
        <f>IF(BDD!E8="","",BDD!E8)</f>
        <v>DUPONT4</v>
      </c>
      <c r="C9" s="2" t="str">
        <f>IF(BDD!F8="","",BDD!F8)</f>
        <v>Christophe 4</v>
      </c>
      <c r="D9" s="1">
        <v>15</v>
      </c>
      <c r="E9" s="1"/>
      <c r="F9" s="1"/>
      <c r="G9" s="1"/>
      <c r="H9" s="16">
        <f t="shared" si="0"/>
        <v>45</v>
      </c>
      <c r="I9" s="16">
        <f t="shared" si="1"/>
        <v>2</v>
      </c>
      <c r="J9" s="16">
        <f t="shared" si="2"/>
        <v>2</v>
      </c>
      <c r="L9" s="17">
        <f>BDD!P8</f>
        <v>4</v>
      </c>
      <c r="M9" s="17">
        <f>BDD!Q8</f>
        <v>35</v>
      </c>
    </row>
    <row r="10" spans="1:13">
      <c r="A10" s="2">
        <v>5</v>
      </c>
      <c r="B10" s="2" t="str">
        <f>IF(BDD!E9="","",BDD!E9)</f>
        <v>DUPONT5</v>
      </c>
      <c r="C10" s="2" t="str">
        <f>IF(BDD!F9="","",BDD!F9)</f>
        <v>Christophe 5</v>
      </c>
      <c r="D10" s="1">
        <v>12</v>
      </c>
      <c r="E10" s="1"/>
      <c r="F10" s="1"/>
      <c r="G10" s="1"/>
      <c r="H10" s="16">
        <f t="shared" si="0"/>
        <v>40</v>
      </c>
      <c r="I10" s="16">
        <f t="shared" si="1"/>
        <v>3</v>
      </c>
      <c r="J10" s="16">
        <f t="shared" si="2"/>
        <v>3</v>
      </c>
      <c r="L10" s="17">
        <f>BDD!P9</f>
        <v>5</v>
      </c>
      <c r="M10" s="17">
        <f>BDD!Q9</f>
        <v>30</v>
      </c>
    </row>
    <row r="11" spans="1:13">
      <c r="A11" s="2">
        <v>6</v>
      </c>
      <c r="B11" s="2" t="str">
        <f>IF(BDD!E10="","",BDD!E10)</f>
        <v>DUPONT6</v>
      </c>
      <c r="C11" s="2" t="str">
        <f>IF(BDD!F10="","",BDD!F10)</f>
        <v>Christophe 6</v>
      </c>
      <c r="D11" s="1">
        <v>16</v>
      </c>
      <c r="E11" s="1"/>
      <c r="F11" s="1"/>
      <c r="G11" s="1"/>
      <c r="H11" s="16">
        <f t="shared" si="0"/>
        <v>50</v>
      </c>
      <c r="I11" s="16">
        <f t="shared" si="1"/>
        <v>1</v>
      </c>
      <c r="J11" s="16">
        <f t="shared" si="2"/>
        <v>1</v>
      </c>
      <c r="L11" s="17">
        <f>BDD!P10</f>
        <v>6</v>
      </c>
      <c r="M11" s="17">
        <f>BDD!Q10</f>
        <v>25</v>
      </c>
    </row>
    <row r="12" spans="1:13">
      <c r="A12" s="2">
        <v>7</v>
      </c>
      <c r="B12" s="2" t="str">
        <f>IF(BDD!E11="","",BDD!E11)</f>
        <v/>
      </c>
      <c r="C12" s="2" t="str">
        <f>IF(BDD!F11="","",BDD!F11)</f>
        <v/>
      </c>
      <c r="D12" s="1"/>
      <c r="E12" s="1"/>
      <c r="F12" s="1"/>
      <c r="G12" s="1"/>
      <c r="H12" s="16" t="str">
        <f t="shared" si="0"/>
        <v/>
      </c>
      <c r="I12" s="16" t="str">
        <f t="shared" si="1"/>
        <v/>
      </c>
      <c r="J12" s="16" t="str">
        <f t="shared" si="2"/>
        <v/>
      </c>
      <c r="L12" s="17">
        <f>BDD!P11</f>
        <v>7</v>
      </c>
      <c r="M12" s="17">
        <f>BDD!Q11</f>
        <v>20</v>
      </c>
    </row>
    <row r="13" spans="1:13">
      <c r="A13" s="2">
        <v>8</v>
      </c>
      <c r="B13" s="2" t="str">
        <f>IF(BDD!E12="","",BDD!E12)</f>
        <v/>
      </c>
      <c r="C13" s="2" t="str">
        <f>IF(BDD!F12="","",BDD!F12)</f>
        <v/>
      </c>
      <c r="D13" s="1"/>
      <c r="E13" s="1"/>
      <c r="F13" s="1"/>
      <c r="G13" s="1"/>
      <c r="H13" s="16" t="str">
        <f t="shared" si="0"/>
        <v/>
      </c>
      <c r="I13" s="16" t="str">
        <f t="shared" si="1"/>
        <v/>
      </c>
      <c r="J13" s="16" t="str">
        <f t="shared" si="2"/>
        <v/>
      </c>
      <c r="L13" s="17">
        <f>BDD!P12</f>
        <v>8</v>
      </c>
      <c r="M13" s="17">
        <f>BDD!Q12</f>
        <v>15</v>
      </c>
    </row>
    <row r="14" spans="1:13">
      <c r="A14" s="2">
        <v>9</v>
      </c>
      <c r="B14" s="2" t="str">
        <f>IF(BDD!E13="","",BDD!E13)</f>
        <v/>
      </c>
      <c r="C14" s="2" t="str">
        <f>IF(BDD!F13="","",BDD!F13)</f>
        <v/>
      </c>
      <c r="D14" s="1"/>
      <c r="E14" s="1"/>
      <c r="F14" s="1"/>
      <c r="G14" s="1"/>
      <c r="H14" s="16" t="str">
        <f t="shared" si="0"/>
        <v/>
      </c>
      <c r="I14" s="16" t="str">
        <f t="shared" si="1"/>
        <v/>
      </c>
      <c r="J14" s="16" t="str">
        <f t="shared" si="2"/>
        <v/>
      </c>
      <c r="L14" s="17">
        <f>BDD!P13</f>
        <v>9</v>
      </c>
      <c r="M14" s="17">
        <f>BDD!Q13</f>
        <v>10</v>
      </c>
    </row>
    <row r="15" spans="1:13">
      <c r="A15" s="2">
        <v>10</v>
      </c>
      <c r="B15" s="2" t="str">
        <f>IF(BDD!E14="","",BDD!E14)</f>
        <v/>
      </c>
      <c r="C15" s="2" t="str">
        <f>IF(BDD!F14="","",BDD!F14)</f>
        <v/>
      </c>
      <c r="D15" s="1"/>
      <c r="E15" s="1"/>
      <c r="F15" s="1"/>
      <c r="G15" s="1"/>
      <c r="H15" s="16" t="str">
        <f t="shared" si="0"/>
        <v/>
      </c>
      <c r="I15" s="16" t="str">
        <f t="shared" si="1"/>
        <v/>
      </c>
      <c r="J15" s="16" t="str">
        <f t="shared" si="2"/>
        <v/>
      </c>
      <c r="L15" s="17">
        <f>BDD!P14</f>
        <v>10</v>
      </c>
      <c r="M15" s="17">
        <f>BDD!Q14</f>
        <v>5</v>
      </c>
    </row>
    <row r="16" spans="1:13">
      <c r="A16" s="2">
        <v>11</v>
      </c>
      <c r="B16" s="2" t="str">
        <f>IF(BDD!E15="","",BDD!E15)</f>
        <v/>
      </c>
      <c r="C16" s="2" t="str">
        <f>IF(BDD!F15="","",BDD!F15)</f>
        <v/>
      </c>
      <c r="D16" s="1"/>
      <c r="E16" s="1"/>
      <c r="F16" s="1"/>
      <c r="G16" s="1"/>
      <c r="H16" s="16" t="str">
        <f t="shared" si="0"/>
        <v/>
      </c>
      <c r="I16" s="16" t="str">
        <f t="shared" si="1"/>
        <v/>
      </c>
      <c r="J16" s="16" t="str">
        <f t="shared" si="2"/>
        <v/>
      </c>
      <c r="L16" s="17">
        <f>BDD!P15</f>
        <v>11</v>
      </c>
      <c r="M16" s="17">
        <f>BDD!Q15</f>
        <v>1</v>
      </c>
    </row>
    <row r="17" spans="1:13">
      <c r="A17" s="2">
        <v>12</v>
      </c>
      <c r="B17" s="2" t="str">
        <f>IF(BDD!E16="","",BDD!E16)</f>
        <v/>
      </c>
      <c r="C17" s="2" t="str">
        <f>IF(BDD!F16="","",BDD!F16)</f>
        <v/>
      </c>
      <c r="D17" s="1"/>
      <c r="E17" s="1"/>
      <c r="F17" s="1"/>
      <c r="G17" s="1"/>
      <c r="H17" s="16" t="str">
        <f t="shared" si="0"/>
        <v/>
      </c>
      <c r="I17" s="16" t="str">
        <f t="shared" si="1"/>
        <v/>
      </c>
      <c r="J17" s="16" t="str">
        <f t="shared" si="2"/>
        <v/>
      </c>
      <c r="L17" s="17">
        <f>BDD!P16</f>
        <v>12</v>
      </c>
      <c r="M17" s="17">
        <f>BDD!Q16</f>
        <v>1</v>
      </c>
    </row>
    <row r="18" spans="1:13">
      <c r="A18" s="2">
        <v>13</v>
      </c>
      <c r="B18" s="2" t="str">
        <f>IF(BDD!E17="","",BDD!E17)</f>
        <v/>
      </c>
      <c r="C18" s="2" t="str">
        <f>IF(BDD!F17="","",BDD!F17)</f>
        <v/>
      </c>
      <c r="D18" s="1"/>
      <c r="E18" s="1"/>
      <c r="F18" s="1"/>
      <c r="G18" s="1"/>
      <c r="H18" s="16" t="str">
        <f t="shared" si="0"/>
        <v/>
      </c>
      <c r="I18" s="16" t="str">
        <f t="shared" si="1"/>
        <v/>
      </c>
      <c r="J18" s="16" t="str">
        <f t="shared" si="2"/>
        <v/>
      </c>
      <c r="L18" s="17">
        <f>BDD!P17</f>
        <v>13</v>
      </c>
      <c r="M18" s="17">
        <f>BDD!Q17</f>
        <v>1</v>
      </c>
    </row>
    <row r="19" spans="1:13">
      <c r="A19" s="2">
        <v>14</v>
      </c>
      <c r="B19" s="2" t="str">
        <f>IF(BDD!E18="","",BDD!E18)</f>
        <v/>
      </c>
      <c r="C19" s="2" t="str">
        <f>IF(BDD!F18="","",BDD!F18)</f>
        <v/>
      </c>
      <c r="D19" s="1"/>
      <c r="E19" s="1"/>
      <c r="F19" s="1"/>
      <c r="G19" s="1"/>
      <c r="H19" s="16" t="str">
        <f t="shared" si="0"/>
        <v/>
      </c>
      <c r="I19" s="16" t="str">
        <f t="shared" si="1"/>
        <v/>
      </c>
      <c r="J19" s="16" t="str">
        <f t="shared" si="2"/>
        <v/>
      </c>
      <c r="L19" s="17">
        <f>BDD!P18</f>
        <v>14</v>
      </c>
      <c r="M19" s="17">
        <f>BDD!Q18</f>
        <v>1</v>
      </c>
    </row>
    <row r="20" spans="1:13">
      <c r="A20" s="2">
        <v>15</v>
      </c>
      <c r="B20" s="2" t="str">
        <f>IF(BDD!E19="","",BDD!E19)</f>
        <v/>
      </c>
      <c r="C20" s="2" t="str">
        <f>IF(BDD!F19="","",BDD!F19)</f>
        <v/>
      </c>
      <c r="D20" s="1"/>
      <c r="E20" s="1"/>
      <c r="F20" s="1"/>
      <c r="G20" s="1"/>
      <c r="H20" s="16" t="str">
        <f t="shared" si="0"/>
        <v/>
      </c>
      <c r="I20" s="16" t="str">
        <f t="shared" si="1"/>
        <v/>
      </c>
      <c r="J20" s="16" t="str">
        <f t="shared" si="2"/>
        <v/>
      </c>
      <c r="L20" s="17">
        <f>BDD!P19</f>
        <v>15</v>
      </c>
      <c r="M20" s="17">
        <f>BDD!Q19</f>
        <v>1</v>
      </c>
    </row>
    <row r="21" spans="1:13">
      <c r="A21" s="2">
        <v>16</v>
      </c>
      <c r="B21" s="2" t="str">
        <f>IF(BDD!E20="","",BDD!E20)</f>
        <v/>
      </c>
      <c r="C21" s="2" t="str">
        <f>IF(BDD!F20="","",BDD!F20)</f>
        <v/>
      </c>
      <c r="D21" s="1"/>
      <c r="E21" s="1"/>
      <c r="F21" s="1"/>
      <c r="G21" s="1"/>
      <c r="H21" s="16" t="str">
        <f t="shared" si="0"/>
        <v/>
      </c>
      <c r="I21" s="16" t="str">
        <f t="shared" si="1"/>
        <v/>
      </c>
      <c r="J21" s="16" t="str">
        <f t="shared" si="2"/>
        <v/>
      </c>
      <c r="L21" s="17">
        <f>BDD!P20</f>
        <v>16</v>
      </c>
      <c r="M21" s="17">
        <f>BDD!Q20</f>
        <v>1</v>
      </c>
    </row>
    <row r="22" spans="1:13">
      <c r="A22" s="2">
        <v>17</v>
      </c>
      <c r="B22" s="2" t="str">
        <f>IF(BDD!E21="","",BDD!E21)</f>
        <v/>
      </c>
      <c r="C22" s="2" t="str">
        <f>IF(BDD!F21="","",BDD!F21)</f>
        <v/>
      </c>
      <c r="D22" s="1"/>
      <c r="E22" s="1"/>
      <c r="F22" s="1"/>
      <c r="G22" s="1"/>
      <c r="H22" s="16" t="str">
        <f t="shared" si="0"/>
        <v/>
      </c>
      <c r="I22" s="16" t="str">
        <f t="shared" si="1"/>
        <v/>
      </c>
      <c r="J22" s="16" t="str">
        <f t="shared" si="2"/>
        <v/>
      </c>
      <c r="L22" s="17">
        <f>BDD!P21</f>
        <v>17</v>
      </c>
      <c r="M22" s="17">
        <f>BDD!Q21</f>
        <v>1</v>
      </c>
    </row>
    <row r="23" spans="1:13">
      <c r="A23" s="2">
        <v>18</v>
      </c>
      <c r="B23" s="2" t="str">
        <f>IF(BDD!E22="","",BDD!E22)</f>
        <v/>
      </c>
      <c r="C23" s="2" t="str">
        <f>IF(BDD!F22="","",BDD!F22)</f>
        <v/>
      </c>
      <c r="D23" s="1"/>
      <c r="E23" s="1"/>
      <c r="F23" s="1"/>
      <c r="G23" s="1"/>
      <c r="H23" s="16" t="str">
        <f t="shared" si="0"/>
        <v/>
      </c>
      <c r="I23" s="16" t="str">
        <f t="shared" si="1"/>
        <v/>
      </c>
      <c r="J23" s="16" t="str">
        <f t="shared" si="2"/>
        <v/>
      </c>
      <c r="L23" s="17">
        <f>BDD!P22</f>
        <v>18</v>
      </c>
      <c r="M23" s="17">
        <f>BDD!Q22</f>
        <v>1</v>
      </c>
    </row>
    <row r="24" spans="1:13">
      <c r="A24" s="2">
        <v>19</v>
      </c>
      <c r="B24" s="2" t="str">
        <f>IF(BDD!E23="","",BDD!E23)</f>
        <v/>
      </c>
      <c r="C24" s="2" t="str">
        <f>IF(BDD!F23="","",BDD!F23)</f>
        <v/>
      </c>
      <c r="D24" s="1"/>
      <c r="E24" s="1"/>
      <c r="F24" s="1"/>
      <c r="G24" s="1"/>
      <c r="H24" s="16" t="str">
        <f t="shared" si="0"/>
        <v/>
      </c>
      <c r="I24" s="16" t="str">
        <f t="shared" si="1"/>
        <v/>
      </c>
      <c r="J24" s="16" t="str">
        <f t="shared" si="2"/>
        <v/>
      </c>
      <c r="L24" s="17">
        <f>BDD!P23</f>
        <v>19</v>
      </c>
      <c r="M24" s="17">
        <f>BDD!Q23</f>
        <v>1</v>
      </c>
    </row>
    <row r="25" spans="1:13">
      <c r="A25" s="2">
        <v>20</v>
      </c>
      <c r="B25" s="2" t="str">
        <f>IF(BDD!E24="","",BDD!E24)</f>
        <v/>
      </c>
      <c r="C25" s="2" t="str">
        <f>IF(BDD!F24="","",BDD!F24)</f>
        <v/>
      </c>
      <c r="D25" s="1"/>
      <c r="E25" s="1"/>
      <c r="F25" s="1"/>
      <c r="G25" s="1"/>
      <c r="H25" s="16" t="str">
        <f t="shared" si="0"/>
        <v/>
      </c>
      <c r="I25" s="16" t="str">
        <f t="shared" si="1"/>
        <v/>
      </c>
      <c r="J25" s="16" t="str">
        <f t="shared" si="2"/>
        <v/>
      </c>
      <c r="L25" s="17">
        <f>BDD!P24</f>
        <v>20</v>
      </c>
      <c r="M25" s="17">
        <f>BDD!Q24</f>
        <v>1</v>
      </c>
    </row>
  </sheetData>
  <mergeCells count="2">
    <mergeCell ref="B1:J2"/>
    <mergeCell ref="L4:M4"/>
  </mergeCells>
  <conditionalFormatting sqref="I6:J25">
    <cfRule type="cellIs" dxfId="4" priority="2" operator="between">
      <formula>1</formula>
      <formula>5</formula>
    </cfRule>
  </conditionalFormatting>
  <dataValidations xWindow="513" yWindow="405" count="10">
    <dataValidation type="whole" allowBlank="1" showInputMessage="1" showErrorMessage="1" error="Pénalité compris entre 1 à 10" prompt="Si il y a une pénalité taper un chiffre compris entre 1 et 10" sqref="E25">
      <formula1>1</formula1>
      <formula2>10</formula2>
    </dataValidation>
    <dataValidation type="custom" allowBlank="1" showInputMessage="1" showErrorMessage="1" error="Veuillez taper le mot OUI en majuscule S,V,P" prompt="Si il y a une exclusion veuillez taper le mot OUI en majuscule  S.V.P&#10;sinon la cellule reste vide." sqref="F6:F25">
      <formula1>EXACT(F6,"OUI")</formula1>
    </dataValidation>
    <dataValidation type="whole" allowBlank="1" showInputMessage="1" showErrorMessage="1" error="Pénalité compris entre 1 à 10" prompt="Si il y a une pénalité veuillez taper S.V.P un chiffre compris entre 1 et 10 sinon la cellule reste vide." sqref="E7:E24">
      <formula1>1</formula1>
      <formula2>10</formula2>
    </dataValidation>
    <dataValidation type="custom" allowBlank="1" showInputMessage="1" showErrorMessage="1" error="Veuillez inscrire le temps de l'athlète." prompt="Veuillez inscrire le temps de l'athlète." sqref="D6">
      <formula1>(ISNUMBER(D6))</formula1>
    </dataValidation>
    <dataValidation allowBlank="1" showInputMessage="1" showErrorMessage="1" prompt="Points attribués en fonction du rang de chaque athlète&#10;" sqref="H7:H25"/>
    <dataValidation allowBlank="1" showInputMessage="1" showErrorMessage="1" prompt="Rang attribué en fonction du temps de chaques athlètes&#10;" sqref="I6"/>
    <dataValidation allowBlank="1" showInputMessage="1" showErrorMessage="1" prompt="Rang attribué en fonction du nombre de points de chaques athlètes&#10;" sqref="J6:J25"/>
    <dataValidation allowBlank="1" showInputMessage="1" showErrorMessage="1" prompt="Points attribués en fonction du rang de chaques athlètes&#10;" sqref="H6"/>
    <dataValidation type="whole" allowBlank="1" showInputMessage="1" showErrorMessage="1" error="Pénalité  entre 1 à 5" prompt="Si il y a une pénalité veuillez taper un chiffre compris entre 1 et 5 sinon la cellule reste vide." sqref="E6">
      <formula1>1</formula1>
      <formula2>5</formula2>
    </dataValidation>
    <dataValidation type="whole" allowBlank="1" showInputMessage="1" showErrorMessage="1" prompt="Point supplémentaire si exaequo" sqref="G6:G25">
      <formula1>1</formula1>
      <formula2>5</formula2>
    </dataValidation>
  </dataValidations>
  <pageMargins left="0.70866141732283472" right="0.70866141732283472" top="0.74803149606299213" bottom="0.74803149606299213" header="0.31496062992125984" footer="0.31496062992125984"/>
  <pageSetup paperSize="9"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sheetPr codeName="Feuil1"/>
  <dimension ref="A1:N33"/>
  <sheetViews>
    <sheetView workbookViewId="0">
      <selection activeCell="I3" sqref="I1:I1048576"/>
    </sheetView>
  </sheetViews>
  <sheetFormatPr baseColWidth="10" defaultColWidth="11.42578125" defaultRowHeight="15" outlineLevelCol="1"/>
  <cols>
    <col min="1" max="1" width="4" style="44" customWidth="1"/>
    <col min="2" max="3" width="16.140625" style="44" customWidth="1"/>
    <col min="4" max="4" width="16.85546875" style="44" customWidth="1"/>
    <col min="5" max="5" width="11.28515625" style="44" customWidth="1"/>
    <col min="6" max="6" width="11" style="44" customWidth="1"/>
    <col min="7" max="7" width="9.5703125" style="44" customWidth="1"/>
    <col min="8" max="8" width="17" style="44" customWidth="1"/>
    <col min="9" max="9" width="0" style="44" hidden="1" customWidth="1" outlineLevel="1"/>
    <col min="10" max="10" width="16.140625" style="44" customWidth="1" collapsed="1"/>
    <col min="11" max="11" width="0.85546875" style="44" customWidth="1"/>
    <col min="12" max="16384" width="11.42578125" style="44"/>
  </cols>
  <sheetData>
    <row r="1" spans="1:14">
      <c r="B1" s="65"/>
      <c r="C1" s="65"/>
      <c r="D1" s="65"/>
      <c r="E1" s="65"/>
      <c r="F1" s="65"/>
      <c r="G1" s="65"/>
      <c r="H1" s="65"/>
      <c r="I1" s="65"/>
      <c r="J1" s="65"/>
    </row>
    <row r="2" spans="1:14" ht="27" customHeight="1">
      <c r="B2" s="65"/>
      <c r="C2" s="65"/>
      <c r="D2" s="65"/>
      <c r="E2" s="65"/>
      <c r="F2" s="65"/>
      <c r="G2" s="65"/>
      <c r="H2" s="65"/>
      <c r="I2" s="65"/>
      <c r="J2" s="65"/>
      <c r="L2" s="45"/>
      <c r="M2" s="46" t="s">
        <v>30</v>
      </c>
      <c r="N2" s="47"/>
    </row>
    <row r="3" spans="1:14" ht="27" customHeight="1">
      <c r="E3" s="48" t="s">
        <v>3</v>
      </c>
      <c r="F3" s="49" t="s">
        <v>16</v>
      </c>
      <c r="M3" s="46">
        <v>0</v>
      </c>
    </row>
    <row r="4" spans="1:14" ht="27" customHeight="1">
      <c r="E4" s="50">
        <v>20</v>
      </c>
      <c r="F4" s="50">
        <v>180</v>
      </c>
      <c r="L4" s="66" t="s">
        <v>22</v>
      </c>
      <c r="M4" s="67"/>
    </row>
    <row r="5" spans="1:14">
      <c r="A5" s="2" t="s">
        <v>0</v>
      </c>
      <c r="B5" s="2" t="s">
        <v>1</v>
      </c>
      <c r="C5" s="2" t="s">
        <v>6</v>
      </c>
      <c r="D5" s="2" t="s">
        <v>4</v>
      </c>
      <c r="E5" s="2" t="s">
        <v>25</v>
      </c>
      <c r="F5" s="2" t="s">
        <v>30</v>
      </c>
      <c r="G5" s="2" t="s">
        <v>37</v>
      </c>
      <c r="H5" s="2" t="s">
        <v>5</v>
      </c>
      <c r="I5" s="16" t="s">
        <v>35</v>
      </c>
      <c r="J5" s="16" t="s">
        <v>36</v>
      </c>
      <c r="L5" s="51" t="s">
        <v>20</v>
      </c>
      <c r="M5" s="51" t="s">
        <v>15</v>
      </c>
    </row>
    <row r="6" spans="1:14">
      <c r="A6" s="2">
        <v>1</v>
      </c>
      <c r="B6" s="2" t="str">
        <f>IF(BDD!E5="","",BDD!E5)</f>
        <v>DUPONT1</v>
      </c>
      <c r="C6" s="2" t="str">
        <f>IF(BDD!F5="","",BDD!F5)</f>
        <v>Christophe 1</v>
      </c>
      <c r="D6" s="2"/>
      <c r="E6" s="16"/>
      <c r="F6" s="2"/>
      <c r="G6" s="2"/>
      <c r="H6" s="16" t="str">
        <f t="shared" ref="H6:H25" si="0">IFERROR(IF(F6="oui",M$3,VLOOKUP(I6,bareme_demenageur,2,1)-E6+G6),"")</f>
        <v/>
      </c>
      <c r="I6" s="16" t="str">
        <f>IFERROR(IF(F6="OUI",M$3,RANK(D6,D$6:D$25,1)),"")</f>
        <v/>
      </c>
      <c r="J6" s="16" t="str">
        <f>IFERROR(RANK(H6,H$6:H$25,0),"")</f>
        <v/>
      </c>
      <c r="L6" s="18">
        <f>BDD!P5</f>
        <v>1</v>
      </c>
      <c r="M6" s="18">
        <f>BDD!Q5</f>
        <v>50</v>
      </c>
    </row>
    <row r="7" spans="1:14">
      <c r="A7" s="2">
        <v>2</v>
      </c>
      <c r="B7" s="2" t="str">
        <f>IF(BDD!E6="","",BDD!E6)</f>
        <v>DUPONT2</v>
      </c>
      <c r="C7" s="2" t="str">
        <f>IF(BDD!F6="","",BDD!F6)</f>
        <v>Christophe 2</v>
      </c>
      <c r="D7" s="2"/>
      <c r="E7" s="16"/>
      <c r="F7" s="2"/>
      <c r="G7" s="2"/>
      <c r="H7" s="16" t="str">
        <f t="shared" si="0"/>
        <v/>
      </c>
      <c r="I7" s="16" t="str">
        <f t="shared" ref="I7:I25" si="1">IFERROR(IF(F7="OUI",M$3,RANK(D7,D$6:D$25,1)),"")</f>
        <v/>
      </c>
      <c r="J7" s="16" t="str">
        <f t="shared" ref="J7:J25" si="2">IFERROR(RANK(H7,H$6:H$25,0),"")</f>
        <v/>
      </c>
      <c r="L7" s="18">
        <f>BDD!P6</f>
        <v>2</v>
      </c>
      <c r="M7" s="18">
        <f>BDD!Q6</f>
        <v>45</v>
      </c>
    </row>
    <row r="8" spans="1:14">
      <c r="A8" s="2">
        <v>3</v>
      </c>
      <c r="B8" s="2" t="str">
        <f>IF(BDD!E7="","",BDD!E7)</f>
        <v>DUPONT3</v>
      </c>
      <c r="C8" s="2" t="str">
        <f>IF(BDD!F7="","",BDD!F7)</f>
        <v>Christophe 3</v>
      </c>
      <c r="D8" s="2"/>
      <c r="E8" s="16"/>
      <c r="F8" s="2"/>
      <c r="G8" s="2"/>
      <c r="H8" s="16" t="str">
        <f t="shared" si="0"/>
        <v/>
      </c>
      <c r="I8" s="16" t="str">
        <f t="shared" si="1"/>
        <v/>
      </c>
      <c r="J8" s="16" t="str">
        <f t="shared" si="2"/>
        <v/>
      </c>
      <c r="L8" s="18">
        <f>BDD!P7</f>
        <v>3</v>
      </c>
      <c r="M8" s="18">
        <f>BDD!Q7</f>
        <v>40</v>
      </c>
    </row>
    <row r="9" spans="1:14">
      <c r="A9" s="2">
        <v>4</v>
      </c>
      <c r="B9" s="2" t="str">
        <f>IF(BDD!E8="","",BDD!E8)</f>
        <v>DUPONT4</v>
      </c>
      <c r="C9" s="2" t="str">
        <f>IF(BDD!F8="","",BDD!F8)</f>
        <v>Christophe 4</v>
      </c>
      <c r="D9" s="2"/>
      <c r="E9" s="16"/>
      <c r="F9" s="2"/>
      <c r="G9" s="2"/>
      <c r="H9" s="16" t="str">
        <f t="shared" si="0"/>
        <v/>
      </c>
      <c r="I9" s="16" t="str">
        <f t="shared" si="1"/>
        <v/>
      </c>
      <c r="J9" s="16" t="str">
        <f t="shared" si="2"/>
        <v/>
      </c>
      <c r="L9" s="18">
        <f>BDD!P8</f>
        <v>4</v>
      </c>
      <c r="M9" s="18">
        <f>BDD!Q8</f>
        <v>35</v>
      </c>
    </row>
    <row r="10" spans="1:14">
      <c r="A10" s="2">
        <v>5</v>
      </c>
      <c r="B10" s="2" t="str">
        <f>IF(BDD!E9="","",BDD!E9)</f>
        <v>DUPONT5</v>
      </c>
      <c r="C10" s="2" t="str">
        <f>IF(BDD!F9="","",BDD!F9)</f>
        <v>Christophe 5</v>
      </c>
      <c r="D10" s="2"/>
      <c r="E10" s="16"/>
      <c r="F10" s="2"/>
      <c r="G10" s="2"/>
      <c r="H10" s="16" t="str">
        <f t="shared" si="0"/>
        <v/>
      </c>
      <c r="I10" s="16" t="str">
        <f t="shared" si="1"/>
        <v/>
      </c>
      <c r="J10" s="16" t="str">
        <f t="shared" si="2"/>
        <v/>
      </c>
      <c r="L10" s="18">
        <f>BDD!P9</f>
        <v>5</v>
      </c>
      <c r="M10" s="18">
        <f>BDD!Q9</f>
        <v>30</v>
      </c>
    </row>
    <row r="11" spans="1:14">
      <c r="A11" s="2">
        <v>6</v>
      </c>
      <c r="B11" s="2" t="str">
        <f>IF(BDD!E10="","",BDD!E10)</f>
        <v>DUPONT6</v>
      </c>
      <c r="C11" s="2" t="str">
        <f>IF(BDD!F10="","",BDD!F10)</f>
        <v>Christophe 6</v>
      </c>
      <c r="D11" s="2"/>
      <c r="E11" s="16"/>
      <c r="F11" s="2"/>
      <c r="G11" s="2"/>
      <c r="H11" s="16" t="str">
        <f t="shared" si="0"/>
        <v/>
      </c>
      <c r="I11" s="16" t="str">
        <f t="shared" si="1"/>
        <v/>
      </c>
      <c r="J11" s="16" t="str">
        <f t="shared" si="2"/>
        <v/>
      </c>
      <c r="L11" s="18">
        <f>BDD!P10</f>
        <v>6</v>
      </c>
      <c r="M11" s="18">
        <f>BDD!Q10</f>
        <v>25</v>
      </c>
    </row>
    <row r="12" spans="1:14">
      <c r="A12" s="2">
        <v>7</v>
      </c>
      <c r="B12" s="2" t="str">
        <f>IF(BDD!E11="","",BDD!E11)</f>
        <v/>
      </c>
      <c r="C12" s="2" t="str">
        <f>IF(BDD!F11="","",BDD!F11)</f>
        <v/>
      </c>
      <c r="D12" s="2"/>
      <c r="E12" s="16"/>
      <c r="F12" s="2"/>
      <c r="G12" s="2"/>
      <c r="H12" s="16" t="str">
        <f t="shared" si="0"/>
        <v/>
      </c>
      <c r="I12" s="16" t="str">
        <f t="shared" si="1"/>
        <v/>
      </c>
      <c r="J12" s="16" t="str">
        <f t="shared" si="2"/>
        <v/>
      </c>
      <c r="L12" s="18">
        <f>BDD!P11</f>
        <v>7</v>
      </c>
      <c r="M12" s="18">
        <f>BDD!Q11</f>
        <v>20</v>
      </c>
    </row>
    <row r="13" spans="1:14">
      <c r="A13" s="2">
        <v>8</v>
      </c>
      <c r="B13" s="2" t="str">
        <f>IF(BDD!E12="","",BDD!E12)</f>
        <v/>
      </c>
      <c r="C13" s="2" t="str">
        <f>IF(BDD!F12="","",BDD!F12)</f>
        <v/>
      </c>
      <c r="D13" s="2"/>
      <c r="E13" s="16"/>
      <c r="F13" s="2"/>
      <c r="G13" s="2"/>
      <c r="H13" s="16" t="str">
        <f t="shared" si="0"/>
        <v/>
      </c>
      <c r="I13" s="16" t="str">
        <f t="shared" si="1"/>
        <v/>
      </c>
      <c r="J13" s="16" t="str">
        <f t="shared" si="2"/>
        <v/>
      </c>
      <c r="L13" s="18">
        <f>BDD!P12</f>
        <v>8</v>
      </c>
      <c r="M13" s="18">
        <f>BDD!Q12</f>
        <v>15</v>
      </c>
    </row>
    <row r="14" spans="1:14">
      <c r="A14" s="2">
        <v>9</v>
      </c>
      <c r="B14" s="2" t="str">
        <f>IF(BDD!E13="","",BDD!E13)</f>
        <v/>
      </c>
      <c r="C14" s="2" t="str">
        <f>IF(BDD!F13="","",BDD!F13)</f>
        <v/>
      </c>
      <c r="D14" s="2"/>
      <c r="E14" s="16"/>
      <c r="F14" s="2"/>
      <c r="G14" s="2"/>
      <c r="H14" s="16" t="str">
        <f t="shared" si="0"/>
        <v/>
      </c>
      <c r="I14" s="16" t="str">
        <f t="shared" si="1"/>
        <v/>
      </c>
      <c r="J14" s="16" t="str">
        <f t="shared" si="2"/>
        <v/>
      </c>
      <c r="L14" s="18">
        <f>BDD!P13</f>
        <v>9</v>
      </c>
      <c r="M14" s="18">
        <f>BDD!Q13</f>
        <v>10</v>
      </c>
    </row>
    <row r="15" spans="1:14">
      <c r="A15" s="2">
        <v>10</v>
      </c>
      <c r="B15" s="2" t="str">
        <f>IF(BDD!E14="","",BDD!E14)</f>
        <v/>
      </c>
      <c r="C15" s="2" t="str">
        <f>IF(BDD!F14="","",BDD!F14)</f>
        <v/>
      </c>
      <c r="D15" s="2"/>
      <c r="E15" s="16"/>
      <c r="F15" s="2"/>
      <c r="G15" s="2"/>
      <c r="H15" s="16" t="str">
        <f t="shared" si="0"/>
        <v/>
      </c>
      <c r="I15" s="16" t="str">
        <f t="shared" si="1"/>
        <v/>
      </c>
      <c r="J15" s="16" t="str">
        <f t="shared" si="2"/>
        <v/>
      </c>
      <c r="L15" s="18">
        <f>BDD!P14</f>
        <v>10</v>
      </c>
      <c r="M15" s="18">
        <f>BDD!Q14</f>
        <v>5</v>
      </c>
    </row>
    <row r="16" spans="1:14">
      <c r="A16" s="2">
        <v>11</v>
      </c>
      <c r="B16" s="2" t="str">
        <f>IF(BDD!E15="","",BDD!E15)</f>
        <v/>
      </c>
      <c r="C16" s="2" t="str">
        <f>IF(BDD!F15="","",BDD!F15)</f>
        <v/>
      </c>
      <c r="D16" s="2"/>
      <c r="E16" s="16"/>
      <c r="F16" s="2"/>
      <c r="G16" s="2"/>
      <c r="H16" s="16" t="str">
        <f t="shared" si="0"/>
        <v/>
      </c>
      <c r="I16" s="16" t="str">
        <f t="shared" si="1"/>
        <v/>
      </c>
      <c r="J16" s="16" t="str">
        <f t="shared" si="2"/>
        <v/>
      </c>
      <c r="L16" s="18">
        <f>BDD!P15</f>
        <v>11</v>
      </c>
      <c r="M16" s="18">
        <f>BDD!Q15</f>
        <v>1</v>
      </c>
    </row>
    <row r="17" spans="1:13">
      <c r="A17" s="2">
        <v>12</v>
      </c>
      <c r="B17" s="2" t="str">
        <f>IF(BDD!E16="","",BDD!E16)</f>
        <v/>
      </c>
      <c r="C17" s="2" t="str">
        <f>IF(BDD!F16="","",BDD!F16)</f>
        <v/>
      </c>
      <c r="D17" s="2"/>
      <c r="E17" s="16"/>
      <c r="F17" s="2"/>
      <c r="G17" s="2"/>
      <c r="H17" s="16" t="str">
        <f t="shared" si="0"/>
        <v/>
      </c>
      <c r="I17" s="16" t="str">
        <f t="shared" si="1"/>
        <v/>
      </c>
      <c r="J17" s="16" t="str">
        <f t="shared" si="2"/>
        <v/>
      </c>
      <c r="L17" s="18">
        <f>BDD!P16</f>
        <v>12</v>
      </c>
      <c r="M17" s="18">
        <f>BDD!Q16</f>
        <v>1</v>
      </c>
    </row>
    <row r="18" spans="1:13">
      <c r="A18" s="2">
        <v>13</v>
      </c>
      <c r="B18" s="2" t="str">
        <f>IF(BDD!E17="","",BDD!E17)</f>
        <v/>
      </c>
      <c r="C18" s="2" t="str">
        <f>IF(BDD!F17="","",BDD!F17)</f>
        <v/>
      </c>
      <c r="D18" s="2"/>
      <c r="E18" s="16"/>
      <c r="F18" s="2"/>
      <c r="G18" s="2"/>
      <c r="H18" s="16" t="str">
        <f t="shared" si="0"/>
        <v/>
      </c>
      <c r="I18" s="16" t="str">
        <f t="shared" si="1"/>
        <v/>
      </c>
      <c r="J18" s="16" t="str">
        <f t="shared" si="2"/>
        <v/>
      </c>
      <c r="L18" s="18">
        <f>BDD!P17</f>
        <v>13</v>
      </c>
      <c r="M18" s="18">
        <f>BDD!Q17</f>
        <v>1</v>
      </c>
    </row>
    <row r="19" spans="1:13">
      <c r="A19" s="2">
        <v>14</v>
      </c>
      <c r="B19" s="2" t="str">
        <f>IF(BDD!E18="","",BDD!E18)</f>
        <v/>
      </c>
      <c r="C19" s="2" t="str">
        <f>IF(BDD!F18="","",BDD!F18)</f>
        <v/>
      </c>
      <c r="D19" s="2"/>
      <c r="E19" s="16"/>
      <c r="F19" s="2"/>
      <c r="G19" s="2"/>
      <c r="H19" s="16" t="str">
        <f t="shared" si="0"/>
        <v/>
      </c>
      <c r="I19" s="16" t="str">
        <f t="shared" si="1"/>
        <v/>
      </c>
      <c r="J19" s="16" t="str">
        <f t="shared" si="2"/>
        <v/>
      </c>
      <c r="L19" s="18">
        <f>BDD!P18</f>
        <v>14</v>
      </c>
      <c r="M19" s="18">
        <f>BDD!Q18</f>
        <v>1</v>
      </c>
    </row>
    <row r="20" spans="1:13">
      <c r="A20" s="2">
        <v>15</v>
      </c>
      <c r="B20" s="2" t="str">
        <f>IF(BDD!E19="","",BDD!E19)</f>
        <v/>
      </c>
      <c r="C20" s="2" t="str">
        <f>IF(BDD!F19="","",BDD!F19)</f>
        <v/>
      </c>
      <c r="D20" s="2"/>
      <c r="E20" s="16"/>
      <c r="F20" s="2"/>
      <c r="G20" s="2"/>
      <c r="H20" s="16" t="str">
        <f t="shared" si="0"/>
        <v/>
      </c>
      <c r="I20" s="16" t="str">
        <f t="shared" si="1"/>
        <v/>
      </c>
      <c r="J20" s="16" t="str">
        <f t="shared" si="2"/>
        <v/>
      </c>
      <c r="L20" s="18">
        <f>BDD!P19</f>
        <v>15</v>
      </c>
      <c r="M20" s="18">
        <f>BDD!Q19</f>
        <v>1</v>
      </c>
    </row>
    <row r="21" spans="1:13">
      <c r="A21" s="2">
        <v>16</v>
      </c>
      <c r="B21" s="2" t="str">
        <f>IF(BDD!E20="","",BDD!E20)</f>
        <v/>
      </c>
      <c r="C21" s="2" t="str">
        <f>IF(BDD!F20="","",BDD!F20)</f>
        <v/>
      </c>
      <c r="D21" s="2"/>
      <c r="E21" s="16"/>
      <c r="F21" s="2"/>
      <c r="G21" s="2"/>
      <c r="H21" s="16" t="str">
        <f t="shared" si="0"/>
        <v/>
      </c>
      <c r="I21" s="16" t="str">
        <f t="shared" si="1"/>
        <v/>
      </c>
      <c r="J21" s="16" t="str">
        <f t="shared" si="2"/>
        <v/>
      </c>
      <c r="L21" s="18">
        <f>BDD!P20</f>
        <v>16</v>
      </c>
      <c r="M21" s="18">
        <f>BDD!Q20</f>
        <v>1</v>
      </c>
    </row>
    <row r="22" spans="1:13">
      <c r="A22" s="2">
        <v>17</v>
      </c>
      <c r="B22" s="2" t="str">
        <f>IF(BDD!E21="","",BDD!E21)</f>
        <v/>
      </c>
      <c r="C22" s="2" t="str">
        <f>IF(BDD!F21="","",BDD!F21)</f>
        <v/>
      </c>
      <c r="D22" s="2"/>
      <c r="E22" s="16"/>
      <c r="F22" s="2"/>
      <c r="G22" s="2"/>
      <c r="H22" s="16" t="str">
        <f t="shared" si="0"/>
        <v/>
      </c>
      <c r="I22" s="16" t="str">
        <f t="shared" si="1"/>
        <v/>
      </c>
      <c r="J22" s="16" t="str">
        <f t="shared" si="2"/>
        <v/>
      </c>
      <c r="L22" s="18">
        <f>BDD!P21</f>
        <v>17</v>
      </c>
      <c r="M22" s="18">
        <f>BDD!Q21</f>
        <v>1</v>
      </c>
    </row>
    <row r="23" spans="1:13">
      <c r="A23" s="2">
        <v>18</v>
      </c>
      <c r="B23" s="2" t="str">
        <f>IF(BDD!E22="","",BDD!E22)</f>
        <v/>
      </c>
      <c r="C23" s="2" t="str">
        <f>IF(BDD!F22="","",BDD!F22)</f>
        <v/>
      </c>
      <c r="D23" s="2"/>
      <c r="E23" s="16"/>
      <c r="F23" s="2"/>
      <c r="G23" s="2"/>
      <c r="H23" s="16" t="str">
        <f t="shared" si="0"/>
        <v/>
      </c>
      <c r="I23" s="16" t="str">
        <f t="shared" si="1"/>
        <v/>
      </c>
      <c r="J23" s="16" t="str">
        <f t="shared" si="2"/>
        <v/>
      </c>
      <c r="L23" s="18">
        <f>BDD!P22</f>
        <v>18</v>
      </c>
      <c r="M23" s="18">
        <f>BDD!Q22</f>
        <v>1</v>
      </c>
    </row>
    <row r="24" spans="1:13">
      <c r="A24" s="2">
        <v>19</v>
      </c>
      <c r="B24" s="2" t="str">
        <f>IF(BDD!E23="","",BDD!E23)</f>
        <v/>
      </c>
      <c r="C24" s="2" t="str">
        <f>IF(BDD!F23="","",BDD!F23)</f>
        <v/>
      </c>
      <c r="D24" s="2"/>
      <c r="E24" s="16"/>
      <c r="F24" s="2"/>
      <c r="G24" s="2"/>
      <c r="H24" s="16" t="str">
        <f t="shared" si="0"/>
        <v/>
      </c>
      <c r="I24" s="16" t="str">
        <f t="shared" si="1"/>
        <v/>
      </c>
      <c r="J24" s="16" t="str">
        <f t="shared" si="2"/>
        <v/>
      </c>
      <c r="L24" s="18">
        <f>BDD!P23</f>
        <v>19</v>
      </c>
      <c r="M24" s="18">
        <f>BDD!Q23</f>
        <v>1</v>
      </c>
    </row>
    <row r="25" spans="1:13">
      <c r="A25" s="2">
        <v>20</v>
      </c>
      <c r="B25" s="2" t="str">
        <f>IF(BDD!E24="","",BDD!E24)</f>
        <v/>
      </c>
      <c r="C25" s="2" t="str">
        <f>IF(BDD!F24="","",BDD!F24)</f>
        <v/>
      </c>
      <c r="D25" s="2"/>
      <c r="E25" s="16"/>
      <c r="F25" s="2"/>
      <c r="G25" s="2"/>
      <c r="H25" s="16" t="str">
        <f t="shared" si="0"/>
        <v/>
      </c>
      <c r="I25" s="16" t="str">
        <f t="shared" si="1"/>
        <v/>
      </c>
      <c r="J25" s="16" t="str">
        <f t="shared" si="2"/>
        <v/>
      </c>
      <c r="L25" s="18">
        <f>BDD!P24</f>
        <v>20</v>
      </c>
      <c r="M25" s="18">
        <f>BDD!Q24</f>
        <v>1</v>
      </c>
    </row>
    <row r="28" spans="1:13">
      <c r="B28" s="52"/>
    </row>
    <row r="29" spans="1:13">
      <c r="B29" s="52"/>
    </row>
    <row r="30" spans="1:13">
      <c r="B30" s="52"/>
    </row>
    <row r="31" spans="1:13">
      <c r="B31" s="52"/>
    </row>
    <row r="32" spans="1:13">
      <c r="B32" s="52"/>
    </row>
    <row r="33" spans="2:2">
      <c r="B33" s="52"/>
    </row>
  </sheetData>
  <mergeCells count="2">
    <mergeCell ref="B1:J2"/>
    <mergeCell ref="L4:M4"/>
  </mergeCells>
  <conditionalFormatting sqref="I6:J25">
    <cfRule type="cellIs" dxfId="3" priority="2" operator="between">
      <formula>1</formula>
      <formula>5</formula>
    </cfRule>
  </conditionalFormatting>
  <dataValidations count="3">
    <dataValidation type="custom" allowBlank="1" showInputMessage="1" showErrorMessage="1" error="Veuillez taper le mot OUI en majuscule S,V,P" prompt="Si il y a une exclusion veuillez taper le mot OUI en majuscule  S.V.P&#10;sinon la cellule reste vide.&#10;" sqref="F6:F25">
      <formula1>EXACT(F6,"OUI")</formula1>
    </dataValidation>
    <dataValidation type="whole" allowBlank="1" showInputMessage="1" showErrorMessage="1" error="Pénalité entre 1 à 5" prompt="Si il y a une pénalité veuillez taper un chiffre compris entre 1 et 5 sinon la cellule reste vide." sqref="E6:E25">
      <formula1>1</formula1>
      <formula2>5</formula2>
    </dataValidation>
    <dataValidation type="whole" allowBlank="1" showInputMessage="1" showErrorMessage="1" prompt="Point supplémentaire si exaequo" sqref="G6:G25">
      <formula1>1</formula1>
      <formula2>5</formula2>
    </dataValidation>
  </dataValidations>
  <pageMargins left="0.70866141732283472" right="0.70866141732283472" top="0.74803149606299213" bottom="0.74803149606299213" header="0.31496062992125984" footer="0.31496062992125984"/>
  <pageSetup paperSize="9" orientation="landscape" horizontalDpi="4294967293" verticalDpi="4294967293" r:id="rId1"/>
  <drawing r:id="rId2"/>
</worksheet>
</file>

<file path=xl/worksheets/sheet5.xml><?xml version="1.0" encoding="utf-8"?>
<worksheet xmlns="http://schemas.openxmlformats.org/spreadsheetml/2006/main" xmlns:r="http://schemas.openxmlformats.org/officeDocument/2006/relationships">
  <sheetPr codeName="Feuil2"/>
  <dimension ref="A1:M25"/>
  <sheetViews>
    <sheetView workbookViewId="0">
      <selection activeCell="F11" sqref="F11"/>
    </sheetView>
  </sheetViews>
  <sheetFormatPr baseColWidth="10" defaultColWidth="11.42578125" defaultRowHeight="15" outlineLevelCol="1"/>
  <cols>
    <col min="1" max="1" width="4" style="3" customWidth="1"/>
    <col min="2" max="2" width="18" style="3" customWidth="1"/>
    <col min="3" max="3" width="23" style="3" customWidth="1"/>
    <col min="4" max="4" width="12.42578125" style="3" customWidth="1"/>
    <col min="5" max="5" width="10.140625" style="3" customWidth="1"/>
    <col min="6" max="7" width="11" style="3" customWidth="1"/>
    <col min="8" max="8" width="16.5703125" style="3" customWidth="1"/>
    <col min="9" max="9" width="16.140625" style="3" customWidth="1" outlineLevel="1"/>
    <col min="10" max="10" width="11.42578125" style="3"/>
    <col min="11" max="11" width="1" style="3" customWidth="1"/>
    <col min="12" max="16384" width="11.42578125" style="3"/>
  </cols>
  <sheetData>
    <row r="1" spans="1:13">
      <c r="B1" s="62"/>
      <c r="C1" s="62"/>
      <c r="D1" s="62"/>
      <c r="E1" s="62"/>
      <c r="F1" s="62"/>
      <c r="G1" s="62"/>
      <c r="H1" s="62"/>
      <c r="I1" s="62"/>
    </row>
    <row r="2" spans="1:13" ht="27" customHeight="1">
      <c r="B2" s="62"/>
      <c r="C2" s="62"/>
      <c r="D2" s="62"/>
      <c r="E2" s="62"/>
      <c r="F2" s="62"/>
      <c r="G2" s="62"/>
      <c r="H2" s="62"/>
      <c r="I2" s="62"/>
      <c r="M2" s="26" t="s">
        <v>30</v>
      </c>
    </row>
    <row r="3" spans="1:13" ht="27" customHeight="1">
      <c r="E3" s="13" t="s">
        <v>3</v>
      </c>
      <c r="F3" s="13" t="s">
        <v>2</v>
      </c>
      <c r="K3" s="30"/>
      <c r="L3" s="31"/>
      <c r="M3" s="24">
        <v>0</v>
      </c>
    </row>
    <row r="4" spans="1:13" ht="27" customHeight="1">
      <c r="E4" s="13">
        <v>20</v>
      </c>
      <c r="F4" s="13">
        <v>180</v>
      </c>
      <c r="K4" s="30"/>
      <c r="L4" s="68" t="s">
        <v>22</v>
      </c>
      <c r="M4" s="68"/>
    </row>
    <row r="5" spans="1:13">
      <c r="A5" s="1" t="s">
        <v>0</v>
      </c>
      <c r="B5" s="1" t="s">
        <v>1</v>
      </c>
      <c r="C5" s="1" t="s">
        <v>6</v>
      </c>
      <c r="D5" s="1" t="s">
        <v>32</v>
      </c>
      <c r="E5" s="1" t="s">
        <v>25</v>
      </c>
      <c r="F5" s="1" t="s">
        <v>31</v>
      </c>
      <c r="G5" s="1" t="s">
        <v>37</v>
      </c>
      <c r="H5" s="1" t="s">
        <v>5</v>
      </c>
      <c r="I5" s="8" t="s">
        <v>35</v>
      </c>
      <c r="J5" s="8" t="s">
        <v>36</v>
      </c>
      <c r="L5" s="22" t="s">
        <v>20</v>
      </c>
      <c r="M5" s="22" t="s">
        <v>15</v>
      </c>
    </row>
    <row r="6" spans="1:13">
      <c r="A6" s="1">
        <v>1</v>
      </c>
      <c r="B6" s="1" t="str">
        <f>IF(BDD!E5="","",BDD!E5)</f>
        <v>DUPONT1</v>
      </c>
      <c r="C6" s="1" t="str">
        <f>IF(BDD!F5="","",BDD!F5)</f>
        <v>Christophe 1</v>
      </c>
      <c r="D6" s="1"/>
      <c r="E6" s="1"/>
      <c r="F6" s="8"/>
      <c r="G6" s="8"/>
      <c r="H6" s="8" t="str">
        <f t="shared" ref="H6:H25" si="0">IFERROR(IF(F6="oui",M$3,VLOOKUP(I6,barem_renverseur,2,1)-E6+G6),"")</f>
        <v/>
      </c>
      <c r="I6" s="8" t="str">
        <f>IFERROR(IF(F6="OUI",M$3,RANK(D6,D$6:D$25,1)),"")</f>
        <v/>
      </c>
      <c r="J6" s="8" t="str">
        <f>IFERROR(RANK(H6,H$6:H$25,0),"")</f>
        <v/>
      </c>
      <c r="L6" s="21">
        <f>BDD!P5</f>
        <v>1</v>
      </c>
      <c r="M6" s="21">
        <f>BDD!Q5</f>
        <v>50</v>
      </c>
    </row>
    <row r="7" spans="1:13">
      <c r="A7" s="1">
        <v>2</v>
      </c>
      <c r="B7" s="1" t="str">
        <f>IF(BDD!E6="","",BDD!E6)</f>
        <v>DUPONT2</v>
      </c>
      <c r="C7" s="1" t="str">
        <f>IF(BDD!F6="","",BDD!F6)</f>
        <v>Christophe 2</v>
      </c>
      <c r="D7" s="1"/>
      <c r="E7" s="1"/>
      <c r="F7" s="8"/>
      <c r="G7" s="8"/>
      <c r="H7" s="8" t="str">
        <f t="shared" si="0"/>
        <v/>
      </c>
      <c r="I7" s="8" t="str">
        <f t="shared" ref="I7:I25" si="1">IFERROR(IF(F7="OUI",M$3,RANK(D7,D$6:D$25,1)),"")</f>
        <v/>
      </c>
      <c r="J7" s="8" t="str">
        <f t="shared" ref="J7:J25" si="2">IFERROR(RANK(H7,H$6:H$25,0),"")</f>
        <v/>
      </c>
      <c r="L7" s="21">
        <f>BDD!P6</f>
        <v>2</v>
      </c>
      <c r="M7" s="21">
        <f>BDD!Q6</f>
        <v>45</v>
      </c>
    </row>
    <row r="8" spans="1:13">
      <c r="A8" s="1">
        <v>3</v>
      </c>
      <c r="B8" s="2" t="str">
        <f>IF(BDD!E7="","",BDD!E7)</f>
        <v>DUPONT3</v>
      </c>
      <c r="C8" s="1" t="str">
        <f>IF(BDD!F7="","",BDD!F7)</f>
        <v>Christophe 3</v>
      </c>
      <c r="D8" s="1"/>
      <c r="E8" s="1"/>
      <c r="F8" s="8"/>
      <c r="G8" s="8"/>
      <c r="H8" s="8" t="str">
        <f t="shared" si="0"/>
        <v/>
      </c>
      <c r="I8" s="8" t="str">
        <f t="shared" si="1"/>
        <v/>
      </c>
      <c r="J8" s="8" t="str">
        <f t="shared" si="2"/>
        <v/>
      </c>
      <c r="L8" s="21">
        <f>BDD!P7</f>
        <v>3</v>
      </c>
      <c r="M8" s="21">
        <f>BDD!Q7</f>
        <v>40</v>
      </c>
    </row>
    <row r="9" spans="1:13">
      <c r="A9" s="1">
        <v>4</v>
      </c>
      <c r="B9" s="1" t="str">
        <f>IF(BDD!E8="","",BDD!E8)</f>
        <v>DUPONT4</v>
      </c>
      <c r="C9" s="1" t="str">
        <f>IF(BDD!F8="","",BDD!F8)</f>
        <v>Christophe 4</v>
      </c>
      <c r="D9" s="1"/>
      <c r="E9" s="1"/>
      <c r="F9" s="8"/>
      <c r="G9" s="8"/>
      <c r="H9" s="8" t="str">
        <f t="shared" si="0"/>
        <v/>
      </c>
      <c r="I9" s="8" t="str">
        <f t="shared" si="1"/>
        <v/>
      </c>
      <c r="J9" s="8" t="str">
        <f t="shared" si="2"/>
        <v/>
      </c>
      <c r="L9" s="21">
        <f>BDD!P8</f>
        <v>4</v>
      </c>
      <c r="M9" s="21">
        <f>BDD!Q8</f>
        <v>35</v>
      </c>
    </row>
    <row r="10" spans="1:13">
      <c r="A10" s="1">
        <v>5</v>
      </c>
      <c r="B10" s="1" t="str">
        <f>IF(BDD!E9="","",BDD!E9)</f>
        <v>DUPONT5</v>
      </c>
      <c r="C10" s="1" t="str">
        <f>IF(BDD!F9="","",BDD!F9)</f>
        <v>Christophe 5</v>
      </c>
      <c r="D10" s="1"/>
      <c r="E10" s="1"/>
      <c r="F10" s="8"/>
      <c r="G10" s="8"/>
      <c r="H10" s="8" t="str">
        <f t="shared" si="0"/>
        <v/>
      </c>
      <c r="I10" s="8" t="str">
        <f t="shared" si="1"/>
        <v/>
      </c>
      <c r="J10" s="8" t="str">
        <f t="shared" si="2"/>
        <v/>
      </c>
      <c r="L10" s="21">
        <f>BDD!P9</f>
        <v>5</v>
      </c>
      <c r="M10" s="21">
        <f>BDD!Q9</f>
        <v>30</v>
      </c>
    </row>
    <row r="11" spans="1:13">
      <c r="A11" s="1">
        <v>6</v>
      </c>
      <c r="B11" s="1" t="str">
        <f>IF(BDD!E10="","",BDD!E10)</f>
        <v>DUPONT6</v>
      </c>
      <c r="C11" s="1" t="str">
        <f>IF(BDD!F10="","",BDD!F10)</f>
        <v>Christophe 6</v>
      </c>
      <c r="D11" s="1"/>
      <c r="E11" s="1"/>
      <c r="F11" s="8"/>
      <c r="G11" s="8"/>
      <c r="H11" s="8" t="str">
        <f t="shared" si="0"/>
        <v/>
      </c>
      <c r="I11" s="8" t="str">
        <f t="shared" si="1"/>
        <v/>
      </c>
      <c r="J11" s="8" t="str">
        <f t="shared" si="2"/>
        <v/>
      </c>
      <c r="L11" s="21">
        <f>BDD!P10</f>
        <v>6</v>
      </c>
      <c r="M11" s="21">
        <f>BDD!Q10</f>
        <v>25</v>
      </c>
    </row>
    <row r="12" spans="1:13">
      <c r="A12" s="1">
        <v>7</v>
      </c>
      <c r="B12" s="1" t="str">
        <f>IF(BDD!E11="","",BDD!E11)</f>
        <v/>
      </c>
      <c r="C12" s="1" t="str">
        <f>IF(BDD!F11="","",BDD!F11)</f>
        <v/>
      </c>
      <c r="D12" s="1"/>
      <c r="E12" s="1"/>
      <c r="F12" s="8"/>
      <c r="G12" s="8"/>
      <c r="H12" s="8" t="str">
        <f t="shared" si="0"/>
        <v/>
      </c>
      <c r="I12" s="8" t="str">
        <f t="shared" si="1"/>
        <v/>
      </c>
      <c r="J12" s="8" t="str">
        <f t="shared" si="2"/>
        <v/>
      </c>
      <c r="L12" s="21">
        <f>BDD!P11</f>
        <v>7</v>
      </c>
      <c r="M12" s="21">
        <f>BDD!Q11</f>
        <v>20</v>
      </c>
    </row>
    <row r="13" spans="1:13">
      <c r="A13" s="1">
        <v>8</v>
      </c>
      <c r="B13" s="1" t="str">
        <f>IF(BDD!E12="","",BDD!E12)</f>
        <v/>
      </c>
      <c r="C13" s="1" t="str">
        <f>IF(BDD!F12="","",BDD!F12)</f>
        <v/>
      </c>
      <c r="D13" s="1"/>
      <c r="E13" s="1"/>
      <c r="F13" s="8"/>
      <c r="G13" s="8"/>
      <c r="H13" s="8" t="str">
        <f t="shared" si="0"/>
        <v/>
      </c>
      <c r="I13" s="8" t="str">
        <f t="shared" si="1"/>
        <v/>
      </c>
      <c r="J13" s="8" t="str">
        <f t="shared" si="2"/>
        <v/>
      </c>
      <c r="L13" s="21">
        <f>BDD!P12</f>
        <v>8</v>
      </c>
      <c r="M13" s="21">
        <f>BDD!Q12</f>
        <v>15</v>
      </c>
    </row>
    <row r="14" spans="1:13">
      <c r="A14" s="1">
        <v>9</v>
      </c>
      <c r="B14" s="1" t="str">
        <f>IF(BDD!E13="","",BDD!E13)</f>
        <v/>
      </c>
      <c r="C14" s="1" t="str">
        <f>IF(BDD!F13="","",BDD!F13)</f>
        <v/>
      </c>
      <c r="D14" s="1"/>
      <c r="E14" s="1"/>
      <c r="F14" s="8"/>
      <c r="G14" s="8"/>
      <c r="H14" s="8" t="str">
        <f t="shared" si="0"/>
        <v/>
      </c>
      <c r="I14" s="8" t="str">
        <f t="shared" si="1"/>
        <v/>
      </c>
      <c r="J14" s="8" t="str">
        <f t="shared" si="2"/>
        <v/>
      </c>
      <c r="L14" s="21">
        <f>BDD!P13</f>
        <v>9</v>
      </c>
      <c r="M14" s="21">
        <f>BDD!Q13</f>
        <v>10</v>
      </c>
    </row>
    <row r="15" spans="1:13">
      <c r="A15" s="1">
        <v>10</v>
      </c>
      <c r="B15" s="1" t="str">
        <f>IF(BDD!E14="","",BDD!E14)</f>
        <v/>
      </c>
      <c r="C15" s="1" t="str">
        <f>IF(BDD!F14="","",BDD!F14)</f>
        <v/>
      </c>
      <c r="D15" s="1"/>
      <c r="E15" s="1"/>
      <c r="F15" s="8"/>
      <c r="G15" s="8"/>
      <c r="H15" s="8" t="str">
        <f t="shared" si="0"/>
        <v/>
      </c>
      <c r="I15" s="8" t="str">
        <f t="shared" si="1"/>
        <v/>
      </c>
      <c r="J15" s="8" t="str">
        <f t="shared" si="2"/>
        <v/>
      </c>
      <c r="L15" s="21">
        <f>BDD!P14</f>
        <v>10</v>
      </c>
      <c r="M15" s="21">
        <f>BDD!Q14</f>
        <v>5</v>
      </c>
    </row>
    <row r="16" spans="1:13">
      <c r="A16" s="1">
        <v>11</v>
      </c>
      <c r="B16" s="1" t="str">
        <f>IF(BDD!E15="","",BDD!E15)</f>
        <v/>
      </c>
      <c r="C16" s="1" t="str">
        <f>IF(BDD!F15="","",BDD!F15)</f>
        <v/>
      </c>
      <c r="D16" s="1"/>
      <c r="E16" s="1"/>
      <c r="F16" s="8"/>
      <c r="G16" s="8"/>
      <c r="H16" s="8" t="str">
        <f t="shared" si="0"/>
        <v/>
      </c>
      <c r="I16" s="8" t="str">
        <f t="shared" si="1"/>
        <v/>
      </c>
      <c r="J16" s="8" t="str">
        <f t="shared" si="2"/>
        <v/>
      </c>
      <c r="L16" s="21">
        <f>BDD!P15</f>
        <v>11</v>
      </c>
      <c r="M16" s="21">
        <f>BDD!Q15</f>
        <v>1</v>
      </c>
    </row>
    <row r="17" spans="1:13">
      <c r="A17" s="1">
        <v>12</v>
      </c>
      <c r="B17" s="1" t="str">
        <f>IF(BDD!E16="","",BDD!E16)</f>
        <v/>
      </c>
      <c r="C17" s="1" t="str">
        <f>IF(BDD!F16="","",BDD!F16)</f>
        <v/>
      </c>
      <c r="D17" s="1"/>
      <c r="E17" s="1"/>
      <c r="F17" s="8"/>
      <c r="G17" s="8"/>
      <c r="H17" s="8" t="str">
        <f t="shared" si="0"/>
        <v/>
      </c>
      <c r="I17" s="8" t="str">
        <f t="shared" si="1"/>
        <v/>
      </c>
      <c r="J17" s="8" t="str">
        <f t="shared" si="2"/>
        <v/>
      </c>
      <c r="L17" s="21">
        <f>BDD!P16</f>
        <v>12</v>
      </c>
      <c r="M17" s="21">
        <f>BDD!Q16</f>
        <v>1</v>
      </c>
    </row>
    <row r="18" spans="1:13">
      <c r="A18" s="1">
        <v>13</v>
      </c>
      <c r="B18" s="1" t="str">
        <f>IF(BDD!E17="","",BDD!E17)</f>
        <v/>
      </c>
      <c r="C18" s="1" t="str">
        <f>IF(BDD!F17="","",BDD!F17)</f>
        <v/>
      </c>
      <c r="D18" s="1"/>
      <c r="E18" s="1"/>
      <c r="F18" s="8"/>
      <c r="G18" s="8"/>
      <c r="H18" s="8" t="str">
        <f t="shared" si="0"/>
        <v/>
      </c>
      <c r="I18" s="8" t="str">
        <f t="shared" si="1"/>
        <v/>
      </c>
      <c r="J18" s="8" t="str">
        <f t="shared" si="2"/>
        <v/>
      </c>
      <c r="L18" s="21">
        <f>BDD!P17</f>
        <v>13</v>
      </c>
      <c r="M18" s="21">
        <f>BDD!Q17</f>
        <v>1</v>
      </c>
    </row>
    <row r="19" spans="1:13">
      <c r="A19" s="1">
        <v>14</v>
      </c>
      <c r="B19" s="1" t="str">
        <f>IF(BDD!E18="","",BDD!E18)</f>
        <v/>
      </c>
      <c r="C19" s="1" t="str">
        <f>IF(BDD!F18="","",BDD!F18)</f>
        <v/>
      </c>
      <c r="D19" s="1"/>
      <c r="E19" s="1"/>
      <c r="F19" s="8"/>
      <c r="G19" s="8"/>
      <c r="H19" s="8" t="str">
        <f t="shared" si="0"/>
        <v/>
      </c>
      <c r="I19" s="8" t="str">
        <f t="shared" si="1"/>
        <v/>
      </c>
      <c r="J19" s="8" t="str">
        <f t="shared" si="2"/>
        <v/>
      </c>
      <c r="L19" s="21">
        <f>BDD!P18</f>
        <v>14</v>
      </c>
      <c r="M19" s="21">
        <f>BDD!Q18</f>
        <v>1</v>
      </c>
    </row>
    <row r="20" spans="1:13">
      <c r="A20" s="1">
        <v>15</v>
      </c>
      <c r="B20" s="1" t="str">
        <f>IF(BDD!E19="","",BDD!E19)</f>
        <v/>
      </c>
      <c r="C20" s="1" t="str">
        <f>IF(BDD!F19="","",BDD!F19)</f>
        <v/>
      </c>
      <c r="D20" s="1"/>
      <c r="E20" s="1"/>
      <c r="F20" s="8"/>
      <c r="G20" s="8"/>
      <c r="H20" s="8" t="str">
        <f t="shared" si="0"/>
        <v/>
      </c>
      <c r="I20" s="8" t="str">
        <f t="shared" si="1"/>
        <v/>
      </c>
      <c r="J20" s="8" t="str">
        <f t="shared" si="2"/>
        <v/>
      </c>
      <c r="L20" s="21">
        <f>BDD!P19</f>
        <v>15</v>
      </c>
      <c r="M20" s="21">
        <f>BDD!Q19</f>
        <v>1</v>
      </c>
    </row>
    <row r="21" spans="1:13">
      <c r="A21" s="1">
        <v>16</v>
      </c>
      <c r="B21" s="1" t="str">
        <f>IF(BDD!E20="","",BDD!E20)</f>
        <v/>
      </c>
      <c r="C21" s="1" t="str">
        <f>IF(BDD!F20="","",BDD!F20)</f>
        <v/>
      </c>
      <c r="D21" s="1"/>
      <c r="E21" s="1"/>
      <c r="F21" s="8"/>
      <c r="G21" s="8"/>
      <c r="H21" s="8" t="str">
        <f t="shared" si="0"/>
        <v/>
      </c>
      <c r="I21" s="8" t="str">
        <f t="shared" si="1"/>
        <v/>
      </c>
      <c r="J21" s="8" t="str">
        <f t="shared" si="2"/>
        <v/>
      </c>
      <c r="L21" s="21">
        <f>BDD!P20</f>
        <v>16</v>
      </c>
      <c r="M21" s="21">
        <f>BDD!Q20</f>
        <v>1</v>
      </c>
    </row>
    <row r="22" spans="1:13">
      <c r="A22" s="1">
        <v>17</v>
      </c>
      <c r="B22" s="1" t="str">
        <f>IF(BDD!E21="","",BDD!E21)</f>
        <v/>
      </c>
      <c r="C22" s="1" t="str">
        <f>IF(BDD!F21="","",BDD!F21)</f>
        <v/>
      </c>
      <c r="D22" s="1"/>
      <c r="E22" s="1"/>
      <c r="F22" s="8"/>
      <c r="G22" s="8"/>
      <c r="H22" s="8" t="str">
        <f t="shared" si="0"/>
        <v/>
      </c>
      <c r="I22" s="8" t="str">
        <f t="shared" si="1"/>
        <v/>
      </c>
      <c r="J22" s="8" t="str">
        <f t="shared" si="2"/>
        <v/>
      </c>
      <c r="L22" s="21">
        <f>BDD!P21</f>
        <v>17</v>
      </c>
      <c r="M22" s="21">
        <f>BDD!Q21</f>
        <v>1</v>
      </c>
    </row>
    <row r="23" spans="1:13">
      <c r="A23" s="1">
        <v>18</v>
      </c>
      <c r="B23" s="1" t="str">
        <f>IF(BDD!E22="","",BDD!E22)</f>
        <v/>
      </c>
      <c r="C23" s="1" t="str">
        <f>IF(BDD!F22="","",BDD!F22)</f>
        <v/>
      </c>
      <c r="D23" s="1"/>
      <c r="E23" s="1"/>
      <c r="F23" s="8"/>
      <c r="G23" s="8"/>
      <c r="H23" s="8" t="str">
        <f t="shared" si="0"/>
        <v/>
      </c>
      <c r="I23" s="8" t="str">
        <f t="shared" si="1"/>
        <v/>
      </c>
      <c r="J23" s="8" t="str">
        <f t="shared" si="2"/>
        <v/>
      </c>
      <c r="L23" s="21">
        <f>BDD!P22</f>
        <v>18</v>
      </c>
      <c r="M23" s="21">
        <f>BDD!Q22</f>
        <v>1</v>
      </c>
    </row>
    <row r="24" spans="1:13">
      <c r="A24" s="1">
        <v>19</v>
      </c>
      <c r="B24" s="1" t="str">
        <f>IF(BDD!E23="","",BDD!E23)</f>
        <v/>
      </c>
      <c r="C24" s="1" t="str">
        <f>IF(BDD!F23="","",BDD!F23)</f>
        <v/>
      </c>
      <c r="D24" s="1"/>
      <c r="E24" s="1"/>
      <c r="F24" s="8"/>
      <c r="G24" s="8"/>
      <c r="H24" s="8" t="str">
        <f t="shared" si="0"/>
        <v/>
      </c>
      <c r="I24" s="8" t="str">
        <f t="shared" si="1"/>
        <v/>
      </c>
      <c r="J24" s="8" t="str">
        <f t="shared" si="2"/>
        <v/>
      </c>
      <c r="L24" s="21">
        <f>BDD!P23</f>
        <v>19</v>
      </c>
      <c r="M24" s="21">
        <f>BDD!Q23</f>
        <v>1</v>
      </c>
    </row>
    <row r="25" spans="1:13">
      <c r="A25" s="1">
        <v>20</v>
      </c>
      <c r="B25" s="1" t="str">
        <f>IF(BDD!E24="","",BDD!E24)</f>
        <v/>
      </c>
      <c r="C25" s="1" t="str">
        <f>IF(BDD!F24="","",BDD!F24)</f>
        <v/>
      </c>
      <c r="D25" s="1"/>
      <c r="E25" s="1"/>
      <c r="F25" s="8"/>
      <c r="G25" s="8"/>
      <c r="H25" s="8" t="str">
        <f t="shared" si="0"/>
        <v/>
      </c>
      <c r="I25" s="8" t="str">
        <f t="shared" si="1"/>
        <v/>
      </c>
      <c r="J25" s="8" t="str">
        <f t="shared" si="2"/>
        <v/>
      </c>
      <c r="L25" s="21">
        <f>BDD!P24</f>
        <v>20</v>
      </c>
      <c r="M25" s="21">
        <f>BDD!Q24</f>
        <v>1</v>
      </c>
    </row>
  </sheetData>
  <mergeCells count="2">
    <mergeCell ref="B1:I2"/>
    <mergeCell ref="L4:M4"/>
  </mergeCells>
  <conditionalFormatting sqref="H6:J25">
    <cfRule type="cellIs" dxfId="2" priority="3" operator="between">
      <formula>1</formula>
      <formula>5</formula>
    </cfRule>
  </conditionalFormatting>
  <dataValidations count="3">
    <dataValidation type="custom" allowBlank="1" showInputMessage="1" showErrorMessage="1" error="Veuillez taper le mot OUI en majuscule S,V,P" prompt="Si il y a une exclusion veuillez taper le mot OUI en majuscule  S.V.P&#10;sinon la cellule reste vide.&#10;" sqref="F6:F25">
      <formula1>EXACT(F6,"OUI")</formula1>
    </dataValidation>
    <dataValidation type="whole" allowBlank="1" showInputMessage="1" showErrorMessage="1" error="Pénalité compris entre 1 à 5" prompt="Si il y a une pénalité veuillez taper un chiffre compris entre 1 et 5 sinon la cellule reste vide." sqref="E6:E25">
      <formula1>1</formula1>
      <formula2>5</formula2>
    </dataValidation>
    <dataValidation type="whole" allowBlank="1" showInputMessage="1" showErrorMessage="1" prompt="Point supplémentaire si exaequo" sqref="G6:G25">
      <formula1>1</formula1>
      <formula2>5</formula2>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3"/>
  <dimension ref="A1:Q25"/>
  <sheetViews>
    <sheetView topLeftCell="B1" workbookViewId="0">
      <selection activeCell="U23" sqref="U23"/>
    </sheetView>
  </sheetViews>
  <sheetFormatPr baseColWidth="10" defaultColWidth="11.42578125" defaultRowHeight="15" outlineLevelCol="1"/>
  <cols>
    <col min="1" max="1" width="4" style="3" customWidth="1"/>
    <col min="2" max="2" width="22" style="3" customWidth="1"/>
    <col min="3" max="3" width="23" style="3" customWidth="1"/>
    <col min="4" max="6" width="15.28515625" style="3" customWidth="1"/>
    <col min="7" max="7" width="9.7109375" style="3" customWidth="1"/>
    <col min="8" max="8" width="8" style="3" customWidth="1"/>
    <col min="9" max="9" width="10.28515625" style="3" customWidth="1"/>
    <col min="10" max="10" width="18.140625" style="3" customWidth="1"/>
    <col min="11" max="11" width="11.85546875" style="3" customWidth="1" outlineLevel="1"/>
    <col min="12" max="12" width="11.42578125" style="3"/>
    <col min="13" max="13" width="2" style="3" customWidth="1"/>
    <col min="14" max="16384" width="11.42578125" style="3"/>
  </cols>
  <sheetData>
    <row r="1" spans="1:17">
      <c r="B1" s="62"/>
      <c r="C1" s="62"/>
      <c r="D1" s="62"/>
      <c r="E1" s="62"/>
      <c r="F1" s="62"/>
      <c r="G1" s="62"/>
      <c r="H1" s="62"/>
      <c r="I1" s="62"/>
      <c r="J1" s="62"/>
      <c r="K1" s="62"/>
      <c r="L1" s="62"/>
    </row>
    <row r="2" spans="1:17" ht="27" customHeight="1">
      <c r="B2" s="62"/>
      <c r="C2" s="62"/>
      <c r="D2" s="62"/>
      <c r="E2" s="62"/>
      <c r="F2" s="62"/>
      <c r="G2" s="62"/>
      <c r="H2" s="62"/>
      <c r="I2" s="62"/>
      <c r="J2" s="62"/>
      <c r="K2" s="62"/>
      <c r="L2" s="62"/>
      <c r="O2" s="24" t="s">
        <v>30</v>
      </c>
      <c r="Q2" s="19" t="s">
        <v>62</v>
      </c>
    </row>
    <row r="3" spans="1:17" ht="27" customHeight="1">
      <c r="F3" s="13" t="s">
        <v>75</v>
      </c>
      <c r="G3" s="13" t="s">
        <v>7</v>
      </c>
      <c r="H3" s="13" t="s">
        <v>2</v>
      </c>
      <c r="O3" s="53">
        <v>0</v>
      </c>
    </row>
    <row r="4" spans="1:17" ht="27" customHeight="1">
      <c r="F4" s="13">
        <v>100</v>
      </c>
      <c r="G4" s="13">
        <v>200</v>
      </c>
      <c r="H4" s="13">
        <v>120</v>
      </c>
      <c r="N4" s="69" t="s">
        <v>22</v>
      </c>
      <c r="O4" s="69"/>
    </row>
    <row r="5" spans="1:17">
      <c r="A5" s="1" t="s">
        <v>0</v>
      </c>
      <c r="B5" s="1" t="s">
        <v>1</v>
      </c>
      <c r="C5" s="1" t="s">
        <v>6</v>
      </c>
      <c r="D5" s="1" t="s">
        <v>39</v>
      </c>
      <c r="E5" s="1" t="s">
        <v>2</v>
      </c>
      <c r="F5" s="1" t="s">
        <v>76</v>
      </c>
      <c r="G5" s="1" t="s">
        <v>25</v>
      </c>
      <c r="H5" s="1" t="s">
        <v>30</v>
      </c>
      <c r="I5" s="1" t="s">
        <v>38</v>
      </c>
      <c r="J5" s="1" t="s">
        <v>5</v>
      </c>
      <c r="K5" s="1" t="s">
        <v>35</v>
      </c>
      <c r="L5" s="8" t="s">
        <v>36</v>
      </c>
      <c r="N5" s="15" t="s">
        <v>20</v>
      </c>
      <c r="O5" s="15" t="s">
        <v>15</v>
      </c>
    </row>
    <row r="6" spans="1:17">
      <c r="A6" s="2">
        <v>1</v>
      </c>
      <c r="B6" s="2" t="str">
        <f>IF(BDD!E5="","",BDD!E5)</f>
        <v>DUPONT1</v>
      </c>
      <c r="C6" s="2" t="str">
        <f>IF(BDD!F5="","",BDD!F5)</f>
        <v>Christophe 1</v>
      </c>
      <c r="D6" s="1">
        <v>18</v>
      </c>
      <c r="E6" s="1">
        <v>18.5</v>
      </c>
      <c r="F6" s="78">
        <f>D6*$F$4-E6</f>
        <v>1781.5</v>
      </c>
      <c r="G6" s="1"/>
      <c r="H6" s="1"/>
      <c r="I6" s="1"/>
      <c r="J6" s="16">
        <f>IFERROR(IF(H6="oui",O$3,VLOOKUP(K6,bareme_souleveur,2,1))-G6+I6,"")</f>
        <v>35</v>
      </c>
      <c r="K6" s="16">
        <f>IFERROR(IF(H6="oui",O$3,RANK(F6,F$6:F$25,0)),"")</f>
        <v>4</v>
      </c>
      <c r="L6" s="16">
        <f>IFERROR(IF(H6="oui",O$3,RANK(J6,J$6:J$25,0)),"")</f>
        <v>4</v>
      </c>
      <c r="N6" s="18">
        <f>BDD!P5</f>
        <v>1</v>
      </c>
      <c r="O6" s="18">
        <f>BDD!Q5</f>
        <v>50</v>
      </c>
    </row>
    <row r="7" spans="1:17">
      <c r="A7" s="2">
        <v>2</v>
      </c>
      <c r="B7" s="2" t="str">
        <f>IF(BDD!E6="","",BDD!E6)</f>
        <v>DUPONT2</v>
      </c>
      <c r="C7" s="2" t="str">
        <f>IF(BDD!F6="","",BDD!F6)</f>
        <v>Christophe 2</v>
      </c>
      <c r="D7" s="1">
        <v>20</v>
      </c>
      <c r="E7" s="1">
        <v>18.399999999999999</v>
      </c>
      <c r="F7" s="78">
        <f t="shared" ref="F7:F11" si="0">D7*$F$4-E7</f>
        <v>1981.6</v>
      </c>
      <c r="G7" s="1"/>
      <c r="H7" s="1"/>
      <c r="I7" s="1"/>
      <c r="J7" s="16">
        <f>IFERROR(IF(H7="oui",O$3,VLOOKUP(K7,bareme_souleveur,2,1))-G7+I7,"")</f>
        <v>50</v>
      </c>
      <c r="K7" s="16">
        <f t="shared" ref="K7:K25" si="1">IFERROR(IF(H7="oui",O$3,RANK(F7,F$6:F$25,0)),"")</f>
        <v>1</v>
      </c>
      <c r="L7" s="16">
        <f t="shared" ref="L7:L25" si="2">IFERROR(IF(H7="oui",O$3,RANK(J7,J$6:J$25,0)),"")</f>
        <v>1</v>
      </c>
      <c r="N7" s="18">
        <f>BDD!P6</f>
        <v>2</v>
      </c>
      <c r="O7" s="18">
        <f>BDD!Q6</f>
        <v>45</v>
      </c>
    </row>
    <row r="8" spans="1:17">
      <c r="A8" s="2">
        <v>3</v>
      </c>
      <c r="B8" s="2" t="str">
        <f>IF(BDD!E7="","",BDD!E7)</f>
        <v>DUPONT3</v>
      </c>
      <c r="C8" s="2" t="str">
        <f>IF(BDD!F7="","",BDD!F7)</f>
        <v>Christophe 3</v>
      </c>
      <c r="D8" s="1">
        <v>19</v>
      </c>
      <c r="E8" s="1">
        <v>18.5</v>
      </c>
      <c r="F8" s="78">
        <f t="shared" si="0"/>
        <v>1881.5</v>
      </c>
      <c r="G8" s="1"/>
      <c r="H8" s="1"/>
      <c r="I8" s="1"/>
      <c r="J8" s="16">
        <f>IFERROR(IF(H8="oui",O$3,VLOOKUP(K8,bareme_souleveur,2,1))-G8+I8,"")</f>
        <v>40</v>
      </c>
      <c r="K8" s="16">
        <f t="shared" si="1"/>
        <v>3</v>
      </c>
      <c r="L8" s="16">
        <f t="shared" si="2"/>
        <v>3</v>
      </c>
      <c r="N8" s="18">
        <f>BDD!P7</f>
        <v>3</v>
      </c>
      <c r="O8" s="18">
        <f>BDD!Q7</f>
        <v>40</v>
      </c>
    </row>
    <row r="9" spans="1:17">
      <c r="A9" s="2">
        <v>4</v>
      </c>
      <c r="B9" s="2" t="str">
        <f>IF(BDD!E8="","",BDD!E8)</f>
        <v>DUPONT4</v>
      </c>
      <c r="C9" s="2" t="str">
        <f>IF(BDD!F8="","",BDD!F8)</f>
        <v>Christophe 4</v>
      </c>
      <c r="D9" s="1">
        <v>15</v>
      </c>
      <c r="E9" s="1">
        <v>14.5</v>
      </c>
      <c r="F9" s="78">
        <f t="shared" si="0"/>
        <v>1485.5</v>
      </c>
      <c r="G9" s="1"/>
      <c r="H9" s="1"/>
      <c r="I9" s="1"/>
      <c r="J9" s="16">
        <f>IFERROR(IF(H9="oui",O$3,VLOOKUP(K9,bareme_souleveur,2,1))-G9+I9,"")</f>
        <v>25</v>
      </c>
      <c r="K9" s="16">
        <f t="shared" si="1"/>
        <v>6</v>
      </c>
      <c r="L9" s="16">
        <f t="shared" si="2"/>
        <v>6</v>
      </c>
      <c r="N9" s="18">
        <f>BDD!P8</f>
        <v>4</v>
      </c>
      <c r="O9" s="18">
        <f>BDD!Q8</f>
        <v>35</v>
      </c>
    </row>
    <row r="10" spans="1:17">
      <c r="A10" s="2">
        <v>5</v>
      </c>
      <c r="B10" s="2" t="str">
        <f>IF(BDD!E9="","",BDD!E9)</f>
        <v>DUPONT5</v>
      </c>
      <c r="C10" s="2" t="str">
        <f>IF(BDD!F9="","",BDD!F9)</f>
        <v>Christophe 5</v>
      </c>
      <c r="D10" s="1">
        <v>20</v>
      </c>
      <c r="E10" s="1">
        <v>23</v>
      </c>
      <c r="F10" s="78">
        <f t="shared" si="0"/>
        <v>1977</v>
      </c>
      <c r="G10" s="1"/>
      <c r="H10" s="1"/>
      <c r="I10" s="1"/>
      <c r="J10" s="16">
        <f>IFERROR(IF(H10="oui",O$3,VLOOKUP(K10,bareme_souleveur,2,1))-G10+I10,"")</f>
        <v>45</v>
      </c>
      <c r="K10" s="16">
        <f t="shared" si="1"/>
        <v>2</v>
      </c>
      <c r="L10" s="16">
        <f t="shared" si="2"/>
        <v>2</v>
      </c>
      <c r="N10" s="18">
        <f>BDD!P9</f>
        <v>5</v>
      </c>
      <c r="O10" s="18">
        <f>BDD!Q9</f>
        <v>30</v>
      </c>
    </row>
    <row r="11" spans="1:17">
      <c r="A11" s="2">
        <v>6</v>
      </c>
      <c r="B11" s="2" t="str">
        <f>IF(BDD!E10="","",BDD!E10)</f>
        <v>DUPONT6</v>
      </c>
      <c r="C11" s="2" t="str">
        <f>IF(BDD!F10="","",BDD!F10)</f>
        <v>Christophe 6</v>
      </c>
      <c r="D11" s="1">
        <v>18</v>
      </c>
      <c r="E11" s="1">
        <v>21.2</v>
      </c>
      <c r="F11" s="78">
        <f t="shared" si="0"/>
        <v>1778.8</v>
      </c>
      <c r="G11" s="1"/>
      <c r="H11" s="1"/>
      <c r="I11" s="1"/>
      <c r="J11" s="16">
        <f>IFERROR(IF(H11="oui",O$3,VLOOKUP(K11,bareme_souleveur,2,1))-G11+I11,"")</f>
        <v>30</v>
      </c>
      <c r="K11" s="16">
        <f t="shared" si="1"/>
        <v>5</v>
      </c>
      <c r="L11" s="16">
        <f t="shared" si="2"/>
        <v>5</v>
      </c>
      <c r="N11" s="18">
        <f>BDD!P10</f>
        <v>6</v>
      </c>
      <c r="O11" s="18">
        <f>BDD!Q10</f>
        <v>25</v>
      </c>
    </row>
    <row r="12" spans="1:17">
      <c r="A12" s="2">
        <v>7</v>
      </c>
      <c r="B12" s="2" t="str">
        <f>IF(BDD!E11="","",BDD!E11)</f>
        <v/>
      </c>
      <c r="C12" s="2" t="str">
        <f>IF(BDD!F11="","",BDD!F11)</f>
        <v/>
      </c>
      <c r="D12" s="1"/>
      <c r="E12" s="1"/>
      <c r="F12" s="78"/>
      <c r="G12" s="1"/>
      <c r="H12" s="1"/>
      <c r="I12" s="1"/>
      <c r="J12" s="16" t="str">
        <f>IFERROR(IF(H12="oui",O$3,VLOOKUP(K12,bareme_souleveur,2,1))-G12+I12,"")</f>
        <v/>
      </c>
      <c r="K12" s="16" t="str">
        <f t="shared" si="1"/>
        <v/>
      </c>
      <c r="L12" s="16" t="str">
        <f t="shared" si="2"/>
        <v/>
      </c>
      <c r="N12" s="18">
        <f>BDD!P11</f>
        <v>7</v>
      </c>
      <c r="O12" s="18">
        <f>BDD!Q11</f>
        <v>20</v>
      </c>
    </row>
    <row r="13" spans="1:17">
      <c r="A13" s="2">
        <v>8</v>
      </c>
      <c r="B13" s="2" t="str">
        <f>IF(BDD!E12="","",BDD!E12)</f>
        <v/>
      </c>
      <c r="C13" s="2" t="str">
        <f>IF(BDD!F12="","",BDD!F12)</f>
        <v/>
      </c>
      <c r="D13" s="1"/>
      <c r="E13" s="1"/>
      <c r="F13" s="78"/>
      <c r="G13" s="1"/>
      <c r="H13" s="1"/>
      <c r="I13" s="1"/>
      <c r="J13" s="16" t="str">
        <f>IFERROR(IF(H13="oui",O$3,VLOOKUP(K13,bareme_souleveur,2,1))-G13+I13,"")</f>
        <v/>
      </c>
      <c r="K13" s="16" t="str">
        <f t="shared" si="1"/>
        <v/>
      </c>
      <c r="L13" s="16" t="str">
        <f t="shared" si="2"/>
        <v/>
      </c>
      <c r="N13" s="18">
        <f>BDD!P12</f>
        <v>8</v>
      </c>
      <c r="O13" s="18">
        <f>BDD!Q12</f>
        <v>15</v>
      </c>
    </row>
    <row r="14" spans="1:17">
      <c r="A14" s="2">
        <v>9</v>
      </c>
      <c r="B14" s="2" t="str">
        <f>IF(BDD!E13="","",BDD!E13)</f>
        <v/>
      </c>
      <c r="C14" s="2" t="str">
        <f>IF(BDD!F13="","",BDD!F13)</f>
        <v/>
      </c>
      <c r="D14" s="1"/>
      <c r="E14" s="1"/>
      <c r="F14" s="78"/>
      <c r="G14" s="1"/>
      <c r="H14" s="1"/>
      <c r="I14" s="1"/>
      <c r="J14" s="16" t="str">
        <f>IFERROR(IF(H14="oui",O$3,VLOOKUP(K14,bareme_souleveur,2,1))-G14+I14,"")</f>
        <v/>
      </c>
      <c r="K14" s="16" t="str">
        <f t="shared" si="1"/>
        <v/>
      </c>
      <c r="L14" s="16" t="str">
        <f t="shared" si="2"/>
        <v/>
      </c>
      <c r="N14" s="18">
        <f>BDD!P13</f>
        <v>9</v>
      </c>
      <c r="O14" s="18">
        <f>BDD!Q13</f>
        <v>10</v>
      </c>
    </row>
    <row r="15" spans="1:17">
      <c r="A15" s="2">
        <v>10</v>
      </c>
      <c r="B15" s="2" t="str">
        <f>IF(BDD!E14="","",BDD!E14)</f>
        <v/>
      </c>
      <c r="C15" s="2" t="str">
        <f>IF(BDD!F14="","",BDD!F14)</f>
        <v/>
      </c>
      <c r="D15" s="1"/>
      <c r="E15" s="1"/>
      <c r="F15" s="78"/>
      <c r="G15" s="1"/>
      <c r="H15" s="1"/>
      <c r="I15" s="1"/>
      <c r="J15" s="16" t="str">
        <f>IFERROR(IF(H15="oui",O$3,VLOOKUP(K15,bareme_souleveur,2,1))-G15+I15,"")</f>
        <v/>
      </c>
      <c r="K15" s="16" t="str">
        <f t="shared" si="1"/>
        <v/>
      </c>
      <c r="L15" s="16" t="str">
        <f t="shared" si="2"/>
        <v/>
      </c>
      <c r="N15" s="18">
        <f>BDD!P14</f>
        <v>10</v>
      </c>
      <c r="O15" s="18">
        <f>BDD!Q14</f>
        <v>5</v>
      </c>
    </row>
    <row r="16" spans="1:17">
      <c r="A16" s="2">
        <v>11</v>
      </c>
      <c r="B16" s="2" t="str">
        <f>IF(BDD!E15="","",BDD!E15)</f>
        <v/>
      </c>
      <c r="C16" s="2" t="str">
        <f>IF(BDD!F15="","",BDD!F15)</f>
        <v/>
      </c>
      <c r="D16" s="1"/>
      <c r="E16" s="1"/>
      <c r="F16" s="78"/>
      <c r="G16" s="1"/>
      <c r="H16" s="1"/>
      <c r="I16" s="1"/>
      <c r="J16" s="16" t="str">
        <f>IFERROR(IF(H16="oui",O$3,VLOOKUP(K16,bareme_souleveur,2,1))-G16+I16,"")</f>
        <v/>
      </c>
      <c r="K16" s="16" t="str">
        <f t="shared" si="1"/>
        <v/>
      </c>
      <c r="L16" s="16" t="str">
        <f t="shared" si="2"/>
        <v/>
      </c>
      <c r="N16" s="18">
        <f>BDD!P15</f>
        <v>11</v>
      </c>
      <c r="O16" s="18">
        <f>BDD!Q15</f>
        <v>1</v>
      </c>
    </row>
    <row r="17" spans="1:15">
      <c r="A17" s="2">
        <v>12</v>
      </c>
      <c r="B17" s="2" t="str">
        <f>IF(BDD!E16="","",BDD!E16)</f>
        <v/>
      </c>
      <c r="C17" s="2" t="str">
        <f>IF(BDD!F16="","",BDD!F16)</f>
        <v/>
      </c>
      <c r="D17" s="1"/>
      <c r="E17" s="1"/>
      <c r="F17" s="78"/>
      <c r="G17" s="1"/>
      <c r="H17" s="1"/>
      <c r="I17" s="1"/>
      <c r="J17" s="16" t="str">
        <f>IFERROR(IF(H17="oui",O$3,VLOOKUP(K17,bareme_souleveur,2,1))-G17+I17,"")</f>
        <v/>
      </c>
      <c r="K17" s="16" t="str">
        <f t="shared" si="1"/>
        <v/>
      </c>
      <c r="L17" s="16" t="str">
        <f t="shared" si="2"/>
        <v/>
      </c>
      <c r="N17" s="18">
        <f>BDD!P16</f>
        <v>12</v>
      </c>
      <c r="O17" s="18">
        <f>BDD!Q16</f>
        <v>1</v>
      </c>
    </row>
    <row r="18" spans="1:15">
      <c r="A18" s="2">
        <v>13</v>
      </c>
      <c r="B18" s="2" t="str">
        <f>IF(BDD!E17="","",BDD!E17)</f>
        <v/>
      </c>
      <c r="C18" s="2" t="str">
        <f>IF(BDD!F17="","",BDD!F17)</f>
        <v/>
      </c>
      <c r="D18" s="1"/>
      <c r="E18" s="1"/>
      <c r="F18" s="78"/>
      <c r="G18" s="1"/>
      <c r="H18" s="1"/>
      <c r="I18" s="1"/>
      <c r="J18" s="16" t="str">
        <f>IFERROR(IF(H18="oui",O$3,VLOOKUP(K18,bareme_souleveur,2,1))-G18+I18,"")</f>
        <v/>
      </c>
      <c r="K18" s="16" t="str">
        <f t="shared" si="1"/>
        <v/>
      </c>
      <c r="L18" s="16" t="str">
        <f t="shared" si="2"/>
        <v/>
      </c>
      <c r="N18" s="18">
        <f>BDD!P17</f>
        <v>13</v>
      </c>
      <c r="O18" s="18">
        <f>BDD!Q17</f>
        <v>1</v>
      </c>
    </row>
    <row r="19" spans="1:15">
      <c r="A19" s="2">
        <v>14</v>
      </c>
      <c r="B19" s="2" t="str">
        <f>IF(BDD!E18="","",BDD!E18)</f>
        <v/>
      </c>
      <c r="C19" s="2" t="str">
        <f>IF(BDD!F18="","",BDD!F18)</f>
        <v/>
      </c>
      <c r="D19" s="1"/>
      <c r="E19" s="1"/>
      <c r="F19" s="78"/>
      <c r="G19" s="1"/>
      <c r="H19" s="1"/>
      <c r="I19" s="1"/>
      <c r="J19" s="16" t="str">
        <f>IFERROR(IF(H19="oui",O$3,VLOOKUP(K19,bareme_souleveur,2,1))-G19+I19,"")</f>
        <v/>
      </c>
      <c r="K19" s="16" t="str">
        <f t="shared" si="1"/>
        <v/>
      </c>
      <c r="L19" s="16" t="str">
        <f t="shared" si="2"/>
        <v/>
      </c>
      <c r="N19" s="18">
        <f>BDD!P18</f>
        <v>14</v>
      </c>
      <c r="O19" s="18">
        <f>BDD!Q18</f>
        <v>1</v>
      </c>
    </row>
    <row r="20" spans="1:15">
      <c r="A20" s="2">
        <v>15</v>
      </c>
      <c r="B20" s="2" t="str">
        <f>IF(BDD!E19="","",BDD!E19)</f>
        <v/>
      </c>
      <c r="C20" s="2" t="str">
        <f>IF(BDD!F19="","",BDD!F19)</f>
        <v/>
      </c>
      <c r="D20" s="1"/>
      <c r="E20" s="1"/>
      <c r="F20" s="78"/>
      <c r="G20" s="1"/>
      <c r="H20" s="1"/>
      <c r="I20" s="1"/>
      <c r="J20" s="16" t="str">
        <f>IFERROR(IF(H20="oui",O$3,VLOOKUP(K20,bareme_souleveur,2,1))-G20+I20,"")</f>
        <v/>
      </c>
      <c r="K20" s="16" t="str">
        <f t="shared" si="1"/>
        <v/>
      </c>
      <c r="L20" s="16" t="str">
        <f t="shared" si="2"/>
        <v/>
      </c>
      <c r="N20" s="18">
        <f>BDD!P19</f>
        <v>15</v>
      </c>
      <c r="O20" s="18">
        <f>BDD!Q19</f>
        <v>1</v>
      </c>
    </row>
    <row r="21" spans="1:15">
      <c r="A21" s="2">
        <v>16</v>
      </c>
      <c r="B21" s="2" t="str">
        <f>IF(BDD!E20="","",BDD!E20)</f>
        <v/>
      </c>
      <c r="C21" s="2" t="str">
        <f>IF(BDD!F20="","",BDD!F20)</f>
        <v/>
      </c>
      <c r="D21" s="1"/>
      <c r="E21" s="1"/>
      <c r="F21" s="78"/>
      <c r="G21" s="1"/>
      <c r="H21" s="1"/>
      <c r="I21" s="1"/>
      <c r="J21" s="16" t="str">
        <f>IFERROR(IF(H21="oui",O$3,VLOOKUP(K21,bareme_souleveur,2,1))-G21+I21,"")</f>
        <v/>
      </c>
      <c r="K21" s="16" t="str">
        <f t="shared" si="1"/>
        <v/>
      </c>
      <c r="L21" s="16" t="str">
        <f t="shared" si="2"/>
        <v/>
      </c>
      <c r="N21" s="18">
        <f>BDD!P20</f>
        <v>16</v>
      </c>
      <c r="O21" s="18">
        <f>BDD!Q20</f>
        <v>1</v>
      </c>
    </row>
    <row r="22" spans="1:15">
      <c r="A22" s="2">
        <v>17</v>
      </c>
      <c r="B22" s="2" t="str">
        <f>IF(BDD!E21="","",BDD!E21)</f>
        <v/>
      </c>
      <c r="C22" s="2" t="str">
        <f>IF(BDD!F21="","",BDD!F21)</f>
        <v/>
      </c>
      <c r="D22" s="1"/>
      <c r="E22" s="1"/>
      <c r="F22" s="78"/>
      <c r="G22" s="1"/>
      <c r="H22" s="1"/>
      <c r="I22" s="1"/>
      <c r="J22" s="16" t="str">
        <f>IFERROR(IF(H22="oui",O$3,VLOOKUP(K22,bareme_souleveur,2,1))-G22+I22,"")</f>
        <v/>
      </c>
      <c r="K22" s="16" t="str">
        <f t="shared" si="1"/>
        <v/>
      </c>
      <c r="L22" s="16" t="str">
        <f t="shared" si="2"/>
        <v/>
      </c>
      <c r="N22" s="18">
        <f>BDD!P21</f>
        <v>17</v>
      </c>
      <c r="O22" s="18">
        <f>BDD!Q21</f>
        <v>1</v>
      </c>
    </row>
    <row r="23" spans="1:15">
      <c r="A23" s="2">
        <v>18</v>
      </c>
      <c r="B23" s="2" t="str">
        <f>IF(BDD!E22="","",BDD!E22)</f>
        <v/>
      </c>
      <c r="C23" s="2" t="str">
        <f>IF(BDD!F22="","",BDD!F22)</f>
        <v/>
      </c>
      <c r="D23" s="1"/>
      <c r="E23" s="1"/>
      <c r="F23" s="78"/>
      <c r="G23" s="1"/>
      <c r="H23" s="1"/>
      <c r="I23" s="1"/>
      <c r="J23" s="16" t="str">
        <f>IFERROR(IF(H23="oui",O$3,VLOOKUP(K23,bareme_souleveur,2,1))-G23+I23,"")</f>
        <v/>
      </c>
      <c r="K23" s="16" t="str">
        <f t="shared" si="1"/>
        <v/>
      </c>
      <c r="L23" s="16" t="str">
        <f t="shared" si="2"/>
        <v/>
      </c>
      <c r="N23" s="18">
        <f>BDD!P22</f>
        <v>18</v>
      </c>
      <c r="O23" s="18">
        <f>BDD!Q22</f>
        <v>1</v>
      </c>
    </row>
    <row r="24" spans="1:15">
      <c r="A24" s="2">
        <v>19</v>
      </c>
      <c r="B24" s="2" t="str">
        <f>IF(BDD!E23="","",BDD!E23)</f>
        <v/>
      </c>
      <c r="C24" s="2" t="str">
        <f>IF(BDD!F23="","",BDD!F23)</f>
        <v/>
      </c>
      <c r="D24" s="1"/>
      <c r="E24" s="1"/>
      <c r="F24" s="78"/>
      <c r="G24" s="1"/>
      <c r="H24" s="1"/>
      <c r="I24" s="1"/>
      <c r="J24" s="16" t="str">
        <f>IFERROR(IF(H24="oui",O$3,VLOOKUP(K24,bareme_souleveur,2,1))-G24+I24,"")</f>
        <v/>
      </c>
      <c r="K24" s="16" t="str">
        <f t="shared" si="1"/>
        <v/>
      </c>
      <c r="L24" s="16" t="str">
        <f t="shared" si="2"/>
        <v/>
      </c>
      <c r="N24" s="18">
        <f>BDD!P23</f>
        <v>19</v>
      </c>
      <c r="O24" s="18">
        <f>BDD!Q23</f>
        <v>1</v>
      </c>
    </row>
    <row r="25" spans="1:15">
      <c r="A25" s="2">
        <v>20</v>
      </c>
      <c r="B25" s="2" t="str">
        <f>IF(BDD!E24="","",BDD!E24)</f>
        <v/>
      </c>
      <c r="C25" s="2" t="str">
        <f>IF(BDD!F24="","",BDD!F24)</f>
        <v/>
      </c>
      <c r="D25" s="1"/>
      <c r="E25" s="1"/>
      <c r="F25" s="78"/>
      <c r="G25" s="1"/>
      <c r="H25" s="1"/>
      <c r="I25" s="1"/>
      <c r="J25" s="16" t="str">
        <f>IFERROR(IF(H25="oui",O$3,VLOOKUP(K25,bareme_souleveur,2,1))-G25+I25,"")</f>
        <v/>
      </c>
      <c r="K25" s="16" t="str">
        <f t="shared" si="1"/>
        <v/>
      </c>
      <c r="L25" s="16" t="str">
        <f t="shared" si="2"/>
        <v/>
      </c>
      <c r="N25" s="18">
        <f>BDD!P24</f>
        <v>20</v>
      </c>
      <c r="O25" s="18">
        <f>BDD!Q24</f>
        <v>1</v>
      </c>
    </row>
  </sheetData>
  <mergeCells count="2">
    <mergeCell ref="B1:L2"/>
    <mergeCell ref="N4:O4"/>
  </mergeCells>
  <conditionalFormatting sqref="L6:L25">
    <cfRule type="cellIs" dxfId="1" priority="1" operator="between">
      <formula>1</formula>
      <formula>5</formula>
    </cfRule>
  </conditionalFormatting>
  <dataValidations count="3">
    <dataValidation type="custom" allowBlank="1" showInputMessage="1" showErrorMessage="1" error="Veuillez taper le mot OUI en majuscule S,V,P" prompt="Si il y a une exclusion veuillez taper le mot OUI en majuscule  S.V.P&#10;sinon la cellule reste vide.&#10;" sqref="H6:H25">
      <formula1>EXACT(H6,"OUI")</formula1>
    </dataValidation>
    <dataValidation type="whole" allowBlank="1" showInputMessage="1" showErrorMessage="1" error="Pénalité entre 1 à 5&#10;" prompt="Si il y a une pénalité veuillez taper un chiffre compris entre 1 et 5 sinon la cellule reste vide." sqref="G6:G25">
      <formula1>1</formula1>
      <formula2>5</formula2>
    </dataValidation>
    <dataValidation type="whole" allowBlank="1" showInputMessage="1" showErrorMessage="1" prompt="Point supplémentaire si exaequo" sqref="I6:I7 I9:I25">
      <formula1>1</formula1>
      <formula2>5</formula2>
    </dataValidation>
  </dataValidations>
  <pageMargins left="0.7" right="0.7" top="0.75" bottom="0.75" header="0.3" footer="0.3"/>
  <pageSetup paperSize="9" orientation="portrait" horizontalDpi="4294967293" verticalDpi="4294967293" r:id="rId1"/>
  <drawing r:id="rId2"/>
</worksheet>
</file>

<file path=xl/worksheets/sheet7.xml><?xml version="1.0" encoding="utf-8"?>
<worksheet xmlns="http://schemas.openxmlformats.org/spreadsheetml/2006/main" xmlns:r="http://schemas.openxmlformats.org/officeDocument/2006/relationships">
  <sheetPr codeName="Feuil4"/>
  <dimension ref="A1:V30"/>
  <sheetViews>
    <sheetView tabSelected="1" workbookViewId="0">
      <selection activeCell="O21" sqref="O21"/>
    </sheetView>
  </sheetViews>
  <sheetFormatPr baseColWidth="10" defaultColWidth="11.42578125" defaultRowHeight="15" outlineLevelCol="1"/>
  <cols>
    <col min="1" max="1" width="4" style="3" customWidth="1"/>
    <col min="2" max="2" width="22" style="3" customWidth="1"/>
    <col min="3" max="3" width="23" style="3" customWidth="1"/>
    <col min="4" max="4" width="14" style="3" customWidth="1"/>
    <col min="5" max="5" width="11" style="3" customWidth="1"/>
    <col min="6" max="6" width="9.28515625" style="3" bestFit="1" customWidth="1"/>
    <col min="7" max="7" width="8.85546875" style="3" customWidth="1"/>
    <col min="8" max="8" width="10.42578125" style="3" customWidth="1"/>
    <col min="9" max="9" width="17.7109375" style="3" customWidth="1"/>
    <col min="10" max="10" width="11.85546875" style="3" hidden="1" customWidth="1" outlineLevel="1"/>
    <col min="11" max="11" width="11.85546875" style="3" customWidth="1" collapsed="1"/>
    <col min="12" max="12" width="1" style="3" customWidth="1"/>
    <col min="13" max="13" width="11.42578125" style="3"/>
    <col min="14" max="14" width="9.28515625" style="3" customWidth="1"/>
    <col min="15" max="15" width="22" style="3" customWidth="1"/>
    <col min="16" max="19" width="11.42578125" style="3"/>
    <col min="20" max="22" width="0" style="3" hidden="1" customWidth="1"/>
    <col min="23" max="16384" width="11.42578125" style="3"/>
  </cols>
  <sheetData>
    <row r="1" spans="1:22">
      <c r="B1" s="62"/>
      <c r="C1" s="62"/>
      <c r="D1" s="62"/>
      <c r="E1" s="62"/>
      <c r="F1" s="62"/>
      <c r="G1" s="62"/>
      <c r="H1" s="62"/>
      <c r="I1" s="62"/>
      <c r="J1" s="62"/>
      <c r="K1" s="62"/>
      <c r="M1" s="19"/>
    </row>
    <row r="2" spans="1:22" ht="27" customHeight="1">
      <c r="B2" s="62"/>
      <c r="C2" s="62"/>
      <c r="D2" s="62"/>
      <c r="E2" s="62"/>
      <c r="F2" s="62"/>
      <c r="G2" s="62"/>
      <c r="H2" s="62"/>
      <c r="I2" s="62"/>
      <c r="J2" s="62"/>
      <c r="K2" s="62"/>
      <c r="N2" s="24" t="s">
        <v>30</v>
      </c>
      <c r="O2" s="19" t="s">
        <v>40</v>
      </c>
    </row>
    <row r="3" spans="1:22" ht="27" customHeight="1">
      <c r="F3" s="4" t="s">
        <v>3</v>
      </c>
      <c r="G3" s="9" t="s">
        <v>2</v>
      </c>
      <c r="N3" s="46">
        <v>0</v>
      </c>
    </row>
    <row r="4" spans="1:22" ht="27" customHeight="1">
      <c r="F4" s="10">
        <v>20</v>
      </c>
      <c r="G4" s="13">
        <v>180</v>
      </c>
      <c r="M4" s="68" t="s">
        <v>22</v>
      </c>
      <c r="N4" s="68"/>
    </row>
    <row r="5" spans="1:22">
      <c r="A5" s="1" t="s">
        <v>0</v>
      </c>
      <c r="B5" s="1" t="s">
        <v>24</v>
      </c>
      <c r="C5" s="1" t="s">
        <v>23</v>
      </c>
      <c r="D5" s="1" t="s">
        <v>3</v>
      </c>
      <c r="E5" s="1" t="s">
        <v>2</v>
      </c>
      <c r="F5" s="1" t="s">
        <v>25</v>
      </c>
      <c r="G5" s="1" t="s">
        <v>30</v>
      </c>
      <c r="H5" s="1" t="s">
        <v>38</v>
      </c>
      <c r="I5" s="1" t="s">
        <v>5</v>
      </c>
      <c r="J5" s="1" t="s">
        <v>35</v>
      </c>
      <c r="K5" s="1" t="s">
        <v>36</v>
      </c>
      <c r="M5" s="15" t="s">
        <v>20</v>
      </c>
      <c r="N5" s="15" t="s">
        <v>15</v>
      </c>
      <c r="T5" s="70" t="s">
        <v>27</v>
      </c>
      <c r="U5" s="71"/>
      <c r="V5" s="20" t="s">
        <v>26</v>
      </c>
    </row>
    <row r="6" spans="1:22">
      <c r="A6" s="2">
        <v>1</v>
      </c>
      <c r="B6" s="2" t="str">
        <f>IF(BDD!E5="","",BDD!E5)</f>
        <v>DUPONT1</v>
      </c>
      <c r="C6" s="2" t="str">
        <f>IF(BDD!F5="","",BDD!F5)</f>
        <v>Christophe 1</v>
      </c>
      <c r="D6" s="1">
        <v>20</v>
      </c>
      <c r="E6" s="1">
        <v>15</v>
      </c>
      <c r="F6" s="1"/>
      <c r="G6" s="1"/>
      <c r="H6" s="1"/>
      <c r="I6" s="2">
        <f t="shared" ref="I6:I25" si="0">IF(E6="","",IFERROR(IF(G6="oui",N$3,D6+IF(D6&lt;$F$4,0,VLOOKUP(J6,bareme_transporteur,2,1))),"")-F6+H6)</f>
        <v>60</v>
      </c>
      <c r="J6" s="2">
        <f>IFERROR(IF(G6="oui",N$3,RANK(E6,E$6:E$25,1)),"")</f>
        <v>3</v>
      </c>
      <c r="K6" s="16">
        <f>IFERROR(IF(G6="oui",$N$3,RANK(I6,I$6:I$25,0)),"")</f>
        <v>2</v>
      </c>
      <c r="M6" s="27">
        <f>BDD!P5</f>
        <v>1</v>
      </c>
      <c r="N6" s="27">
        <f>BDD!Q5</f>
        <v>50</v>
      </c>
      <c r="T6" s="21">
        <f>IFERROR(RANK(E6,$E$6:$E$25,0),"")</f>
        <v>1</v>
      </c>
      <c r="U6" s="21">
        <f t="shared" ref="U6:U25" si="1">IF(IFERROR(RANK(E6,$E$6:$E$25,0),"")=1,0,IFERROR(MAX($T$6:$T$25)-IFERROR(RANK(E6,$E$6:$E$25,0),""),""))</f>
        <v>0</v>
      </c>
      <c r="V6" s="23">
        <f>IFERROR(IF(T6=1,0,RANK(U6,$U$6:$U$25)),"")</f>
        <v>0</v>
      </c>
    </row>
    <row r="7" spans="1:22">
      <c r="A7" s="2">
        <v>2</v>
      </c>
      <c r="B7" s="2" t="str">
        <f>IF(BDD!E6="","",BDD!E6)</f>
        <v>DUPONT2</v>
      </c>
      <c r="C7" s="2" t="str">
        <f>IF(BDD!F6="","",BDD!F6)</f>
        <v>Christophe 2</v>
      </c>
      <c r="D7" s="1">
        <v>15</v>
      </c>
      <c r="E7" s="1">
        <v>13</v>
      </c>
      <c r="F7" s="1"/>
      <c r="G7" s="1"/>
      <c r="H7" s="1"/>
      <c r="I7" s="2">
        <f t="shared" si="0"/>
        <v>15</v>
      </c>
      <c r="J7" s="2">
        <f t="shared" ref="J7:J25" si="2">IFERROR(IF(G7="oui",N$3,RANK(E7,E$6:E$25,1)),"")</f>
        <v>1</v>
      </c>
      <c r="K7" s="16">
        <f t="shared" ref="K7:K25" si="3">IFERROR(IF(G7="oui",$N$3,RANK(I7,I$6:I$25,0)),"")</f>
        <v>3</v>
      </c>
      <c r="M7" s="27">
        <f>BDD!P6</f>
        <v>2</v>
      </c>
      <c r="N7" s="27">
        <f>BDD!Q6</f>
        <v>45</v>
      </c>
      <c r="T7" s="21">
        <f t="shared" ref="T7:T25" si="4">IFERROR(RANK(E7,$E$6:$E$25,0),"")</f>
        <v>3</v>
      </c>
      <c r="U7" s="21">
        <f t="shared" si="1"/>
        <v>0</v>
      </c>
      <c r="V7" s="23">
        <f t="shared" ref="V7:V25" si="5">IFERROR(IF(T7=1,0,RANK(U7,$U$6:$U$25)),"")</f>
        <v>2</v>
      </c>
    </row>
    <row r="8" spans="1:22">
      <c r="A8" s="2">
        <v>3</v>
      </c>
      <c r="B8" s="2" t="str">
        <f>IF(BDD!E7="","",BDD!E7)</f>
        <v>DUPONT3</v>
      </c>
      <c r="C8" s="2" t="str">
        <f>IF(BDD!F7="","",BDD!F7)</f>
        <v>Christophe 3</v>
      </c>
      <c r="D8" s="1">
        <v>25</v>
      </c>
      <c r="E8" s="1">
        <v>14</v>
      </c>
      <c r="F8" s="1"/>
      <c r="G8" s="1"/>
      <c r="H8" s="1"/>
      <c r="I8" s="2">
        <f t="shared" si="0"/>
        <v>70</v>
      </c>
      <c r="J8" s="2">
        <f t="shared" si="2"/>
        <v>2</v>
      </c>
      <c r="K8" s="16">
        <f t="shared" si="3"/>
        <v>1</v>
      </c>
      <c r="M8" s="27">
        <f>BDD!P7</f>
        <v>3</v>
      </c>
      <c r="N8" s="27">
        <f>BDD!Q7</f>
        <v>40</v>
      </c>
      <c r="T8" s="21">
        <f t="shared" si="4"/>
        <v>2</v>
      </c>
      <c r="U8" s="21">
        <f t="shared" si="1"/>
        <v>1</v>
      </c>
      <c r="V8" s="23">
        <f t="shared" si="5"/>
        <v>1</v>
      </c>
    </row>
    <row r="9" spans="1:22">
      <c r="A9" s="2">
        <v>4</v>
      </c>
      <c r="B9" s="2" t="str">
        <f>IF(BDD!E8="","",BDD!E8)</f>
        <v>DUPONT4</v>
      </c>
      <c r="C9" s="2" t="str">
        <f>IF(BDD!F8="","",BDD!F8)</f>
        <v>Christophe 4</v>
      </c>
      <c r="D9" s="1"/>
      <c r="E9" s="1"/>
      <c r="F9" s="1"/>
      <c r="G9" s="1"/>
      <c r="H9" s="1"/>
      <c r="I9" s="2" t="str">
        <f t="shared" si="0"/>
        <v/>
      </c>
      <c r="J9" s="2" t="str">
        <f t="shared" si="2"/>
        <v/>
      </c>
      <c r="K9" s="16" t="str">
        <f t="shared" si="3"/>
        <v/>
      </c>
      <c r="M9" s="27">
        <f>BDD!P8</f>
        <v>4</v>
      </c>
      <c r="N9" s="27">
        <f>BDD!Q8</f>
        <v>35</v>
      </c>
      <c r="T9" s="21" t="str">
        <f t="shared" si="4"/>
        <v/>
      </c>
      <c r="U9" s="21" t="str">
        <f t="shared" si="1"/>
        <v/>
      </c>
      <c r="V9" s="23" t="str">
        <f t="shared" si="5"/>
        <v/>
      </c>
    </row>
    <row r="10" spans="1:22">
      <c r="A10" s="2">
        <v>5</v>
      </c>
      <c r="B10" s="2" t="str">
        <f>IF(BDD!E9="","",BDD!E9)</f>
        <v>DUPONT5</v>
      </c>
      <c r="C10" s="2" t="str">
        <f>IF(BDD!F9="","",BDD!F9)</f>
        <v>Christophe 5</v>
      </c>
      <c r="D10" s="1"/>
      <c r="E10" s="1"/>
      <c r="F10" s="1"/>
      <c r="G10" s="1"/>
      <c r="H10" s="1"/>
      <c r="I10" s="2" t="str">
        <f t="shared" si="0"/>
        <v/>
      </c>
      <c r="J10" s="2" t="str">
        <f t="shared" si="2"/>
        <v/>
      </c>
      <c r="K10" s="16" t="str">
        <f t="shared" si="3"/>
        <v/>
      </c>
      <c r="M10" s="27">
        <f>BDD!P9</f>
        <v>5</v>
      </c>
      <c r="N10" s="27">
        <f>BDD!Q9</f>
        <v>30</v>
      </c>
      <c r="T10" s="21" t="str">
        <f t="shared" si="4"/>
        <v/>
      </c>
      <c r="U10" s="21" t="str">
        <f t="shared" si="1"/>
        <v/>
      </c>
      <c r="V10" s="23" t="str">
        <f t="shared" si="5"/>
        <v/>
      </c>
    </row>
    <row r="11" spans="1:22">
      <c r="A11" s="2">
        <v>6</v>
      </c>
      <c r="B11" s="2" t="str">
        <f>IF(BDD!E10="","",BDD!E10)</f>
        <v>DUPONT6</v>
      </c>
      <c r="C11" s="2" t="str">
        <f>IF(BDD!F10="","",BDD!F10)</f>
        <v>Christophe 6</v>
      </c>
      <c r="D11" s="1"/>
      <c r="E11" s="1"/>
      <c r="F11" s="1"/>
      <c r="G11" s="1"/>
      <c r="H11" s="1"/>
      <c r="I11" s="2" t="str">
        <f t="shared" si="0"/>
        <v/>
      </c>
      <c r="J11" s="2" t="str">
        <f t="shared" si="2"/>
        <v/>
      </c>
      <c r="K11" s="16" t="str">
        <f t="shared" si="3"/>
        <v/>
      </c>
      <c r="M11" s="27">
        <f>BDD!P10</f>
        <v>6</v>
      </c>
      <c r="N11" s="27">
        <f>BDD!Q10</f>
        <v>25</v>
      </c>
      <c r="T11" s="21" t="str">
        <f t="shared" si="4"/>
        <v/>
      </c>
      <c r="U11" s="21" t="str">
        <f t="shared" si="1"/>
        <v/>
      </c>
      <c r="V11" s="23" t="str">
        <f t="shared" si="5"/>
        <v/>
      </c>
    </row>
    <row r="12" spans="1:22">
      <c r="A12" s="2">
        <v>7</v>
      </c>
      <c r="B12" s="2" t="str">
        <f>IF(BDD!E11="","",BDD!E11)</f>
        <v/>
      </c>
      <c r="C12" s="2" t="str">
        <f>IF(BDD!F11="","",BDD!F11)</f>
        <v/>
      </c>
      <c r="D12" s="1"/>
      <c r="E12" s="1"/>
      <c r="F12" s="1"/>
      <c r="G12" s="1"/>
      <c r="H12" s="1"/>
      <c r="I12" s="2" t="str">
        <f t="shared" si="0"/>
        <v/>
      </c>
      <c r="J12" s="2" t="str">
        <f t="shared" si="2"/>
        <v/>
      </c>
      <c r="K12" s="16" t="str">
        <f t="shared" si="3"/>
        <v/>
      </c>
      <c r="M12" s="27">
        <f>BDD!P11</f>
        <v>7</v>
      </c>
      <c r="N12" s="27">
        <f>BDD!Q11</f>
        <v>20</v>
      </c>
      <c r="T12" s="21" t="str">
        <f t="shared" si="4"/>
        <v/>
      </c>
      <c r="U12" s="21" t="str">
        <f t="shared" si="1"/>
        <v/>
      </c>
      <c r="V12" s="23" t="str">
        <f t="shared" si="5"/>
        <v/>
      </c>
    </row>
    <row r="13" spans="1:22">
      <c r="A13" s="2">
        <v>8</v>
      </c>
      <c r="B13" s="2" t="str">
        <f>IF(BDD!E12="","",BDD!E12)</f>
        <v/>
      </c>
      <c r="C13" s="2" t="str">
        <f>IF(BDD!F12="","",BDD!F12)</f>
        <v/>
      </c>
      <c r="D13" s="1"/>
      <c r="E13" s="1"/>
      <c r="F13" s="1"/>
      <c r="G13" s="1"/>
      <c r="H13" s="1"/>
      <c r="I13" s="2" t="str">
        <f t="shared" si="0"/>
        <v/>
      </c>
      <c r="J13" s="2" t="str">
        <f t="shared" si="2"/>
        <v/>
      </c>
      <c r="K13" s="16" t="str">
        <f t="shared" si="3"/>
        <v/>
      </c>
      <c r="M13" s="27">
        <f>BDD!P12</f>
        <v>8</v>
      </c>
      <c r="N13" s="27">
        <f>BDD!Q12</f>
        <v>15</v>
      </c>
      <c r="T13" s="21" t="str">
        <f t="shared" si="4"/>
        <v/>
      </c>
      <c r="U13" s="21" t="str">
        <f t="shared" si="1"/>
        <v/>
      </c>
      <c r="V13" s="23" t="str">
        <f t="shared" si="5"/>
        <v/>
      </c>
    </row>
    <row r="14" spans="1:22">
      <c r="A14" s="2">
        <v>9</v>
      </c>
      <c r="B14" s="2" t="str">
        <f>IF(BDD!E13="","",BDD!E13)</f>
        <v/>
      </c>
      <c r="C14" s="2" t="str">
        <f>IF(BDD!F13="","",BDD!F13)</f>
        <v/>
      </c>
      <c r="D14" s="1"/>
      <c r="E14" s="1"/>
      <c r="F14" s="1"/>
      <c r="G14" s="1"/>
      <c r="H14" s="1"/>
      <c r="I14" s="2" t="str">
        <f t="shared" si="0"/>
        <v/>
      </c>
      <c r="J14" s="2" t="str">
        <f t="shared" si="2"/>
        <v/>
      </c>
      <c r="K14" s="16" t="str">
        <f t="shared" si="3"/>
        <v/>
      </c>
      <c r="M14" s="27">
        <f>BDD!P13</f>
        <v>9</v>
      </c>
      <c r="N14" s="27">
        <f>BDD!Q13</f>
        <v>10</v>
      </c>
      <c r="T14" s="21" t="str">
        <f t="shared" si="4"/>
        <v/>
      </c>
      <c r="U14" s="21" t="str">
        <f t="shared" si="1"/>
        <v/>
      </c>
      <c r="V14" s="23" t="str">
        <f t="shared" si="5"/>
        <v/>
      </c>
    </row>
    <row r="15" spans="1:22">
      <c r="A15" s="2">
        <v>10</v>
      </c>
      <c r="B15" s="2" t="str">
        <f>IF(BDD!E14="","",BDD!E14)</f>
        <v/>
      </c>
      <c r="C15" s="2" t="str">
        <f>IF(BDD!F14="","",BDD!F14)</f>
        <v/>
      </c>
      <c r="D15" s="1"/>
      <c r="E15" s="1"/>
      <c r="F15" s="1"/>
      <c r="G15" s="1"/>
      <c r="H15" s="1"/>
      <c r="I15" s="2" t="str">
        <f t="shared" si="0"/>
        <v/>
      </c>
      <c r="J15" s="2" t="str">
        <f t="shared" si="2"/>
        <v/>
      </c>
      <c r="K15" s="16" t="str">
        <f t="shared" si="3"/>
        <v/>
      </c>
      <c r="M15" s="27">
        <f>BDD!P14</f>
        <v>10</v>
      </c>
      <c r="N15" s="27">
        <f>BDD!Q14</f>
        <v>5</v>
      </c>
      <c r="T15" s="21" t="str">
        <f t="shared" si="4"/>
        <v/>
      </c>
      <c r="U15" s="21" t="str">
        <f t="shared" si="1"/>
        <v/>
      </c>
      <c r="V15" s="23" t="str">
        <f t="shared" si="5"/>
        <v/>
      </c>
    </row>
    <row r="16" spans="1:22">
      <c r="A16" s="2">
        <v>11</v>
      </c>
      <c r="B16" s="2" t="str">
        <f>IF(BDD!E15="","",BDD!E15)</f>
        <v/>
      </c>
      <c r="C16" s="2" t="str">
        <f>IF(BDD!F15="","",BDD!F15)</f>
        <v/>
      </c>
      <c r="D16" s="1"/>
      <c r="E16" s="1"/>
      <c r="F16" s="1"/>
      <c r="G16" s="1"/>
      <c r="H16" s="1"/>
      <c r="I16" s="2" t="str">
        <f t="shared" si="0"/>
        <v/>
      </c>
      <c r="J16" s="2" t="str">
        <f t="shared" si="2"/>
        <v/>
      </c>
      <c r="K16" s="16" t="str">
        <f t="shared" si="3"/>
        <v/>
      </c>
      <c r="M16" s="27">
        <f>BDD!P15</f>
        <v>11</v>
      </c>
      <c r="N16" s="27">
        <f>BDD!Q15</f>
        <v>1</v>
      </c>
      <c r="T16" s="21" t="str">
        <f t="shared" si="4"/>
        <v/>
      </c>
      <c r="U16" s="21" t="str">
        <f t="shared" si="1"/>
        <v/>
      </c>
      <c r="V16" s="23" t="str">
        <f t="shared" si="5"/>
        <v/>
      </c>
    </row>
    <row r="17" spans="1:22">
      <c r="A17" s="2">
        <v>12</v>
      </c>
      <c r="B17" s="2" t="str">
        <f>IF(BDD!E16="","",BDD!E16)</f>
        <v/>
      </c>
      <c r="C17" s="2" t="str">
        <f>IF(BDD!F16="","",BDD!F16)</f>
        <v/>
      </c>
      <c r="D17" s="1"/>
      <c r="E17" s="1"/>
      <c r="F17" s="1"/>
      <c r="G17" s="1"/>
      <c r="H17" s="1"/>
      <c r="I17" s="2" t="str">
        <f t="shared" si="0"/>
        <v/>
      </c>
      <c r="J17" s="2" t="str">
        <f t="shared" si="2"/>
        <v/>
      </c>
      <c r="K17" s="16" t="str">
        <f t="shared" si="3"/>
        <v/>
      </c>
      <c r="M17" s="27">
        <f>BDD!P16</f>
        <v>12</v>
      </c>
      <c r="N17" s="27">
        <f>BDD!Q16</f>
        <v>1</v>
      </c>
      <c r="T17" s="21" t="str">
        <f t="shared" si="4"/>
        <v/>
      </c>
      <c r="U17" s="21" t="str">
        <f t="shared" si="1"/>
        <v/>
      </c>
      <c r="V17" s="23" t="str">
        <f t="shared" si="5"/>
        <v/>
      </c>
    </row>
    <row r="18" spans="1:22">
      <c r="A18" s="2">
        <v>13</v>
      </c>
      <c r="B18" s="2" t="str">
        <f>IF(BDD!E17="","",BDD!E17)</f>
        <v/>
      </c>
      <c r="C18" s="2" t="str">
        <f>IF(BDD!F17="","",BDD!F17)</f>
        <v/>
      </c>
      <c r="D18" s="1"/>
      <c r="E18" s="1"/>
      <c r="F18" s="1"/>
      <c r="G18" s="1"/>
      <c r="H18" s="1"/>
      <c r="I18" s="2" t="str">
        <f t="shared" si="0"/>
        <v/>
      </c>
      <c r="J18" s="2" t="str">
        <f t="shared" si="2"/>
        <v/>
      </c>
      <c r="K18" s="16" t="str">
        <f t="shared" si="3"/>
        <v/>
      </c>
      <c r="M18" s="27">
        <f>BDD!P17</f>
        <v>13</v>
      </c>
      <c r="N18" s="27">
        <f>BDD!Q17</f>
        <v>1</v>
      </c>
      <c r="T18" s="21" t="str">
        <f t="shared" si="4"/>
        <v/>
      </c>
      <c r="U18" s="21" t="str">
        <f t="shared" si="1"/>
        <v/>
      </c>
      <c r="V18" s="23" t="str">
        <f t="shared" si="5"/>
        <v/>
      </c>
    </row>
    <row r="19" spans="1:22">
      <c r="A19" s="2">
        <v>14</v>
      </c>
      <c r="B19" s="2" t="str">
        <f>IF(BDD!E18="","",BDD!E18)</f>
        <v/>
      </c>
      <c r="C19" s="2" t="str">
        <f>IF(BDD!F18="","",BDD!F18)</f>
        <v/>
      </c>
      <c r="D19" s="1"/>
      <c r="E19" s="1"/>
      <c r="F19" s="1"/>
      <c r="G19" s="1"/>
      <c r="H19" s="1"/>
      <c r="I19" s="2" t="str">
        <f t="shared" si="0"/>
        <v/>
      </c>
      <c r="J19" s="2" t="str">
        <f t="shared" si="2"/>
        <v/>
      </c>
      <c r="K19" s="16" t="str">
        <f t="shared" si="3"/>
        <v/>
      </c>
      <c r="M19" s="27">
        <f>BDD!P18</f>
        <v>14</v>
      </c>
      <c r="N19" s="27">
        <f>BDD!Q18</f>
        <v>1</v>
      </c>
      <c r="T19" s="21" t="str">
        <f t="shared" si="4"/>
        <v/>
      </c>
      <c r="U19" s="21" t="str">
        <f t="shared" si="1"/>
        <v/>
      </c>
      <c r="V19" s="23" t="str">
        <f t="shared" si="5"/>
        <v/>
      </c>
    </row>
    <row r="20" spans="1:22">
      <c r="A20" s="2">
        <v>15</v>
      </c>
      <c r="B20" s="2" t="str">
        <f>IF(BDD!E19="","",BDD!E19)</f>
        <v/>
      </c>
      <c r="C20" s="2" t="str">
        <f>IF(BDD!F19="","",BDD!F19)</f>
        <v/>
      </c>
      <c r="D20" s="1"/>
      <c r="E20" s="1"/>
      <c r="F20" s="1"/>
      <c r="G20" s="1"/>
      <c r="H20" s="1"/>
      <c r="I20" s="2" t="str">
        <f t="shared" si="0"/>
        <v/>
      </c>
      <c r="J20" s="2" t="str">
        <f t="shared" si="2"/>
        <v/>
      </c>
      <c r="K20" s="16" t="str">
        <f t="shared" si="3"/>
        <v/>
      </c>
      <c r="M20" s="27">
        <f>BDD!P19</f>
        <v>15</v>
      </c>
      <c r="N20" s="27">
        <f>BDD!Q19</f>
        <v>1</v>
      </c>
      <c r="T20" s="21" t="str">
        <f t="shared" si="4"/>
        <v/>
      </c>
      <c r="U20" s="21" t="str">
        <f t="shared" si="1"/>
        <v/>
      </c>
      <c r="V20" s="23" t="str">
        <f t="shared" si="5"/>
        <v/>
      </c>
    </row>
    <row r="21" spans="1:22">
      <c r="A21" s="2">
        <v>16</v>
      </c>
      <c r="B21" s="2" t="str">
        <f>IF(BDD!E20="","",BDD!E20)</f>
        <v/>
      </c>
      <c r="C21" s="2" t="str">
        <f>IF(BDD!F20="","",BDD!F20)</f>
        <v/>
      </c>
      <c r="D21" s="1"/>
      <c r="E21" s="1"/>
      <c r="F21" s="1"/>
      <c r="G21" s="1"/>
      <c r="H21" s="1"/>
      <c r="I21" s="2" t="str">
        <f t="shared" si="0"/>
        <v/>
      </c>
      <c r="J21" s="2" t="str">
        <f t="shared" si="2"/>
        <v/>
      </c>
      <c r="K21" s="16" t="str">
        <f t="shared" si="3"/>
        <v/>
      </c>
      <c r="M21" s="27">
        <f>BDD!P20</f>
        <v>16</v>
      </c>
      <c r="N21" s="27">
        <f>BDD!Q20</f>
        <v>1</v>
      </c>
      <c r="T21" s="21" t="str">
        <f t="shared" si="4"/>
        <v/>
      </c>
      <c r="U21" s="21" t="str">
        <f t="shared" si="1"/>
        <v/>
      </c>
      <c r="V21" s="23" t="str">
        <f t="shared" si="5"/>
        <v/>
      </c>
    </row>
    <row r="22" spans="1:22">
      <c r="A22" s="2">
        <v>17</v>
      </c>
      <c r="B22" s="2" t="str">
        <f>IF(BDD!E21="","",BDD!E21)</f>
        <v/>
      </c>
      <c r="C22" s="2" t="str">
        <f>IF(BDD!F21="","",BDD!F21)</f>
        <v/>
      </c>
      <c r="D22" s="1"/>
      <c r="E22" s="1"/>
      <c r="F22" s="1"/>
      <c r="G22" s="1"/>
      <c r="H22" s="1"/>
      <c r="I22" s="2" t="str">
        <f t="shared" si="0"/>
        <v/>
      </c>
      <c r="J22" s="2" t="str">
        <f t="shared" si="2"/>
        <v/>
      </c>
      <c r="K22" s="16" t="str">
        <f t="shared" si="3"/>
        <v/>
      </c>
      <c r="M22" s="27">
        <f>BDD!P21</f>
        <v>17</v>
      </c>
      <c r="N22" s="27">
        <f>BDD!Q21</f>
        <v>1</v>
      </c>
      <c r="T22" s="21" t="str">
        <f t="shared" si="4"/>
        <v/>
      </c>
      <c r="U22" s="21" t="str">
        <f t="shared" si="1"/>
        <v/>
      </c>
      <c r="V22" s="23" t="str">
        <f t="shared" si="5"/>
        <v/>
      </c>
    </row>
    <row r="23" spans="1:22">
      <c r="A23" s="2">
        <v>18</v>
      </c>
      <c r="B23" s="2" t="str">
        <f>IF(BDD!E22="","",BDD!E22)</f>
        <v/>
      </c>
      <c r="C23" s="2" t="str">
        <f>IF(BDD!F22="","",BDD!F22)</f>
        <v/>
      </c>
      <c r="D23" s="1"/>
      <c r="E23" s="1"/>
      <c r="F23" s="1"/>
      <c r="G23" s="1"/>
      <c r="H23" s="1"/>
      <c r="I23" s="2" t="str">
        <f t="shared" si="0"/>
        <v/>
      </c>
      <c r="J23" s="2" t="str">
        <f t="shared" si="2"/>
        <v/>
      </c>
      <c r="K23" s="16" t="str">
        <f t="shared" si="3"/>
        <v/>
      </c>
      <c r="M23" s="27">
        <f>BDD!P22</f>
        <v>18</v>
      </c>
      <c r="N23" s="27">
        <f>BDD!Q22</f>
        <v>1</v>
      </c>
      <c r="T23" s="21" t="str">
        <f t="shared" si="4"/>
        <v/>
      </c>
      <c r="U23" s="21" t="str">
        <f t="shared" si="1"/>
        <v/>
      </c>
      <c r="V23" s="23" t="str">
        <f t="shared" si="5"/>
        <v/>
      </c>
    </row>
    <row r="24" spans="1:22">
      <c r="A24" s="2">
        <v>19</v>
      </c>
      <c r="B24" s="2" t="str">
        <f>IF(BDD!E23="","",BDD!E23)</f>
        <v/>
      </c>
      <c r="C24" s="2" t="str">
        <f>IF(BDD!F23="","",BDD!F23)</f>
        <v/>
      </c>
      <c r="D24" s="1"/>
      <c r="E24" s="1"/>
      <c r="F24" s="1"/>
      <c r="G24" s="1"/>
      <c r="H24" s="1"/>
      <c r="I24" s="2" t="str">
        <f t="shared" si="0"/>
        <v/>
      </c>
      <c r="J24" s="2" t="str">
        <f t="shared" si="2"/>
        <v/>
      </c>
      <c r="K24" s="16" t="str">
        <f t="shared" si="3"/>
        <v/>
      </c>
      <c r="M24" s="27">
        <f>BDD!P23</f>
        <v>19</v>
      </c>
      <c r="N24" s="27">
        <f>BDD!Q23</f>
        <v>1</v>
      </c>
      <c r="T24" s="21" t="str">
        <f t="shared" si="4"/>
        <v/>
      </c>
      <c r="U24" s="21" t="str">
        <f t="shared" si="1"/>
        <v/>
      </c>
      <c r="V24" s="23" t="str">
        <f t="shared" si="5"/>
        <v/>
      </c>
    </row>
    <row r="25" spans="1:22">
      <c r="A25" s="2">
        <v>20</v>
      </c>
      <c r="B25" s="2" t="str">
        <f>IF(BDD!E24="","",BDD!E24)</f>
        <v/>
      </c>
      <c r="C25" s="2" t="str">
        <f>IF(BDD!F24="","",BDD!F24)</f>
        <v/>
      </c>
      <c r="D25" s="1"/>
      <c r="E25" s="1"/>
      <c r="F25" s="1"/>
      <c r="G25" s="1"/>
      <c r="H25" s="1"/>
      <c r="I25" s="2" t="str">
        <f t="shared" si="0"/>
        <v/>
      </c>
      <c r="J25" s="2" t="str">
        <f t="shared" si="2"/>
        <v/>
      </c>
      <c r="K25" s="16" t="str">
        <f t="shared" si="3"/>
        <v/>
      </c>
      <c r="M25" s="27">
        <f>BDD!P24</f>
        <v>20</v>
      </c>
      <c r="N25" s="27">
        <f>BDD!Q24</f>
        <v>1</v>
      </c>
      <c r="T25" s="21" t="str">
        <f t="shared" si="4"/>
        <v/>
      </c>
      <c r="U25" s="21" t="str">
        <f t="shared" si="1"/>
        <v/>
      </c>
      <c r="V25" s="23" t="str">
        <f t="shared" si="5"/>
        <v/>
      </c>
    </row>
    <row r="30" spans="1:22">
      <c r="K30" s="12"/>
    </row>
  </sheetData>
  <mergeCells count="3">
    <mergeCell ref="B1:K2"/>
    <mergeCell ref="T5:U5"/>
    <mergeCell ref="M4:N4"/>
  </mergeCells>
  <dataValidations count="3">
    <dataValidation type="custom" allowBlank="1" showInputMessage="1" showErrorMessage="1" error="Veuillez taper le mot OUI en majuscule S,V,P" prompt="Si il y a un abandon ou  une exclusion  ou autre chose veuillez taper le mot OUI en majuscule  S.V.P&#10;sinon la cellule reste vide.&#10;" sqref="G6:G25">
      <formula1>EXACT(G6,"OUI")</formula1>
    </dataValidation>
    <dataValidation type="whole" allowBlank="1" showInputMessage="1" showErrorMessage="1" error="Pénalité entre 1 à 5&#10;" prompt="Si il y a une pénalité veuillez taper un chiffre compris entre 1 et 5 sinon la cellule reste vide." sqref="F6:F25">
      <formula1>1</formula1>
      <formula2>5</formula2>
    </dataValidation>
    <dataValidation type="whole" allowBlank="1" showInputMessage="1" showErrorMessage="1" prompt="Point supplémentaire si exaequo" sqref="H6:H25">
      <formula1>1</formula1>
      <formula2>5</formula2>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dimension ref="A3:U24"/>
  <sheetViews>
    <sheetView workbookViewId="0">
      <selection activeCell="F11" sqref="F11"/>
    </sheetView>
  </sheetViews>
  <sheetFormatPr baseColWidth="10" defaultRowHeight="15" outlineLevelCol="1"/>
  <cols>
    <col min="1" max="1" width="3.7109375" customWidth="1"/>
    <col min="2" max="2" width="18.5703125" customWidth="1"/>
    <col min="3" max="3" width="11.42578125" hidden="1" customWidth="1" outlineLevel="1"/>
    <col min="4" max="4" width="8" customWidth="1" collapsed="1"/>
    <col min="5" max="18" width="8" customWidth="1"/>
  </cols>
  <sheetData>
    <row r="3" spans="1:21">
      <c r="A3" s="34"/>
      <c r="B3" s="34"/>
      <c r="C3" s="34"/>
      <c r="D3" s="72" t="s">
        <v>28</v>
      </c>
      <c r="E3" s="72"/>
      <c r="F3" s="72"/>
      <c r="G3" s="73" t="s">
        <v>29</v>
      </c>
      <c r="H3" s="73"/>
      <c r="I3" s="73"/>
      <c r="J3" s="74" t="s">
        <v>11</v>
      </c>
      <c r="K3" s="74"/>
      <c r="L3" s="74"/>
      <c r="M3" s="75" t="s">
        <v>41</v>
      </c>
      <c r="N3" s="76"/>
      <c r="O3" s="77"/>
      <c r="P3" s="74" t="s">
        <v>42</v>
      </c>
      <c r="Q3" s="74"/>
      <c r="R3" s="74"/>
      <c r="T3" s="63" t="s">
        <v>22</v>
      </c>
      <c r="U3" s="64"/>
    </row>
    <row r="4" spans="1:21">
      <c r="A4" s="35" t="s">
        <v>0</v>
      </c>
      <c r="B4" s="35" t="s">
        <v>1</v>
      </c>
      <c r="C4" s="35" t="s">
        <v>6</v>
      </c>
      <c r="D4" s="36" t="s">
        <v>2</v>
      </c>
      <c r="E4" s="36" t="s">
        <v>43</v>
      </c>
      <c r="F4" s="36" t="s">
        <v>20</v>
      </c>
      <c r="G4" s="37" t="s">
        <v>2</v>
      </c>
      <c r="H4" s="37" t="s">
        <v>43</v>
      </c>
      <c r="I4" s="37" t="s">
        <v>20</v>
      </c>
      <c r="J4" s="35" t="s">
        <v>2</v>
      </c>
      <c r="K4" s="35" t="s">
        <v>43</v>
      </c>
      <c r="L4" s="35" t="s">
        <v>20</v>
      </c>
      <c r="M4" s="35" t="s">
        <v>44</v>
      </c>
      <c r="N4" s="35" t="s">
        <v>43</v>
      </c>
      <c r="O4" s="35" t="s">
        <v>20</v>
      </c>
      <c r="P4" s="35" t="s">
        <v>2</v>
      </c>
      <c r="Q4" s="35" t="s">
        <v>43</v>
      </c>
      <c r="R4" s="35" t="s">
        <v>20</v>
      </c>
      <c r="T4" s="15" t="s">
        <v>20</v>
      </c>
      <c r="U4" s="15" t="s">
        <v>15</v>
      </c>
    </row>
    <row r="5" spans="1:21">
      <c r="A5" s="38">
        <v>1</v>
      </c>
      <c r="B5" s="38"/>
      <c r="C5" s="38"/>
      <c r="D5" s="39"/>
      <c r="E5" s="39"/>
      <c r="F5" s="39"/>
      <c r="G5" s="40"/>
      <c r="H5" s="40"/>
      <c r="I5" s="40"/>
      <c r="J5" s="38"/>
      <c r="K5" s="38"/>
      <c r="L5" s="38"/>
      <c r="M5" s="38"/>
      <c r="N5" s="38"/>
      <c r="O5" s="38"/>
      <c r="P5" s="38"/>
      <c r="Q5" s="38"/>
      <c r="R5" s="38"/>
      <c r="T5" s="27">
        <f>[1]BDD!P5</f>
        <v>1</v>
      </c>
      <c r="U5" s="27">
        <f>[1]BDD!Q5</f>
        <v>50</v>
      </c>
    </row>
    <row r="6" spans="1:21">
      <c r="A6" s="38">
        <v>2</v>
      </c>
      <c r="B6" s="38"/>
      <c r="C6" s="38"/>
      <c r="D6" s="39"/>
      <c r="E6" s="39"/>
      <c r="F6" s="39"/>
      <c r="G6" s="40"/>
      <c r="H6" s="40"/>
      <c r="I6" s="40"/>
      <c r="J6" s="38"/>
      <c r="K6" s="38"/>
      <c r="L6" s="38"/>
      <c r="M6" s="38"/>
      <c r="N6" s="38"/>
      <c r="O6" s="38"/>
      <c r="P6" s="38"/>
      <c r="Q6" s="38"/>
      <c r="R6" s="38"/>
      <c r="T6" s="27">
        <f>[1]BDD!P6</f>
        <v>2</v>
      </c>
      <c r="U6" s="27">
        <f>[1]BDD!Q6</f>
        <v>45</v>
      </c>
    </row>
    <row r="7" spans="1:21">
      <c r="A7" s="38">
        <v>3</v>
      </c>
      <c r="B7" s="38"/>
      <c r="C7" s="38"/>
      <c r="D7" s="39"/>
      <c r="E7" s="39"/>
      <c r="F7" s="39"/>
      <c r="G7" s="40"/>
      <c r="H7" s="40"/>
      <c r="I7" s="40"/>
      <c r="J7" s="38"/>
      <c r="K7" s="38"/>
      <c r="L7" s="38"/>
      <c r="M7" s="38"/>
      <c r="N7" s="38"/>
      <c r="O7" s="38"/>
      <c r="P7" s="38"/>
      <c r="Q7" s="38"/>
      <c r="R7" s="38"/>
      <c r="T7" s="27">
        <f>[1]BDD!P7</f>
        <v>3</v>
      </c>
      <c r="U7" s="27">
        <f>[1]BDD!Q7</f>
        <v>40</v>
      </c>
    </row>
    <row r="8" spans="1:21">
      <c r="A8" s="38">
        <v>4</v>
      </c>
      <c r="B8" s="38"/>
      <c r="C8" s="38"/>
      <c r="D8" s="39"/>
      <c r="E8" s="39"/>
      <c r="F8" s="39"/>
      <c r="G8" s="40"/>
      <c r="H8" s="40"/>
      <c r="I8" s="40"/>
      <c r="J8" s="38"/>
      <c r="K8" s="38"/>
      <c r="L8" s="38"/>
      <c r="M8" s="38"/>
      <c r="N8" s="38"/>
      <c r="O8" s="38"/>
      <c r="P8" s="38"/>
      <c r="Q8" s="38"/>
      <c r="R8" s="38"/>
      <c r="T8" s="27">
        <f>[1]BDD!P8</f>
        <v>4</v>
      </c>
      <c r="U8" s="27">
        <f>[1]BDD!Q8</f>
        <v>35</v>
      </c>
    </row>
    <row r="9" spans="1:21">
      <c r="A9" s="38">
        <v>5</v>
      </c>
      <c r="B9" s="38"/>
      <c r="C9" s="38"/>
      <c r="D9" s="39"/>
      <c r="E9" s="39"/>
      <c r="F9" s="39"/>
      <c r="G9" s="40"/>
      <c r="H9" s="40"/>
      <c r="I9" s="40"/>
      <c r="J9" s="38"/>
      <c r="K9" s="38"/>
      <c r="L9" s="38"/>
      <c r="M9" s="38"/>
      <c r="N9" s="38"/>
      <c r="O9" s="38"/>
      <c r="P9" s="38"/>
      <c r="Q9" s="38"/>
      <c r="R9" s="38"/>
      <c r="T9" s="27">
        <f>[1]BDD!P9</f>
        <v>5</v>
      </c>
      <c r="U9" s="27">
        <f>[1]BDD!Q9</f>
        <v>30</v>
      </c>
    </row>
    <row r="10" spans="1:21">
      <c r="A10" s="38">
        <v>6</v>
      </c>
      <c r="B10" s="38"/>
      <c r="C10" s="38"/>
      <c r="D10" s="39"/>
      <c r="E10" s="39"/>
      <c r="F10" s="39"/>
      <c r="G10" s="40"/>
      <c r="H10" s="40"/>
      <c r="I10" s="40"/>
      <c r="J10" s="38"/>
      <c r="K10" s="38"/>
      <c r="L10" s="38"/>
      <c r="M10" s="38"/>
      <c r="N10" s="38"/>
      <c r="O10" s="38"/>
      <c r="P10" s="38"/>
      <c r="Q10" s="38"/>
      <c r="R10" s="38"/>
      <c r="T10" s="27">
        <f>[1]BDD!P10</f>
        <v>6</v>
      </c>
      <c r="U10" s="27">
        <f>[1]BDD!Q10</f>
        <v>25</v>
      </c>
    </row>
    <row r="11" spans="1:21">
      <c r="A11" s="38">
        <v>7</v>
      </c>
      <c r="B11" s="38"/>
      <c r="C11" s="38"/>
      <c r="D11" s="39"/>
      <c r="E11" s="39"/>
      <c r="F11" s="39"/>
      <c r="G11" s="40"/>
      <c r="H11" s="40"/>
      <c r="I11" s="40"/>
      <c r="J11" s="38"/>
      <c r="K11" s="38"/>
      <c r="L11" s="38"/>
      <c r="M11" s="38"/>
      <c r="N11" s="38"/>
      <c r="O11" s="38"/>
      <c r="P11" s="38"/>
      <c r="Q11" s="38"/>
      <c r="R11" s="38"/>
      <c r="T11" s="27">
        <f>[1]BDD!P11</f>
        <v>7</v>
      </c>
      <c r="U11" s="27">
        <f>[1]BDD!Q11</f>
        <v>20</v>
      </c>
    </row>
    <row r="12" spans="1:21">
      <c r="A12" s="38">
        <v>8</v>
      </c>
      <c r="B12" s="38"/>
      <c r="C12" s="38"/>
      <c r="D12" s="39"/>
      <c r="E12" s="39"/>
      <c r="F12" s="39"/>
      <c r="G12" s="40"/>
      <c r="H12" s="40"/>
      <c r="I12" s="40"/>
      <c r="J12" s="38"/>
      <c r="K12" s="38"/>
      <c r="L12" s="38"/>
      <c r="M12" s="38"/>
      <c r="N12" s="38"/>
      <c r="O12" s="38"/>
      <c r="P12" s="38"/>
      <c r="Q12" s="38"/>
      <c r="R12" s="38"/>
      <c r="T12" s="27">
        <f>[1]BDD!P12</f>
        <v>8</v>
      </c>
      <c r="U12" s="27">
        <f>[1]BDD!Q12</f>
        <v>15</v>
      </c>
    </row>
    <row r="13" spans="1:21">
      <c r="A13" s="38">
        <v>9</v>
      </c>
      <c r="B13" s="38"/>
      <c r="C13" s="38"/>
      <c r="D13" s="39"/>
      <c r="E13" s="39"/>
      <c r="F13" s="39"/>
      <c r="G13" s="40"/>
      <c r="H13" s="40"/>
      <c r="I13" s="40"/>
      <c r="J13" s="38"/>
      <c r="K13" s="38"/>
      <c r="L13" s="38"/>
      <c r="M13" s="38"/>
      <c r="N13" s="38"/>
      <c r="O13" s="38"/>
      <c r="P13" s="38"/>
      <c r="Q13" s="38"/>
      <c r="R13" s="38"/>
      <c r="T13" s="27">
        <f>[1]BDD!P13</f>
        <v>9</v>
      </c>
      <c r="U13" s="27">
        <f>[1]BDD!Q13</f>
        <v>10</v>
      </c>
    </row>
    <row r="14" spans="1:21">
      <c r="A14" s="38">
        <v>10</v>
      </c>
      <c r="B14" s="38"/>
      <c r="C14" s="38"/>
      <c r="D14" s="39"/>
      <c r="E14" s="39"/>
      <c r="F14" s="39"/>
      <c r="G14" s="40"/>
      <c r="H14" s="40"/>
      <c r="I14" s="40"/>
      <c r="J14" s="38"/>
      <c r="K14" s="38"/>
      <c r="L14" s="38"/>
      <c r="M14" s="38"/>
      <c r="N14" s="38"/>
      <c r="O14" s="38"/>
      <c r="P14" s="38"/>
      <c r="Q14" s="38"/>
      <c r="R14" s="38"/>
      <c r="T14" s="27">
        <f>[1]BDD!P14</f>
        <v>10</v>
      </c>
      <c r="U14" s="27">
        <f>[1]BDD!Q14</f>
        <v>5</v>
      </c>
    </row>
    <row r="15" spans="1:21">
      <c r="A15" s="38">
        <v>11</v>
      </c>
      <c r="B15" s="38"/>
      <c r="C15" s="38"/>
      <c r="D15" s="39"/>
      <c r="E15" s="39"/>
      <c r="F15" s="39"/>
      <c r="G15" s="40"/>
      <c r="H15" s="40"/>
      <c r="I15" s="40"/>
      <c r="J15" s="38"/>
      <c r="K15" s="38"/>
      <c r="L15" s="38"/>
      <c r="M15" s="38"/>
      <c r="N15" s="38"/>
      <c r="O15" s="38"/>
      <c r="P15" s="38"/>
      <c r="Q15" s="38"/>
      <c r="R15" s="38"/>
      <c r="T15" s="27">
        <f>[1]BDD!P15</f>
        <v>11</v>
      </c>
      <c r="U15" s="27">
        <f>[1]BDD!Q15</f>
        <v>1</v>
      </c>
    </row>
    <row r="16" spans="1:21">
      <c r="A16" s="38">
        <v>12</v>
      </c>
      <c r="B16" s="38"/>
      <c r="C16" s="38"/>
      <c r="D16" s="39"/>
      <c r="E16" s="39"/>
      <c r="F16" s="39"/>
      <c r="G16" s="40"/>
      <c r="H16" s="40"/>
      <c r="I16" s="40"/>
      <c r="J16" s="38"/>
      <c r="K16" s="38"/>
      <c r="L16" s="38"/>
      <c r="M16" s="38"/>
      <c r="N16" s="38"/>
      <c r="O16" s="38"/>
      <c r="P16" s="38"/>
      <c r="Q16" s="38"/>
      <c r="R16" s="38"/>
      <c r="T16" s="27">
        <f>[1]BDD!P16</f>
        <v>12</v>
      </c>
      <c r="U16" s="27">
        <f>[1]BDD!Q16</f>
        <v>1</v>
      </c>
    </row>
    <row r="17" spans="1:21">
      <c r="A17" s="38">
        <v>13</v>
      </c>
      <c r="B17" s="38"/>
      <c r="C17" s="38"/>
      <c r="D17" s="39"/>
      <c r="E17" s="39"/>
      <c r="F17" s="39"/>
      <c r="G17" s="40"/>
      <c r="H17" s="40"/>
      <c r="I17" s="40"/>
      <c r="J17" s="38"/>
      <c r="K17" s="38"/>
      <c r="L17" s="38"/>
      <c r="M17" s="38"/>
      <c r="N17" s="38"/>
      <c r="O17" s="38"/>
      <c r="P17" s="38"/>
      <c r="Q17" s="38"/>
      <c r="R17" s="38"/>
      <c r="T17" s="27">
        <f>[1]BDD!P17</f>
        <v>13</v>
      </c>
      <c r="U17" s="27">
        <f>[1]BDD!Q17</f>
        <v>1</v>
      </c>
    </row>
    <row r="18" spans="1:21">
      <c r="A18" s="38">
        <v>14</v>
      </c>
      <c r="B18" s="38"/>
      <c r="C18" s="38"/>
      <c r="D18" s="39"/>
      <c r="E18" s="39"/>
      <c r="F18" s="39"/>
      <c r="G18" s="40"/>
      <c r="H18" s="40"/>
      <c r="I18" s="40"/>
      <c r="J18" s="38"/>
      <c r="K18" s="38"/>
      <c r="L18" s="38"/>
      <c r="M18" s="38"/>
      <c r="N18" s="38"/>
      <c r="O18" s="38"/>
      <c r="P18" s="38"/>
      <c r="Q18" s="38"/>
      <c r="R18" s="38"/>
      <c r="T18" s="27">
        <f>[1]BDD!P18</f>
        <v>14</v>
      </c>
      <c r="U18" s="27">
        <f>[1]BDD!Q18</f>
        <v>1</v>
      </c>
    </row>
    <row r="19" spans="1:21">
      <c r="A19" s="38">
        <v>15</v>
      </c>
      <c r="B19" s="38"/>
      <c r="C19" s="38"/>
      <c r="D19" s="39"/>
      <c r="E19" s="39"/>
      <c r="F19" s="39"/>
      <c r="G19" s="40"/>
      <c r="H19" s="40"/>
      <c r="I19" s="40"/>
      <c r="J19" s="38"/>
      <c r="K19" s="38"/>
      <c r="L19" s="38"/>
      <c r="M19" s="38"/>
      <c r="N19" s="38"/>
      <c r="O19" s="38"/>
      <c r="P19" s="38"/>
      <c r="Q19" s="38"/>
      <c r="R19" s="38"/>
      <c r="T19" s="27">
        <f>[1]BDD!P19</f>
        <v>15</v>
      </c>
      <c r="U19" s="27">
        <f>[1]BDD!Q19</f>
        <v>1</v>
      </c>
    </row>
    <row r="20" spans="1:21">
      <c r="A20" s="38">
        <v>16</v>
      </c>
      <c r="B20" s="38"/>
      <c r="C20" s="38"/>
      <c r="D20" s="39"/>
      <c r="E20" s="39"/>
      <c r="F20" s="39"/>
      <c r="G20" s="40"/>
      <c r="H20" s="40"/>
      <c r="I20" s="40"/>
      <c r="J20" s="38"/>
      <c r="K20" s="38"/>
      <c r="L20" s="38"/>
      <c r="M20" s="38"/>
      <c r="N20" s="38"/>
      <c r="O20" s="38"/>
      <c r="P20" s="38"/>
      <c r="Q20" s="38"/>
      <c r="R20" s="38"/>
      <c r="T20" s="27">
        <f>[1]BDD!P20</f>
        <v>16</v>
      </c>
      <c r="U20" s="27">
        <f>[1]BDD!Q20</f>
        <v>1</v>
      </c>
    </row>
    <row r="21" spans="1:21">
      <c r="A21" s="38">
        <v>17</v>
      </c>
      <c r="B21" s="38"/>
      <c r="C21" s="38"/>
      <c r="D21" s="39"/>
      <c r="E21" s="39"/>
      <c r="F21" s="39"/>
      <c r="G21" s="40"/>
      <c r="H21" s="40"/>
      <c r="I21" s="40"/>
      <c r="J21" s="38"/>
      <c r="K21" s="38"/>
      <c r="L21" s="38"/>
      <c r="M21" s="38"/>
      <c r="N21" s="38"/>
      <c r="O21" s="38"/>
      <c r="P21" s="38"/>
      <c r="Q21" s="38"/>
      <c r="R21" s="38"/>
      <c r="T21" s="27">
        <f>[1]BDD!P21</f>
        <v>17</v>
      </c>
      <c r="U21" s="27">
        <f>[1]BDD!Q21</f>
        <v>1</v>
      </c>
    </row>
    <row r="22" spans="1:21">
      <c r="A22" s="38">
        <v>18</v>
      </c>
      <c r="B22" s="38"/>
      <c r="C22" s="38"/>
      <c r="D22" s="39"/>
      <c r="E22" s="39"/>
      <c r="F22" s="39"/>
      <c r="G22" s="40"/>
      <c r="H22" s="40"/>
      <c r="I22" s="40"/>
      <c r="J22" s="38"/>
      <c r="K22" s="38"/>
      <c r="L22" s="38"/>
      <c r="M22" s="38"/>
      <c r="N22" s="38"/>
      <c r="O22" s="38"/>
      <c r="P22" s="38"/>
      <c r="Q22" s="38"/>
      <c r="R22" s="38"/>
      <c r="T22" s="27">
        <f>[1]BDD!P22</f>
        <v>18</v>
      </c>
      <c r="U22" s="27">
        <f>[1]BDD!Q22</f>
        <v>1</v>
      </c>
    </row>
    <row r="23" spans="1:21">
      <c r="A23" s="38">
        <v>19</v>
      </c>
      <c r="B23" s="38"/>
      <c r="C23" s="38"/>
      <c r="D23" s="39"/>
      <c r="E23" s="39"/>
      <c r="F23" s="39"/>
      <c r="G23" s="40"/>
      <c r="H23" s="40"/>
      <c r="I23" s="40"/>
      <c r="J23" s="38"/>
      <c r="K23" s="38"/>
      <c r="L23" s="38"/>
      <c r="M23" s="38"/>
      <c r="N23" s="38"/>
      <c r="O23" s="38"/>
      <c r="P23" s="38"/>
      <c r="Q23" s="38"/>
      <c r="R23" s="38"/>
      <c r="T23" s="27">
        <f>[1]BDD!P23</f>
        <v>19</v>
      </c>
      <c r="U23" s="27">
        <f>[1]BDD!Q23</f>
        <v>1</v>
      </c>
    </row>
    <row r="24" spans="1:21">
      <c r="A24" s="38">
        <v>20</v>
      </c>
      <c r="B24" s="38"/>
      <c r="C24" s="38"/>
      <c r="D24" s="39"/>
      <c r="E24" s="39"/>
      <c r="F24" s="39"/>
      <c r="G24" s="40"/>
      <c r="H24" s="40"/>
      <c r="I24" s="40"/>
      <c r="J24" s="38"/>
      <c r="K24" s="38"/>
      <c r="L24" s="38"/>
      <c r="M24" s="38"/>
      <c r="N24" s="38"/>
      <c r="O24" s="38"/>
      <c r="P24" s="38"/>
      <c r="Q24" s="38"/>
      <c r="R24" s="38"/>
      <c r="T24" s="27">
        <f>[1]BDD!P24</f>
        <v>20</v>
      </c>
      <c r="U24" s="27">
        <f>[1]BDD!Q24</f>
        <v>1</v>
      </c>
    </row>
  </sheetData>
  <mergeCells count="6">
    <mergeCell ref="T3:U3"/>
    <mergeCell ref="D3:F3"/>
    <mergeCell ref="G3:I3"/>
    <mergeCell ref="J3:L3"/>
    <mergeCell ref="M3:O3"/>
    <mergeCell ref="P3:R3"/>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B8:AG29"/>
  <sheetViews>
    <sheetView workbookViewId="0">
      <selection activeCell="P35" sqref="P35"/>
    </sheetView>
  </sheetViews>
  <sheetFormatPr baseColWidth="10" defaultRowHeight="15" outlineLevelCol="1"/>
  <cols>
    <col min="1" max="1" width="2.7109375" customWidth="1"/>
    <col min="3" max="3" width="20.85546875" customWidth="1"/>
    <col min="4" max="4" width="16.7109375" customWidth="1"/>
    <col min="7" max="12" width="16.7109375" hidden="1" customWidth="1" outlineLevel="1"/>
    <col min="13" max="13" width="2.28515625" customWidth="1" collapsed="1"/>
    <col min="14" max="14" width="11.42578125" customWidth="1" outlineLevel="1"/>
    <col min="15" max="15" width="16.7109375" customWidth="1" outlineLevel="1"/>
    <col min="16" max="16" width="15.7109375" customWidth="1" outlineLevel="1"/>
    <col min="17" max="19" width="11.42578125" customWidth="1" outlineLevel="1"/>
    <col min="20" max="20" width="1.7109375" customWidth="1"/>
    <col min="21" max="22" width="11.42578125" customWidth="1" outlineLevel="1"/>
    <col min="23" max="23" width="15.7109375" customWidth="1" outlineLevel="1"/>
    <col min="24" max="26" width="11.42578125" customWidth="1" outlineLevel="1"/>
    <col min="27" max="27" width="1.7109375" customWidth="1"/>
    <col min="28" max="33" width="11.42578125" customWidth="1" outlineLevel="1"/>
  </cols>
  <sheetData>
    <row r="8" spans="2:33" ht="51">
      <c r="B8" s="59" t="s">
        <v>28</v>
      </c>
      <c r="C8" s="60"/>
      <c r="D8" s="60"/>
      <c r="E8" s="60"/>
      <c r="F8" s="61"/>
      <c r="G8" s="59" t="s">
        <v>29</v>
      </c>
      <c r="H8" s="60"/>
      <c r="I8" s="60"/>
      <c r="J8" s="60"/>
      <c r="K8" s="60"/>
      <c r="L8" s="61"/>
      <c r="N8" s="59" t="s">
        <v>41</v>
      </c>
      <c r="O8" s="60"/>
      <c r="P8" s="60"/>
      <c r="Q8" s="60"/>
      <c r="R8" s="60"/>
      <c r="S8" s="61"/>
      <c r="U8" s="59" t="s">
        <v>11</v>
      </c>
      <c r="V8" s="60"/>
      <c r="W8" s="60"/>
      <c r="X8" s="60"/>
      <c r="Y8" s="60"/>
      <c r="Z8" s="61"/>
      <c r="AB8" s="59" t="s">
        <v>10</v>
      </c>
      <c r="AC8" s="60"/>
      <c r="AD8" s="60"/>
      <c r="AE8" s="60"/>
      <c r="AF8" s="60"/>
      <c r="AG8" s="61"/>
    </row>
    <row r="9" spans="2:33">
      <c r="B9" s="5" t="s">
        <v>17</v>
      </c>
      <c r="C9" s="5" t="s">
        <v>1</v>
      </c>
      <c r="D9" s="5" t="s">
        <v>6</v>
      </c>
      <c r="E9" s="5" t="s">
        <v>2</v>
      </c>
      <c r="F9" s="5" t="s">
        <v>19</v>
      </c>
      <c r="G9" s="5" t="s">
        <v>17</v>
      </c>
      <c r="H9" s="5" t="s">
        <v>1</v>
      </c>
      <c r="I9" s="5" t="s">
        <v>6</v>
      </c>
      <c r="J9" s="5" t="s">
        <v>3</v>
      </c>
      <c r="K9" s="5" t="s">
        <v>2</v>
      </c>
      <c r="L9" s="5" t="s">
        <v>19</v>
      </c>
      <c r="N9" s="5" t="s">
        <v>17</v>
      </c>
      <c r="O9" s="5" t="s">
        <v>1</v>
      </c>
      <c r="P9" s="5" t="s">
        <v>6</v>
      </c>
      <c r="Q9" s="5" t="s">
        <v>59</v>
      </c>
      <c r="R9" s="5" t="s">
        <v>2</v>
      </c>
      <c r="S9" s="5" t="s">
        <v>19</v>
      </c>
      <c r="U9" s="5" t="s">
        <v>17</v>
      </c>
      <c r="V9" s="5" t="s">
        <v>1</v>
      </c>
      <c r="W9" s="5" t="s">
        <v>6</v>
      </c>
      <c r="X9" s="5" t="s">
        <v>3</v>
      </c>
      <c r="Y9" s="5" t="s">
        <v>2</v>
      </c>
      <c r="Z9" s="5" t="s">
        <v>19</v>
      </c>
      <c r="AB9" s="5" t="s">
        <v>17</v>
      </c>
      <c r="AC9" s="5" t="s">
        <v>1</v>
      </c>
      <c r="AD9" s="5" t="s">
        <v>6</v>
      </c>
      <c r="AE9" s="5" t="s">
        <v>3</v>
      </c>
      <c r="AF9" s="5" t="s">
        <v>2</v>
      </c>
      <c r="AG9" s="5" t="s">
        <v>19</v>
      </c>
    </row>
    <row r="10" spans="2:33">
      <c r="B10" s="11">
        <v>1</v>
      </c>
      <c r="C10" s="2" t="s">
        <v>54</v>
      </c>
      <c r="D10" s="11" t="s">
        <v>55</v>
      </c>
      <c r="E10" s="11">
        <v>92.78</v>
      </c>
      <c r="F10" s="11">
        <v>50</v>
      </c>
      <c r="G10" s="11">
        <v>1</v>
      </c>
      <c r="H10" s="2"/>
      <c r="I10" s="11"/>
      <c r="J10" s="11"/>
      <c r="K10" s="11"/>
      <c r="L10" s="11"/>
      <c r="N10" s="11">
        <v>1</v>
      </c>
      <c r="O10" s="2" t="s">
        <v>50</v>
      </c>
      <c r="P10" s="11" t="s">
        <v>51</v>
      </c>
      <c r="Q10" s="11">
        <v>14</v>
      </c>
      <c r="R10" s="11">
        <v>63.83</v>
      </c>
      <c r="S10" s="11">
        <v>50</v>
      </c>
      <c r="U10" s="11">
        <v>1</v>
      </c>
      <c r="V10" s="2" t="s">
        <v>46</v>
      </c>
      <c r="W10" s="11" t="s">
        <v>53</v>
      </c>
      <c r="X10" s="11">
        <v>20</v>
      </c>
      <c r="Y10" s="11">
        <v>29</v>
      </c>
      <c r="Z10" s="11">
        <v>50</v>
      </c>
      <c r="AB10" s="11">
        <v>1</v>
      </c>
      <c r="AC10" s="2" t="s">
        <v>48</v>
      </c>
      <c r="AD10" s="11" t="s">
        <v>61</v>
      </c>
      <c r="AE10" s="11">
        <v>18</v>
      </c>
      <c r="AF10" s="11">
        <v>61.13</v>
      </c>
      <c r="AG10" s="11">
        <v>63</v>
      </c>
    </row>
    <row r="11" spans="2:33">
      <c r="B11" s="11">
        <v>2</v>
      </c>
      <c r="C11" s="2" t="s">
        <v>45</v>
      </c>
      <c r="D11" s="11" t="s">
        <v>58</v>
      </c>
      <c r="E11" s="11">
        <v>48.18</v>
      </c>
      <c r="F11" s="11">
        <v>45</v>
      </c>
      <c r="G11" s="11">
        <v>2</v>
      </c>
      <c r="H11" s="2"/>
      <c r="I11" s="11"/>
      <c r="J11" s="11"/>
      <c r="K11" s="11"/>
      <c r="L11" s="11"/>
      <c r="N11" s="11">
        <v>2</v>
      </c>
      <c r="O11" s="2" t="s">
        <v>52</v>
      </c>
      <c r="P11" s="11" t="s">
        <v>53</v>
      </c>
      <c r="Q11" s="11">
        <v>12</v>
      </c>
      <c r="R11" s="11">
        <v>45.26</v>
      </c>
      <c r="S11" s="11">
        <v>46</v>
      </c>
      <c r="U11" s="11">
        <v>2</v>
      </c>
      <c r="V11" s="2" t="s">
        <v>50</v>
      </c>
      <c r="W11" s="11" t="s">
        <v>51</v>
      </c>
      <c r="X11" s="11">
        <v>20</v>
      </c>
      <c r="Y11" s="11">
        <v>30</v>
      </c>
      <c r="Z11" s="11">
        <v>45</v>
      </c>
      <c r="AB11" s="11">
        <v>2</v>
      </c>
      <c r="AC11" s="2" t="s">
        <v>46</v>
      </c>
      <c r="AD11" s="11" t="s">
        <v>53</v>
      </c>
      <c r="AE11" s="11">
        <v>18</v>
      </c>
      <c r="AF11" s="11">
        <v>81.37</v>
      </c>
      <c r="AG11" s="11">
        <v>48</v>
      </c>
    </row>
    <row r="12" spans="2:33">
      <c r="B12" s="11">
        <v>3</v>
      </c>
      <c r="C12" s="2" t="s">
        <v>47</v>
      </c>
      <c r="D12" s="11" t="s">
        <v>56</v>
      </c>
      <c r="E12" s="11">
        <v>47</v>
      </c>
      <c r="F12" s="11">
        <v>40</v>
      </c>
      <c r="G12" s="11">
        <v>3</v>
      </c>
      <c r="H12" s="2"/>
      <c r="I12" s="11"/>
      <c r="J12" s="11"/>
      <c r="K12" s="11"/>
      <c r="L12" s="11"/>
      <c r="N12" s="11">
        <v>3</v>
      </c>
      <c r="O12" s="2" t="s">
        <v>54</v>
      </c>
      <c r="P12" s="11" t="s">
        <v>55</v>
      </c>
      <c r="Q12" s="11">
        <v>12</v>
      </c>
      <c r="R12" s="11">
        <v>65.12</v>
      </c>
      <c r="S12" s="11">
        <v>45</v>
      </c>
      <c r="U12" s="11">
        <v>3</v>
      </c>
      <c r="V12" s="2" t="s">
        <v>47</v>
      </c>
      <c r="W12" s="11" t="s">
        <v>56</v>
      </c>
      <c r="X12" s="11">
        <v>20</v>
      </c>
      <c r="Y12" s="11">
        <v>30.63</v>
      </c>
      <c r="Z12" s="11">
        <v>40</v>
      </c>
      <c r="AB12" s="11">
        <v>3</v>
      </c>
      <c r="AC12" s="2" t="s">
        <v>54</v>
      </c>
      <c r="AD12" s="11" t="s">
        <v>55</v>
      </c>
      <c r="AE12" s="11">
        <v>18</v>
      </c>
      <c r="AF12" s="11">
        <v>89.9</v>
      </c>
      <c r="AG12" s="11">
        <v>43</v>
      </c>
    </row>
    <row r="13" spans="2:33">
      <c r="B13" s="11">
        <v>4</v>
      </c>
      <c r="C13" s="2" t="s">
        <v>50</v>
      </c>
      <c r="D13" s="11" t="s">
        <v>51</v>
      </c>
      <c r="E13" s="11">
        <v>46.54</v>
      </c>
      <c r="F13" s="11">
        <v>35</v>
      </c>
      <c r="G13" s="11">
        <v>4</v>
      </c>
      <c r="H13" s="2"/>
      <c r="I13" s="11"/>
      <c r="J13" s="11"/>
      <c r="K13" s="11"/>
      <c r="L13" s="11"/>
      <c r="N13" s="11">
        <v>4</v>
      </c>
      <c r="O13" s="2" t="s">
        <v>47</v>
      </c>
      <c r="P13" s="11" t="s">
        <v>56</v>
      </c>
      <c r="Q13" s="11">
        <v>11</v>
      </c>
      <c r="R13" s="11">
        <v>96.62</v>
      </c>
      <c r="S13" s="11">
        <v>35</v>
      </c>
      <c r="U13" s="11">
        <v>4</v>
      </c>
      <c r="V13" s="2" t="s">
        <v>45</v>
      </c>
      <c r="W13" s="11" t="s">
        <v>58</v>
      </c>
      <c r="X13" s="11">
        <v>20</v>
      </c>
      <c r="Y13" s="11">
        <v>35</v>
      </c>
      <c r="Z13" s="11">
        <v>35</v>
      </c>
      <c r="AB13" s="11">
        <v>4</v>
      </c>
      <c r="AC13" s="2" t="s">
        <v>45</v>
      </c>
      <c r="AD13" s="11" t="s">
        <v>58</v>
      </c>
      <c r="AE13" s="11">
        <v>14</v>
      </c>
      <c r="AF13" s="11">
        <v>63.23</v>
      </c>
      <c r="AG13" s="11">
        <v>14</v>
      </c>
    </row>
    <row r="14" spans="2:33">
      <c r="B14" s="11">
        <v>5</v>
      </c>
      <c r="C14" s="2" t="s">
        <v>46</v>
      </c>
      <c r="D14" s="11" t="s">
        <v>53</v>
      </c>
      <c r="E14" s="11">
        <v>36</v>
      </c>
      <c r="F14" s="11">
        <v>30</v>
      </c>
      <c r="G14" s="11">
        <v>5</v>
      </c>
      <c r="H14" s="2"/>
      <c r="I14" s="11"/>
      <c r="J14" s="11"/>
      <c r="K14" s="11"/>
      <c r="L14" s="11"/>
      <c r="N14" s="11">
        <v>5</v>
      </c>
      <c r="O14" s="2" t="s">
        <v>48</v>
      </c>
      <c r="P14" s="11" t="s">
        <v>57</v>
      </c>
      <c r="Q14" s="11">
        <v>9</v>
      </c>
      <c r="R14" s="11">
        <v>112.26</v>
      </c>
      <c r="S14" s="11">
        <v>30</v>
      </c>
      <c r="U14" s="11">
        <v>5</v>
      </c>
      <c r="V14" s="2" t="s">
        <v>60</v>
      </c>
      <c r="W14" s="11" t="s">
        <v>55</v>
      </c>
      <c r="X14" s="11">
        <v>20</v>
      </c>
      <c r="Y14" s="11">
        <v>35.21</v>
      </c>
      <c r="Z14" s="11">
        <v>30</v>
      </c>
      <c r="AB14" s="11">
        <v>5</v>
      </c>
      <c r="AC14" s="2" t="s">
        <v>50</v>
      </c>
      <c r="AD14" s="11" t="s">
        <v>51</v>
      </c>
      <c r="AE14" s="11">
        <v>13.76</v>
      </c>
      <c r="AF14" s="11">
        <v>61.84</v>
      </c>
      <c r="AG14" s="11">
        <v>13</v>
      </c>
    </row>
    <row r="15" spans="2:33">
      <c r="B15" s="11">
        <v>6</v>
      </c>
      <c r="C15" s="2" t="s">
        <v>48</v>
      </c>
      <c r="D15" s="11" t="s">
        <v>57</v>
      </c>
      <c r="E15" s="11">
        <v>31.72</v>
      </c>
      <c r="F15" s="11">
        <v>25</v>
      </c>
      <c r="G15" s="11">
        <v>6</v>
      </c>
      <c r="H15" s="2"/>
      <c r="I15" s="11"/>
      <c r="J15" s="11"/>
      <c r="K15" s="11"/>
      <c r="L15" s="11"/>
      <c r="N15" s="11">
        <v>6</v>
      </c>
      <c r="O15" s="2" t="s">
        <v>45</v>
      </c>
      <c r="P15" s="11" t="s">
        <v>58</v>
      </c>
      <c r="Q15" s="11">
        <v>5</v>
      </c>
      <c r="R15" s="11">
        <v>43.37</v>
      </c>
      <c r="S15" s="11">
        <v>25</v>
      </c>
      <c r="U15" s="11">
        <v>6</v>
      </c>
      <c r="V15" s="2" t="s">
        <v>48</v>
      </c>
      <c r="W15" s="11" t="s">
        <v>57</v>
      </c>
      <c r="X15" s="11">
        <v>20</v>
      </c>
      <c r="Y15" s="11">
        <v>37</v>
      </c>
      <c r="Z15" s="11">
        <v>25</v>
      </c>
      <c r="AB15" s="11">
        <v>6</v>
      </c>
      <c r="AC15" s="2" t="s">
        <v>47</v>
      </c>
      <c r="AD15" s="11" t="s">
        <v>56</v>
      </c>
      <c r="AE15" s="11">
        <v>10.1</v>
      </c>
      <c r="AF15" s="11">
        <v>60.41</v>
      </c>
      <c r="AG15" s="11">
        <v>10</v>
      </c>
    </row>
    <row r="16" spans="2:33">
      <c r="B16" s="11">
        <v>7</v>
      </c>
      <c r="C16" s="2"/>
      <c r="D16" s="11"/>
      <c r="E16" s="11"/>
      <c r="F16" s="11"/>
      <c r="G16" s="11">
        <v>7</v>
      </c>
      <c r="H16" s="2"/>
      <c r="I16" s="11"/>
      <c r="J16" s="11"/>
      <c r="K16" s="11"/>
      <c r="L16" s="11"/>
      <c r="N16" s="11">
        <v>7</v>
      </c>
      <c r="O16" s="2"/>
      <c r="P16" s="11"/>
      <c r="Q16" s="11"/>
      <c r="R16" s="11"/>
      <c r="S16" s="11"/>
      <c r="U16" s="11">
        <v>7</v>
      </c>
      <c r="V16" s="2"/>
      <c r="W16" s="11"/>
      <c r="X16" s="11"/>
      <c r="Y16" s="11"/>
      <c r="Z16" s="11"/>
      <c r="AB16" s="11">
        <v>7</v>
      </c>
      <c r="AC16" s="2"/>
      <c r="AD16" s="11"/>
      <c r="AE16" s="11"/>
      <c r="AF16" s="11"/>
      <c r="AG16" s="11"/>
    </row>
    <row r="17" spans="2:33">
      <c r="B17" s="11">
        <v>8</v>
      </c>
      <c r="C17" s="2"/>
      <c r="D17" s="11"/>
      <c r="E17" s="11"/>
      <c r="F17" s="11"/>
      <c r="G17" s="11">
        <v>8</v>
      </c>
      <c r="H17" s="2"/>
      <c r="I17" s="11"/>
      <c r="J17" s="11"/>
      <c r="K17" s="11"/>
      <c r="L17" s="11"/>
      <c r="N17" s="11">
        <v>8</v>
      </c>
      <c r="O17" s="2"/>
      <c r="P17" s="11"/>
      <c r="Q17" s="11"/>
      <c r="R17" s="11"/>
      <c r="S17" s="11"/>
      <c r="U17" s="11">
        <v>8</v>
      </c>
      <c r="V17" s="2"/>
      <c r="W17" s="11"/>
      <c r="X17" s="11"/>
      <c r="Y17" s="11"/>
      <c r="Z17" s="11"/>
      <c r="AB17" s="11">
        <v>8</v>
      </c>
      <c r="AC17" s="2"/>
      <c r="AD17" s="11"/>
      <c r="AE17" s="11"/>
      <c r="AF17" s="11"/>
      <c r="AG17" s="11"/>
    </row>
    <row r="18" spans="2:33">
      <c r="B18" s="11">
        <v>9</v>
      </c>
      <c r="C18" s="2"/>
      <c r="D18" s="11"/>
      <c r="E18" s="11"/>
      <c r="F18" s="11"/>
      <c r="G18" s="11">
        <v>9</v>
      </c>
      <c r="H18" s="2"/>
      <c r="I18" s="11"/>
      <c r="J18" s="11"/>
      <c r="K18" s="11"/>
      <c r="L18" s="11"/>
      <c r="N18" s="11">
        <v>9</v>
      </c>
      <c r="O18" s="2"/>
      <c r="P18" s="11"/>
      <c r="Q18" s="11"/>
      <c r="R18" s="11"/>
      <c r="S18" s="11"/>
      <c r="U18" s="11">
        <v>9</v>
      </c>
      <c r="V18" s="2"/>
      <c r="W18" s="11"/>
      <c r="X18" s="11"/>
      <c r="Y18" s="11"/>
      <c r="Z18" s="11"/>
      <c r="AB18" s="11">
        <v>9</v>
      </c>
      <c r="AC18" s="2"/>
      <c r="AD18" s="11"/>
      <c r="AE18" s="11"/>
      <c r="AF18" s="11"/>
      <c r="AG18" s="11"/>
    </row>
    <row r="19" spans="2:33">
      <c r="B19" s="11">
        <v>10</v>
      </c>
      <c r="C19" s="2"/>
      <c r="D19" s="11"/>
      <c r="E19" s="11"/>
      <c r="F19" s="11"/>
      <c r="G19" s="11">
        <v>10</v>
      </c>
      <c r="H19" s="2"/>
      <c r="I19" s="11"/>
      <c r="J19" s="11"/>
      <c r="K19" s="11"/>
      <c r="L19" s="11"/>
      <c r="N19" s="11">
        <v>10</v>
      </c>
      <c r="O19" s="2"/>
      <c r="P19" s="11"/>
      <c r="Q19" s="11"/>
      <c r="R19" s="11"/>
      <c r="S19" s="11"/>
      <c r="U19" s="11">
        <v>10</v>
      </c>
      <c r="V19" s="2"/>
      <c r="W19" s="11"/>
      <c r="X19" s="11"/>
      <c r="Y19" s="11"/>
      <c r="Z19" s="11"/>
      <c r="AB19" s="11">
        <v>10</v>
      </c>
      <c r="AC19" s="2"/>
      <c r="AD19" s="11"/>
      <c r="AE19" s="11"/>
      <c r="AF19" s="11"/>
      <c r="AG19" s="11"/>
    </row>
    <row r="20" spans="2:33">
      <c r="B20" s="11">
        <v>11</v>
      </c>
      <c r="C20" s="2"/>
      <c r="D20" s="11"/>
      <c r="E20" s="11"/>
      <c r="F20" s="11"/>
      <c r="G20" s="11">
        <v>11</v>
      </c>
      <c r="H20" s="2"/>
      <c r="I20" s="11"/>
      <c r="J20" s="11"/>
      <c r="K20" s="11"/>
      <c r="L20" s="11"/>
      <c r="N20" s="11">
        <v>11</v>
      </c>
      <c r="O20" s="2"/>
      <c r="P20" s="11"/>
      <c r="Q20" s="11"/>
      <c r="R20" s="11"/>
      <c r="S20" s="11"/>
      <c r="U20" s="11">
        <v>11</v>
      </c>
      <c r="V20" s="2"/>
      <c r="W20" s="11"/>
      <c r="X20" s="11"/>
      <c r="Y20" s="11"/>
      <c r="Z20" s="11"/>
      <c r="AB20" s="11">
        <v>11</v>
      </c>
      <c r="AC20" s="2"/>
      <c r="AD20" s="11"/>
      <c r="AE20" s="11"/>
      <c r="AF20" s="11"/>
      <c r="AG20" s="11"/>
    </row>
    <row r="21" spans="2:33">
      <c r="B21" s="11">
        <v>12</v>
      </c>
      <c r="C21" s="2"/>
      <c r="D21" s="11"/>
      <c r="E21" s="11"/>
      <c r="F21" s="11"/>
      <c r="G21" s="11">
        <v>12</v>
      </c>
      <c r="H21" s="2"/>
      <c r="I21" s="11"/>
      <c r="J21" s="11"/>
      <c r="K21" s="11"/>
      <c r="L21" s="11"/>
      <c r="N21" s="11">
        <v>12</v>
      </c>
      <c r="O21" s="2"/>
      <c r="P21" s="11"/>
      <c r="Q21" s="11"/>
      <c r="R21" s="11"/>
      <c r="S21" s="11"/>
      <c r="U21" s="11">
        <v>12</v>
      </c>
      <c r="V21" s="2"/>
      <c r="W21" s="11"/>
      <c r="X21" s="11"/>
      <c r="Y21" s="11"/>
      <c r="Z21" s="11"/>
      <c r="AB21" s="11">
        <v>12</v>
      </c>
      <c r="AC21" s="2"/>
      <c r="AD21" s="11"/>
      <c r="AE21" s="11"/>
      <c r="AF21" s="11"/>
      <c r="AG21" s="11"/>
    </row>
    <row r="22" spans="2:33">
      <c r="B22" s="11">
        <v>13</v>
      </c>
      <c r="C22" s="2"/>
      <c r="D22" s="11"/>
      <c r="E22" s="11"/>
      <c r="F22" s="11"/>
      <c r="G22" s="11">
        <v>13</v>
      </c>
      <c r="H22" s="2"/>
      <c r="I22" s="11"/>
      <c r="J22" s="11"/>
      <c r="K22" s="11"/>
      <c r="L22" s="11"/>
      <c r="N22" s="11">
        <v>13</v>
      </c>
      <c r="O22" s="2"/>
      <c r="P22" s="11"/>
      <c r="Q22" s="11"/>
      <c r="R22" s="11"/>
      <c r="S22" s="11"/>
      <c r="U22" s="11">
        <v>13</v>
      </c>
      <c r="V22" s="2"/>
      <c r="W22" s="11"/>
      <c r="X22" s="11"/>
      <c r="Y22" s="11"/>
      <c r="Z22" s="11"/>
      <c r="AB22" s="11">
        <v>13</v>
      </c>
      <c r="AC22" s="2"/>
      <c r="AD22" s="11"/>
      <c r="AE22" s="11"/>
      <c r="AF22" s="11"/>
      <c r="AG22" s="11"/>
    </row>
    <row r="23" spans="2:33">
      <c r="B23" s="11">
        <v>14</v>
      </c>
      <c r="C23" s="2"/>
      <c r="D23" s="11"/>
      <c r="E23" s="11"/>
      <c r="F23" s="11"/>
      <c r="G23" s="11">
        <v>14</v>
      </c>
      <c r="H23" s="2"/>
      <c r="I23" s="11"/>
      <c r="J23" s="11"/>
      <c r="K23" s="11"/>
      <c r="L23" s="11"/>
      <c r="N23" s="11">
        <v>14</v>
      </c>
      <c r="O23" s="2"/>
      <c r="P23" s="11"/>
      <c r="Q23" s="11"/>
      <c r="R23" s="11"/>
      <c r="S23" s="11"/>
      <c r="U23" s="11">
        <v>14</v>
      </c>
      <c r="V23" s="2"/>
      <c r="W23" s="11"/>
      <c r="X23" s="11"/>
      <c r="Y23" s="11"/>
      <c r="Z23" s="11"/>
      <c r="AB23" s="11">
        <v>14</v>
      </c>
      <c r="AC23" s="2"/>
      <c r="AD23" s="11"/>
      <c r="AE23" s="11"/>
      <c r="AF23" s="11"/>
      <c r="AG23" s="11"/>
    </row>
    <row r="24" spans="2:33">
      <c r="B24" s="11">
        <v>15</v>
      </c>
      <c r="C24" s="2"/>
      <c r="D24" s="11"/>
      <c r="E24" s="11"/>
      <c r="F24" s="11"/>
      <c r="G24" s="11">
        <v>15</v>
      </c>
      <c r="H24" s="2"/>
      <c r="I24" s="11"/>
      <c r="J24" s="11"/>
      <c r="K24" s="11"/>
      <c r="L24" s="11"/>
      <c r="N24" s="11">
        <v>15</v>
      </c>
      <c r="O24" s="2"/>
      <c r="P24" s="11"/>
      <c r="Q24" s="11"/>
      <c r="R24" s="11"/>
      <c r="S24" s="11"/>
      <c r="U24" s="11">
        <v>15</v>
      </c>
      <c r="V24" s="2"/>
      <c r="W24" s="11"/>
      <c r="X24" s="11"/>
      <c r="Y24" s="11"/>
      <c r="Z24" s="11"/>
      <c r="AB24" s="11">
        <v>15</v>
      </c>
      <c r="AC24" s="2"/>
      <c r="AD24" s="11"/>
      <c r="AE24" s="11"/>
      <c r="AF24" s="11"/>
      <c r="AG24" s="11"/>
    </row>
    <row r="25" spans="2:33">
      <c r="B25" s="11">
        <v>16</v>
      </c>
      <c r="C25" s="2"/>
      <c r="D25" s="11"/>
      <c r="E25" s="11"/>
      <c r="F25" s="11"/>
      <c r="G25" s="11">
        <v>16</v>
      </c>
      <c r="H25" s="2"/>
      <c r="I25" s="11"/>
      <c r="J25" s="11"/>
      <c r="K25" s="11"/>
      <c r="L25" s="11"/>
      <c r="N25" s="11">
        <v>16</v>
      </c>
      <c r="O25" s="2"/>
      <c r="P25" s="11"/>
      <c r="Q25" s="11"/>
      <c r="R25" s="11"/>
      <c r="S25" s="11"/>
      <c r="U25" s="11">
        <v>16</v>
      </c>
      <c r="V25" s="2"/>
      <c r="W25" s="11"/>
      <c r="X25" s="11"/>
      <c r="Y25" s="11"/>
      <c r="Z25" s="11"/>
      <c r="AB25" s="11">
        <v>16</v>
      </c>
      <c r="AC25" s="2"/>
      <c r="AD25" s="11"/>
      <c r="AE25" s="11"/>
      <c r="AF25" s="11"/>
      <c r="AG25" s="11"/>
    </row>
    <row r="26" spans="2:33">
      <c r="B26" s="11">
        <v>17</v>
      </c>
      <c r="C26" s="2"/>
      <c r="D26" s="11"/>
      <c r="E26" s="11"/>
      <c r="F26" s="11"/>
      <c r="G26" s="11">
        <v>17</v>
      </c>
      <c r="H26" s="2"/>
      <c r="I26" s="11"/>
      <c r="J26" s="11"/>
      <c r="K26" s="11"/>
      <c r="L26" s="11"/>
      <c r="N26" s="11">
        <v>17</v>
      </c>
      <c r="O26" s="2"/>
      <c r="P26" s="11"/>
      <c r="Q26" s="11"/>
      <c r="R26" s="11"/>
      <c r="S26" s="11"/>
      <c r="U26" s="11">
        <v>17</v>
      </c>
      <c r="V26" s="2"/>
      <c r="W26" s="11"/>
      <c r="X26" s="11"/>
      <c r="Y26" s="11"/>
      <c r="Z26" s="11"/>
      <c r="AB26" s="11">
        <v>17</v>
      </c>
      <c r="AC26" s="2"/>
      <c r="AD26" s="11"/>
      <c r="AE26" s="11"/>
      <c r="AF26" s="11"/>
      <c r="AG26" s="11"/>
    </row>
    <row r="27" spans="2:33">
      <c r="B27" s="11">
        <v>18</v>
      </c>
      <c r="C27" s="2"/>
      <c r="D27" s="11"/>
      <c r="E27" s="11"/>
      <c r="F27" s="11"/>
      <c r="G27" s="11">
        <v>18</v>
      </c>
      <c r="H27" s="2"/>
      <c r="I27" s="11"/>
      <c r="J27" s="11"/>
      <c r="K27" s="11"/>
      <c r="L27" s="11"/>
      <c r="N27" s="11">
        <v>18</v>
      </c>
      <c r="O27" s="2"/>
      <c r="P27" s="11"/>
      <c r="Q27" s="11"/>
      <c r="R27" s="11"/>
      <c r="S27" s="11"/>
      <c r="U27" s="11">
        <v>18</v>
      </c>
      <c r="V27" s="2"/>
      <c r="W27" s="11"/>
      <c r="X27" s="11"/>
      <c r="Y27" s="11"/>
      <c r="Z27" s="11"/>
      <c r="AB27" s="11">
        <v>18</v>
      </c>
      <c r="AC27" s="2"/>
      <c r="AD27" s="11"/>
      <c r="AE27" s="11"/>
      <c r="AF27" s="11"/>
      <c r="AG27" s="11"/>
    </row>
    <row r="28" spans="2:33">
      <c r="B28" s="11">
        <v>19</v>
      </c>
      <c r="C28" s="2"/>
      <c r="D28" s="11"/>
      <c r="E28" s="11"/>
      <c r="F28" s="11"/>
      <c r="G28" s="11">
        <v>19</v>
      </c>
      <c r="H28" s="2"/>
      <c r="I28" s="11"/>
      <c r="J28" s="11"/>
      <c r="K28" s="11"/>
      <c r="L28" s="11"/>
      <c r="N28" s="11">
        <v>19</v>
      </c>
      <c r="O28" s="2"/>
      <c r="P28" s="11"/>
      <c r="Q28" s="11"/>
      <c r="R28" s="11"/>
      <c r="S28" s="11"/>
      <c r="U28" s="11">
        <v>19</v>
      </c>
      <c r="V28" s="2"/>
      <c r="W28" s="11"/>
      <c r="X28" s="11"/>
      <c r="Y28" s="11"/>
      <c r="Z28" s="11"/>
      <c r="AB28" s="11">
        <v>19</v>
      </c>
      <c r="AC28" s="2"/>
      <c r="AD28" s="11"/>
      <c r="AE28" s="11"/>
      <c r="AF28" s="11"/>
      <c r="AG28" s="11"/>
    </row>
    <row r="29" spans="2:33">
      <c r="B29" s="11">
        <v>20</v>
      </c>
      <c r="C29" s="2"/>
      <c r="D29" s="11"/>
      <c r="E29" s="11"/>
      <c r="F29" s="11"/>
      <c r="G29" s="11">
        <v>20</v>
      </c>
      <c r="H29" s="2"/>
      <c r="I29" s="11"/>
      <c r="J29" s="11"/>
      <c r="K29" s="11"/>
      <c r="L29" s="11"/>
      <c r="N29" s="11">
        <v>20</v>
      </c>
      <c r="O29" s="2"/>
      <c r="P29" s="11"/>
      <c r="Q29" s="11"/>
      <c r="R29" s="11"/>
      <c r="S29" s="11"/>
      <c r="U29" s="11">
        <v>20</v>
      </c>
      <c r="V29" s="2"/>
      <c r="W29" s="11"/>
      <c r="X29" s="11"/>
      <c r="Y29" s="11"/>
      <c r="Z29" s="11"/>
      <c r="AB29" s="11">
        <v>20</v>
      </c>
      <c r="AC29" s="2"/>
      <c r="AD29" s="11"/>
      <c r="AE29" s="11"/>
      <c r="AF29" s="11"/>
      <c r="AG29" s="11"/>
    </row>
  </sheetData>
  <sortState ref="A1:B6">
    <sortCondition ref="A1"/>
  </sortState>
  <mergeCells count="5">
    <mergeCell ref="N8:S8"/>
    <mergeCell ref="B8:F8"/>
    <mergeCell ref="U8:Z8"/>
    <mergeCell ref="AB8:AG8"/>
    <mergeCell ref="G8:L8"/>
  </mergeCells>
  <pageMargins left="0.98425196850393704" right="0.78740157480314965" top="3.1496062992125986"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8</vt:i4>
      </vt:variant>
    </vt:vector>
  </HeadingPairs>
  <TitlesOfParts>
    <vt:vector size="17" baseType="lpstr">
      <vt:lpstr>BDD</vt:lpstr>
      <vt:lpstr>CLASSEMENT FINAL</vt:lpstr>
      <vt:lpstr>Le peseur</vt:lpstr>
      <vt:lpstr>Le demenageur</vt:lpstr>
      <vt:lpstr>Le renverseur</vt:lpstr>
      <vt:lpstr>Le souleveur</vt:lpstr>
      <vt:lpstr>Le transporteur</vt:lpstr>
      <vt:lpstr>Epreuves</vt:lpstr>
      <vt:lpstr>Feuil1</vt:lpstr>
      <vt:lpstr>barem_renverseur</vt:lpstr>
      <vt:lpstr>bareme_demenageur</vt:lpstr>
      <vt:lpstr>bareme_peseur</vt:lpstr>
      <vt:lpstr>bareme_souleveur</vt:lpstr>
      <vt:lpstr>bareme_transporteur</vt:lpstr>
      <vt:lpstr>BDD</vt:lpstr>
      <vt:lpstr>exclu</vt:lpstr>
      <vt:lpstr>Feuil1!Zone_d_impression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Utilisateur Windows</cp:lastModifiedBy>
  <cp:lastPrinted>2018-08-12T14:09:18Z</cp:lastPrinted>
  <dcterms:created xsi:type="dcterms:W3CDTF">2017-07-03T13:25:38Z</dcterms:created>
  <dcterms:modified xsi:type="dcterms:W3CDTF">2018-08-13T16:09:17Z</dcterms:modified>
</cp:coreProperties>
</file>