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alcChain.xml" ContentType="application/vnd.openxmlformats-officedocument.spreadsheetml.calcChain+xml"/>
  <Override PartName="/xl/ctrlProps/ctrlProp5.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codeName="{B7FE6334-C1A2-E50D-BD3D-5F4D41BBC2E3}"/>
  <workbookPr codeName="ThisWorkbook" defaultThemeVersion="124226"/>
  <bookViews>
    <workbookView xWindow="120" yWindow="45" windowWidth="23715" windowHeight="10035" activeTab="1"/>
  </bookViews>
  <sheets>
    <sheet name="donnée" sheetId="1" r:id="rId1"/>
    <sheet name="reception" sheetId="2" r:id="rId2"/>
    <sheet name="TOTAL PEC" sheetId="3" r:id="rId3"/>
    <sheet name="TOTAL PEGT" sheetId="4" r:id="rId4"/>
    <sheet name="TOTAL PEG" sheetId="5" r:id="rId5"/>
    <sheet name="Feuil3" sheetId="6" r:id="rId6"/>
    <sheet name="COURS" sheetId="7" r:id="rId7"/>
    <sheet name="pec" sheetId="8" r:id="rId8"/>
  </sheets>
  <functionGroups/>
  <externalReferences>
    <externalReference r:id="rId9"/>
  </externalReferences>
  <calcPr calcId="125725"/>
</workbook>
</file>

<file path=xl/calcChain.xml><?xml version="1.0" encoding="utf-8"?>
<calcChain xmlns="http://schemas.openxmlformats.org/spreadsheetml/2006/main">
  <c r="L8" i="2"/>
  <c r="J8"/>
  <c r="G8"/>
  <c r="E8"/>
  <c r="G1" i="8" l="1"/>
  <c r="E1"/>
  <c r="N39"/>
  <c r="M39"/>
  <c r="V38"/>
  <c r="U38"/>
  <c r="T38"/>
  <c r="S38"/>
  <c r="R38"/>
  <c r="Q38"/>
  <c r="P38"/>
  <c r="O38"/>
  <c r="V37"/>
  <c r="U37"/>
  <c r="T37"/>
  <c r="S37"/>
  <c r="R37"/>
  <c r="Q37"/>
  <c r="P37"/>
  <c r="O37"/>
  <c r="V36"/>
  <c r="U36"/>
  <c r="T36"/>
  <c r="S36"/>
  <c r="R36"/>
  <c r="Q36"/>
  <c r="P36"/>
  <c r="O36"/>
  <c r="V35"/>
  <c r="U35"/>
  <c r="T35"/>
  <c r="S35"/>
  <c r="R35"/>
  <c r="Q35"/>
  <c r="P35"/>
  <c r="O35"/>
  <c r="U34"/>
  <c r="V34" s="1"/>
  <c r="T34"/>
  <c r="S34"/>
  <c r="R34"/>
  <c r="P34"/>
  <c r="O34"/>
  <c r="O39" s="1"/>
  <c r="N32"/>
  <c r="M32"/>
  <c r="V31"/>
  <c r="U31"/>
  <c r="T31"/>
  <c r="S31"/>
  <c r="R31"/>
  <c r="Q31"/>
  <c r="P31"/>
  <c r="O31"/>
  <c r="V30"/>
  <c r="U30"/>
  <c r="T30"/>
  <c r="S30"/>
  <c r="R30"/>
  <c r="Q30"/>
  <c r="P30"/>
  <c r="O30"/>
  <c r="V29"/>
  <c r="U29"/>
  <c r="T29"/>
  <c r="S29"/>
  <c r="R29"/>
  <c r="Q29"/>
  <c r="P29"/>
  <c r="O29"/>
  <c r="U28"/>
  <c r="V28" s="1"/>
  <c r="T28"/>
  <c r="S28"/>
  <c r="R28"/>
  <c r="P28"/>
  <c r="O28"/>
  <c r="U27"/>
  <c r="V27" s="1"/>
  <c r="T27"/>
  <c r="S27"/>
  <c r="R27"/>
  <c r="P27"/>
  <c r="O27"/>
  <c r="O32" s="1"/>
  <c r="N25"/>
  <c r="M25"/>
  <c r="V24"/>
  <c r="U24"/>
  <c r="T24"/>
  <c r="S24"/>
  <c r="R24"/>
  <c r="Q24"/>
  <c r="P24"/>
  <c r="O24"/>
  <c r="V23"/>
  <c r="U23"/>
  <c r="T23"/>
  <c r="S23"/>
  <c r="R23"/>
  <c r="Q23"/>
  <c r="P23"/>
  <c r="O23"/>
  <c r="V22"/>
  <c r="U22"/>
  <c r="T22"/>
  <c r="S22"/>
  <c r="R22"/>
  <c r="Q22"/>
  <c r="P22"/>
  <c r="O22"/>
  <c r="V21"/>
  <c r="U21"/>
  <c r="T21"/>
  <c r="S21"/>
  <c r="R21"/>
  <c r="Q21"/>
  <c r="P21"/>
  <c r="O21"/>
  <c r="U20"/>
  <c r="V20" s="1"/>
  <c r="T20"/>
  <c r="S20"/>
  <c r="R20"/>
  <c r="P20"/>
  <c r="O20"/>
  <c r="O25" s="1"/>
  <c r="N18"/>
  <c r="M18"/>
  <c r="V17"/>
  <c r="U17"/>
  <c r="T17"/>
  <c r="S17"/>
  <c r="R17"/>
  <c r="Q17"/>
  <c r="P17"/>
  <c r="O17"/>
  <c r="V16"/>
  <c r="U16"/>
  <c r="T16"/>
  <c r="S16"/>
  <c r="R16"/>
  <c r="Q16"/>
  <c r="P16"/>
  <c r="O16"/>
  <c r="V15"/>
  <c r="U15"/>
  <c r="T15"/>
  <c r="S15"/>
  <c r="R15"/>
  <c r="Q15"/>
  <c r="P15"/>
  <c r="O15"/>
  <c r="AV14"/>
  <c r="AQ14"/>
  <c r="AL14"/>
  <c r="AG14"/>
  <c r="V14"/>
  <c r="U14"/>
  <c r="T14"/>
  <c r="S14"/>
  <c r="R14"/>
  <c r="Q14"/>
  <c r="P14"/>
  <c r="O14"/>
  <c r="U13"/>
  <c r="V13" s="1"/>
  <c r="T13"/>
  <c r="S13"/>
  <c r="R13"/>
  <c r="P13"/>
  <c r="Q13" s="1"/>
  <c r="O13"/>
  <c r="N11"/>
  <c r="M11"/>
  <c r="V10"/>
  <c r="U10"/>
  <c r="T10"/>
  <c r="S10"/>
  <c r="R10"/>
  <c r="Q10"/>
  <c r="P10"/>
  <c r="O10"/>
  <c r="V9"/>
  <c r="U9"/>
  <c r="T9"/>
  <c r="S9"/>
  <c r="R9"/>
  <c r="Q9"/>
  <c r="P9"/>
  <c r="O9"/>
  <c r="V8"/>
  <c r="U8"/>
  <c r="T8"/>
  <c r="S8"/>
  <c r="R8"/>
  <c r="Q8"/>
  <c r="P8"/>
  <c r="O8"/>
  <c r="V7"/>
  <c r="U7"/>
  <c r="T7"/>
  <c r="S7"/>
  <c r="R7"/>
  <c r="Q7"/>
  <c r="P7"/>
  <c r="O7"/>
  <c r="V6"/>
  <c r="U6"/>
  <c r="T6"/>
  <c r="S6"/>
  <c r="R6"/>
  <c r="P6"/>
  <c r="Q6" s="1"/>
  <c r="O6"/>
  <c r="U5"/>
  <c r="S5"/>
  <c r="R5"/>
  <c r="Q5"/>
  <c r="T1"/>
  <c r="Q28" l="1"/>
  <c r="O11"/>
  <c r="U11"/>
  <c r="V11" s="1"/>
  <c r="O18"/>
  <c r="U18"/>
  <c r="V18" s="1"/>
  <c r="Q20"/>
  <c r="U25"/>
  <c r="V25" s="1"/>
  <c r="Q27"/>
  <c r="U32"/>
  <c r="V32" s="1"/>
  <c r="Q34"/>
  <c r="U39"/>
  <c r="V39" s="1"/>
  <c r="P11"/>
  <c r="Q11" s="1"/>
  <c r="R11"/>
  <c r="T11"/>
  <c r="P18"/>
  <c r="Q18" s="1"/>
  <c r="R18"/>
  <c r="T18"/>
  <c r="P25"/>
  <c r="Q25" s="1"/>
  <c r="R25"/>
  <c r="T25"/>
  <c r="P32"/>
  <c r="Q32" s="1"/>
  <c r="R32"/>
  <c r="T32"/>
  <c r="P39"/>
  <c r="Q39" s="1"/>
  <c r="R39"/>
  <c r="T39"/>
  <c r="S39" l="1"/>
  <c r="S32"/>
  <c r="S25"/>
  <c r="S18"/>
  <c r="S11"/>
  <c r="B2" l="1"/>
  <c r="C2"/>
  <c r="D2"/>
  <c r="E2"/>
  <c r="F2"/>
  <c r="G2"/>
  <c r="H2"/>
  <c r="I2"/>
  <c r="A2"/>
</calcChain>
</file>

<file path=xl/sharedStrings.xml><?xml version="1.0" encoding="utf-8"?>
<sst xmlns="http://schemas.openxmlformats.org/spreadsheetml/2006/main" count="86" uniqueCount="40">
  <si>
    <t>PEC</t>
  </si>
  <si>
    <t>PEGT</t>
  </si>
  <si>
    <t>PEG</t>
  </si>
  <si>
    <t>TOTAL PEC</t>
  </si>
  <si>
    <t>TOTAL PEGT</t>
  </si>
  <si>
    <t>TOTAL PEG</t>
  </si>
  <si>
    <t>SOLIDAIRE</t>
  </si>
  <si>
    <t>PART C</t>
  </si>
  <si>
    <t>MONETAIRE</t>
  </si>
  <si>
    <t>PART D</t>
  </si>
  <si>
    <t>PORTEFEUILLE</t>
  </si>
  <si>
    <t>TRANSACTION</t>
  </si>
  <si>
    <t>ANNEE</t>
  </si>
  <si>
    <t>31/12/2014</t>
  </si>
  <si>
    <t>225</t>
  </si>
  <si>
    <t>01/01/2015</t>
  </si>
  <si>
    <t>31.85</t>
  </si>
  <si>
    <t>2019</t>
  </si>
  <si>
    <t>5.6650</t>
  </si>
  <si>
    <t>251.5170</t>
  </si>
  <si>
    <t>1424,843805</t>
  </si>
  <si>
    <t>09/12/2014</t>
  </si>
  <si>
    <t>32.1441</t>
  </si>
  <si>
    <t>44.3267</t>
  </si>
  <si>
    <t>1424,84187747</t>
  </si>
  <si>
    <t>2017</t>
  </si>
  <si>
    <t>8.8329</t>
  </si>
  <si>
    <t>2221,6245093</t>
  </si>
  <si>
    <t>01/12/2014</t>
  </si>
  <si>
    <t>50.1192</t>
  </si>
  <si>
    <t>2221,61874264</t>
  </si>
  <si>
    <t>ACTIONNARIAT</t>
  </si>
  <si>
    <t>bonjour a tous j'ai un souci lorsque je appuie sur bouton 4 tous fonctionne je peut saisir tout mes textbox et mes combobox la pas de souci  ,ce apres que ca ce gate avec les données recuperer je ne peut plus rien faire si je fait une somme il me met des erreur et je ne peut meme pas changer le format merci pour vos reponse</t>
  </si>
  <si>
    <t>2015</t>
  </si>
  <si>
    <t>total</t>
  </si>
  <si>
    <t>QUANTITE</t>
  </si>
  <si>
    <t>PRIX PART</t>
  </si>
  <si>
    <t>date</t>
  </si>
  <si>
    <t>quantite</t>
  </si>
  <si>
    <t>prix part</t>
  </si>
</sst>
</file>

<file path=xl/styles.xml><?xml version="1.0" encoding="utf-8"?>
<styleSheet xmlns="http://schemas.openxmlformats.org/spreadsheetml/2006/main">
  <numFmts count="8">
    <numFmt numFmtId="6" formatCode="#,##0\ &quot;€&quot;;[Red]\-#,##0\ &quot;€&quot;"/>
    <numFmt numFmtId="8" formatCode="#,##0.00\ &quot;€&quot;;[Red]\-#,##0.00\ &quot;€&quot;"/>
    <numFmt numFmtId="44" formatCode="_-* #,##0.00\ &quot;€&quot;_-;\-* #,##0.00\ &quot;€&quot;_-;_-* &quot;-&quot;??\ &quot;€&quot;_-;_-@_-"/>
    <numFmt numFmtId="164" formatCode="_-* #,##0.00\ [$€-40C]_-;\-* #,##0.00\ [$€-40C]_-;_-* &quot;-&quot;??\ [$€-40C]_-;_-@_-"/>
    <numFmt numFmtId="165" formatCode="#,##0.00\ &quot;€&quot;"/>
    <numFmt numFmtId="166" formatCode="#,##0.0000\ &quot;€&quot;"/>
    <numFmt numFmtId="167" formatCode="0.0000"/>
    <numFmt numFmtId="168" formatCode="0.000"/>
  </numFmts>
  <fonts count="8">
    <font>
      <sz val="11"/>
      <color theme="1"/>
      <name val="Calibri"/>
      <family val="2"/>
      <scheme val="minor"/>
    </font>
    <font>
      <sz val="11"/>
      <color theme="1"/>
      <name val="Calibri"/>
      <family val="2"/>
      <scheme val="minor"/>
    </font>
    <font>
      <sz val="11"/>
      <color rgb="FFFF0000"/>
      <name val="Calibri"/>
      <family val="2"/>
      <scheme val="minor"/>
    </font>
    <font>
      <b/>
      <i/>
      <u val="double"/>
      <sz val="20"/>
      <color theme="1"/>
      <name val="Calibri"/>
      <family val="2"/>
      <scheme val="minor"/>
    </font>
    <font>
      <b/>
      <i/>
      <u val="double"/>
      <sz val="20"/>
      <color rgb="FF92D050"/>
      <name val="Calibri"/>
      <family val="2"/>
      <scheme val="minor"/>
    </font>
    <font>
      <b/>
      <sz val="22"/>
      <color theme="1"/>
      <name val="Calibri"/>
      <family val="2"/>
      <scheme val="minor"/>
    </font>
    <font>
      <b/>
      <i/>
      <u val="double"/>
      <sz val="11"/>
      <color theme="1"/>
      <name val="Calibri"/>
      <family val="2"/>
      <scheme val="minor"/>
    </font>
    <font>
      <sz val="11"/>
      <color rgb="FF000000"/>
      <name val="Calibri"/>
      <family val="2"/>
      <scheme val="minor"/>
    </font>
  </fonts>
  <fills count="5">
    <fill>
      <patternFill patternType="none"/>
    </fill>
    <fill>
      <patternFill patternType="gray125"/>
    </fill>
    <fill>
      <patternFill patternType="solid">
        <fgColor rgb="FF00B050"/>
        <bgColor indexed="64"/>
      </patternFill>
    </fill>
    <fill>
      <patternFill patternType="solid">
        <fgColor theme="9" tint="0.59999389629810485"/>
        <bgColor indexed="64"/>
      </patternFill>
    </fill>
    <fill>
      <patternFill patternType="solid">
        <fgColor rgb="FFFFFF00"/>
        <bgColor indexed="64"/>
      </patternFill>
    </fill>
  </fills>
  <borders count="13">
    <border>
      <left/>
      <right/>
      <top/>
      <bottom/>
      <diagonal/>
    </border>
    <border>
      <left/>
      <right style="medium">
        <color indexed="64"/>
      </right>
      <top/>
      <bottom/>
      <diagonal/>
    </border>
    <border>
      <left style="medium">
        <color auto="1"/>
      </left>
      <right/>
      <top/>
      <bottom/>
      <diagonal/>
    </border>
    <border>
      <left style="medium">
        <color auto="1"/>
      </left>
      <right style="medium">
        <color auto="1"/>
      </right>
      <top/>
      <bottom/>
      <diagonal/>
    </border>
    <border>
      <left/>
      <right/>
      <top style="thin">
        <color indexed="64"/>
      </top>
      <bottom/>
      <diagonal/>
    </border>
    <border>
      <left/>
      <right/>
      <top style="thin">
        <color indexed="64"/>
      </top>
      <bottom style="medium">
        <color indexed="64"/>
      </bottom>
      <diagonal/>
    </border>
    <border>
      <left style="medium">
        <color auto="1"/>
      </left>
      <right style="medium">
        <color auto="1"/>
      </right>
      <top style="thin">
        <color indexed="64"/>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44" fontId="1" fillId="0" borderId="0" applyFont="0" applyFill="0" applyBorder="0" applyAlignment="0" applyProtection="0"/>
    <xf numFmtId="9" fontId="1" fillId="0" borderId="0" applyFont="0" applyFill="0" applyBorder="0" applyAlignment="0" applyProtection="0"/>
  </cellStyleXfs>
  <cellXfs count="69">
    <xf numFmtId="0" fontId="0" fillId="0" borderId="0" xfId="0"/>
    <xf numFmtId="44" fontId="0" fillId="0" borderId="0" xfId="1" applyFont="1"/>
    <xf numFmtId="164" fontId="0" fillId="0" borderId="0" xfId="1" applyNumberFormat="1" applyFont="1"/>
    <xf numFmtId="44" fontId="0" fillId="0" borderId="0" xfId="1" applyNumberFormat="1" applyFont="1"/>
    <xf numFmtId="165" fontId="0" fillId="0" borderId="0" xfId="0" applyNumberFormat="1"/>
    <xf numFmtId="165" fontId="4" fillId="3" borderId="0" xfId="0" applyNumberFormat="1" applyFont="1" applyFill="1" applyAlignment="1">
      <alignment horizontal="center" vertical="center"/>
    </xf>
    <xf numFmtId="0" fontId="3" fillId="3" borderId="0" xfId="0" applyFont="1" applyFill="1" applyAlignment="1">
      <alignment vertical="center"/>
    </xf>
    <xf numFmtId="0" fontId="3" fillId="3" borderId="0" xfId="0" applyFont="1" applyFill="1" applyAlignment="1">
      <alignment horizontal="center" vertical="center"/>
    </xf>
    <xf numFmtId="14" fontId="0" fillId="3" borderId="0" xfId="0" applyNumberFormat="1" applyFill="1" applyBorder="1" applyAlignment="1">
      <alignment horizontal="center" vertical="center"/>
    </xf>
    <xf numFmtId="0" fontId="0" fillId="3" borderId="0" xfId="0" applyFill="1"/>
    <xf numFmtId="6" fontId="6" fillId="3" borderId="0" xfId="0" applyNumberFormat="1" applyFont="1" applyFill="1" applyAlignment="1">
      <alignment horizontal="center"/>
    </xf>
    <xf numFmtId="9" fontId="6" fillId="3" borderId="0" xfId="0" applyNumberFormat="1" applyFont="1" applyFill="1" applyAlignment="1">
      <alignment horizontal="center"/>
    </xf>
    <xf numFmtId="0" fontId="0" fillId="3" borderId="3" xfId="0" applyFill="1" applyBorder="1" applyAlignment="1">
      <alignment horizontal="center" vertical="center"/>
    </xf>
    <xf numFmtId="165" fontId="2" fillId="3" borderId="3" xfId="0" applyNumberFormat="1" applyFont="1" applyFill="1" applyBorder="1" applyAlignment="1">
      <alignment horizontal="center" vertical="center"/>
    </xf>
    <xf numFmtId="0" fontId="0" fillId="3" borderId="4" xfId="0" applyFill="1" applyBorder="1"/>
    <xf numFmtId="167" fontId="0" fillId="3" borderId="4" xfId="0" applyNumberFormat="1" applyFill="1" applyBorder="1"/>
    <xf numFmtId="2" fontId="0" fillId="3" borderId="4" xfId="0" applyNumberFormat="1" applyFill="1" applyBorder="1"/>
    <xf numFmtId="10" fontId="0" fillId="3" borderId="4" xfId="2" applyNumberFormat="1" applyFont="1" applyFill="1" applyBorder="1"/>
    <xf numFmtId="0" fontId="0" fillId="3" borderId="4" xfId="0" applyFill="1" applyBorder="1" applyAlignment="1">
      <alignment horizontal="center"/>
    </xf>
    <xf numFmtId="2" fontId="0" fillId="3" borderId="4" xfId="0" applyNumberFormat="1" applyFill="1" applyBorder="1" applyAlignment="1">
      <alignment horizontal="center" vertical="center"/>
    </xf>
    <xf numFmtId="14" fontId="0" fillId="3" borderId="0" xfId="0" applyNumberFormat="1" applyFill="1"/>
    <xf numFmtId="168" fontId="0" fillId="3" borderId="3" xfId="0" applyNumberFormat="1" applyFill="1" applyBorder="1" applyAlignment="1">
      <alignment horizontal="center" vertical="center"/>
    </xf>
    <xf numFmtId="2" fontId="0" fillId="3" borderId="3" xfId="0" applyNumberFormat="1" applyFill="1" applyBorder="1" applyAlignment="1">
      <alignment horizontal="center" vertical="center"/>
    </xf>
    <xf numFmtId="8" fontId="0" fillId="3" borderId="3" xfId="0" applyNumberFormat="1" applyFill="1" applyBorder="1" applyAlignment="1">
      <alignment horizontal="center" vertical="center"/>
    </xf>
    <xf numFmtId="14" fontId="0" fillId="3" borderId="3" xfId="0" applyNumberFormat="1" applyFill="1" applyBorder="1" applyAlignment="1">
      <alignment horizontal="center" vertical="center"/>
    </xf>
    <xf numFmtId="167" fontId="0" fillId="3" borderId="0" xfId="0" applyNumberFormat="1" applyFill="1"/>
    <xf numFmtId="2" fontId="0" fillId="3" borderId="0" xfId="0" applyNumberFormat="1" applyFill="1"/>
    <xf numFmtId="10" fontId="0" fillId="3" borderId="0" xfId="2" applyNumberFormat="1" applyFont="1" applyFill="1"/>
    <xf numFmtId="2" fontId="0" fillId="3" borderId="0" xfId="0" applyNumberFormat="1" applyFill="1" applyAlignment="1">
      <alignment horizontal="center"/>
    </xf>
    <xf numFmtId="2" fontId="0" fillId="3" borderId="0" xfId="0" applyNumberFormat="1" applyFill="1" applyAlignment="1">
      <alignment horizontal="center" vertical="center"/>
    </xf>
    <xf numFmtId="0" fontId="0" fillId="3" borderId="5" xfId="0" applyFill="1" applyBorder="1"/>
    <xf numFmtId="14" fontId="0" fillId="3" borderId="5" xfId="0" applyNumberFormat="1" applyFill="1" applyBorder="1"/>
    <xf numFmtId="167" fontId="0" fillId="3" borderId="5" xfId="0" applyNumberFormat="1" applyFill="1" applyBorder="1"/>
    <xf numFmtId="2" fontId="0" fillId="3" borderId="5" xfId="0" applyNumberFormat="1" applyFill="1" applyBorder="1"/>
    <xf numFmtId="10" fontId="0" fillId="3" borderId="5" xfId="2" applyNumberFormat="1" applyFont="1" applyFill="1" applyBorder="1"/>
    <xf numFmtId="2" fontId="0" fillId="3" borderId="5" xfId="0" applyNumberFormat="1" applyFill="1" applyBorder="1" applyAlignment="1">
      <alignment horizontal="center"/>
    </xf>
    <xf numFmtId="2" fontId="0" fillId="3" borderId="5" xfId="0" applyNumberFormat="1" applyFill="1" applyBorder="1" applyAlignment="1">
      <alignment horizontal="center" vertical="center"/>
    </xf>
    <xf numFmtId="0" fontId="0" fillId="3" borderId="3" xfId="0" applyFill="1" applyBorder="1"/>
    <xf numFmtId="165" fontId="0" fillId="3" borderId="6" xfId="0" applyNumberFormat="1" applyFill="1" applyBorder="1" applyAlignment="1">
      <alignment horizontal="center" vertical="center"/>
    </xf>
    <xf numFmtId="165" fontId="0" fillId="3" borderId="3" xfId="0" applyNumberFormat="1" applyFill="1" applyBorder="1" applyAlignment="1">
      <alignment horizontal="center" vertical="center"/>
    </xf>
    <xf numFmtId="0" fontId="0" fillId="3" borderId="0" xfId="0" applyFill="1" applyBorder="1"/>
    <xf numFmtId="2" fontId="0" fillId="3" borderId="0" xfId="0" applyNumberFormat="1" applyFill="1" applyBorder="1"/>
    <xf numFmtId="10" fontId="0" fillId="3" borderId="0" xfId="2" applyNumberFormat="1" applyFont="1" applyFill="1" applyBorder="1"/>
    <xf numFmtId="2" fontId="0" fillId="3" borderId="0" xfId="0" applyNumberFormat="1" applyFill="1" applyBorder="1" applyAlignment="1">
      <alignment horizontal="center"/>
    </xf>
    <xf numFmtId="2" fontId="0" fillId="3" borderId="0" xfId="0" applyNumberFormat="1" applyFill="1" applyBorder="1" applyAlignment="1">
      <alignment horizontal="center" vertical="center"/>
    </xf>
    <xf numFmtId="14" fontId="0" fillId="0" borderId="0" xfId="0" applyNumberFormat="1"/>
    <xf numFmtId="2" fontId="0" fillId="0" borderId="0" xfId="1" applyNumberFormat="1" applyFont="1"/>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0" fillId="0" borderId="1" xfId="0" applyBorder="1" applyAlignment="1">
      <alignment horizontal="center" vertical="center" wrapText="1"/>
    </xf>
    <xf numFmtId="0" fontId="0" fillId="0" borderId="10" xfId="0" applyBorder="1" applyAlignment="1">
      <alignment horizontal="center" vertical="center" wrapText="1"/>
    </xf>
    <xf numFmtId="0" fontId="0" fillId="0" borderId="11" xfId="0" applyBorder="1" applyAlignment="1">
      <alignment horizontal="center" vertical="center" wrapText="1"/>
    </xf>
    <xf numFmtId="0" fontId="0" fillId="0" borderId="12" xfId="0" applyBorder="1" applyAlignment="1">
      <alignment horizontal="center" vertical="center" wrapText="1"/>
    </xf>
    <xf numFmtId="166" fontId="3" fillId="2" borderId="0" xfId="0" applyNumberFormat="1" applyFont="1" applyFill="1" applyAlignment="1">
      <alignment horizontal="center" vertical="center"/>
    </xf>
    <xf numFmtId="0" fontId="3" fillId="3" borderId="0" xfId="0" applyFont="1" applyFill="1" applyAlignment="1">
      <alignment horizontal="center" vertical="center"/>
    </xf>
    <xf numFmtId="165" fontId="4" fillId="3" borderId="0" xfId="0" applyNumberFormat="1" applyFont="1" applyFill="1" applyAlignment="1">
      <alignment horizontal="center" vertical="center"/>
    </xf>
    <xf numFmtId="0" fontId="5" fillId="4" borderId="0" xfId="0" applyFont="1" applyFill="1" applyBorder="1" applyAlignment="1">
      <alignment horizontal="center" vertical="center"/>
    </xf>
    <xf numFmtId="14" fontId="0" fillId="3" borderId="0" xfId="0" applyNumberFormat="1" applyFill="1" applyBorder="1" applyAlignment="1">
      <alignment horizontal="center" vertical="center"/>
    </xf>
    <xf numFmtId="14" fontId="0" fillId="3" borderId="1" xfId="0" applyNumberFormat="1" applyFill="1" applyBorder="1" applyAlignment="1">
      <alignment horizontal="center" vertical="center"/>
    </xf>
    <xf numFmtId="14" fontId="0" fillId="3" borderId="2" xfId="0" applyNumberFormat="1" applyFill="1" applyBorder="1" applyAlignment="1">
      <alignment horizontal="center" vertical="center"/>
    </xf>
    <xf numFmtId="0" fontId="0" fillId="4" borderId="0" xfId="0" applyFill="1"/>
    <xf numFmtId="2" fontId="0" fillId="4" borderId="0" xfId="1" applyNumberFormat="1" applyFont="1" applyFill="1"/>
    <xf numFmtId="164" fontId="0" fillId="4" borderId="0" xfId="1" applyNumberFormat="1" applyFont="1" applyFill="1"/>
    <xf numFmtId="44" fontId="0" fillId="4" borderId="0" xfId="0" applyNumberFormat="1" applyFill="1"/>
    <xf numFmtId="2" fontId="0" fillId="4" borderId="0" xfId="0" applyNumberFormat="1" applyFill="1"/>
    <xf numFmtId="164" fontId="0" fillId="4" borderId="0" xfId="0" applyNumberFormat="1" applyFill="1"/>
  </cellXfs>
  <cellStyles count="3">
    <cellStyle name="Monétaire" xfId="1" builtinId="4"/>
    <cellStyle name="Normal" xfId="0" builtinId="0"/>
    <cellStyle name="Pourcentage" xfId="2" builtinId="5"/>
  </cellStyles>
  <dxfs count="18">
    <dxf>
      <font>
        <b/>
        <i/>
        <color rgb="FF00B050"/>
      </font>
    </dxf>
    <dxf>
      <font>
        <b/>
        <i/>
        <color rgb="FFFF0000"/>
      </font>
    </dxf>
    <dxf>
      <font>
        <b/>
        <i/>
        <color rgb="FFFF0000"/>
      </font>
    </dxf>
    <dxf>
      <font>
        <b/>
        <i/>
        <color rgb="FF00B050"/>
      </font>
    </dxf>
    <dxf>
      <font>
        <b/>
        <i/>
        <color rgb="FFFF0000"/>
      </font>
    </dxf>
    <dxf>
      <font>
        <b/>
        <i/>
        <color rgb="FF00B050"/>
      </font>
    </dxf>
    <dxf>
      <font>
        <b/>
        <i/>
        <color rgb="FF00B050"/>
      </font>
    </dxf>
    <dxf>
      <font>
        <b/>
        <i/>
        <color rgb="FFFF0000"/>
      </font>
    </dxf>
    <dxf>
      <font>
        <b/>
        <i/>
        <color rgb="FFFF0000"/>
      </font>
    </dxf>
    <dxf>
      <font>
        <b/>
        <i/>
        <color rgb="FF00B050"/>
      </font>
    </dxf>
    <dxf>
      <font>
        <b/>
        <i/>
        <color rgb="FF00B050"/>
      </font>
    </dxf>
    <dxf>
      <font>
        <b/>
        <i/>
        <color rgb="FFFF0000"/>
      </font>
    </dxf>
    <dxf>
      <font>
        <b/>
        <i/>
        <color rgb="FFFF0000"/>
      </font>
    </dxf>
    <dxf>
      <font>
        <b/>
        <i/>
        <color rgb="FF00B050"/>
      </font>
    </dxf>
    <dxf>
      <font>
        <b/>
        <i/>
        <color rgb="FF00B050"/>
      </font>
    </dxf>
    <dxf>
      <font>
        <b/>
        <i/>
        <color rgb="FFFF0000"/>
      </font>
    </dxf>
    <dxf>
      <font>
        <b/>
        <i/>
        <color rgb="FFFF0000"/>
      </font>
    </dxf>
    <dxf>
      <font>
        <b/>
        <i/>
        <color rgb="FF00B05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4</xdr:col>
      <xdr:colOff>457200</xdr:colOff>
      <xdr:row>1</xdr:row>
      <xdr:rowOff>0</xdr:rowOff>
    </xdr:from>
    <xdr:to>
      <xdr:col>9</xdr:col>
      <xdr:colOff>38100</xdr:colOff>
      <xdr:row>8</xdr:row>
      <xdr:rowOff>95250</xdr:rowOff>
    </xdr:to>
    <xdr:cxnSp macro="">
      <xdr:nvCxnSpPr>
        <xdr:cNvPr id="3" name="Connecteur droit avec flèche 2"/>
        <xdr:cNvCxnSpPr/>
      </xdr:nvCxnSpPr>
      <xdr:spPr>
        <a:xfrm flipH="1" flipV="1">
          <a:off x="3781425" y="1228725"/>
          <a:ext cx="3390900" cy="15430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504825</xdr:colOff>
      <xdr:row>1</xdr:row>
      <xdr:rowOff>0</xdr:rowOff>
    </xdr:from>
    <xdr:to>
      <xdr:col>10</xdr:col>
      <xdr:colOff>571500</xdr:colOff>
      <xdr:row>9</xdr:row>
      <xdr:rowOff>66675</xdr:rowOff>
    </xdr:to>
    <xdr:cxnSp macro="">
      <xdr:nvCxnSpPr>
        <xdr:cNvPr id="5" name="Connecteur droit avec flèche 4"/>
        <xdr:cNvCxnSpPr/>
      </xdr:nvCxnSpPr>
      <xdr:spPr>
        <a:xfrm flipH="1" flipV="1">
          <a:off x="6115050" y="704850"/>
          <a:ext cx="2352675" cy="165735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304800</xdr:colOff>
      <xdr:row>1</xdr:row>
      <xdr:rowOff>0</xdr:rowOff>
    </xdr:from>
    <xdr:to>
      <xdr:col>10</xdr:col>
      <xdr:colOff>371475</xdr:colOff>
      <xdr:row>7</xdr:row>
      <xdr:rowOff>180975</xdr:rowOff>
    </xdr:to>
    <xdr:cxnSp macro="">
      <xdr:nvCxnSpPr>
        <xdr:cNvPr id="7" name="Connecteur droit avec flèche 6"/>
        <xdr:cNvCxnSpPr/>
      </xdr:nvCxnSpPr>
      <xdr:spPr>
        <a:xfrm flipH="1" flipV="1">
          <a:off x="7439025" y="1066800"/>
          <a:ext cx="828675" cy="1600200"/>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bourse%20(Enregistr&#233;%20automatiquement).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acceuil"/>
      <sheetName val="PEC"/>
      <sheetName val="PEGT1"/>
      <sheetName val="Feuil2"/>
      <sheetName val="Feuil1"/>
      <sheetName val="PEGTMONETAIRE"/>
      <sheetName val="PEGT PARTC"/>
      <sheetName val="Feuil5"/>
    </sheetNames>
    <sheetDataSet>
      <sheetData sheetId="0">
        <row r="11">
          <cell r="I11">
            <v>0</v>
          </cell>
        </row>
      </sheetData>
      <sheetData sheetId="1"/>
      <sheetData sheetId="2"/>
      <sheetData sheetId="3"/>
      <sheetData sheetId="4"/>
      <sheetData sheetId="5"/>
      <sheetData sheetId="6"/>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ctrlProp" Target="../ctrlProps/ctrlProp4.xml"/><Relationship Id="rId2" Type="http://schemas.openxmlformats.org/officeDocument/2006/relationships/vmlDrawing" Target="../drawings/vmlDrawing2.vml"/><Relationship Id="rId1" Type="http://schemas.openxmlformats.org/officeDocument/2006/relationships/drawing" Target="../drawings/drawing1.xml"/><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sheetPr codeName="Feuil1"/>
  <dimension ref="A1:D6"/>
  <sheetViews>
    <sheetView workbookViewId="0">
      <selection activeCell="C17" sqref="C17"/>
    </sheetView>
  </sheetViews>
  <sheetFormatPr baseColWidth="10" defaultRowHeight="15"/>
  <sheetData>
    <row r="1" spans="1:4">
      <c r="A1" t="s">
        <v>3</v>
      </c>
      <c r="B1" t="s">
        <v>0</v>
      </c>
      <c r="C1">
        <v>2015</v>
      </c>
      <c r="D1" t="s">
        <v>6</v>
      </c>
    </row>
    <row r="2" spans="1:4">
      <c r="A2" t="s">
        <v>4</v>
      </c>
      <c r="B2" t="s">
        <v>1</v>
      </c>
      <c r="C2">
        <v>2016</v>
      </c>
      <c r="D2" t="s">
        <v>7</v>
      </c>
    </row>
    <row r="3" spans="1:4">
      <c r="A3" t="s">
        <v>5</v>
      </c>
      <c r="B3" t="s">
        <v>2</v>
      </c>
      <c r="C3">
        <v>2017</v>
      </c>
      <c r="D3" t="s">
        <v>8</v>
      </c>
    </row>
    <row r="4" spans="1:4">
      <c r="C4">
        <v>2018</v>
      </c>
      <c r="D4" t="s">
        <v>9</v>
      </c>
    </row>
    <row r="5" spans="1:4">
      <c r="C5">
        <v>2019</v>
      </c>
    </row>
    <row r="6" spans="1:4">
      <c r="C6">
        <v>2020</v>
      </c>
    </row>
  </sheetData>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sheetPr codeName="Feuil2"/>
  <dimension ref="A1:Q34"/>
  <sheetViews>
    <sheetView tabSelected="1" workbookViewId="0">
      <selection activeCell="H20" sqref="H20"/>
    </sheetView>
  </sheetViews>
  <sheetFormatPr baseColWidth="10" defaultRowHeight="15"/>
  <cols>
    <col min="1" max="1" width="13.28515625" bestFit="1" customWidth="1"/>
    <col min="2" max="2" width="13.7109375" bestFit="1" customWidth="1"/>
    <col min="5" max="5" width="11.42578125" style="46"/>
    <col min="6" max="6" width="11.42578125" style="1"/>
    <col min="12" max="12" width="13.5703125" bestFit="1" customWidth="1"/>
  </cols>
  <sheetData>
    <row r="1" spans="1:13">
      <c r="A1" t="s">
        <v>10</v>
      </c>
      <c r="B1" t="s">
        <v>11</v>
      </c>
      <c r="C1" t="s">
        <v>12</v>
      </c>
      <c r="E1" s="46" t="s">
        <v>35</v>
      </c>
      <c r="F1" s="2" t="s">
        <v>36</v>
      </c>
      <c r="G1" t="s">
        <v>34</v>
      </c>
      <c r="H1" t="s">
        <v>37</v>
      </c>
      <c r="J1" t="s">
        <v>38</v>
      </c>
      <c r="K1" t="s">
        <v>39</v>
      </c>
      <c r="L1" t="s">
        <v>34</v>
      </c>
      <c r="M1" t="s">
        <v>37</v>
      </c>
    </row>
    <row r="2" spans="1:13">
      <c r="A2" t="s">
        <v>3</v>
      </c>
      <c r="B2" t="s">
        <v>0</v>
      </c>
      <c r="C2" t="s">
        <v>33</v>
      </c>
      <c r="D2" t="s">
        <v>6</v>
      </c>
      <c r="E2" s="46">
        <v>10</v>
      </c>
      <c r="F2" s="2">
        <v>20</v>
      </c>
      <c r="G2">
        <v>200</v>
      </c>
      <c r="H2" s="45">
        <v>42006</v>
      </c>
      <c r="I2" t="s">
        <v>6</v>
      </c>
      <c r="J2">
        <v>30</v>
      </c>
      <c r="K2">
        <v>30</v>
      </c>
      <c r="L2">
        <v>900</v>
      </c>
      <c r="M2" s="45">
        <v>42006</v>
      </c>
    </row>
    <row r="3" spans="1:13">
      <c r="F3" s="2"/>
    </row>
    <row r="4" spans="1:13">
      <c r="F4" s="2"/>
    </row>
    <row r="5" spans="1:13">
      <c r="F5" s="2"/>
    </row>
    <row r="6" spans="1:13">
      <c r="F6" s="2"/>
    </row>
    <row r="7" spans="1:13">
      <c r="F7" s="2"/>
    </row>
    <row r="8" spans="1:13">
      <c r="A8" s="63"/>
      <c r="B8" s="63"/>
      <c r="C8" s="63"/>
      <c r="D8" s="63"/>
      <c r="E8" s="64">
        <f>SUM(E2:E7)</f>
        <v>10</v>
      </c>
      <c r="F8" s="65"/>
      <c r="G8" s="66">
        <f>SUM(G2:G7)</f>
        <v>200</v>
      </c>
      <c r="H8" s="63"/>
      <c r="I8" s="63"/>
      <c r="J8" s="67">
        <f>SUM(J2:J7)</f>
        <v>30</v>
      </c>
      <c r="K8" s="63"/>
      <c r="L8" s="68">
        <f>SUM(L2:L7)</f>
        <v>900</v>
      </c>
      <c r="M8" s="63"/>
    </row>
    <row r="9" spans="1:13">
      <c r="F9" s="2"/>
    </row>
    <row r="10" spans="1:13">
      <c r="F10" s="2"/>
    </row>
    <row r="11" spans="1:13">
      <c r="F11" s="2"/>
    </row>
    <row r="12" spans="1:13">
      <c r="F12" s="2"/>
    </row>
    <row r="13" spans="1:13">
      <c r="F13" s="2"/>
    </row>
    <row r="14" spans="1:13">
      <c r="F14" s="2"/>
    </row>
    <row r="20" spans="9:17" ht="15.75" thickBot="1"/>
    <row r="21" spans="9:17">
      <c r="I21" s="47" t="s">
        <v>32</v>
      </c>
      <c r="J21" s="48"/>
      <c r="K21" s="48"/>
      <c r="L21" s="48"/>
      <c r="M21" s="48"/>
      <c r="N21" s="48"/>
      <c r="O21" s="48"/>
      <c r="P21" s="48"/>
      <c r="Q21" s="49"/>
    </row>
    <row r="22" spans="9:17">
      <c r="I22" s="50"/>
      <c r="J22" s="51"/>
      <c r="K22" s="51"/>
      <c r="L22" s="51"/>
      <c r="M22" s="51"/>
      <c r="N22" s="51"/>
      <c r="O22" s="51"/>
      <c r="P22" s="51"/>
      <c r="Q22" s="52"/>
    </row>
    <row r="23" spans="9:17">
      <c r="I23" s="50"/>
      <c r="J23" s="51"/>
      <c r="K23" s="51"/>
      <c r="L23" s="51"/>
      <c r="M23" s="51"/>
      <c r="N23" s="51"/>
      <c r="O23" s="51"/>
      <c r="P23" s="51"/>
      <c r="Q23" s="52"/>
    </row>
    <row r="24" spans="9:17">
      <c r="I24" s="50"/>
      <c r="J24" s="51"/>
      <c r="K24" s="51"/>
      <c r="L24" s="51"/>
      <c r="M24" s="51"/>
      <c r="N24" s="51"/>
      <c r="O24" s="51"/>
      <c r="P24" s="51"/>
      <c r="Q24" s="52"/>
    </row>
    <row r="25" spans="9:17">
      <c r="I25" s="50"/>
      <c r="J25" s="51"/>
      <c r="K25" s="51"/>
      <c r="L25" s="51"/>
      <c r="M25" s="51"/>
      <c r="N25" s="51"/>
      <c r="O25" s="51"/>
      <c r="P25" s="51"/>
      <c r="Q25" s="52"/>
    </row>
    <row r="26" spans="9:17">
      <c r="I26" s="50"/>
      <c r="J26" s="51"/>
      <c r="K26" s="51"/>
      <c r="L26" s="51"/>
      <c r="M26" s="51"/>
      <c r="N26" s="51"/>
      <c r="O26" s="51"/>
      <c r="P26" s="51"/>
      <c r="Q26" s="52"/>
    </row>
    <row r="27" spans="9:17">
      <c r="I27" s="50"/>
      <c r="J27" s="51"/>
      <c r="K27" s="51"/>
      <c r="L27" s="51"/>
      <c r="M27" s="51"/>
      <c r="N27" s="51"/>
      <c r="O27" s="51"/>
      <c r="P27" s="51"/>
      <c r="Q27" s="52"/>
    </row>
    <row r="28" spans="9:17">
      <c r="I28" s="50"/>
      <c r="J28" s="51"/>
      <c r="K28" s="51"/>
      <c r="L28" s="51"/>
      <c r="M28" s="51"/>
      <c r="N28" s="51"/>
      <c r="O28" s="51"/>
      <c r="P28" s="51"/>
      <c r="Q28" s="52"/>
    </row>
    <row r="29" spans="9:17">
      <c r="I29" s="50"/>
      <c r="J29" s="51"/>
      <c r="K29" s="51"/>
      <c r="L29" s="51"/>
      <c r="M29" s="51"/>
      <c r="N29" s="51"/>
      <c r="O29" s="51"/>
      <c r="P29" s="51"/>
      <c r="Q29" s="52"/>
    </row>
    <row r="30" spans="9:17">
      <c r="I30" s="50"/>
      <c r="J30" s="51"/>
      <c r="K30" s="51"/>
      <c r="L30" s="51"/>
      <c r="M30" s="51"/>
      <c r="N30" s="51"/>
      <c r="O30" s="51"/>
      <c r="P30" s="51"/>
      <c r="Q30" s="52"/>
    </row>
    <row r="31" spans="9:17">
      <c r="I31" s="50"/>
      <c r="J31" s="51"/>
      <c r="K31" s="51"/>
      <c r="L31" s="51"/>
      <c r="M31" s="51"/>
      <c r="N31" s="51"/>
      <c r="O31" s="51"/>
      <c r="P31" s="51"/>
      <c r="Q31" s="52"/>
    </row>
    <row r="32" spans="9:17">
      <c r="I32" s="50"/>
      <c r="J32" s="51"/>
      <c r="K32" s="51"/>
      <c r="L32" s="51"/>
      <c r="M32" s="51"/>
      <c r="N32" s="51"/>
      <c r="O32" s="51"/>
      <c r="P32" s="51"/>
      <c r="Q32" s="52"/>
    </row>
    <row r="33" spans="9:17">
      <c r="I33" s="50"/>
      <c r="J33" s="51"/>
      <c r="K33" s="51"/>
      <c r="L33" s="51"/>
      <c r="M33" s="51"/>
      <c r="N33" s="51"/>
      <c r="O33" s="51"/>
      <c r="P33" s="51"/>
      <c r="Q33" s="52"/>
    </row>
    <row r="34" spans="9:17" ht="15.75" thickBot="1">
      <c r="I34" s="53"/>
      <c r="J34" s="54"/>
      <c r="K34" s="54"/>
      <c r="L34" s="54"/>
      <c r="M34" s="54"/>
      <c r="N34" s="54"/>
      <c r="O34" s="54"/>
      <c r="P34" s="54"/>
      <c r="Q34" s="55"/>
    </row>
  </sheetData>
  <mergeCells count="1">
    <mergeCell ref="I21:Q34"/>
  </mergeCells>
  <pageMargins left="0.7" right="0.7" top="0.75" bottom="0.75" header="0.3" footer="0.3"/>
  <drawing r:id="rId1"/>
  <legacyDrawing r:id="rId2"/>
</worksheet>
</file>

<file path=xl/worksheets/sheet3.xml><?xml version="1.0" encoding="utf-8"?>
<worksheet xmlns="http://schemas.openxmlformats.org/spreadsheetml/2006/main" xmlns:r="http://schemas.openxmlformats.org/officeDocument/2006/relationships">
  <sheetPr codeName="Feuil3"/>
  <dimension ref="E2:F4"/>
  <sheetViews>
    <sheetView workbookViewId="0">
      <selection activeCell="E16" sqref="E16"/>
    </sheetView>
  </sheetViews>
  <sheetFormatPr baseColWidth="10" defaultRowHeight="15"/>
  <sheetData>
    <row r="2" spans="5:6">
      <c r="E2" s="1"/>
      <c r="F2" s="2"/>
    </row>
    <row r="3" spans="5:6">
      <c r="E3" s="1"/>
      <c r="F3" s="2"/>
    </row>
    <row r="4" spans="5:6">
      <c r="E4" s="1"/>
      <c r="F4" s="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4"/>
  <dimension ref="A2:M3"/>
  <sheetViews>
    <sheetView workbookViewId="0">
      <selection activeCell="D15" sqref="D15"/>
    </sheetView>
  </sheetViews>
  <sheetFormatPr baseColWidth="10" defaultRowHeight="15"/>
  <cols>
    <col min="7" max="7" width="11.5703125" bestFit="1" customWidth="1"/>
    <col min="12" max="12" width="13.5703125" bestFit="1" customWidth="1"/>
  </cols>
  <sheetData>
    <row r="2" spans="1:13">
      <c r="A2" t="s">
        <v>4</v>
      </c>
      <c r="B2" t="s">
        <v>1</v>
      </c>
      <c r="C2" t="s">
        <v>17</v>
      </c>
      <c r="D2" t="s">
        <v>8</v>
      </c>
      <c r="E2" s="1" t="s">
        <v>18</v>
      </c>
      <c r="F2" s="2" t="s">
        <v>19</v>
      </c>
      <c r="G2" t="s">
        <v>20</v>
      </c>
      <c r="H2" t="s">
        <v>21</v>
      </c>
      <c r="I2" t="s">
        <v>7</v>
      </c>
      <c r="J2" t="s">
        <v>22</v>
      </c>
      <c r="K2" t="s">
        <v>23</v>
      </c>
      <c r="L2" t="s">
        <v>24</v>
      </c>
      <c r="M2" t="s">
        <v>21</v>
      </c>
    </row>
    <row r="3" spans="1:13">
      <c r="A3" t="s">
        <v>4</v>
      </c>
      <c r="B3" t="s">
        <v>1</v>
      </c>
      <c r="C3" t="s">
        <v>25</v>
      </c>
      <c r="D3" t="s">
        <v>8</v>
      </c>
      <c r="E3" s="3" t="s">
        <v>26</v>
      </c>
      <c r="F3" s="2" t="s">
        <v>19</v>
      </c>
      <c r="G3" t="s">
        <v>27</v>
      </c>
      <c r="H3" t="s">
        <v>28</v>
      </c>
      <c r="I3" t="s">
        <v>7</v>
      </c>
      <c r="J3" t="s">
        <v>29</v>
      </c>
      <c r="K3" t="s">
        <v>23</v>
      </c>
      <c r="L3" t="s">
        <v>30</v>
      </c>
      <c r="M3" t="s">
        <v>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5"/>
  <dimension ref="A1:D2"/>
  <sheetViews>
    <sheetView showRowColHeaders="0" workbookViewId="0">
      <selection activeCell="G9" sqref="G9"/>
    </sheetView>
  </sheetViews>
  <sheetFormatPr baseColWidth="10" defaultRowHeight="15"/>
  <sheetData>
    <row r="1" spans="1:4">
      <c r="B1" s="45">
        <v>42005</v>
      </c>
    </row>
    <row r="2" spans="1:4">
      <c r="A2" t="s">
        <v>5</v>
      </c>
      <c r="B2" t="s">
        <v>2</v>
      </c>
      <c r="C2">
        <v>2017</v>
      </c>
      <c r="D2" t="s">
        <v>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dimension ref="A1"/>
  <sheetViews>
    <sheetView workbookViewId="0"/>
  </sheetViews>
  <sheetFormatPr baseColWidth="10" defaultRowHeight="15"/>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7"/>
  <dimension ref="A2:B3"/>
  <sheetViews>
    <sheetView workbookViewId="0">
      <selection activeCell="B4" sqref="B4"/>
    </sheetView>
  </sheetViews>
  <sheetFormatPr baseColWidth="10" defaultRowHeight="15"/>
  <sheetData>
    <row r="2" spans="1:2">
      <c r="A2" t="s">
        <v>13</v>
      </c>
      <c r="B2" t="s">
        <v>14</v>
      </c>
    </row>
    <row r="3" spans="1:2">
      <c r="A3" t="s">
        <v>15</v>
      </c>
      <c r="B3" t="s">
        <v>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8"/>
  <dimension ref="A1:AV40"/>
  <sheetViews>
    <sheetView workbookViewId="0">
      <selection activeCell="G1" sqref="G1"/>
    </sheetView>
  </sheetViews>
  <sheetFormatPr baseColWidth="10" defaultRowHeight="15"/>
  <sheetData>
    <row r="1" spans="1:48" ht="26.25">
      <c r="E1" t="e">
        <f>E2:E41</f>
        <v>#VALUE!</v>
      </c>
      <c r="G1" s="4" t="e">
        <f>G2:G21</f>
        <v>#VALUE!</v>
      </c>
      <c r="K1" s="56">
        <v>43.19</v>
      </c>
      <c r="L1" s="56"/>
      <c r="M1" s="56"/>
      <c r="N1" s="57" t="s">
        <v>31</v>
      </c>
      <c r="O1" s="57"/>
      <c r="P1" s="57"/>
      <c r="Q1" s="57"/>
      <c r="R1" s="57"/>
      <c r="S1" s="57"/>
      <c r="T1" s="58">
        <f>AB14+AG14+AL14+AQ14+AV14</f>
        <v>1988.6499999999999</v>
      </c>
      <c r="U1" s="58"/>
      <c r="V1" s="58"/>
      <c r="W1" s="58"/>
      <c r="X1" s="5"/>
      <c r="Y1" s="5"/>
      <c r="Z1" s="5"/>
      <c r="AA1" s="59"/>
      <c r="AB1" s="59"/>
      <c r="AC1" s="59"/>
      <c r="AD1" s="59"/>
      <c r="AE1" s="59"/>
      <c r="AF1" s="59"/>
      <c r="AG1" s="59"/>
      <c r="AH1" s="59"/>
      <c r="AI1" s="59"/>
      <c r="AJ1" s="59"/>
      <c r="AK1" s="59"/>
      <c r="AL1" s="59"/>
      <c r="AM1" s="59"/>
      <c r="AN1" s="59"/>
      <c r="AO1" s="59"/>
      <c r="AP1" s="59"/>
      <c r="AQ1" s="59"/>
      <c r="AR1" s="59"/>
      <c r="AS1" s="59"/>
      <c r="AT1" s="59"/>
      <c r="AU1" s="59"/>
      <c r="AV1" s="59"/>
    </row>
    <row r="2" spans="1:48" ht="26.25">
      <c r="A2" t="str">
        <f>'TOTAL PEGT'!A2</f>
        <v>TOTAL PEGT</v>
      </c>
      <c r="B2" t="str">
        <f>'TOTAL PEGT'!B2</f>
        <v>PEGT</v>
      </c>
      <c r="C2" t="str">
        <f>'TOTAL PEGT'!C2</f>
        <v>2019</v>
      </c>
      <c r="D2" t="str">
        <f>'TOTAL PEGT'!D2</f>
        <v>MONETAIRE</v>
      </c>
      <c r="E2" t="str">
        <f>'TOTAL PEGT'!E2</f>
        <v>5.6650</v>
      </c>
      <c r="F2" t="str">
        <f>'TOTAL PEGT'!F2</f>
        <v>251.5170</v>
      </c>
      <c r="G2" s="1" t="str">
        <f>'TOTAL PEGT'!G2</f>
        <v>1424,843805</v>
      </c>
      <c r="H2" t="str">
        <f>'TOTAL PEGT'!H2</f>
        <v>09/12/2014</v>
      </c>
      <c r="I2" t="str">
        <f>'TOTAL PEGT'!I2</f>
        <v>PART C</v>
      </c>
      <c r="K2" s="56"/>
      <c r="L2" s="56"/>
      <c r="M2" s="56"/>
      <c r="N2" s="57"/>
      <c r="O2" s="57"/>
      <c r="P2" s="57"/>
      <c r="Q2" s="57"/>
      <c r="R2" s="57"/>
      <c r="S2" s="57"/>
      <c r="T2" s="58"/>
      <c r="U2" s="58"/>
      <c r="V2" s="58"/>
      <c r="W2" s="58"/>
      <c r="X2" s="5"/>
      <c r="Y2" s="5"/>
      <c r="Z2" s="5"/>
      <c r="AA2" s="59"/>
      <c r="AB2" s="59"/>
      <c r="AC2" s="59"/>
      <c r="AD2" s="59"/>
      <c r="AE2" s="59"/>
      <c r="AF2" s="59"/>
      <c r="AG2" s="59"/>
      <c r="AH2" s="59"/>
      <c r="AI2" s="59"/>
      <c r="AJ2" s="59"/>
      <c r="AK2" s="59"/>
      <c r="AL2" s="59"/>
      <c r="AM2" s="59"/>
      <c r="AN2" s="59"/>
      <c r="AO2" s="59"/>
      <c r="AP2" s="59"/>
      <c r="AQ2" s="59"/>
      <c r="AR2" s="59"/>
      <c r="AS2" s="59"/>
      <c r="AT2" s="59"/>
      <c r="AU2" s="59"/>
      <c r="AV2" s="59"/>
    </row>
    <row r="3" spans="1:48" ht="26.25">
      <c r="K3" s="56"/>
      <c r="L3" s="56"/>
      <c r="M3" s="56"/>
      <c r="N3" s="57"/>
      <c r="O3" s="57"/>
      <c r="P3" s="57"/>
      <c r="Q3" s="57"/>
      <c r="R3" s="57"/>
      <c r="S3" s="57"/>
      <c r="T3" s="6"/>
      <c r="U3" s="6"/>
      <c r="V3" s="6"/>
      <c r="W3" s="7"/>
      <c r="X3" s="7"/>
      <c r="Y3" s="7"/>
      <c r="Z3" s="60"/>
      <c r="AA3" s="60"/>
      <c r="AB3" s="61"/>
      <c r="AC3" s="8"/>
      <c r="AD3" s="8"/>
      <c r="AE3" s="60">
        <v>42125</v>
      </c>
      <c r="AF3" s="60"/>
      <c r="AG3" s="61"/>
      <c r="AH3" s="8"/>
      <c r="AI3" s="8"/>
      <c r="AJ3" s="62">
        <v>42491</v>
      </c>
      <c r="AK3" s="60"/>
      <c r="AL3" s="61"/>
      <c r="AM3" s="8"/>
      <c r="AN3" s="8"/>
      <c r="AO3" s="60">
        <v>42856</v>
      </c>
      <c r="AP3" s="60"/>
      <c r="AQ3" s="61"/>
      <c r="AR3" s="8"/>
      <c r="AS3" s="8"/>
      <c r="AT3" s="62">
        <v>43221</v>
      </c>
      <c r="AU3" s="60"/>
      <c r="AV3" s="61"/>
    </row>
    <row r="4" spans="1:48">
      <c r="K4" s="9"/>
      <c r="L4" s="9"/>
      <c r="M4" s="9"/>
      <c r="N4" s="9"/>
      <c r="O4" s="9"/>
      <c r="P4" s="9"/>
      <c r="Q4" s="9"/>
      <c r="R4" s="9"/>
      <c r="S4" s="9"/>
      <c r="T4" s="10">
        <v>50</v>
      </c>
      <c r="U4" s="11">
        <v>0.02</v>
      </c>
      <c r="V4" s="9"/>
      <c r="W4" s="9"/>
      <c r="X4" s="9"/>
      <c r="Y4" s="9"/>
      <c r="Z4" s="9"/>
      <c r="AA4" s="12"/>
      <c r="AB4" s="13"/>
      <c r="AC4" s="12"/>
      <c r="AD4" s="12"/>
      <c r="AE4" s="12"/>
      <c r="AF4" s="12">
        <v>55.2836</v>
      </c>
      <c r="AG4" s="13">
        <v>170.91</v>
      </c>
      <c r="AH4" s="12"/>
      <c r="AI4" s="12"/>
      <c r="AJ4" s="12">
        <v>35.5807</v>
      </c>
      <c r="AK4" s="12"/>
      <c r="AL4" s="13">
        <v>77.91</v>
      </c>
      <c r="AM4" s="12"/>
      <c r="AN4" s="12"/>
      <c r="AO4" s="12"/>
      <c r="AP4" s="12">
        <v>61.411499999999997</v>
      </c>
      <c r="AQ4" s="13">
        <v>176.84</v>
      </c>
      <c r="AR4" s="12"/>
      <c r="AS4" s="12"/>
      <c r="AT4" s="12"/>
      <c r="AU4" s="12"/>
      <c r="AV4" s="13"/>
    </row>
    <row r="5" spans="1:48">
      <c r="K5" s="14"/>
      <c r="L5" s="14"/>
      <c r="M5" s="15"/>
      <c r="N5" s="14"/>
      <c r="O5" s="14"/>
      <c r="P5" s="14"/>
      <c r="Q5" s="16" t="str">
        <f t="shared" ref="Q5:Q11" si="0">IF(M5="","",P5-O5)</f>
        <v/>
      </c>
      <c r="R5" s="17" t="str">
        <f>IF(M5="","",(($A$1*100/[1]Feuil2!#REF!)-100)/100)</f>
        <v/>
      </c>
      <c r="S5" s="17" t="str">
        <f>IF(M5="","",(([1]acceuil!$I$11*100/[1]Feuil2!#REF!)-100)/100)</f>
        <v/>
      </c>
      <c r="T5" s="18"/>
      <c r="U5" s="19" t="str">
        <f>IF(M5="","",(N5*5%)+N5)</f>
        <v/>
      </c>
      <c r="V5" s="14"/>
      <c r="W5" s="9"/>
      <c r="X5" s="9"/>
      <c r="Y5" s="9"/>
      <c r="Z5" s="20"/>
      <c r="AA5" s="12"/>
      <c r="AB5" s="13"/>
      <c r="AC5" s="12">
        <v>1847.86</v>
      </c>
      <c r="AD5" s="12">
        <v>46.552199999999999</v>
      </c>
      <c r="AE5" s="12"/>
      <c r="AF5" s="21">
        <v>58.720399999999998</v>
      </c>
      <c r="AG5" s="13">
        <v>53.02</v>
      </c>
      <c r="AH5" s="12">
        <v>2589.73</v>
      </c>
      <c r="AI5" s="22">
        <v>44.1</v>
      </c>
      <c r="AJ5" s="12">
        <v>37.793199999999999</v>
      </c>
      <c r="AK5" s="12"/>
      <c r="AL5" s="13">
        <v>37.35</v>
      </c>
      <c r="AM5" s="23">
        <v>1645.29</v>
      </c>
      <c r="AN5" s="12">
        <v>43.543100000000003</v>
      </c>
      <c r="AO5" s="24">
        <v>41696</v>
      </c>
      <c r="AP5" s="12">
        <v>48.356400000000001</v>
      </c>
      <c r="AQ5" s="13">
        <v>90.81</v>
      </c>
      <c r="AR5" s="12">
        <v>2204.9299999999998</v>
      </c>
      <c r="AS5" s="12">
        <v>45.597499999999997</v>
      </c>
      <c r="AT5" s="12">
        <v>60.405000000000001</v>
      </c>
      <c r="AU5" s="12"/>
      <c r="AV5" s="13">
        <v>53.65</v>
      </c>
    </row>
    <row r="6" spans="1:48">
      <c r="K6" s="9" t="s">
        <v>1</v>
      </c>
      <c r="L6" s="20">
        <v>42125</v>
      </c>
      <c r="M6" s="25">
        <v>58.650500000000001</v>
      </c>
      <c r="N6" s="9">
        <v>45.486400000000003</v>
      </c>
      <c r="O6" s="26">
        <f t="shared" ref="O6:O11" si="1">IF(M6="","",M6*N6)</f>
        <v>2667.8001032000002</v>
      </c>
      <c r="P6" s="26">
        <f t="shared" ref="P6:P11" si="2">IF(M6="","",M6*$A$1)</f>
        <v>0</v>
      </c>
      <c r="Q6" s="26">
        <f t="shared" si="0"/>
        <v>-2667.8001032000002</v>
      </c>
      <c r="R6" s="27">
        <f t="shared" ref="R6:R11" si="3">IF(M6="","",(($A$1*100/N6)-100)/100)</f>
        <v>-1</v>
      </c>
      <c r="S6" s="27">
        <f t="shared" ref="S6:S11" si="4">IF(M6="","",(($A$1*100/U6)-100)/100)</f>
        <v>-1</v>
      </c>
      <c r="T6" s="28">
        <f t="shared" ref="T6:T11" si="5">IF(M6="","",(M6*N6+50)/M6)</f>
        <v>46.338907651256172</v>
      </c>
      <c r="U6" s="29">
        <f t="shared" ref="U6:U11" si="6">IF(M6="","",(N6*2%)+N6)</f>
        <v>46.396128000000004</v>
      </c>
      <c r="V6" s="9" t="str">
        <f t="shared" ref="V6:V11" si="7">IF(M6="","",IF(U6&lt;$A$1,"a vendre","PAS VENDRE"))</f>
        <v>PAS VENDRE</v>
      </c>
      <c r="W6" s="9"/>
      <c r="X6" s="9"/>
      <c r="Y6" s="20"/>
      <c r="Z6" s="20"/>
      <c r="AA6" s="12"/>
      <c r="AB6" s="13"/>
      <c r="AC6" s="12"/>
      <c r="AD6" s="12"/>
      <c r="AE6" s="24">
        <v>41684</v>
      </c>
      <c r="AF6" s="12">
        <v>61.121699999999997</v>
      </c>
      <c r="AG6" s="13">
        <v>99.19</v>
      </c>
      <c r="AH6" s="12">
        <v>2689.22</v>
      </c>
      <c r="AI6" s="12">
        <v>43.997799999999998</v>
      </c>
      <c r="AJ6" s="12">
        <v>19.253699999999998</v>
      </c>
      <c r="AK6" s="12"/>
      <c r="AL6" s="13">
        <v>32.619999999999997</v>
      </c>
      <c r="AM6" s="12">
        <v>855.59</v>
      </c>
      <c r="AN6" s="12">
        <v>44.4377</v>
      </c>
      <c r="AO6" s="24">
        <v>41737</v>
      </c>
      <c r="AP6" s="12"/>
      <c r="AQ6" s="13">
        <v>61.31</v>
      </c>
      <c r="AR6" s="12"/>
      <c r="AS6" s="12"/>
      <c r="AT6" s="12">
        <v>15.5829</v>
      </c>
      <c r="AU6" s="12"/>
      <c r="AV6" s="13">
        <v>26.41</v>
      </c>
    </row>
    <row r="7" spans="1:48">
      <c r="K7" s="9" t="s">
        <v>1</v>
      </c>
      <c r="L7" s="20">
        <v>42125</v>
      </c>
      <c r="M7" s="25"/>
      <c r="N7" s="9"/>
      <c r="O7" s="26" t="str">
        <f t="shared" si="1"/>
        <v/>
      </c>
      <c r="P7" s="26" t="str">
        <f t="shared" si="2"/>
        <v/>
      </c>
      <c r="Q7" s="26" t="str">
        <f t="shared" si="0"/>
        <v/>
      </c>
      <c r="R7" s="27" t="str">
        <f t="shared" si="3"/>
        <v/>
      </c>
      <c r="S7" s="27" t="str">
        <f t="shared" si="4"/>
        <v/>
      </c>
      <c r="T7" s="28" t="str">
        <f t="shared" si="5"/>
        <v/>
      </c>
      <c r="U7" s="29" t="str">
        <f t="shared" si="6"/>
        <v/>
      </c>
      <c r="V7" s="9" t="str">
        <f t="shared" si="7"/>
        <v/>
      </c>
      <c r="W7" s="9"/>
      <c r="X7" s="9"/>
      <c r="Y7" s="20"/>
      <c r="Z7" s="9"/>
      <c r="AA7" s="12"/>
      <c r="AB7" s="13"/>
      <c r="AC7" s="12"/>
      <c r="AD7" s="12"/>
      <c r="AE7" s="24">
        <v>41737</v>
      </c>
      <c r="AF7" s="12"/>
      <c r="AG7" s="13">
        <v>29.54</v>
      </c>
      <c r="AH7" s="12"/>
      <c r="AI7" s="12"/>
      <c r="AJ7" s="12"/>
      <c r="AK7" s="24">
        <v>41737</v>
      </c>
      <c r="AL7" s="13">
        <v>50.48</v>
      </c>
      <c r="AM7" s="12"/>
      <c r="AN7" s="12"/>
      <c r="AO7" s="24">
        <v>41747</v>
      </c>
      <c r="AP7" s="12"/>
      <c r="AQ7" s="13">
        <v>48.58</v>
      </c>
      <c r="AR7" s="12"/>
      <c r="AS7" s="12"/>
      <c r="AT7" s="12">
        <v>31.165500000000002</v>
      </c>
      <c r="AU7" s="12"/>
      <c r="AV7" s="13">
        <v>52.82</v>
      </c>
    </row>
    <row r="8" spans="1:48">
      <c r="K8" s="9" t="s">
        <v>1</v>
      </c>
      <c r="L8" s="20">
        <v>42125</v>
      </c>
      <c r="M8" s="25"/>
      <c r="N8" s="9"/>
      <c r="O8" s="26" t="str">
        <f t="shared" si="1"/>
        <v/>
      </c>
      <c r="P8" s="26" t="str">
        <f t="shared" si="2"/>
        <v/>
      </c>
      <c r="Q8" s="26" t="str">
        <f t="shared" si="0"/>
        <v/>
      </c>
      <c r="R8" s="27" t="str">
        <f t="shared" si="3"/>
        <v/>
      </c>
      <c r="S8" s="27" t="str">
        <f t="shared" si="4"/>
        <v/>
      </c>
      <c r="T8" s="28" t="str">
        <f t="shared" si="5"/>
        <v/>
      </c>
      <c r="U8" s="29" t="str">
        <f t="shared" si="6"/>
        <v/>
      </c>
      <c r="V8" s="9" t="str">
        <f t="shared" si="7"/>
        <v/>
      </c>
      <c r="W8" s="9"/>
      <c r="X8" s="9"/>
      <c r="Y8" s="9"/>
      <c r="Z8" s="9"/>
      <c r="AA8" s="12"/>
      <c r="AB8" s="13"/>
      <c r="AC8" s="12"/>
      <c r="AD8" s="12"/>
      <c r="AE8" s="24">
        <v>41747</v>
      </c>
      <c r="AF8" s="12"/>
      <c r="AG8" s="13">
        <v>44.35</v>
      </c>
      <c r="AH8" s="12"/>
      <c r="AI8" s="12"/>
      <c r="AJ8" s="12"/>
      <c r="AK8" s="24">
        <v>41747</v>
      </c>
      <c r="AL8" s="13">
        <v>28.8</v>
      </c>
      <c r="AM8" s="12"/>
      <c r="AN8" s="12"/>
      <c r="AO8" s="24">
        <v>41892</v>
      </c>
      <c r="AP8" s="12"/>
      <c r="AQ8" s="13">
        <v>214.83</v>
      </c>
      <c r="AR8" s="12"/>
      <c r="AS8" s="12"/>
      <c r="AT8" s="12"/>
      <c r="AU8" s="24">
        <v>41737</v>
      </c>
      <c r="AV8" s="13">
        <v>81.13</v>
      </c>
    </row>
    <row r="9" spans="1:48">
      <c r="K9" s="9" t="s">
        <v>1</v>
      </c>
      <c r="L9" s="20">
        <v>42125</v>
      </c>
      <c r="M9" s="25"/>
      <c r="N9" s="9"/>
      <c r="O9" s="26" t="str">
        <f t="shared" si="1"/>
        <v/>
      </c>
      <c r="P9" s="26" t="str">
        <f t="shared" si="2"/>
        <v/>
      </c>
      <c r="Q9" s="26" t="str">
        <f t="shared" si="0"/>
        <v/>
      </c>
      <c r="R9" s="27" t="str">
        <f t="shared" si="3"/>
        <v/>
      </c>
      <c r="S9" s="27" t="str">
        <f t="shared" si="4"/>
        <v/>
      </c>
      <c r="T9" s="28" t="str">
        <f t="shared" si="5"/>
        <v/>
      </c>
      <c r="U9" s="29" t="str">
        <f t="shared" si="6"/>
        <v/>
      </c>
      <c r="V9" s="9" t="str">
        <f t="shared" si="7"/>
        <v/>
      </c>
      <c r="W9" s="9"/>
      <c r="X9" s="9"/>
      <c r="Y9" s="9"/>
      <c r="Z9" s="9"/>
      <c r="AA9" s="12"/>
      <c r="AB9" s="13"/>
      <c r="AC9" s="12"/>
      <c r="AD9" s="12"/>
      <c r="AE9" s="24">
        <v>41892</v>
      </c>
      <c r="AF9" s="12"/>
      <c r="AG9" s="13">
        <v>177.99</v>
      </c>
      <c r="AH9" s="12"/>
      <c r="AI9" s="12"/>
      <c r="AJ9" s="12"/>
      <c r="AK9" s="24">
        <v>41892</v>
      </c>
      <c r="AL9" s="13">
        <v>115.61</v>
      </c>
      <c r="AM9" s="12"/>
      <c r="AN9" s="12"/>
      <c r="AO9" s="12"/>
      <c r="AP9" s="12"/>
      <c r="AQ9" s="13"/>
      <c r="AR9" s="12"/>
      <c r="AS9" s="12"/>
      <c r="AT9" s="12"/>
      <c r="AU9" s="24">
        <v>41747</v>
      </c>
      <c r="AV9" s="13">
        <v>50.69</v>
      </c>
    </row>
    <row r="10" spans="1:48">
      <c r="K10" s="9"/>
      <c r="L10" s="20"/>
      <c r="M10" s="25"/>
      <c r="N10" s="9"/>
      <c r="O10" s="26" t="str">
        <f t="shared" si="1"/>
        <v/>
      </c>
      <c r="P10" s="26" t="str">
        <f t="shared" si="2"/>
        <v/>
      </c>
      <c r="Q10" s="26" t="str">
        <f t="shared" si="0"/>
        <v/>
      </c>
      <c r="R10" s="27" t="str">
        <f t="shared" si="3"/>
        <v/>
      </c>
      <c r="S10" s="27" t="str">
        <f t="shared" si="4"/>
        <v/>
      </c>
      <c r="T10" s="28" t="str">
        <f t="shared" si="5"/>
        <v/>
      </c>
      <c r="U10" s="29" t="str">
        <f t="shared" si="6"/>
        <v/>
      </c>
      <c r="V10" s="9" t="str">
        <f t="shared" si="7"/>
        <v/>
      </c>
      <c r="W10" s="9"/>
      <c r="X10" s="9"/>
      <c r="Y10" s="9"/>
      <c r="Z10" s="9"/>
      <c r="AA10" s="12"/>
      <c r="AB10" s="13"/>
      <c r="AC10" s="12"/>
      <c r="AD10" s="12"/>
      <c r="AE10" s="12"/>
      <c r="AF10" s="12"/>
      <c r="AG10" s="13"/>
      <c r="AH10" s="12"/>
      <c r="AI10" s="12"/>
      <c r="AJ10" s="12"/>
      <c r="AK10" s="12"/>
      <c r="AL10" s="13"/>
      <c r="AM10" s="12"/>
      <c r="AN10" s="12"/>
      <c r="AO10" s="12"/>
      <c r="AP10" s="12"/>
      <c r="AQ10" s="13"/>
      <c r="AR10" s="12"/>
      <c r="AS10" s="12"/>
      <c r="AT10" s="12"/>
      <c r="AU10" s="24">
        <v>41892</v>
      </c>
      <c r="AV10" s="13">
        <v>213.81</v>
      </c>
    </row>
    <row r="11" spans="1:48" ht="15.75" thickBot="1">
      <c r="K11" s="30" t="s">
        <v>1</v>
      </c>
      <c r="L11" s="31">
        <v>42125</v>
      </c>
      <c r="M11" s="32">
        <f>IF(M6="","",SUM(M6:M10))</f>
        <v>58.650500000000001</v>
      </c>
      <c r="N11" s="32">
        <f>IF(M6="","",AVERAGE(N6:N9))</f>
        <v>45.486400000000003</v>
      </c>
      <c r="O11" s="33">
        <f t="shared" si="1"/>
        <v>2667.8001032000002</v>
      </c>
      <c r="P11" s="33">
        <f t="shared" si="2"/>
        <v>0</v>
      </c>
      <c r="Q11" s="33">
        <f t="shared" si="0"/>
        <v>-2667.8001032000002</v>
      </c>
      <c r="R11" s="34">
        <f t="shared" si="3"/>
        <v>-1</v>
      </c>
      <c r="S11" s="34">
        <f t="shared" si="4"/>
        <v>-1</v>
      </c>
      <c r="T11" s="35">
        <f t="shared" si="5"/>
        <v>46.338907651256172</v>
      </c>
      <c r="U11" s="36">
        <f t="shared" si="6"/>
        <v>46.396128000000004</v>
      </c>
      <c r="V11" s="30" t="str">
        <f t="shared" si="7"/>
        <v>PAS VENDRE</v>
      </c>
      <c r="W11" s="9"/>
      <c r="X11" s="9"/>
      <c r="Y11" s="9"/>
      <c r="Z11" s="9"/>
      <c r="AA11" s="12"/>
      <c r="AB11" s="13"/>
      <c r="AC11" s="12"/>
      <c r="AD11" s="12"/>
      <c r="AE11" s="12"/>
      <c r="AF11" s="12"/>
      <c r="AG11" s="13"/>
      <c r="AH11" s="12"/>
      <c r="AI11" s="12"/>
      <c r="AJ11" s="12"/>
      <c r="AK11" s="12"/>
      <c r="AL11" s="13"/>
      <c r="AM11" s="12"/>
      <c r="AN11" s="12"/>
      <c r="AO11" s="12"/>
      <c r="AP11" s="12"/>
      <c r="AQ11" s="13"/>
      <c r="AR11" s="12"/>
      <c r="AS11" s="12"/>
      <c r="AT11" s="12"/>
      <c r="AU11" s="12"/>
      <c r="AV11" s="13"/>
    </row>
    <row r="12" spans="1:48">
      <c r="K12" s="9"/>
      <c r="L12" s="20"/>
      <c r="M12" s="25"/>
      <c r="N12" s="9"/>
      <c r="O12" s="26"/>
      <c r="P12" s="26"/>
      <c r="Q12" s="26"/>
      <c r="R12" s="27"/>
      <c r="S12" s="27"/>
      <c r="T12" s="28"/>
      <c r="U12" s="29"/>
      <c r="V12" s="9"/>
      <c r="W12" s="9"/>
      <c r="X12" s="9"/>
      <c r="Y12" s="9"/>
      <c r="Z12" s="9"/>
      <c r="AA12" s="12"/>
      <c r="AB12" s="13"/>
      <c r="AC12" s="12"/>
      <c r="AD12" s="12"/>
      <c r="AE12" s="12"/>
      <c r="AF12" s="12"/>
      <c r="AG12" s="13"/>
      <c r="AH12" s="12"/>
      <c r="AI12" s="12"/>
      <c r="AJ12" s="12"/>
      <c r="AK12" s="12"/>
      <c r="AL12" s="13"/>
      <c r="AM12" s="12"/>
      <c r="AN12" s="12"/>
      <c r="AO12" s="12"/>
      <c r="AP12" s="12"/>
      <c r="AQ12" s="13"/>
      <c r="AR12" s="12"/>
      <c r="AS12" s="12"/>
      <c r="AT12" s="12"/>
      <c r="AU12" s="12"/>
      <c r="AV12" s="13"/>
    </row>
    <row r="13" spans="1:48">
      <c r="K13" s="9" t="s">
        <v>1</v>
      </c>
      <c r="L13" s="20">
        <v>42491</v>
      </c>
      <c r="M13" s="25">
        <v>38.767899999999997</v>
      </c>
      <c r="N13" s="9">
        <v>45.566299999999998</v>
      </c>
      <c r="O13" s="26">
        <f t="shared" ref="O13:O18" si="8">IF(M13="","",M13*N13)</f>
        <v>1766.5097617699998</v>
      </c>
      <c r="P13" s="26">
        <f t="shared" ref="P13:P18" si="9">IF(M13="","",M13*$A$1)</f>
        <v>0</v>
      </c>
      <c r="Q13" s="26">
        <f t="shared" ref="Q13:Q18" si="10">IF(M13="","",P13-O13)</f>
        <v>-1766.5097617699998</v>
      </c>
      <c r="R13" s="27">
        <f t="shared" ref="R13:R18" si="11">IF(M13="","",(($A$1*100/N13)-100)/100)</f>
        <v>-1</v>
      </c>
      <c r="S13" s="27">
        <f t="shared" ref="S13:S18" si="12">IF(M13="","",(($A$1*100/U13)-100)/100)</f>
        <v>-1</v>
      </c>
      <c r="T13" s="28">
        <f t="shared" ref="T13:T18" si="13">IF(M13="","",(M13*N13+50)/M13)</f>
        <v>46.856026810067092</v>
      </c>
      <c r="U13" s="29">
        <f t="shared" ref="U13:U18" si="14">IF(M13="","",(N13*2%)+N13)</f>
        <v>46.477626000000001</v>
      </c>
      <c r="V13" s="9" t="str">
        <f t="shared" ref="V13:V18" si="15">IF(M13="","",IF(U13&lt;$A$1,"a vendre","PAS VENDRE"))</f>
        <v>PAS VENDRE</v>
      </c>
      <c r="W13" s="20"/>
      <c r="X13" s="20"/>
      <c r="Y13" s="20"/>
      <c r="Z13" s="9"/>
      <c r="AA13" s="12"/>
      <c r="AB13" s="13"/>
      <c r="AC13" s="12"/>
      <c r="AD13" s="12"/>
      <c r="AE13" s="12"/>
      <c r="AF13" s="12"/>
      <c r="AG13" s="13"/>
      <c r="AH13" s="12"/>
      <c r="AI13" s="12"/>
      <c r="AJ13" s="12"/>
      <c r="AK13" s="12"/>
      <c r="AL13" s="13"/>
      <c r="AM13" s="12"/>
      <c r="AN13" s="12"/>
      <c r="AO13" s="12"/>
      <c r="AP13" s="12"/>
      <c r="AQ13" s="13"/>
      <c r="AR13" s="12"/>
      <c r="AS13" s="12"/>
      <c r="AT13" s="12"/>
      <c r="AU13" s="12"/>
      <c r="AV13" s="13"/>
    </row>
    <row r="14" spans="1:48">
      <c r="K14" s="9" t="s">
        <v>1</v>
      </c>
      <c r="L14" s="20">
        <v>42491</v>
      </c>
      <c r="M14" s="25"/>
      <c r="N14" s="9"/>
      <c r="O14" s="26" t="str">
        <f t="shared" si="8"/>
        <v/>
      </c>
      <c r="P14" s="26" t="str">
        <f t="shared" si="9"/>
        <v/>
      </c>
      <c r="Q14" s="26" t="str">
        <f t="shared" si="10"/>
        <v/>
      </c>
      <c r="R14" s="27" t="str">
        <f t="shared" si="11"/>
        <v/>
      </c>
      <c r="S14" s="27" t="str">
        <f t="shared" si="12"/>
        <v/>
      </c>
      <c r="T14" s="28" t="str">
        <f t="shared" si="13"/>
        <v/>
      </c>
      <c r="U14" s="29" t="str">
        <f t="shared" si="14"/>
        <v/>
      </c>
      <c r="V14" s="9" t="str">
        <f t="shared" si="15"/>
        <v/>
      </c>
      <c r="W14" s="20"/>
      <c r="X14" s="20"/>
      <c r="Y14" s="20"/>
      <c r="Z14" s="9"/>
      <c r="AA14" s="37"/>
      <c r="AB14" s="38"/>
      <c r="AC14" s="39"/>
      <c r="AD14" s="39"/>
      <c r="AE14" s="39"/>
      <c r="AF14" s="37"/>
      <c r="AG14" s="38">
        <f>SUM(AG4:AG13)</f>
        <v>575</v>
      </c>
      <c r="AH14" s="39"/>
      <c r="AI14" s="39"/>
      <c r="AJ14" s="37"/>
      <c r="AK14" s="37"/>
      <c r="AL14" s="38">
        <f>SUM(AL4:AL13)</f>
        <v>342.77</v>
      </c>
      <c r="AM14" s="39"/>
      <c r="AN14" s="39"/>
      <c r="AO14" s="39"/>
      <c r="AP14" s="37"/>
      <c r="AQ14" s="38">
        <f>SUM(AQ4:AQ13)</f>
        <v>592.37</v>
      </c>
      <c r="AR14" s="39"/>
      <c r="AS14" s="39"/>
      <c r="AT14" s="37"/>
      <c r="AU14" s="37"/>
      <c r="AV14" s="38">
        <f>SUM(AV4:AV13)</f>
        <v>478.51</v>
      </c>
    </row>
    <row r="15" spans="1:48">
      <c r="K15" s="9" t="s">
        <v>1</v>
      </c>
      <c r="L15" s="20">
        <v>42491</v>
      </c>
      <c r="M15" s="25"/>
      <c r="N15" s="9"/>
      <c r="O15" s="26" t="str">
        <f t="shared" si="8"/>
        <v/>
      </c>
      <c r="P15" s="26" t="str">
        <f t="shared" si="9"/>
        <v/>
      </c>
      <c r="Q15" s="26" t="str">
        <f t="shared" si="10"/>
        <v/>
      </c>
      <c r="R15" s="27" t="str">
        <f t="shared" si="11"/>
        <v/>
      </c>
      <c r="S15" s="27" t="str">
        <f t="shared" si="12"/>
        <v/>
      </c>
      <c r="T15" s="28" t="str">
        <f t="shared" si="13"/>
        <v/>
      </c>
      <c r="U15" s="29" t="str">
        <f t="shared" si="14"/>
        <v/>
      </c>
      <c r="V15" s="9" t="str">
        <f t="shared" si="15"/>
        <v/>
      </c>
      <c r="W15" s="9"/>
      <c r="X15" s="9"/>
      <c r="Y15" s="9"/>
      <c r="Z15" s="9"/>
      <c r="AA15" s="12"/>
      <c r="AB15" s="12"/>
      <c r="AC15" s="12"/>
      <c r="AD15" s="12"/>
      <c r="AE15" s="12"/>
      <c r="AF15" s="12"/>
      <c r="AG15" s="12"/>
      <c r="AH15" s="12"/>
      <c r="AI15" s="12"/>
      <c r="AJ15" s="12"/>
      <c r="AK15" s="12"/>
      <c r="AL15" s="12"/>
      <c r="AM15" s="12"/>
      <c r="AN15" s="12"/>
      <c r="AO15" s="12"/>
      <c r="AP15" s="12"/>
      <c r="AQ15" s="12"/>
      <c r="AR15" s="12"/>
      <c r="AS15" s="12"/>
      <c r="AT15" s="12"/>
      <c r="AU15" s="12"/>
      <c r="AV15" s="12"/>
    </row>
    <row r="16" spans="1:48">
      <c r="K16" s="9" t="s">
        <v>1</v>
      </c>
      <c r="L16" s="20">
        <v>42491</v>
      </c>
      <c r="M16" s="25"/>
      <c r="N16" s="25"/>
      <c r="O16" s="26" t="str">
        <f t="shared" si="8"/>
        <v/>
      </c>
      <c r="P16" s="26" t="str">
        <f t="shared" si="9"/>
        <v/>
      </c>
      <c r="Q16" s="26" t="str">
        <f t="shared" si="10"/>
        <v/>
      </c>
      <c r="R16" s="27" t="str">
        <f t="shared" si="11"/>
        <v/>
      </c>
      <c r="S16" s="27" t="str">
        <f t="shared" si="12"/>
        <v/>
      </c>
      <c r="T16" s="28" t="str">
        <f t="shared" si="13"/>
        <v/>
      </c>
      <c r="U16" s="29" t="str">
        <f t="shared" si="14"/>
        <v/>
      </c>
      <c r="V16" s="9" t="str">
        <f t="shared" si="15"/>
        <v/>
      </c>
      <c r="W16" s="9"/>
      <c r="X16" s="9"/>
      <c r="Y16" s="9"/>
      <c r="Z16" s="9"/>
      <c r="AA16" s="12"/>
      <c r="AB16" s="12"/>
      <c r="AC16" s="12"/>
      <c r="AD16" s="12"/>
      <c r="AE16" s="12"/>
      <c r="AF16" s="12"/>
      <c r="AG16" s="12"/>
      <c r="AH16" s="12"/>
      <c r="AI16" s="12"/>
      <c r="AJ16" s="12"/>
      <c r="AK16" s="12"/>
      <c r="AL16" s="12"/>
      <c r="AM16" s="12"/>
      <c r="AN16" s="12"/>
      <c r="AO16" s="12"/>
      <c r="AP16" s="12"/>
      <c r="AQ16" s="12"/>
      <c r="AR16" s="12"/>
      <c r="AS16" s="12"/>
      <c r="AT16" s="12"/>
      <c r="AU16" s="12"/>
      <c r="AV16" s="12"/>
    </row>
    <row r="17" spans="11:48">
      <c r="K17" s="9"/>
      <c r="L17" s="20"/>
      <c r="M17" s="25"/>
      <c r="N17" s="25"/>
      <c r="O17" s="26" t="str">
        <f t="shared" si="8"/>
        <v/>
      </c>
      <c r="P17" s="26" t="str">
        <f t="shared" si="9"/>
        <v/>
      </c>
      <c r="Q17" s="26" t="str">
        <f t="shared" si="10"/>
        <v/>
      </c>
      <c r="R17" s="27" t="str">
        <f t="shared" si="11"/>
        <v/>
      </c>
      <c r="S17" s="27" t="str">
        <f t="shared" si="12"/>
        <v/>
      </c>
      <c r="T17" s="28" t="str">
        <f t="shared" si="13"/>
        <v/>
      </c>
      <c r="U17" s="29" t="str">
        <f t="shared" si="14"/>
        <v/>
      </c>
      <c r="V17" s="9" t="str">
        <f t="shared" si="15"/>
        <v/>
      </c>
      <c r="W17" s="9"/>
      <c r="X17" s="9"/>
      <c r="Y17" s="9"/>
      <c r="Z17" s="9"/>
      <c r="AA17" s="12"/>
      <c r="AB17" s="12"/>
      <c r="AC17" s="12"/>
      <c r="AD17" s="12"/>
      <c r="AE17" s="12"/>
      <c r="AF17" s="12"/>
      <c r="AG17" s="12"/>
      <c r="AH17" s="12"/>
      <c r="AI17" s="12"/>
      <c r="AJ17" s="12"/>
      <c r="AK17" s="12"/>
      <c r="AL17" s="12"/>
      <c r="AM17" s="12"/>
      <c r="AN17" s="12"/>
      <c r="AO17" s="12"/>
      <c r="AP17" s="12"/>
      <c r="AQ17" s="12"/>
      <c r="AR17" s="12"/>
      <c r="AS17" s="12"/>
      <c r="AT17" s="12"/>
      <c r="AU17" s="12"/>
      <c r="AV17" s="12"/>
    </row>
    <row r="18" spans="11:48" ht="15.75" thickBot="1">
      <c r="K18" s="30" t="s">
        <v>1</v>
      </c>
      <c r="L18" s="31">
        <v>42491</v>
      </c>
      <c r="M18" s="32">
        <f>SUM(M13:M17)</f>
        <v>38.767899999999997</v>
      </c>
      <c r="N18" s="32">
        <f>AVERAGE(N13:N16)</f>
        <v>45.566299999999998</v>
      </c>
      <c r="O18" s="33">
        <f t="shared" si="8"/>
        <v>1766.5097617699998</v>
      </c>
      <c r="P18" s="33">
        <f t="shared" si="9"/>
        <v>0</v>
      </c>
      <c r="Q18" s="33">
        <f t="shared" si="10"/>
        <v>-1766.5097617699998</v>
      </c>
      <c r="R18" s="34">
        <f t="shared" si="11"/>
        <v>-1</v>
      </c>
      <c r="S18" s="34">
        <f t="shared" si="12"/>
        <v>-1</v>
      </c>
      <c r="T18" s="35">
        <f t="shared" si="13"/>
        <v>46.856026810067092</v>
      </c>
      <c r="U18" s="36">
        <f t="shared" si="14"/>
        <v>46.477626000000001</v>
      </c>
      <c r="V18" s="30" t="str">
        <f t="shared" si="15"/>
        <v>PAS VENDRE</v>
      </c>
      <c r="W18" s="9"/>
      <c r="X18" s="9"/>
      <c r="Y18" s="9"/>
      <c r="Z18" s="9"/>
      <c r="AA18" s="12"/>
      <c r="AB18" s="12"/>
      <c r="AC18" s="12"/>
      <c r="AD18" s="12"/>
      <c r="AE18" s="12"/>
      <c r="AF18" s="12"/>
      <c r="AG18" s="12"/>
      <c r="AH18" s="12"/>
      <c r="AI18" s="12"/>
      <c r="AJ18" s="12"/>
      <c r="AK18" s="12"/>
      <c r="AL18" s="12"/>
      <c r="AM18" s="12"/>
      <c r="AN18" s="12"/>
      <c r="AO18" s="12"/>
      <c r="AP18" s="12"/>
      <c r="AQ18" s="12"/>
      <c r="AR18" s="12"/>
      <c r="AS18" s="12"/>
      <c r="AT18" s="12"/>
      <c r="AU18" s="12"/>
      <c r="AV18" s="12"/>
    </row>
    <row r="19" spans="11:48">
      <c r="K19" s="9"/>
      <c r="L19" s="20"/>
      <c r="M19" s="25"/>
      <c r="N19" s="25"/>
      <c r="O19" s="26"/>
      <c r="P19" s="26"/>
      <c r="Q19" s="26"/>
      <c r="R19" s="27"/>
      <c r="S19" s="27"/>
      <c r="T19" s="28"/>
      <c r="U19" s="29"/>
      <c r="V19" s="9"/>
      <c r="W19" s="9"/>
      <c r="X19" s="9"/>
      <c r="Y19" s="9"/>
      <c r="Z19" s="9"/>
      <c r="AA19" s="12"/>
      <c r="AB19" s="12"/>
      <c r="AC19" s="12"/>
      <c r="AD19" s="12"/>
      <c r="AE19" s="12"/>
      <c r="AF19" s="12"/>
      <c r="AG19" s="12"/>
      <c r="AH19" s="12"/>
      <c r="AI19" s="12"/>
      <c r="AJ19" s="12"/>
      <c r="AK19" s="12"/>
      <c r="AL19" s="12"/>
      <c r="AM19" s="12"/>
      <c r="AN19" s="12"/>
      <c r="AO19" s="12"/>
      <c r="AP19" s="12"/>
      <c r="AQ19" s="12"/>
      <c r="AR19" s="12"/>
      <c r="AS19" s="12"/>
      <c r="AT19" s="12"/>
      <c r="AU19" s="12"/>
      <c r="AV19" s="12"/>
    </row>
    <row r="20" spans="11:48">
      <c r="K20" s="9" t="s">
        <v>1</v>
      </c>
      <c r="L20" s="20">
        <v>42856</v>
      </c>
      <c r="M20" s="25">
        <v>16.2774</v>
      </c>
      <c r="N20" s="9">
        <v>45.486400000000003</v>
      </c>
      <c r="O20" s="26">
        <f>IF(M20="","",M20*N20)</f>
        <v>740.40032736000001</v>
      </c>
      <c r="P20" s="26">
        <f t="shared" ref="P20:P25" si="16">IF(M20="","",M20*$A$1)</f>
        <v>0</v>
      </c>
      <c r="Q20" s="26">
        <f t="shared" ref="Q20:Q25" si="17">IF(M20="","",P20-O20)</f>
        <v>-740.40032736000001</v>
      </c>
      <c r="R20" s="27">
        <f t="shared" ref="R20:R25" si="18">IF(M20="","",(($A$1*100/N20)-100)/100)</f>
        <v>-1</v>
      </c>
      <c r="S20" s="27">
        <f t="shared" ref="S20:S25" si="19">IF(M20="","",(($A$1*100/U20)-100)/100)</f>
        <v>-1</v>
      </c>
      <c r="T20" s="28">
        <f t="shared" ref="T20:T25" si="20">IF(M20="","",(M20*N20+50)/M20)</f>
        <v>48.558143644562399</v>
      </c>
      <c r="U20" s="29">
        <f t="shared" ref="U20:U25" si="21">IF(M20="","",(N20*2%)+N20)</f>
        <v>46.396128000000004</v>
      </c>
      <c r="V20" s="9" t="str">
        <f t="shared" ref="V20" si="22">IF(M20="","",IF(U20&lt;$A$1,"a vendre","PAS VENDRE"))</f>
        <v>PAS VENDRE</v>
      </c>
      <c r="W20" s="9"/>
      <c r="X20" s="9"/>
      <c r="Y20" s="20"/>
      <c r="Z20" s="20"/>
      <c r="AA20" s="12"/>
      <c r="AB20" s="12"/>
      <c r="AC20" s="12"/>
      <c r="AD20" s="12"/>
      <c r="AE20" s="12"/>
      <c r="AF20" s="12"/>
      <c r="AG20" s="12"/>
      <c r="AH20" s="12"/>
      <c r="AI20" s="12"/>
      <c r="AJ20" s="12"/>
      <c r="AK20" s="12"/>
      <c r="AL20" s="12"/>
      <c r="AM20" s="12"/>
      <c r="AN20" s="12"/>
      <c r="AO20" s="12"/>
      <c r="AP20" s="12"/>
      <c r="AQ20" s="12"/>
      <c r="AR20" s="12"/>
      <c r="AS20" s="12"/>
      <c r="AT20" s="12"/>
      <c r="AU20" s="12"/>
      <c r="AV20" s="12"/>
    </row>
    <row r="21" spans="11:48">
      <c r="K21" s="9" t="s">
        <v>1</v>
      </c>
      <c r="L21" s="20">
        <v>42856</v>
      </c>
      <c r="M21" s="25"/>
      <c r="N21" s="9"/>
      <c r="O21" s="26" t="str">
        <f>IF(M21="","",M21*N21)</f>
        <v/>
      </c>
      <c r="P21" s="26" t="str">
        <f t="shared" si="16"/>
        <v/>
      </c>
      <c r="Q21" s="26" t="str">
        <f t="shared" si="17"/>
        <v/>
      </c>
      <c r="R21" s="27" t="str">
        <f t="shared" si="18"/>
        <v/>
      </c>
      <c r="S21" s="27" t="str">
        <f t="shared" si="19"/>
        <v/>
      </c>
      <c r="T21" s="28" t="str">
        <f t="shared" si="20"/>
        <v/>
      </c>
      <c r="U21" s="29" t="str">
        <f t="shared" si="21"/>
        <v/>
      </c>
      <c r="V21" s="9" t="str">
        <f>IF(M21="","",IF(U21&lt;$A$1,"a vendre","PAS VENDRE"))</f>
        <v/>
      </c>
      <c r="W21" s="9"/>
      <c r="X21" s="9"/>
      <c r="Y21" s="20"/>
      <c r="Z21" s="20"/>
      <c r="AA21" s="12"/>
      <c r="AB21" s="12"/>
      <c r="AC21" s="12"/>
      <c r="AD21" s="12"/>
      <c r="AE21" s="12"/>
      <c r="AF21" s="12"/>
      <c r="AG21" s="12"/>
      <c r="AH21" s="12"/>
      <c r="AI21" s="12"/>
      <c r="AJ21" s="12"/>
      <c r="AK21" s="12"/>
      <c r="AL21" s="12"/>
      <c r="AM21" s="12"/>
      <c r="AN21" s="12"/>
      <c r="AO21" s="12"/>
      <c r="AP21" s="12"/>
      <c r="AQ21" s="12"/>
      <c r="AR21" s="12"/>
      <c r="AS21" s="12"/>
      <c r="AT21" s="12"/>
      <c r="AU21" s="12"/>
      <c r="AV21" s="12"/>
    </row>
    <row r="22" spans="11:48">
      <c r="K22" s="9" t="s">
        <v>1</v>
      </c>
      <c r="L22" s="20">
        <v>42856</v>
      </c>
      <c r="M22" s="25"/>
      <c r="N22" s="9"/>
      <c r="O22" s="26" t="str">
        <f>IF(M22="","",M22*N22)</f>
        <v/>
      </c>
      <c r="P22" s="26" t="str">
        <f t="shared" si="16"/>
        <v/>
      </c>
      <c r="Q22" s="26" t="str">
        <f t="shared" si="17"/>
        <v/>
      </c>
      <c r="R22" s="27" t="str">
        <f t="shared" si="18"/>
        <v/>
      </c>
      <c r="S22" s="27" t="str">
        <f t="shared" si="19"/>
        <v/>
      </c>
      <c r="T22" s="28" t="str">
        <f t="shared" si="20"/>
        <v/>
      </c>
      <c r="U22" s="29" t="str">
        <f t="shared" si="21"/>
        <v/>
      </c>
      <c r="V22" s="9" t="str">
        <f t="shared" ref="V22:V25" si="23">IF(M22="","",IF(U22&lt;$A$1,"a vendre","PAS VENDRE"))</f>
        <v/>
      </c>
      <c r="W22" s="9"/>
      <c r="X22" s="9"/>
      <c r="Y22" s="20"/>
      <c r="Z22" s="9"/>
      <c r="AA22" s="12"/>
      <c r="AB22" s="12"/>
      <c r="AC22" s="12"/>
      <c r="AD22" s="12"/>
      <c r="AE22" s="12"/>
      <c r="AF22" s="12"/>
      <c r="AG22" s="12"/>
      <c r="AH22" s="12"/>
      <c r="AI22" s="12"/>
      <c r="AJ22" s="12"/>
      <c r="AK22" s="12"/>
      <c r="AL22" s="12"/>
      <c r="AM22" s="12"/>
      <c r="AN22" s="12"/>
      <c r="AO22" s="12"/>
      <c r="AP22" s="12"/>
      <c r="AQ22" s="12"/>
      <c r="AR22" s="12"/>
      <c r="AS22" s="12"/>
      <c r="AT22" s="12"/>
      <c r="AU22" s="12"/>
      <c r="AV22" s="12"/>
    </row>
    <row r="23" spans="11:48">
      <c r="K23" s="9" t="s">
        <v>1</v>
      </c>
      <c r="L23" s="20">
        <v>42856</v>
      </c>
      <c r="M23" s="25"/>
      <c r="N23" s="9"/>
      <c r="O23" s="26" t="str">
        <f>IF(M23="","",M23*N23)</f>
        <v/>
      </c>
      <c r="P23" s="26" t="str">
        <f t="shared" si="16"/>
        <v/>
      </c>
      <c r="Q23" s="26" t="str">
        <f t="shared" si="17"/>
        <v/>
      </c>
      <c r="R23" s="27" t="str">
        <f t="shared" si="18"/>
        <v/>
      </c>
      <c r="S23" s="27" t="str">
        <f t="shared" si="19"/>
        <v/>
      </c>
      <c r="T23" s="28" t="str">
        <f t="shared" si="20"/>
        <v/>
      </c>
      <c r="U23" s="29" t="str">
        <f t="shared" si="21"/>
        <v/>
      </c>
      <c r="V23" s="9" t="str">
        <f t="shared" si="23"/>
        <v/>
      </c>
      <c r="W23" s="9"/>
      <c r="X23" s="9"/>
      <c r="Y23" s="9"/>
      <c r="Z23" s="9"/>
      <c r="AA23" s="12"/>
      <c r="AB23" s="39"/>
      <c r="AC23" s="39"/>
      <c r="AD23" s="39"/>
      <c r="AE23" s="39"/>
      <c r="AF23" s="12"/>
      <c r="AG23" s="39"/>
      <c r="AH23" s="39"/>
      <c r="AI23" s="39"/>
      <c r="AJ23" s="12"/>
      <c r="AK23" s="12"/>
      <c r="AL23" s="39"/>
      <c r="AM23" s="39"/>
      <c r="AN23" s="39"/>
      <c r="AO23" s="39"/>
      <c r="AP23" s="12"/>
      <c r="AQ23" s="39"/>
      <c r="AR23" s="39"/>
      <c r="AS23" s="39"/>
      <c r="AT23" s="12"/>
      <c r="AU23" s="12"/>
      <c r="AV23" s="39"/>
    </row>
    <row r="24" spans="11:48">
      <c r="K24" s="9"/>
      <c r="L24" s="20"/>
      <c r="M24" s="25"/>
      <c r="N24" s="9"/>
      <c r="O24" s="26" t="str">
        <f>IF(M24="","",M24*N24)</f>
        <v/>
      </c>
      <c r="P24" s="26" t="str">
        <f t="shared" si="16"/>
        <v/>
      </c>
      <c r="Q24" s="26" t="str">
        <f t="shared" si="17"/>
        <v/>
      </c>
      <c r="R24" s="27" t="str">
        <f t="shared" si="18"/>
        <v/>
      </c>
      <c r="S24" s="27" t="str">
        <f t="shared" si="19"/>
        <v/>
      </c>
      <c r="T24" s="28" t="str">
        <f t="shared" si="20"/>
        <v/>
      </c>
      <c r="U24" s="29" t="str">
        <f t="shared" si="21"/>
        <v/>
      </c>
      <c r="V24" s="9" t="str">
        <f t="shared" si="23"/>
        <v/>
      </c>
      <c r="W24" s="9"/>
      <c r="X24" s="9"/>
      <c r="Y24" s="9"/>
      <c r="Z24" s="9"/>
      <c r="AA24" s="12"/>
      <c r="AB24" s="39"/>
      <c r="AC24" s="39"/>
      <c r="AD24" s="39"/>
      <c r="AE24" s="39"/>
      <c r="AF24" s="12"/>
      <c r="AG24" s="39"/>
      <c r="AH24" s="39"/>
      <c r="AI24" s="39"/>
      <c r="AJ24" s="12"/>
      <c r="AK24" s="12"/>
      <c r="AL24" s="39"/>
      <c r="AM24" s="39"/>
      <c r="AN24" s="39"/>
      <c r="AO24" s="39"/>
      <c r="AP24" s="12"/>
      <c r="AQ24" s="39"/>
      <c r="AR24" s="39"/>
      <c r="AS24" s="39"/>
      <c r="AT24" s="12"/>
      <c r="AU24" s="12"/>
      <c r="AV24" s="39"/>
    </row>
    <row r="25" spans="11:48" ht="15.75" thickBot="1">
      <c r="K25" s="30" t="s">
        <v>1</v>
      </c>
      <c r="L25" s="31">
        <v>42856</v>
      </c>
      <c r="M25" s="32">
        <f>SUM(M20:M24)</f>
        <v>16.2774</v>
      </c>
      <c r="N25" s="32">
        <f>AVERAGE(N20:N23)</f>
        <v>45.486400000000003</v>
      </c>
      <c r="O25" s="33">
        <f>SUM(O20:O23)</f>
        <v>740.40032736000001</v>
      </c>
      <c r="P25" s="33">
        <f t="shared" si="16"/>
        <v>0</v>
      </c>
      <c r="Q25" s="33">
        <f t="shared" si="17"/>
        <v>-740.40032736000001</v>
      </c>
      <c r="R25" s="34">
        <f t="shared" si="18"/>
        <v>-1</v>
      </c>
      <c r="S25" s="34">
        <f t="shared" si="19"/>
        <v>-1</v>
      </c>
      <c r="T25" s="35">
        <f t="shared" si="20"/>
        <v>48.558143644562399</v>
      </c>
      <c r="U25" s="36">
        <f t="shared" si="21"/>
        <v>46.396128000000004</v>
      </c>
      <c r="V25" s="30" t="str">
        <f t="shared" si="23"/>
        <v>PAS VENDRE</v>
      </c>
      <c r="W25" s="9"/>
      <c r="X25" s="9"/>
      <c r="Y25" s="9"/>
      <c r="Z25" s="9"/>
      <c r="AA25" s="12"/>
      <c r="AB25" s="39"/>
      <c r="AC25" s="39"/>
      <c r="AD25" s="39"/>
      <c r="AE25" s="39"/>
      <c r="AF25" s="12"/>
      <c r="AG25" s="39"/>
      <c r="AH25" s="39"/>
      <c r="AI25" s="39"/>
      <c r="AJ25" s="12"/>
      <c r="AK25" s="12"/>
      <c r="AL25" s="39"/>
      <c r="AM25" s="39"/>
      <c r="AN25" s="39"/>
      <c r="AO25" s="39"/>
      <c r="AP25" s="12"/>
      <c r="AQ25" s="39"/>
      <c r="AR25" s="39"/>
      <c r="AS25" s="39"/>
      <c r="AT25" s="12"/>
      <c r="AU25" s="12"/>
      <c r="AV25" s="39"/>
    </row>
    <row r="26" spans="11:48">
      <c r="K26" s="9"/>
      <c r="L26" s="20"/>
      <c r="M26" s="25"/>
      <c r="N26" s="9"/>
      <c r="O26" s="26"/>
      <c r="P26" s="26"/>
      <c r="Q26" s="26"/>
      <c r="R26" s="27"/>
      <c r="S26" s="27"/>
      <c r="T26" s="28"/>
      <c r="U26" s="29"/>
      <c r="V26" s="9"/>
      <c r="W26" s="9"/>
      <c r="X26" s="9"/>
      <c r="Y26" s="9"/>
      <c r="Z26" s="9"/>
      <c r="AA26" s="12"/>
      <c r="AB26" s="39"/>
      <c r="AC26" s="39"/>
      <c r="AD26" s="39"/>
      <c r="AE26" s="39"/>
      <c r="AF26" s="12"/>
      <c r="AG26" s="39"/>
      <c r="AH26" s="39"/>
      <c r="AI26" s="39"/>
      <c r="AJ26" s="12"/>
      <c r="AK26" s="12"/>
      <c r="AL26" s="39"/>
      <c r="AM26" s="39"/>
      <c r="AN26" s="39"/>
      <c r="AO26" s="39"/>
      <c r="AP26" s="12"/>
      <c r="AQ26" s="39"/>
      <c r="AR26" s="39"/>
      <c r="AS26" s="39"/>
      <c r="AT26" s="12"/>
      <c r="AU26" s="12"/>
      <c r="AV26" s="39"/>
    </row>
    <row r="27" spans="11:48">
      <c r="K27" s="9" t="s">
        <v>1</v>
      </c>
      <c r="L27" s="20">
        <v>43221</v>
      </c>
      <c r="M27" s="25">
        <v>15.508800000000001</v>
      </c>
      <c r="N27" s="25">
        <v>45.486400000000003</v>
      </c>
      <c r="O27" s="26">
        <f>IF(M27="","",M27*N27)</f>
        <v>705.43948032000014</v>
      </c>
      <c r="P27" s="26">
        <f t="shared" ref="P27:P32" si="24">IF(M27="","",M27*$A$1)</f>
        <v>0</v>
      </c>
      <c r="Q27" s="26">
        <f t="shared" ref="Q27:Q32" si="25">IF(M27="","",P27-O27)</f>
        <v>-705.43948032000014</v>
      </c>
      <c r="R27" s="27">
        <f t="shared" ref="R27:R32" si="26">IF(M27="","",(($A$1*100/N27)-100)/100)</f>
        <v>-1</v>
      </c>
      <c r="S27" s="27">
        <f t="shared" ref="S27:S32" si="27">IF(M27="","",(($A$1*100/U27)-100)/100)</f>
        <v>-1</v>
      </c>
      <c r="T27" s="28">
        <f t="shared" ref="T27:T32" si="28">IF(M27="","",(M27*N27+50)/M27)</f>
        <v>48.7103760652017</v>
      </c>
      <c r="U27" s="29">
        <f t="shared" ref="U27:U32" si="29">IF(M27="","",(N27*2%)+N27)</f>
        <v>46.396128000000004</v>
      </c>
      <c r="V27" s="9" t="str">
        <f t="shared" ref="V27:V32" si="30">IF(M27="","",IF(U27&lt;$A$1,"a vendre","PAS VENDRE"))</f>
        <v>PAS VENDRE</v>
      </c>
      <c r="W27" s="20"/>
      <c r="X27" s="20"/>
      <c r="Y27" s="20"/>
      <c r="Z27" s="9"/>
      <c r="AA27" s="12"/>
      <c r="AB27" s="39"/>
      <c r="AC27" s="39"/>
      <c r="AD27" s="39"/>
      <c r="AE27" s="39"/>
      <c r="AF27" s="12"/>
      <c r="AG27" s="39"/>
      <c r="AH27" s="39"/>
      <c r="AI27" s="39"/>
      <c r="AJ27" s="12"/>
      <c r="AK27" s="12"/>
      <c r="AL27" s="39"/>
      <c r="AM27" s="39"/>
      <c r="AN27" s="39"/>
      <c r="AO27" s="39"/>
      <c r="AP27" s="12"/>
      <c r="AQ27" s="39"/>
      <c r="AR27" s="39"/>
      <c r="AS27" s="39"/>
      <c r="AT27" s="12"/>
      <c r="AU27" s="12"/>
      <c r="AV27" s="39"/>
    </row>
    <row r="28" spans="11:48">
      <c r="K28" s="9" t="s">
        <v>1</v>
      </c>
      <c r="L28" s="20">
        <v>43221</v>
      </c>
      <c r="M28" s="25">
        <v>23.2242</v>
      </c>
      <c r="N28" s="25">
        <v>45.566299999999998</v>
      </c>
      <c r="O28" s="26">
        <f>IF(M28="","",M28*N28)</f>
        <v>1058.24086446</v>
      </c>
      <c r="P28" s="26">
        <f t="shared" si="24"/>
        <v>0</v>
      </c>
      <c r="Q28" s="26">
        <f t="shared" si="25"/>
        <v>-1058.24086446</v>
      </c>
      <c r="R28" s="27">
        <f t="shared" si="26"/>
        <v>-1</v>
      </c>
      <c r="S28" s="27">
        <f t="shared" si="27"/>
        <v>-1</v>
      </c>
      <c r="T28" s="28">
        <f t="shared" si="28"/>
        <v>47.719226688540402</v>
      </c>
      <c r="U28" s="29">
        <f t="shared" si="29"/>
        <v>46.477626000000001</v>
      </c>
      <c r="V28" s="9" t="str">
        <f t="shared" si="30"/>
        <v>PAS VENDRE</v>
      </c>
      <c r="W28" s="20"/>
      <c r="X28" s="20"/>
      <c r="Y28" s="20"/>
      <c r="Z28" s="9"/>
      <c r="AA28" s="12"/>
      <c r="AB28" s="39"/>
      <c r="AC28" s="39"/>
      <c r="AD28" s="39"/>
      <c r="AE28" s="39"/>
      <c r="AF28" s="12"/>
      <c r="AG28" s="39"/>
      <c r="AH28" s="39"/>
      <c r="AI28" s="39"/>
      <c r="AJ28" s="12"/>
      <c r="AK28" s="12"/>
      <c r="AL28" s="39"/>
      <c r="AM28" s="39"/>
      <c r="AN28" s="39"/>
      <c r="AO28" s="39"/>
      <c r="AP28" s="12"/>
      <c r="AQ28" s="39"/>
      <c r="AR28" s="39"/>
      <c r="AS28" s="39"/>
      <c r="AT28" s="12"/>
      <c r="AU28" s="12"/>
      <c r="AV28" s="39"/>
    </row>
    <row r="29" spans="11:48">
      <c r="K29" s="9" t="s">
        <v>1</v>
      </c>
      <c r="L29" s="20">
        <v>43221</v>
      </c>
      <c r="M29" s="25"/>
      <c r="N29" s="25"/>
      <c r="O29" s="26" t="str">
        <f>IF(M29="","",M29*N29)</f>
        <v/>
      </c>
      <c r="P29" s="26" t="str">
        <f t="shared" si="24"/>
        <v/>
      </c>
      <c r="Q29" s="26" t="str">
        <f t="shared" si="25"/>
        <v/>
      </c>
      <c r="R29" s="27" t="str">
        <f t="shared" si="26"/>
        <v/>
      </c>
      <c r="S29" s="27" t="str">
        <f t="shared" si="27"/>
        <v/>
      </c>
      <c r="T29" s="28" t="str">
        <f t="shared" si="28"/>
        <v/>
      </c>
      <c r="U29" s="29" t="str">
        <f t="shared" si="29"/>
        <v/>
      </c>
      <c r="V29" s="9" t="str">
        <f t="shared" si="30"/>
        <v/>
      </c>
      <c r="W29" s="9"/>
      <c r="X29" s="9"/>
      <c r="Y29" s="9"/>
      <c r="Z29" s="9"/>
      <c r="AA29" s="12"/>
      <c r="AB29" s="39"/>
      <c r="AC29" s="39"/>
      <c r="AD29" s="39"/>
      <c r="AE29" s="39"/>
      <c r="AF29" s="12"/>
      <c r="AG29" s="39"/>
      <c r="AH29" s="39"/>
      <c r="AI29" s="39"/>
      <c r="AJ29" s="12"/>
      <c r="AK29" s="12"/>
      <c r="AL29" s="39"/>
      <c r="AM29" s="39"/>
      <c r="AN29" s="39"/>
      <c r="AO29" s="39"/>
      <c r="AP29" s="12"/>
      <c r="AQ29" s="39"/>
      <c r="AR29" s="39"/>
      <c r="AS29" s="39"/>
      <c r="AT29" s="12"/>
      <c r="AU29" s="12"/>
      <c r="AV29" s="39"/>
    </row>
    <row r="30" spans="11:48">
      <c r="K30" s="9" t="s">
        <v>1</v>
      </c>
      <c r="L30" s="20">
        <v>43221</v>
      </c>
      <c r="M30" s="25"/>
      <c r="N30" s="25"/>
      <c r="O30" s="26" t="str">
        <f>IF(M30="","",M30*N30)</f>
        <v/>
      </c>
      <c r="P30" s="26" t="str">
        <f t="shared" si="24"/>
        <v/>
      </c>
      <c r="Q30" s="26" t="str">
        <f t="shared" si="25"/>
        <v/>
      </c>
      <c r="R30" s="27" t="str">
        <f t="shared" si="26"/>
        <v/>
      </c>
      <c r="S30" s="27" t="str">
        <f t="shared" si="27"/>
        <v/>
      </c>
      <c r="T30" s="28" t="str">
        <f t="shared" si="28"/>
        <v/>
      </c>
      <c r="U30" s="29" t="str">
        <f t="shared" si="29"/>
        <v/>
      </c>
      <c r="V30" s="9" t="str">
        <f t="shared" si="30"/>
        <v/>
      </c>
      <c r="W30" s="9"/>
      <c r="X30" s="9"/>
      <c r="Y30" s="9"/>
      <c r="Z30" s="9"/>
      <c r="AA30" s="12"/>
      <c r="AB30" s="39"/>
      <c r="AC30" s="39"/>
      <c r="AD30" s="39"/>
      <c r="AE30" s="39"/>
      <c r="AF30" s="12"/>
      <c r="AG30" s="39"/>
      <c r="AH30" s="39"/>
      <c r="AI30" s="39"/>
      <c r="AJ30" s="12"/>
      <c r="AK30" s="12"/>
      <c r="AL30" s="39"/>
      <c r="AM30" s="39"/>
      <c r="AN30" s="39"/>
      <c r="AO30" s="39"/>
      <c r="AP30" s="12"/>
      <c r="AQ30" s="39"/>
      <c r="AR30" s="39"/>
      <c r="AS30" s="39"/>
      <c r="AT30" s="12"/>
      <c r="AU30" s="12"/>
      <c r="AV30" s="39"/>
    </row>
    <row r="31" spans="11:48">
      <c r="K31" s="9"/>
      <c r="L31" s="20"/>
      <c r="M31" s="25"/>
      <c r="N31" s="25"/>
      <c r="O31" s="26" t="str">
        <f>IF(M31="","",M31*N31)</f>
        <v/>
      </c>
      <c r="P31" s="26" t="str">
        <f t="shared" si="24"/>
        <v/>
      </c>
      <c r="Q31" s="26" t="str">
        <f t="shared" si="25"/>
        <v/>
      </c>
      <c r="R31" s="27" t="str">
        <f t="shared" si="26"/>
        <v/>
      </c>
      <c r="S31" s="27" t="str">
        <f t="shared" si="27"/>
        <v/>
      </c>
      <c r="T31" s="28" t="str">
        <f t="shared" si="28"/>
        <v/>
      </c>
      <c r="U31" s="29" t="str">
        <f t="shared" si="29"/>
        <v/>
      </c>
      <c r="V31" s="9" t="str">
        <f t="shared" si="30"/>
        <v/>
      </c>
      <c r="W31" s="9"/>
      <c r="X31" s="9"/>
      <c r="Y31" s="9"/>
      <c r="Z31" s="9"/>
      <c r="AA31" s="12"/>
      <c r="AB31" s="39"/>
      <c r="AC31" s="39"/>
      <c r="AD31" s="39"/>
      <c r="AE31" s="39"/>
      <c r="AF31" s="12"/>
      <c r="AG31" s="39"/>
      <c r="AH31" s="39"/>
      <c r="AI31" s="39"/>
      <c r="AJ31" s="12"/>
      <c r="AK31" s="12"/>
      <c r="AL31" s="39"/>
      <c r="AM31" s="39"/>
      <c r="AN31" s="39"/>
      <c r="AO31" s="39"/>
      <c r="AP31" s="12"/>
      <c r="AQ31" s="39"/>
      <c r="AR31" s="39"/>
      <c r="AS31" s="39"/>
      <c r="AT31" s="12"/>
      <c r="AU31" s="12"/>
      <c r="AV31" s="39"/>
    </row>
    <row r="32" spans="11:48" ht="15.75" thickBot="1">
      <c r="K32" s="30" t="s">
        <v>1</v>
      </c>
      <c r="L32" s="31">
        <v>43221</v>
      </c>
      <c r="M32" s="32">
        <f>SUM(M27:M31)</f>
        <v>38.733000000000004</v>
      </c>
      <c r="N32" s="32">
        <f>AVERAGE(N27:N30)</f>
        <v>45.526350000000001</v>
      </c>
      <c r="O32" s="33">
        <f>SUM(O27:O30)</f>
        <v>1763.6803447800003</v>
      </c>
      <c r="P32" s="33">
        <f t="shared" si="24"/>
        <v>0</v>
      </c>
      <c r="Q32" s="33">
        <f t="shared" si="25"/>
        <v>-1763.6803447800003</v>
      </c>
      <c r="R32" s="34">
        <f t="shared" si="26"/>
        <v>-1</v>
      </c>
      <c r="S32" s="34">
        <f t="shared" si="27"/>
        <v>-1</v>
      </c>
      <c r="T32" s="35">
        <f t="shared" si="28"/>
        <v>46.817238906100741</v>
      </c>
      <c r="U32" s="36">
        <f t="shared" si="29"/>
        <v>46.436877000000003</v>
      </c>
      <c r="V32" s="30" t="str">
        <f t="shared" si="30"/>
        <v>PAS VENDRE</v>
      </c>
      <c r="W32" s="9"/>
      <c r="X32" s="9"/>
      <c r="Y32" s="9"/>
      <c r="Z32" s="9"/>
      <c r="AA32" s="12"/>
      <c r="AB32" s="39"/>
      <c r="AC32" s="39"/>
      <c r="AD32" s="39"/>
      <c r="AE32" s="39"/>
      <c r="AF32" s="12"/>
      <c r="AG32" s="39"/>
      <c r="AH32" s="39"/>
      <c r="AI32" s="39"/>
      <c r="AJ32" s="12"/>
      <c r="AK32" s="12"/>
      <c r="AL32" s="39"/>
      <c r="AM32" s="39"/>
      <c r="AN32" s="39"/>
      <c r="AO32" s="39"/>
      <c r="AP32" s="12"/>
      <c r="AQ32" s="39"/>
      <c r="AR32" s="39"/>
      <c r="AS32" s="39"/>
      <c r="AT32" s="12"/>
      <c r="AU32" s="12"/>
      <c r="AV32" s="39"/>
    </row>
    <row r="33" spans="11:48">
      <c r="K33" s="9"/>
      <c r="L33" s="20"/>
      <c r="M33" s="25"/>
      <c r="N33" s="25"/>
      <c r="O33" s="26"/>
      <c r="P33" s="26"/>
      <c r="Q33" s="26"/>
      <c r="R33" s="27"/>
      <c r="S33" s="27"/>
      <c r="T33" s="28"/>
      <c r="U33" s="29"/>
      <c r="V33" s="9"/>
      <c r="W33" s="9"/>
      <c r="X33" s="9"/>
      <c r="Y33" s="9"/>
      <c r="Z33" s="9"/>
      <c r="AA33" s="12"/>
      <c r="AB33" s="39"/>
      <c r="AC33" s="39"/>
      <c r="AD33" s="39"/>
      <c r="AE33" s="39"/>
      <c r="AF33" s="12"/>
      <c r="AG33" s="39"/>
      <c r="AH33" s="39"/>
      <c r="AI33" s="39"/>
      <c r="AJ33" s="12"/>
      <c r="AK33" s="12"/>
      <c r="AL33" s="39"/>
      <c r="AM33" s="39"/>
      <c r="AN33" s="39"/>
      <c r="AO33" s="39"/>
      <c r="AP33" s="12"/>
      <c r="AQ33" s="39"/>
      <c r="AR33" s="39"/>
      <c r="AS33" s="39"/>
      <c r="AT33" s="12"/>
      <c r="AU33" s="12"/>
      <c r="AV33" s="39"/>
    </row>
    <row r="34" spans="11:48">
      <c r="K34" s="9" t="s">
        <v>1</v>
      </c>
      <c r="L34" s="20">
        <v>43586</v>
      </c>
      <c r="M34" s="25">
        <v>10.4398</v>
      </c>
      <c r="N34" s="25">
        <v>45.486400000000003</v>
      </c>
      <c r="O34" s="26">
        <f>IF(M34="","",M34*N34)</f>
        <v>474.86891872000001</v>
      </c>
      <c r="P34" s="26">
        <f t="shared" ref="P34:P39" si="31">IF(M34="","",M34*$A$1)</f>
        <v>0</v>
      </c>
      <c r="Q34" s="26">
        <f t="shared" ref="Q34:Q39" si="32">IF(M34="","",P34-O34)</f>
        <v>-474.86891872000001</v>
      </c>
      <c r="R34" s="27">
        <f t="shared" ref="R34:R39" si="33">IF(M34="","",(($A$1*100/N34)-100)/100)</f>
        <v>-1</v>
      </c>
      <c r="S34" s="27">
        <f t="shared" ref="S34:S39" si="34">IF(M34="","",(($A$1*100/U34)-100)/100)</f>
        <v>-1</v>
      </c>
      <c r="T34" s="28">
        <f t="shared" ref="T34:T39" si="35">IF(M34="","",(M34*N34+50)/M34)</f>
        <v>50.275763780915341</v>
      </c>
      <c r="U34" s="29">
        <f t="shared" ref="U34:U39" si="36">IF(M34="","",(N34*2%)+N34)</f>
        <v>46.396128000000004</v>
      </c>
      <c r="V34" s="9" t="str">
        <f t="shared" ref="V34:V39" si="37">IF(M34="","",IF(U34&lt;$A$1,"a vendre","PAS VENDRE"))</f>
        <v>PAS VENDRE</v>
      </c>
      <c r="W34" s="9"/>
      <c r="X34" s="9"/>
      <c r="Y34" s="9"/>
      <c r="Z34" s="20"/>
      <c r="AA34" s="12"/>
      <c r="AB34" s="39"/>
      <c r="AC34" s="39"/>
      <c r="AD34" s="39"/>
      <c r="AE34" s="39"/>
      <c r="AF34" s="12"/>
      <c r="AG34" s="39"/>
      <c r="AH34" s="39"/>
      <c r="AI34" s="39"/>
      <c r="AJ34" s="12"/>
      <c r="AK34" s="12"/>
      <c r="AL34" s="39"/>
      <c r="AM34" s="39"/>
      <c r="AN34" s="39"/>
      <c r="AO34" s="39"/>
      <c r="AP34" s="12"/>
      <c r="AQ34" s="39"/>
      <c r="AR34" s="39"/>
      <c r="AS34" s="39"/>
      <c r="AT34" s="12"/>
      <c r="AU34" s="12"/>
      <c r="AV34" s="39"/>
    </row>
    <row r="35" spans="11:48">
      <c r="K35" s="9" t="s">
        <v>1</v>
      </c>
      <c r="L35" s="20">
        <v>43587</v>
      </c>
      <c r="M35" s="25"/>
      <c r="N35" s="25"/>
      <c r="O35" s="26" t="str">
        <f>IF(M35="","",M35*N35)</f>
        <v/>
      </c>
      <c r="P35" s="26" t="str">
        <f t="shared" si="31"/>
        <v/>
      </c>
      <c r="Q35" s="26" t="str">
        <f t="shared" si="32"/>
        <v/>
      </c>
      <c r="R35" s="27" t="str">
        <f t="shared" si="33"/>
        <v/>
      </c>
      <c r="S35" s="27" t="str">
        <f t="shared" si="34"/>
        <v/>
      </c>
      <c r="T35" s="28" t="str">
        <f t="shared" si="35"/>
        <v/>
      </c>
      <c r="U35" s="29" t="str">
        <f t="shared" si="36"/>
        <v/>
      </c>
      <c r="V35" s="9" t="str">
        <f t="shared" si="37"/>
        <v/>
      </c>
      <c r="W35" s="9"/>
      <c r="X35" s="9"/>
      <c r="Y35" s="9"/>
      <c r="Z35" s="9"/>
      <c r="AA35" s="12"/>
      <c r="AB35" s="39"/>
      <c r="AC35" s="39"/>
      <c r="AD35" s="39"/>
      <c r="AE35" s="39"/>
      <c r="AF35" s="12"/>
      <c r="AG35" s="39"/>
      <c r="AH35" s="39"/>
      <c r="AI35" s="39"/>
      <c r="AJ35" s="12"/>
      <c r="AK35" s="12"/>
      <c r="AL35" s="39"/>
      <c r="AM35" s="39"/>
      <c r="AN35" s="39"/>
      <c r="AO35" s="39"/>
      <c r="AP35" s="12"/>
      <c r="AQ35" s="39"/>
      <c r="AR35" s="39"/>
      <c r="AS35" s="39"/>
      <c r="AT35" s="12"/>
      <c r="AU35" s="12"/>
      <c r="AV35" s="39"/>
    </row>
    <row r="36" spans="11:48">
      <c r="K36" s="9" t="s">
        <v>1</v>
      </c>
      <c r="L36" s="20">
        <v>43588</v>
      </c>
      <c r="M36" s="25"/>
      <c r="N36" s="25"/>
      <c r="O36" s="26" t="str">
        <f>IF(M36="","",M36*N36)</f>
        <v/>
      </c>
      <c r="P36" s="26" t="str">
        <f t="shared" si="31"/>
        <v/>
      </c>
      <c r="Q36" s="26" t="str">
        <f t="shared" si="32"/>
        <v/>
      </c>
      <c r="R36" s="27" t="str">
        <f t="shared" si="33"/>
        <v/>
      </c>
      <c r="S36" s="27" t="str">
        <f t="shared" si="34"/>
        <v/>
      </c>
      <c r="T36" s="28" t="str">
        <f t="shared" si="35"/>
        <v/>
      </c>
      <c r="U36" s="29" t="str">
        <f t="shared" si="36"/>
        <v/>
      </c>
      <c r="V36" s="9" t="str">
        <f t="shared" si="37"/>
        <v/>
      </c>
      <c r="W36" s="9"/>
      <c r="X36" s="9"/>
      <c r="Y36" s="9"/>
      <c r="Z36" s="9"/>
      <c r="AA36" s="12"/>
      <c r="AB36" s="39"/>
      <c r="AC36" s="39"/>
      <c r="AD36" s="39"/>
      <c r="AE36" s="39"/>
      <c r="AF36" s="12"/>
      <c r="AG36" s="39"/>
      <c r="AH36" s="39"/>
      <c r="AI36" s="39"/>
      <c r="AJ36" s="12"/>
      <c r="AK36" s="12"/>
      <c r="AL36" s="39"/>
      <c r="AM36" s="39"/>
      <c r="AN36" s="39"/>
      <c r="AO36" s="39"/>
      <c r="AP36" s="12"/>
      <c r="AQ36" s="39"/>
      <c r="AR36" s="39"/>
      <c r="AS36" s="39"/>
      <c r="AT36" s="12"/>
      <c r="AU36" s="12"/>
      <c r="AV36" s="39"/>
    </row>
    <row r="37" spans="11:48">
      <c r="K37" s="9" t="s">
        <v>1</v>
      </c>
      <c r="L37" s="20">
        <v>43589</v>
      </c>
      <c r="M37" s="25"/>
      <c r="N37" s="25"/>
      <c r="O37" s="26" t="str">
        <f>IF(M37="","",M37*N37)</f>
        <v/>
      </c>
      <c r="P37" s="26" t="str">
        <f t="shared" si="31"/>
        <v/>
      </c>
      <c r="Q37" s="26" t="str">
        <f t="shared" si="32"/>
        <v/>
      </c>
      <c r="R37" s="27" t="str">
        <f t="shared" si="33"/>
        <v/>
      </c>
      <c r="S37" s="27" t="str">
        <f t="shared" si="34"/>
        <v/>
      </c>
      <c r="T37" s="28" t="str">
        <f t="shared" si="35"/>
        <v/>
      </c>
      <c r="U37" s="29" t="str">
        <f t="shared" si="36"/>
        <v/>
      </c>
      <c r="V37" s="9" t="str">
        <f t="shared" si="37"/>
        <v/>
      </c>
      <c r="W37" s="9"/>
      <c r="X37" s="9"/>
      <c r="Y37" s="9"/>
      <c r="Z37" s="9"/>
      <c r="AA37" s="12"/>
      <c r="AB37" s="39"/>
      <c r="AC37" s="39"/>
      <c r="AD37" s="39"/>
      <c r="AE37" s="39"/>
      <c r="AF37" s="12"/>
      <c r="AG37" s="39"/>
      <c r="AH37" s="39"/>
      <c r="AI37" s="39"/>
      <c r="AJ37" s="12"/>
      <c r="AK37" s="12"/>
      <c r="AL37" s="39"/>
      <c r="AM37" s="39"/>
      <c r="AN37" s="39"/>
      <c r="AO37" s="39"/>
      <c r="AP37" s="12"/>
      <c r="AQ37" s="39"/>
      <c r="AR37" s="39"/>
      <c r="AS37" s="39"/>
      <c r="AT37" s="12"/>
      <c r="AU37" s="12"/>
      <c r="AV37" s="39"/>
    </row>
    <row r="38" spans="11:48">
      <c r="K38" s="9"/>
      <c r="L38" s="20"/>
      <c r="M38" s="25"/>
      <c r="N38" s="25"/>
      <c r="O38" s="26" t="str">
        <f>IF(M38="","",M38*N38)</f>
        <v/>
      </c>
      <c r="P38" s="26" t="str">
        <f t="shared" si="31"/>
        <v/>
      </c>
      <c r="Q38" s="26" t="str">
        <f t="shared" si="32"/>
        <v/>
      </c>
      <c r="R38" s="27" t="str">
        <f t="shared" si="33"/>
        <v/>
      </c>
      <c r="S38" s="27" t="str">
        <f t="shared" si="34"/>
        <v/>
      </c>
      <c r="T38" s="28" t="str">
        <f t="shared" si="35"/>
        <v/>
      </c>
      <c r="U38" s="29" t="str">
        <f t="shared" si="36"/>
        <v/>
      </c>
      <c r="V38" s="9" t="str">
        <f t="shared" si="37"/>
        <v/>
      </c>
      <c r="W38" s="9"/>
      <c r="X38" s="9"/>
      <c r="Y38" s="9"/>
      <c r="Z38" s="9"/>
      <c r="AA38" s="12"/>
      <c r="AB38" s="39"/>
      <c r="AC38" s="39"/>
      <c r="AD38" s="39"/>
      <c r="AE38" s="39"/>
      <c r="AF38" s="12"/>
      <c r="AG38" s="39"/>
      <c r="AH38" s="39"/>
      <c r="AI38" s="39"/>
      <c r="AJ38" s="12"/>
      <c r="AK38" s="12"/>
      <c r="AL38" s="39"/>
      <c r="AM38" s="39"/>
      <c r="AN38" s="39"/>
      <c r="AO38" s="39"/>
      <c r="AP38" s="12"/>
      <c r="AQ38" s="39"/>
      <c r="AR38" s="39"/>
      <c r="AS38" s="39"/>
      <c r="AT38" s="12"/>
      <c r="AU38" s="12"/>
      <c r="AV38" s="39"/>
    </row>
    <row r="39" spans="11:48" ht="15.75" thickBot="1">
      <c r="K39" s="30" t="s">
        <v>1</v>
      </c>
      <c r="L39" s="31">
        <v>43221</v>
      </c>
      <c r="M39" s="32">
        <f>SUM(M34:M38)</f>
        <v>10.4398</v>
      </c>
      <c r="N39" s="32">
        <f>AVERAGE(N34:N37)</f>
        <v>45.486400000000003</v>
      </c>
      <c r="O39" s="33">
        <f>SUM(O34:O37)</f>
        <v>474.86891872000001</v>
      </c>
      <c r="P39" s="33">
        <f t="shared" si="31"/>
        <v>0</v>
      </c>
      <c r="Q39" s="33">
        <f t="shared" si="32"/>
        <v>-474.86891872000001</v>
      </c>
      <c r="R39" s="34">
        <f t="shared" si="33"/>
        <v>-1</v>
      </c>
      <c r="S39" s="34">
        <f t="shared" si="34"/>
        <v>-1</v>
      </c>
      <c r="T39" s="35">
        <f t="shared" si="35"/>
        <v>50.275763780915341</v>
      </c>
      <c r="U39" s="36">
        <f t="shared" si="36"/>
        <v>46.396128000000004</v>
      </c>
      <c r="V39" s="30" t="str">
        <f t="shared" si="37"/>
        <v>PAS VENDRE</v>
      </c>
      <c r="W39" s="9"/>
      <c r="X39" s="9"/>
      <c r="Y39" s="9"/>
      <c r="Z39" s="9"/>
      <c r="AA39" s="12"/>
      <c r="AB39" s="39"/>
      <c r="AC39" s="39"/>
      <c r="AD39" s="39"/>
      <c r="AE39" s="39"/>
      <c r="AF39" s="12"/>
      <c r="AG39" s="39"/>
      <c r="AH39" s="39"/>
      <c r="AI39" s="39"/>
      <c r="AJ39" s="12"/>
      <c r="AK39" s="12"/>
      <c r="AL39" s="39"/>
      <c r="AM39" s="39"/>
      <c r="AN39" s="39"/>
      <c r="AO39" s="39"/>
      <c r="AP39" s="12"/>
      <c r="AQ39" s="39"/>
      <c r="AR39" s="39"/>
      <c r="AS39" s="39"/>
      <c r="AT39" s="12"/>
      <c r="AU39" s="12"/>
      <c r="AV39" s="39"/>
    </row>
    <row r="40" spans="11:48">
      <c r="K40" s="40"/>
      <c r="L40" s="40"/>
      <c r="M40" s="40"/>
      <c r="N40" s="40"/>
      <c r="O40" s="40"/>
      <c r="P40" s="41"/>
      <c r="Q40" s="41"/>
      <c r="R40" s="42"/>
      <c r="S40" s="42"/>
      <c r="T40" s="43"/>
      <c r="U40" s="44"/>
      <c r="V40" s="40"/>
      <c r="W40" s="9"/>
      <c r="X40" s="9"/>
      <c r="Y40" s="9"/>
      <c r="Z40" s="9"/>
      <c r="AA40" s="12"/>
      <c r="AB40" s="39"/>
      <c r="AC40" s="39"/>
      <c r="AD40" s="39"/>
      <c r="AE40" s="39"/>
      <c r="AF40" s="12"/>
      <c r="AG40" s="39"/>
      <c r="AH40" s="39"/>
      <c r="AI40" s="39"/>
      <c r="AJ40" s="12"/>
      <c r="AK40" s="12"/>
      <c r="AL40" s="39"/>
      <c r="AM40" s="39"/>
      <c r="AN40" s="39"/>
      <c r="AO40" s="39"/>
      <c r="AP40" s="12"/>
      <c r="AQ40" s="39"/>
      <c r="AR40" s="39"/>
      <c r="AS40" s="39"/>
      <c r="AT40" s="12"/>
      <c r="AU40" s="12"/>
      <c r="AV40" s="39"/>
    </row>
  </sheetData>
  <mergeCells count="9">
    <mergeCell ref="K1:M3"/>
    <mergeCell ref="N1:S3"/>
    <mergeCell ref="T1:W2"/>
    <mergeCell ref="AA1:AV2"/>
    <mergeCell ref="Z3:AB3"/>
    <mergeCell ref="AE3:AG3"/>
    <mergeCell ref="AJ3:AL3"/>
    <mergeCell ref="AO3:AQ3"/>
    <mergeCell ref="AT3:AV3"/>
  </mergeCells>
  <conditionalFormatting sqref="V10 Z6:Z9 V40 W10:Z40 V12:V33">
    <cfRule type="cellIs" dxfId="17" priority="16" operator="equal">
      <formula>"a vendre"</formula>
    </cfRule>
  </conditionalFormatting>
  <conditionalFormatting sqref="V10 Z6:Z9 V40 W10:Z40 V12:V33">
    <cfRule type="cellIs" dxfId="16" priority="15" operator="equal">
      <formula>"pas vendre"</formula>
    </cfRule>
  </conditionalFormatting>
  <conditionalFormatting sqref="Q5:S5 Q10:S10 Q40:S40 Q12:S33">
    <cfRule type="cellIs" dxfId="15" priority="17" operator="lessThan">
      <formula>0</formula>
    </cfRule>
    <cfRule type="cellIs" dxfId="14" priority="18" operator="greaterThan">
      <formula>0</formula>
    </cfRule>
  </conditionalFormatting>
  <conditionalFormatting sqref="V6:Y9">
    <cfRule type="cellIs" dxfId="13" priority="12" operator="equal">
      <formula>"a vendre"</formula>
    </cfRule>
  </conditionalFormatting>
  <conditionalFormatting sqref="V6:Y9">
    <cfRule type="cellIs" dxfId="12" priority="11" operator="equal">
      <formula>"pas vendre"</formula>
    </cfRule>
  </conditionalFormatting>
  <conditionalFormatting sqref="Q6:S9">
    <cfRule type="cellIs" dxfId="11" priority="13" operator="lessThan">
      <formula>0</formula>
    </cfRule>
    <cfRule type="cellIs" dxfId="10" priority="14" operator="greaterThan">
      <formula>0</formula>
    </cfRule>
  </conditionalFormatting>
  <conditionalFormatting sqref="V11">
    <cfRule type="cellIs" dxfId="9" priority="8" operator="equal">
      <formula>"a vendre"</formula>
    </cfRule>
  </conditionalFormatting>
  <conditionalFormatting sqref="V11">
    <cfRule type="cellIs" dxfId="8" priority="7" operator="equal">
      <formula>"pas vendre"</formula>
    </cfRule>
  </conditionalFormatting>
  <conditionalFormatting sqref="Q11:S11">
    <cfRule type="cellIs" dxfId="7" priority="9" operator="lessThan">
      <formula>0</formula>
    </cfRule>
    <cfRule type="cellIs" dxfId="6" priority="10" operator="greaterThan">
      <formula>0</formula>
    </cfRule>
  </conditionalFormatting>
  <conditionalFormatting sqref="W35:Y35">
    <cfRule type="cellIs" dxfId="5" priority="6" operator="equal">
      <formula>"a vendre"</formula>
    </cfRule>
  </conditionalFormatting>
  <conditionalFormatting sqref="W35:Y35">
    <cfRule type="cellIs" dxfId="4" priority="5" operator="equal">
      <formula>"pas vendre"</formula>
    </cfRule>
  </conditionalFormatting>
  <conditionalFormatting sqref="V34:V39">
    <cfRule type="cellIs" dxfId="3" priority="2" operator="equal">
      <formula>"a vendre"</formula>
    </cfRule>
  </conditionalFormatting>
  <conditionalFormatting sqref="V34:V39">
    <cfRule type="cellIs" dxfId="2" priority="1" operator="equal">
      <formula>"pas vendre"</formula>
    </cfRule>
  </conditionalFormatting>
  <conditionalFormatting sqref="Q34:S39">
    <cfRule type="cellIs" dxfId="1" priority="3" operator="lessThan">
      <formula>0</formula>
    </cfRule>
    <cfRule type="cellIs" dxfId="0" priority="4" operator="greaterThan">
      <formula>0</formula>
    </cfRule>
  </conditionalFormatting>
  <pageMargins left="0.7" right="0.7" top="0.75" bottom="0.75" header="0.3" footer="0.3"/>
  <ignoredErrors>
    <ignoredError sqref="G1" evalErro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donnée</vt:lpstr>
      <vt:lpstr>reception</vt:lpstr>
      <vt:lpstr>TOTAL PEC</vt:lpstr>
      <vt:lpstr>TOTAL PEGT</vt:lpstr>
      <vt:lpstr>TOTAL PEG</vt:lpstr>
      <vt:lpstr>Feuil3</vt:lpstr>
      <vt:lpstr>COURS</vt:lpstr>
      <vt:lpstr>pec</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Jerome</dc:creator>
  <cp:lastModifiedBy>Jimmy</cp:lastModifiedBy>
  <dcterms:created xsi:type="dcterms:W3CDTF">2014-12-29T09:28:01Z</dcterms:created>
  <dcterms:modified xsi:type="dcterms:W3CDTF">2015-01-02T11:51:29Z</dcterms:modified>
</cp:coreProperties>
</file>