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225" windowWidth="15195" windowHeight="7305" tabRatio="671"/>
  </bookViews>
  <sheets>
    <sheet name="alv int" sheetId="1" r:id="rId1"/>
    <sheet name="Baan-1 synthese" sheetId="5" r:id="rId2"/>
    <sheet name="Baan-2 actual" sheetId="3" r:id="rId3"/>
    <sheet name="Baan-3 estimated" sheetId="4" r:id="rId4"/>
  </sheets>
  <calcPr calcId="145621"/>
</workbook>
</file>

<file path=xl/calcChain.xml><?xml version="1.0" encoding="utf-8"?>
<calcChain xmlns="http://schemas.openxmlformats.org/spreadsheetml/2006/main">
  <c r="E20" i="1" l="1"/>
  <c r="V21" i="1"/>
  <c r="AC14" i="1"/>
  <c r="AB14" i="1"/>
  <c r="AA14" i="1"/>
  <c r="W21" i="1" s="1"/>
  <c r="Z14" i="1"/>
  <c r="W17" i="1"/>
  <c r="AD42" i="1" s="1"/>
  <c r="F20" i="1" l="1"/>
  <c r="AF41" i="1"/>
  <c r="AD41" i="1"/>
  <c r="W20" i="1"/>
  <c r="V20" i="1"/>
  <c r="I20" i="1"/>
  <c r="C15" i="5" l="1"/>
  <c r="Z8" i="1" l="1"/>
  <c r="AA8" i="1" l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A14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B8" i="1"/>
  <c r="A8" i="1"/>
  <c r="AC8" i="1" l="1"/>
  <c r="AB8" i="1"/>
  <c r="U8" i="1" l="1"/>
  <c r="U14" i="1"/>
  <c r="W11" i="1" l="1"/>
  <c r="T8" i="1" l="1"/>
  <c r="V8" i="1" l="1"/>
  <c r="W8" i="1" s="1"/>
  <c r="X8" i="1"/>
  <c r="AC26" i="1"/>
  <c r="X22" i="1"/>
  <c r="D20" i="1"/>
  <c r="D41" i="1" s="1"/>
  <c r="T14" i="1"/>
  <c r="I3" i="1"/>
  <c r="I2" i="1"/>
  <c r="X20" i="1" l="1"/>
  <c r="X21" i="1"/>
  <c r="X14" i="1"/>
  <c r="E41" i="1"/>
  <c r="U21" i="1"/>
  <c r="V14" i="1"/>
  <c r="W14" i="1" s="1"/>
</calcChain>
</file>

<file path=xl/comments1.xml><?xml version="1.0" encoding="utf-8"?>
<comments xmlns="http://schemas.openxmlformats.org/spreadsheetml/2006/main">
  <authors>
    <author>u1668165</author>
  </authors>
  <commentList>
    <comment ref="X6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Calibri"/>
            <family val="2"/>
          </rPr>
          <t xml:space="preserve">→Si l'écart </t>
        </r>
        <r>
          <rPr>
            <i/>
            <sz val="8"/>
            <color indexed="81"/>
            <rFont val="Calibri"/>
            <family val="2"/>
          </rPr>
          <t>est négatif</t>
        </r>
        <r>
          <rPr>
            <sz val="8"/>
            <color indexed="81"/>
            <rFont val="Calibri"/>
            <family val="2"/>
          </rPr>
          <t>, le coût réel est inférieur à la prévision donc FAVORABLE</t>
        </r>
      </text>
    </comment>
    <comment ref="X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→ Si l'écart </t>
        </r>
        <r>
          <rPr>
            <i/>
            <sz val="8"/>
            <color indexed="81"/>
            <rFont val="Tahoma"/>
            <family val="2"/>
          </rPr>
          <t>est positif</t>
        </r>
        <r>
          <rPr>
            <sz val="8"/>
            <color indexed="81"/>
            <rFont val="Tahoma"/>
            <family val="2"/>
          </rPr>
          <t>, le coût réel est supérieur à la prévision donc DÉFAVORABLE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C</t>
        </r>
        <r>
          <rPr>
            <b/>
            <sz val="8"/>
            <color indexed="81"/>
            <rFont val="Tahoma"/>
            <family val="2"/>
          </rPr>
          <t>onsultation coût et valorisation des fluxs</t>
        </r>
        <r>
          <rPr>
            <sz val="8"/>
            <color indexed="81"/>
            <rFont val="Tahoma"/>
            <family val="2"/>
          </rPr>
          <t xml:space="preserve"> (restitution des données de couts et valorisation ---&gt; édition stock et en cours --&gt; inventory receipt transaction)
</t>
        </r>
        <r>
          <rPr>
            <i/>
            <sz val="8"/>
            <color indexed="81"/>
            <rFont val="Tahoma"/>
            <family val="2"/>
          </rPr>
          <t>Double cliquer 
Cost détails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Coûts matière + Surchages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</t>
        </r>
        <r>
          <rPr>
            <b/>
            <sz val="8"/>
            <color indexed="81"/>
            <rFont val="Tahoma"/>
            <family val="2"/>
          </rPr>
          <t xml:space="preserve">Consultation coût et valorisation </t>
        </r>
        <r>
          <rPr>
            <sz val="8"/>
            <color indexed="81"/>
            <rFont val="Tahoma"/>
            <family val="2"/>
          </rPr>
          <t xml:space="preserve">(édition des coûts standard --&gt; print standard cost price by item)
Total N-1 date du jour
</t>
        </r>
        <r>
          <rPr>
            <u/>
            <sz val="8"/>
            <color indexed="81"/>
            <rFont val="Tahoma"/>
            <family val="2"/>
          </rPr>
          <t>Se rapprocher le plus de notre prix unitaire standard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</commentList>
</comments>
</file>

<file path=xl/sharedStrings.xml><?xml version="1.0" encoding="utf-8"?>
<sst xmlns="http://schemas.openxmlformats.org/spreadsheetml/2006/main" count="609" uniqueCount="309">
  <si>
    <t>C a</t>
  </si>
  <si>
    <t>C o</t>
  </si>
  <si>
    <t>Total</t>
  </si>
  <si>
    <t>Moyenne 0SE</t>
  </si>
  <si>
    <t>Moyenne 0RE</t>
  </si>
  <si>
    <t>EU</t>
  </si>
  <si>
    <t>EOP</t>
  </si>
  <si>
    <t>Planificateur</t>
  </si>
  <si>
    <t xml:space="preserve"> Ordre de </t>
  </si>
  <si>
    <t xml:space="preserve">Article             </t>
  </si>
  <si>
    <t xml:space="preserve">Désignation           </t>
  </si>
  <si>
    <t>Date de clôture</t>
  </si>
  <si>
    <t>Groupe article</t>
  </si>
  <si>
    <t>COUTS</t>
  </si>
  <si>
    <t>ÉCARTS</t>
  </si>
  <si>
    <t>QUANTITÉS</t>
  </si>
  <si>
    <t>HEURES</t>
  </si>
  <si>
    <t>PRIX UNITAIRE</t>
  </si>
  <si>
    <t xml:space="preserve">Écart sur </t>
  </si>
  <si>
    <t xml:space="preserve">Écart en % </t>
  </si>
  <si>
    <t>Favorable /</t>
  </si>
  <si>
    <t>Décomposition P.U. Réel</t>
  </si>
  <si>
    <t>Décomposition P.U. Standard</t>
  </si>
  <si>
    <t>Fabrication</t>
  </si>
  <si>
    <t>Réel</t>
  </si>
  <si>
    <t>Standard</t>
  </si>
  <si>
    <t xml:space="preserve"> de Qté  </t>
  </si>
  <si>
    <t>Bur. Cal.</t>
  </si>
  <si>
    <t xml:space="preserve"> Econom. </t>
  </si>
  <si>
    <t xml:space="preserve"> Lancée </t>
  </si>
  <si>
    <t xml:space="preserve">Rejetée </t>
  </si>
  <si>
    <t xml:space="preserve"> Bonne  </t>
  </si>
  <si>
    <t xml:space="preserve">    HAP   </t>
  </si>
  <si>
    <t xml:space="preserve">    HD    </t>
  </si>
  <si>
    <t>coût standard</t>
  </si>
  <si>
    <t>Défavorable</t>
  </si>
  <si>
    <t>Coût d'achat</t>
  </si>
  <si>
    <t xml:space="preserve">Coûts opératoires </t>
  </si>
  <si>
    <t>Coûts opératoires</t>
  </si>
  <si>
    <t>Prix unitaire réel</t>
  </si>
  <si>
    <t>Prix unitaire standard</t>
  </si>
  <si>
    <t>Quantité</t>
  </si>
  <si>
    <t>PU Devis</t>
  </si>
  <si>
    <t>Coût opératoires</t>
  </si>
  <si>
    <t>% Pourcentage d'augmentation</t>
  </si>
  <si>
    <t>Devis</t>
  </si>
  <si>
    <t xml:space="preserve">Ecart des coûts opératoires: </t>
  </si>
  <si>
    <t xml:space="preserve">Ecart au coût d'achat : </t>
  </si>
  <si>
    <t xml:space="preserve">Une quantité éco de                                                                         </t>
  </si>
  <si>
    <t>produits réalisés</t>
  </si>
  <si>
    <t xml:space="preserve">pour </t>
  </si>
  <si>
    <t>Rebuts % :</t>
  </si>
  <si>
    <t>% Rebuts R</t>
  </si>
  <si>
    <t xml:space="preserve">0SE </t>
  </si>
  <si>
    <t>0RE</t>
  </si>
  <si>
    <t>0SE</t>
  </si>
  <si>
    <t>COUTS MATIERES</t>
  </si>
  <si>
    <t xml:space="preserve"> Date : 25-08-14  14:22                                                               SYNTHESE DES BILANS ECONOMIQUES D'OF                                                                 Page    :    1</t>
  </si>
  <si>
    <t xml:space="preserve"> NEXTER                                                                                                                                                                                    Company :  060</t>
  </si>
  <si>
    <t xml:space="preserve"> Ordres de fabrication : de 0SE003540                 à 0SE003540</t>
  </si>
  <si>
    <t xml:space="preserve"> Articles              : de                           à zzzzzzzzzzzzzzzzzzzzzzzzz</t>
  </si>
  <si>
    <t xml:space="preserve"> Projets               : de                           à ZZZZZZZZZ</t>
  </si>
  <si>
    <t xml:space="preserve"> Codes EOP             : de                           à ZZZZZZ</t>
  </si>
  <si>
    <t xml:space="preserve"> Planificateurs        : de                           à ZZZZZZ</t>
  </si>
  <si>
    <t xml:space="preserve"> Statut OF             :    Closed</t>
  </si>
  <si>
    <t xml:space="preserve"> Dates de cloture      : de                           à 25082014</t>
  </si>
  <si>
    <t>-----------------------------------------------------------------------------------------------------------------------------------------------------------------------------------------------------------</t>
  </si>
  <si>
    <t>--+---+-------+-----------+---------------------+-----------------------+--------+-------+--------+--------+---------+---------+---------+---------+--------+--------+--------+----------+----------+------</t>
  </si>
  <si>
    <t>Currency              : EUR</t>
  </si>
  <si>
    <t>Include Fixed Costs   : No</t>
  </si>
  <si>
    <t>Material Costs</t>
  </si>
  <si>
    <t>Planifi</t>
  </si>
  <si>
    <t xml:space="preserve"> Ordre de  </t>
  </si>
  <si>
    <t xml:space="preserve"> Article             </t>
  </si>
  <si>
    <t xml:space="preserve"> Désignation           </t>
  </si>
  <si>
    <t>Date  de</t>
  </si>
  <si>
    <t xml:space="preserve"> Groupe</t>
  </si>
  <si>
    <t xml:space="preserve">      Coûts      </t>
  </si>
  <si>
    <t xml:space="preserve">           Ecarts            </t>
  </si>
  <si>
    <t xml:space="preserve">               Quantités            </t>
  </si>
  <si>
    <t xml:space="preserve">       Heures        </t>
  </si>
  <si>
    <t>Gest.</t>
  </si>
  <si>
    <t xml:space="preserve">  </t>
  </si>
  <si>
    <t xml:space="preserve">   </t>
  </si>
  <si>
    <t xml:space="preserve">                     </t>
  </si>
  <si>
    <t xml:space="preserve">                       </t>
  </si>
  <si>
    <t xml:space="preserve">clôture </t>
  </si>
  <si>
    <t>article</t>
  </si>
  <si>
    <t xml:space="preserve">  Réel  </t>
  </si>
  <si>
    <t xml:space="preserve">  Total  </t>
  </si>
  <si>
    <t>I0</t>
  </si>
  <si>
    <t xml:space="preserve"> 97GP14</t>
  </si>
  <si>
    <t>21-07-14</t>
  </si>
  <si>
    <t xml:space="preserve"> 8Y101 </t>
  </si>
  <si>
    <t>Date   : 25-08</t>
  </si>
  <si>
    <t>-14 [14:21, Eur]</t>
  </si>
  <si>
    <t>AC</t>
  </si>
  <si>
    <t>TUAL PRODUCT</t>
  </si>
  <si>
    <t>ION COSTS</t>
  </si>
  <si>
    <t>BY OR</t>
  </si>
  <si>
    <t>DER</t>
  </si>
  <si>
    <t>P</t>
  </si>
  <si>
    <t>age</t>
  </si>
  <si>
    <t>:    1</t>
  </si>
  <si>
    <t>NEXTER</t>
  </si>
  <si>
    <t>C</t>
  </si>
  <si>
    <t>ompa</t>
  </si>
  <si>
    <t>ny   :  060</t>
  </si>
  <si>
    <t>--------------</t>
  </si>
  <si>
    <t>---------------------------</t>
  </si>
  <si>
    <t>---</t>
  </si>
  <si>
    <t>----</t>
  </si>
  <si>
    <t>------------</t>
  </si>
  <si>
    <t>----------</t>
  </si>
  <si>
    <t>-----</t>
  </si>
  <si>
    <t>------</t>
  </si>
  <si>
    <t>--------</t>
  </si>
  <si>
    <t>---------</t>
  </si>
  <si>
    <t>--</t>
  </si>
  <si>
    <t>-----------</t>
  </si>
  <si>
    <t>Production Ord</t>
  </si>
  <si>
    <t>Q</t>
  </si>
  <si>
    <t>uantit</t>
  </si>
  <si>
    <t>y Or</t>
  </si>
  <si>
    <t>dered  :</t>
  </si>
  <si>
    <t>00 UN</t>
  </si>
  <si>
    <t>Item</t>
  </si>
  <si>
    <t>y De</t>
  </si>
  <si>
    <t>livered:</t>
  </si>
  <si>
    <t>y Re</t>
  </si>
  <si>
    <t>jected :</t>
  </si>
  <si>
    <t>Revision</t>
  </si>
  <si>
    <t>:A01 __</t>
  </si>
  <si>
    <t>Cost Component</t>
  </si>
  <si>
    <t>onent Type</t>
  </si>
  <si>
    <t>|</t>
  </si>
  <si>
    <t>Currency</t>
  </si>
  <si>
    <t>Amount</t>
  </si>
  <si>
    <t>--+------------------------</t>
  </si>
  <si>
    <t>-+----------</t>
  </si>
  <si>
    <t>-+</t>
  </si>
  <si>
    <t>---+</t>
  </si>
  <si>
    <t>Sub Item</t>
  </si>
  <si>
    <t>BAN</t>
  </si>
  <si>
    <t>DE CU</t>
  </si>
  <si>
    <t>ZN33 G</t>
  </si>
  <si>
    <t>EP1,5MM</t>
  </si>
  <si>
    <t>X 14 Work</t>
  </si>
  <si>
    <t>enter</t>
  </si>
  <si>
    <t>0PHH</t>
  </si>
  <si>
    <t>A01 __      Pos,: 160</t>
  </si>
  <si>
    <t>O</t>
  </si>
  <si>
    <t>per,</t>
  </si>
  <si>
    <t>: 90</t>
  </si>
  <si>
    <t>Actu</t>
  </si>
  <si>
    <t>al</t>
  </si>
  <si>
    <t>Quantity</t>
  </si>
  <si>
    <t>KG</t>
  </si>
  <si>
    <t>MAEX1</t>
  </si>
  <si>
    <t>Costs</t>
  </si>
  <si>
    <t>EUR</t>
  </si>
  <si>
    <t>MAFA1</t>
  </si>
  <si>
    <t>Material</t>
  </si>
  <si>
    <t>TOTAL COUTS MATIERES</t>
  </si>
  <si>
    <t>COÛTS OPERATOI</t>
  </si>
  <si>
    <t>RES</t>
  </si>
  <si>
    <t>Operation</t>
  </si>
  <si>
    <t>: 90  Work Center      :</t>
  </si>
  <si>
    <t>PHH</t>
  </si>
  <si>
    <t>Man Hours :</t>
  </si>
  <si>
    <t>M/C</t>
  </si>
  <si>
    <t>Hours</t>
  </si>
  <si>
    <t>:</t>
  </si>
  <si>
    <t>OPTP73</t>
  </si>
  <si>
    <t>PF</t>
  </si>
  <si>
    <t>:500  Work Center      :</t>
  </si>
  <si>
    <t>PHN</t>
  </si>
  <si>
    <t>TOTAL COÛTS OPERATOIRES</t>
  </si>
  <si>
    <t>Total by Order</t>
  </si>
  <si>
    <t>Description</t>
  </si>
  <si>
    <t>Cost Comp</t>
  </si>
  <si>
    <t>Achat externe Tx normal</t>
  </si>
  <si>
    <t>Frais d'appro Tx normal</t>
  </si>
  <si>
    <t>Surch, on</t>
  </si>
  <si>
    <t>CTA-Métal Init PF3 Subs</t>
  </si>
  <si>
    <t>Date   : 25-08-14 [14:23, E</t>
  </si>
  <si>
    <t>ur]</t>
  </si>
  <si>
    <t>CO</t>
  </si>
  <si>
    <t>ST</t>
  </si>
  <si>
    <t>PRICE CALCULATION BY ITEM</t>
  </si>
  <si>
    <t>Page</t>
  </si>
  <si>
    <t>Company</t>
  </si>
  <si>
    <t>:  060</t>
  </si>
  <si>
    <t>---------------</t>
  </si>
  <si>
    <t>---------------------------------------</t>
  </si>
  <si>
    <t>-------</t>
  </si>
  <si>
    <t>Item                  :</t>
  </si>
  <si>
    <t>andard Cos</t>
  </si>
  <si>
    <t>t Price</t>
  </si>
  <si>
    <t>Price Calculation Code: S14</t>
  </si>
  <si>
    <t>Code calcu</t>
  </si>
  <si>
    <t>l standard 2014</t>
  </si>
  <si>
    <t>Ma</t>
  </si>
  <si>
    <t>terial Cos</t>
  </si>
  <si>
    <t>ts</t>
  </si>
  <si>
    <t>Order Quantity        :   2</t>
  </si>
  <si>
    <t>UN</t>
  </si>
  <si>
    <t>Op</t>
  </si>
  <si>
    <t>eration Co</t>
  </si>
  <si>
    <t>sts</t>
  </si>
  <si>
    <t>---------+-----------------</t>
  </si>
  <si>
    <t>--+------------------------------+-----</t>
  </si>
  <si>
    <t>+------</t>
  </si>
  <si>
    <t>Total Material Costs</t>
  </si>
  <si>
    <t>Total Operation Costs</t>
  </si>
  <si>
    <t>Total Surcharge Material Costs</t>
  </si>
  <si>
    <t>Total Surcharge Operation Costs</t>
  </si>
  <si>
    <t>Total Cost Price</t>
  </si>
  <si>
    <t>0,0187*</t>
  </si>
  <si>
    <t>+------------------------</t>
  </si>
  <si>
    <t>+</t>
  </si>
  <si>
    <t>|------------------------</t>
  </si>
  <si>
    <t>ption</t>
  </si>
  <si>
    <t>Wor</t>
  </si>
  <si>
    <t>k</t>
  </si>
  <si>
    <t>Operatio</t>
  </si>
  <si>
    <t>n Time</t>
  </si>
  <si>
    <t>Cen</t>
  </si>
  <si>
    <t>ter</t>
  </si>
  <si>
    <t>(Min)</t>
  </si>
  <si>
    <t>|---------+------+-------</t>
  </si>
  <si>
    <t>--------------+</t>
  </si>
  <si>
    <t>-+--------------------------------+----</t>
  </si>
  <si>
    <t>TION SUR PL</t>
  </si>
  <si>
    <t>ATARG 312     |</t>
  </si>
  <si>
    <t>SSAGE MACHI</t>
  </si>
  <si>
    <t>NE ULTRASON   |</t>
  </si>
  <si>
    <t>PIL</t>
  </si>
  <si>
    <t>E TONNE A S</t>
  </si>
  <si>
    <t>ASSER         |</t>
  </si>
  <si>
    <t>PHK</t>
  </si>
  <si>
    <t>IONNEMENT</t>
  </si>
  <si>
    <t>PIX</t>
  </si>
  <si>
    <t>INAL ELEMEN</t>
  </si>
  <si>
    <t>TS METALLIQUE |</t>
  </si>
  <si>
    <t>|------</t>
  </si>
  <si>
    <t>0,0564*</t>
  </si>
  <si>
    <t>on           |</t>
  </si>
  <si>
    <t>Seq,</t>
  </si>
  <si>
    <t>Price</t>
  </si>
  <si>
    <t>No,</t>
  </si>
  <si>
    <t>e Base</t>
  </si>
  <si>
    <t>|---------------+--------</t>
  </si>
  <si>
    <t>+----------</t>
  </si>
  <si>
    <t>-------------+-</t>
  </si>
  <si>
    <t>-+-</t>
  </si>
  <si>
    <t>----------------------+----------------</t>
  </si>
  <si>
    <t>+---------</t>
  </si>
  <si>
    <t>rges</t>
  </si>
  <si>
    <t>0,0000*</t>
  </si>
  <si>
    <t>Total Material C</t>
  </si>
  <si>
    <t>osts</t>
  </si>
  <si>
    <t>Total Operation</t>
  </si>
  <si>
    <t>Total Surcharge</t>
  </si>
  <si>
    <t>Material C</t>
  </si>
  <si>
    <t>Total General Co</t>
  </si>
  <si>
    <t>per     U</t>
  </si>
  <si>
    <t>N</t>
  </si>
  <si>
    <t>Position Item</t>
  </si>
  <si>
    <t>10/  2          8248121</t>
  </si>
  <si>
    <t>20/  1          8259356</t>
  </si>
  <si>
    <t>Operation Costs</t>
  </si>
  <si>
    <t xml:space="preserve">  Oper- Task Descri</t>
  </si>
  <si>
    <t xml:space="preserve">  ation      |</t>
  </si>
  <si>
    <t xml:space="preserve">  90    9591 CONFEC</t>
  </si>
  <si>
    <t xml:space="preserve"> 320    9630 DEGRAI</t>
  </si>
  <si>
    <t xml:space="preserve"> 340    9595 SASSAG</t>
  </si>
  <si>
    <t xml:space="preserve"> 360    9630 DEGRAI</t>
  </si>
  <si>
    <t xml:space="preserve"> 400    9653 CONDIT</t>
  </si>
  <si>
    <t xml:space="preserve"> 500    9651 CTRL,F</t>
  </si>
  <si>
    <t>Cost Price Surcharges</t>
  </si>
  <si>
    <t>Booking       Ware-</t>
  </si>
  <si>
    <t>Triggered by  house</t>
  </si>
  <si>
    <t>Receipt       |</t>
  </si>
  <si>
    <t>Issue         |</t>
  </si>
  <si>
    <t>Total Cost Price Surcha</t>
  </si>
  <si>
    <t>Description                  |</t>
  </si>
  <si>
    <t>Inv,</t>
  </si>
  <si>
    <t xml:space="preserve">                             |</t>
  </si>
  <si>
    <t>Unit</t>
  </si>
  <si>
    <t>BANDE CUZN33 G030 EP1,5MM X  |</t>
  </si>
  <si>
    <t xml:space="preserve"> KG</t>
  </si>
  <si>
    <t>OUT GEST ELEM ALV INT M5221  |</t>
  </si>
  <si>
    <t xml:space="preserve"> UN</t>
  </si>
  <si>
    <t>Description                    |</t>
  </si>
  <si>
    <t xml:space="preserve">                               |</t>
  </si>
  <si>
    <t>PRESSE PLATARG 312C            |</t>
  </si>
  <si>
    <t>MACHINE DEGRAISSER ULTRASON    |</t>
  </si>
  <si>
    <t>SASSAGE PF1                    |</t>
  </si>
  <si>
    <t>CONDITIONNEMENT PF1            |</t>
  </si>
  <si>
    <t>CONTROLE PF1                   |</t>
  </si>
  <si>
    <t>Descripti</t>
  </si>
  <si>
    <t>Description                Surcharge</t>
  </si>
  <si>
    <t xml:space="preserve">    Cost</t>
  </si>
  <si>
    <t>Surcharg</t>
  </si>
  <si>
    <t>Frais d'appro sous-tr        9,50  %</t>
  </si>
  <si>
    <t>Frais d'appro réduit         4,00  %</t>
  </si>
  <si>
    <t>Frais d'appro normal         9,50  %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</si>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</sst>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40C]_-;\-* #,##0.00\ [$€-40C]_-;_-* &quot;-&quot;??\ [$€-40C]_-;_-@_-"/>
    <numFmt numFmtId="165" formatCode="0.0%"/>
    <numFmt numFmtId="166" formatCode="#,##0.00\ [$€-40C]"/>
    <numFmt numFmtId="167" formatCode="General\ \U"/>
    <numFmt numFmtId="168" formatCode="_-* #,##0.00\ _F_-;\-* #,##0.00\ _F_-;_-* &quot;-&quot;??\ _F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sz val="10"/>
      <color theme="2" tint="-0.749992370372631"/>
      <name val="Arial"/>
      <family val="2"/>
    </font>
    <font>
      <sz val="10"/>
      <name val="Arial"/>
      <family val="2"/>
    </font>
    <font>
      <b/>
      <u/>
      <sz val="12"/>
      <color theme="2" tint="-0.749992370372631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14"/>
      <color rgb="FF00B050"/>
      <name val="Calibri"/>
      <family val="2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Calibri"/>
      <family val="2"/>
    </font>
    <font>
      <i/>
      <sz val="8"/>
      <color indexed="81"/>
      <name val="Calibri"/>
      <family val="2"/>
    </font>
    <font>
      <i/>
      <sz val="8"/>
      <color indexed="81"/>
      <name val="Tahoma"/>
      <family val="2"/>
    </font>
    <font>
      <u/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DashDot">
        <color rgb="FF00B0F0"/>
      </right>
      <top style="medium">
        <color indexed="64"/>
      </top>
      <bottom/>
      <diagonal/>
    </border>
    <border>
      <left style="mediumDashDot">
        <color rgb="FF00B0F0"/>
      </left>
      <right/>
      <top style="mediumDashDot">
        <color rgb="FF00B0F0"/>
      </top>
      <bottom style="mediumDashDot">
        <color rgb="FF00B0F0"/>
      </bottom>
      <diagonal/>
    </border>
    <border>
      <left/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/>
      <diagonal/>
    </border>
    <border>
      <left/>
      <right/>
      <top style="mediumDashDot">
        <color rgb="FF00B0F0"/>
      </top>
      <bottom style="mediumDashDot">
        <color rgb="FF00B0F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DashDot">
        <color rgb="FF00B0F0"/>
      </right>
      <top style="thin">
        <color indexed="64"/>
      </top>
      <bottom/>
      <diagonal/>
    </border>
    <border>
      <left style="mediumDashDot">
        <color rgb="FF00B0F0"/>
      </left>
      <right style="mediumDashDot">
        <color rgb="FF00B0F0"/>
      </right>
      <top/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00B0F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DashDot">
        <color rgb="FF00B0F0"/>
      </right>
      <top style="mediumDashDot">
        <color rgb="FF00B0F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36" applyNumberFormat="0" applyFill="0" applyAlignment="0" applyProtection="0"/>
    <xf numFmtId="0" fontId="24" fillId="0" borderId="37" applyNumberFormat="0" applyFill="0" applyAlignment="0" applyProtection="0"/>
    <xf numFmtId="0" fontId="25" fillId="0" borderId="38" applyNumberFormat="0" applyFill="0" applyAlignment="0" applyProtection="0"/>
    <xf numFmtId="0" fontId="25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5" borderId="39" applyNumberFormat="0" applyAlignment="0" applyProtection="0"/>
    <xf numFmtId="0" fontId="30" fillId="16" borderId="40" applyNumberFormat="0" applyAlignment="0" applyProtection="0"/>
    <xf numFmtId="0" fontId="31" fillId="16" borderId="39" applyNumberFormat="0" applyAlignment="0" applyProtection="0"/>
    <xf numFmtId="0" fontId="32" fillId="0" borderId="41" applyNumberFormat="0" applyFill="0" applyAlignment="0" applyProtection="0"/>
    <xf numFmtId="0" fontId="33" fillId="17" borderId="42" applyNumberFormat="0" applyAlignment="0" applyProtection="0"/>
    <xf numFmtId="0" fontId="34" fillId="0" borderId="0" applyNumberFormat="0" applyFill="0" applyBorder="0" applyAlignment="0" applyProtection="0"/>
    <xf numFmtId="0" fontId="1" fillId="18" borderId="43" applyNumberFormat="0" applyFont="0" applyAlignment="0" applyProtection="0"/>
    <xf numFmtId="0" fontId="35" fillId="0" borderId="0" applyNumberFormat="0" applyFill="0" applyBorder="0" applyAlignment="0" applyProtection="0"/>
    <xf numFmtId="0" fontId="2" fillId="0" borderId="44" applyNumberFormat="0" applyFill="0" applyAlignment="0" applyProtection="0"/>
    <xf numFmtId="0" fontId="3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6" fillId="30" borderId="0" applyNumberFormat="0" applyBorder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/>
    <xf numFmtId="164" fontId="0" fillId="0" borderId="4" xfId="0" applyNumberFormat="1" applyBorder="1"/>
    <xf numFmtId="164" fontId="0" fillId="0" borderId="5" xfId="0" applyNumberFormat="1" applyBorder="1"/>
    <xf numFmtId="164" fontId="0" fillId="0" borderId="2" xfId="0" applyNumberFormat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0" xfId="0" applyNumberFormat="1" applyBorder="1"/>
    <xf numFmtId="0" fontId="5" fillId="3" borderId="9" xfId="0" applyFont="1" applyFill="1" applyBorder="1" applyAlignment="1">
      <alignment horizontal="center" vertical="top"/>
    </xf>
    <xf numFmtId="1" fontId="5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1" fontId="5" fillId="3" borderId="24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/>
    </xf>
    <xf numFmtId="164" fontId="0" fillId="4" borderId="1" xfId="0" applyNumberFormat="1" applyFill="1" applyBorder="1"/>
    <xf numFmtId="2" fontId="0" fillId="4" borderId="1" xfId="0" applyNumberFormat="1" applyFill="1" applyBorder="1"/>
    <xf numFmtId="165" fontId="0" fillId="4" borderId="1" xfId="1" applyNumberFormat="1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6" fontId="2" fillId="4" borderId="3" xfId="0" applyNumberFormat="1" applyFont="1" applyFill="1" applyBorder="1"/>
    <xf numFmtId="166" fontId="2" fillId="4" borderId="28" xfId="0" applyNumberFormat="1" applyFont="1" applyFill="1" applyBorder="1"/>
    <xf numFmtId="0" fontId="5" fillId="3" borderId="26" xfId="0" applyFont="1" applyFill="1" applyBorder="1" applyAlignment="1">
      <alignment horizontal="center" vertical="center"/>
    </xf>
    <xf numFmtId="9" fontId="4" fillId="4" borderId="29" xfId="2" applyFont="1" applyFill="1" applyBorder="1" applyAlignment="1">
      <alignment horizontal="center"/>
    </xf>
    <xf numFmtId="2" fontId="0" fillId="0" borderId="0" xfId="0" applyNumberFormat="1"/>
    <xf numFmtId="0" fontId="0" fillId="4" borderId="3" xfId="0" applyFill="1" applyBorder="1" applyAlignment="1">
      <alignment horizontal="center"/>
    </xf>
    <xf numFmtId="164" fontId="0" fillId="4" borderId="30" xfId="0" applyNumberFormat="1" applyFill="1" applyBorder="1"/>
    <xf numFmtId="2" fontId="0" fillId="4" borderId="30" xfId="0" applyNumberFormat="1" applyFill="1" applyBorder="1"/>
    <xf numFmtId="165" fontId="0" fillId="4" borderId="30" xfId="1" applyNumberFormat="1" applyFon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/>
    </xf>
    <xf numFmtId="0" fontId="5" fillId="5" borderId="31" xfId="0" applyFont="1" applyFill="1" applyBorder="1"/>
    <xf numFmtId="164" fontId="0" fillId="4" borderId="31" xfId="0" applyNumberFormat="1" applyFill="1" applyBorder="1"/>
    <xf numFmtId="167" fontId="0" fillId="4" borderId="31" xfId="0" applyNumberFormat="1" applyFill="1" applyBorder="1"/>
    <xf numFmtId="0" fontId="5" fillId="6" borderId="31" xfId="0" applyFont="1" applyFill="1" applyBorder="1" applyAlignment="1">
      <alignment horizontal="left"/>
    </xf>
    <xf numFmtId="164" fontId="2" fillId="4" borderId="31" xfId="0" applyNumberFormat="1" applyFont="1" applyFill="1" applyBorder="1"/>
    <xf numFmtId="166" fontId="0" fillId="4" borderId="31" xfId="0" applyNumberFormat="1" applyFill="1" applyBorder="1" applyAlignment="1">
      <alignment horizontal="center"/>
    </xf>
    <xf numFmtId="0" fontId="4" fillId="9" borderId="31" xfId="0" applyFont="1" applyFill="1" applyBorder="1" applyAlignment="1">
      <alignment horizontal="center"/>
    </xf>
    <xf numFmtId="0" fontId="0" fillId="2" borderId="0" xfId="0" applyFill="1"/>
    <xf numFmtId="0" fontId="13" fillId="8" borderId="1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vertical="center" wrapText="1"/>
    </xf>
    <xf numFmtId="0" fontId="13" fillId="8" borderId="27" xfId="0" applyFont="1" applyFill="1" applyBorder="1" applyAlignment="1">
      <alignment vertical="center" wrapText="1"/>
    </xf>
    <xf numFmtId="0" fontId="13" fillId="8" borderId="30" xfId="0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vertical="center" wrapText="1"/>
    </xf>
    <xf numFmtId="0" fontId="13" fillId="8" borderId="28" xfId="0" applyFont="1" applyFill="1" applyBorder="1" applyAlignment="1">
      <alignment vertical="center" wrapText="1"/>
    </xf>
    <xf numFmtId="0" fontId="13" fillId="8" borderId="31" xfId="0" applyFont="1" applyFill="1" applyBorder="1" applyAlignment="1">
      <alignment horizontal="left" vertical="center" wrapText="1"/>
    </xf>
    <xf numFmtId="0" fontId="13" fillId="8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/>
    </xf>
    <xf numFmtId="0" fontId="7" fillId="3" borderId="35" xfId="0" applyFont="1" applyFill="1" applyBorder="1" applyAlignment="1">
      <alignment horizontal="center"/>
    </xf>
    <xf numFmtId="0" fontId="21" fillId="11" borderId="8" xfId="0" applyFont="1" applyFill="1" applyBorder="1" applyAlignment="1">
      <alignment horizontal="center" vertical="center"/>
    </xf>
    <xf numFmtId="0" fontId="0" fillId="11" borderId="0" xfId="0" applyFill="1"/>
    <xf numFmtId="14" fontId="0" fillId="11" borderId="0" xfId="0" applyNumberFormat="1" applyFill="1"/>
    <xf numFmtId="16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6" fontId="0" fillId="0" borderId="0" xfId="0" applyNumberFormat="1"/>
    <xf numFmtId="164" fontId="0" fillId="43" borderId="31" xfId="0" applyNumberFormat="1" applyFill="1" applyBorder="1"/>
    <xf numFmtId="166" fontId="2" fillId="43" borderId="3" xfId="0" applyNumberFormat="1" applyFont="1" applyFill="1" applyBorder="1"/>
    <xf numFmtId="166" fontId="2" fillId="43" borderId="28" xfId="0" applyNumberFormat="1" applyFont="1" applyFill="1" applyBorder="1"/>
    <xf numFmtId="164" fontId="37" fillId="43" borderId="31" xfId="0" applyNumberFormat="1" applyFont="1" applyFill="1" applyBorder="1"/>
    <xf numFmtId="9" fontId="13" fillId="43" borderId="1" xfId="0" applyNumberFormat="1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 indent="4"/>
    </xf>
    <xf numFmtId="0" fontId="5" fillId="3" borderId="11" xfId="0" applyFont="1" applyFill="1" applyBorder="1" applyAlignment="1">
      <alignment horizontal="left" vertical="center" indent="4"/>
    </xf>
    <xf numFmtId="0" fontId="5" fillId="3" borderId="9" xfId="0" applyFont="1" applyFill="1" applyBorder="1" applyAlignment="1">
      <alignment horizontal="left" vertical="center" indent="4"/>
    </xf>
    <xf numFmtId="0" fontId="5" fillId="3" borderId="16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3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4" fillId="9" borderId="31" xfId="0" applyFont="1" applyFill="1" applyBorder="1" applyAlignment="1">
      <alignment horizontal="center"/>
    </xf>
    <xf numFmtId="9" fontId="2" fillId="10" borderId="3" xfId="1" applyFont="1" applyFill="1" applyBorder="1" applyAlignment="1">
      <alignment horizontal="center"/>
    </xf>
    <xf numFmtId="9" fontId="2" fillId="10" borderId="28" xfId="1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0" fontId="5" fillId="3" borderId="19" xfId="0" applyNumberFormat="1" applyFont="1" applyFill="1" applyBorder="1" applyAlignment="1">
      <alignment horizontal="center" vertical="center"/>
    </xf>
    <xf numFmtId="10" fontId="5" fillId="3" borderId="24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</cellXfs>
  <cellStyles count="49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1" builtinId="11" customBuiltin="1"/>
    <cellStyle name="Calcul" xfId="18" builtinId="22" customBuiltin="1"/>
    <cellStyle name="Cellule liée" xfId="19" builtinId="24" customBuiltin="1"/>
    <cellStyle name="Commentaire" xfId="22" builtinId="10" customBuiltin="1"/>
    <cellStyle name="Entrée" xfId="16" builtinId="20" customBuiltin="1"/>
    <cellStyle name="Insatisfaisant" xfId="14" builtinId="27" customBuiltin="1"/>
    <cellStyle name="Milliers 2" xfId="3"/>
    <cellStyle name="Neutre" xfId="15" builtinId="28" customBuiltin="1"/>
    <cellStyle name="Normal" xfId="0" builtinId="0"/>
    <cellStyle name="Normal 2" xfId="4"/>
    <cellStyle name="Normal 3" xfId="5"/>
    <cellStyle name="Normal 4" xfId="6"/>
    <cellStyle name="Pourcentage" xfId="1" builtinId="5"/>
    <cellStyle name="Pourcentage 2" xfId="2"/>
    <cellStyle name="Pourcentage 2 2" xfId="7"/>
    <cellStyle name="Satisfaisant" xfId="13" builtinId="26" customBuiltin="1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tal" xfId="24" builtinId="25" customBuiltin="1"/>
    <cellStyle name="Vérification" xfId="2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❶ : </a:t>
            </a:r>
            <a:r>
              <a:rPr lang="fr-FR" sz="1400" b="0" i="0" baseline="0">
                <a:effectLst/>
              </a:rPr>
              <a:t>Différence au niveau du prix unitaire 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'alv int'!$E$19</c:f>
              <c:strCache>
                <c:ptCount val="1"/>
                <c:pt idx="0">
                  <c:v>Prix unitaire réel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int'!$E$20</c:f>
              <c:numCache>
                <c:formatCode>_-* #,##0.00\ [$€-40C]_-;\-* #,##0.00\ [$€-40C]_-;_-* "-"??\ [$€-40C]_-;_-@_-</c:formatCode>
                <c:ptCount val="1"/>
                <c:pt idx="0">
                  <c:v>0.10044749034749033</c:v>
                </c:pt>
              </c:numCache>
            </c:numRef>
          </c:val>
        </c:ser>
        <c:ser>
          <c:idx val="1"/>
          <c:order val="1"/>
          <c:tx>
            <c:strRef>
              <c:f>'alv int'!$F$19</c:f>
              <c:strCache>
                <c:ptCount val="1"/>
                <c:pt idx="0">
                  <c:v>Prix unitaire standard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int'!$F$20</c:f>
              <c:numCache>
                <c:formatCode>_-* #,##0.00\ [$€-40C]_-;\-* #,##0.00\ [$€-40C]_-;_-* "-"??\ [$€-40C]_-;_-@_-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'alv int'!$J$19</c:f>
              <c:strCache>
                <c:ptCount val="1"/>
                <c:pt idx="0">
                  <c:v>PU Devis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int'!$J$20</c:f>
              <c:numCache>
                <c:formatCode>_-* #,##0.00\ [$€-40C]_-;\-* #,##0.00\ [$€-40C]_-;_-* "-"??\ [$€-40C]_-;_-@_-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2106112"/>
        <c:axId val="152107648"/>
      </c:barChart>
      <c:scatterChart>
        <c:scatterStyle val="lineMarker"/>
        <c:varyColors val="0"/>
        <c:ser>
          <c:idx val="2"/>
          <c:order val="2"/>
          <c:tx>
            <c:strRef>
              <c:f>'alv int'!$I$19</c:f>
              <c:strCache>
                <c:ptCount val="1"/>
                <c:pt idx="0">
                  <c:v>Quantité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'alv int'!$I$20</c:f>
              <c:numCache>
                <c:formatCode>General\ \U</c:formatCode>
                <c:ptCount val="1"/>
                <c:pt idx="0">
                  <c:v>259000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765696"/>
        <c:axId val="152122112"/>
      </c:scatterChart>
      <c:catAx>
        <c:axId val="152106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107648"/>
        <c:crosses val="autoZero"/>
        <c:auto val="1"/>
        <c:lblAlgn val="ctr"/>
        <c:lblOffset val="100"/>
        <c:noMultiLvlLbl val="0"/>
      </c:catAx>
      <c:valAx>
        <c:axId val="152107648"/>
        <c:scaling>
          <c:orientation val="minMax"/>
          <c:min val="0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152106112"/>
        <c:crosses val="autoZero"/>
        <c:crossBetween val="between"/>
      </c:valAx>
      <c:valAx>
        <c:axId val="152122112"/>
        <c:scaling>
          <c:orientation val="minMax"/>
        </c:scaling>
        <c:delete val="0"/>
        <c:axPos val="r"/>
        <c:numFmt formatCode="General\ \U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B050"/>
                </a:solidFill>
              </a:defRPr>
            </a:pPr>
            <a:endParaRPr lang="fr-FR"/>
          </a:p>
        </c:txPr>
        <c:crossAx val="166765696"/>
        <c:crosses val="max"/>
        <c:crossBetween val="midCat"/>
      </c:valAx>
      <c:valAx>
        <c:axId val="166765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21221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❷ : </a:t>
            </a:r>
            <a:r>
              <a:rPr lang="fr-FR" sz="1400" b="0" i="0" baseline="0">
                <a:effectLst/>
              </a:rPr>
              <a:t>Répartition des coûts d'achats et des coûts opératoires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'alv int'!$V$19</c:f>
              <c:strCache>
                <c:ptCount val="1"/>
                <c:pt idx="0">
                  <c:v>Coût d'achat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3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3">
                    <a:lumMod val="60000"/>
                    <a:lumOff val="40000"/>
                  </a:schemeClr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'alv int'!$U$20:$U$22</c:f>
              <c:strCache>
                <c:ptCount val="3"/>
                <c:pt idx="0">
                  <c:v>Standard</c:v>
                </c:pt>
                <c:pt idx="1">
                  <c:v>0</c:v>
                </c:pt>
                <c:pt idx="2">
                  <c:v>Devis</c:v>
                </c:pt>
              </c:strCache>
            </c:strRef>
          </c:cat>
          <c:val>
            <c:numRef>
              <c:f>'alv int'!$V$20:$V$22</c:f>
              <c:numCache>
                <c:formatCode>_-* #,##0.00\ [$€-40C]_-;\-* #,##0.00\ [$€-40C]_-;_-* "-"??\ [$€-40C]_-;_-@_-</c:formatCode>
                <c:ptCount val="3"/>
                <c:pt idx="0">
                  <c:v>1.8699999999999998E-2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'alv int'!$W$19</c:f>
              <c:strCache>
                <c:ptCount val="1"/>
                <c:pt idx="0">
                  <c:v>Coût opératoires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2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'alv int'!$U$20:$U$22</c:f>
              <c:strCache>
                <c:ptCount val="3"/>
                <c:pt idx="0">
                  <c:v>Standard</c:v>
                </c:pt>
                <c:pt idx="1">
                  <c:v>0</c:v>
                </c:pt>
                <c:pt idx="2">
                  <c:v>Devis</c:v>
                </c:pt>
              </c:strCache>
            </c:strRef>
          </c:cat>
          <c:val>
            <c:numRef>
              <c:f>'alv int'!$W$20:$W$22</c:f>
              <c:numCache>
                <c:formatCode>_-* #,##0.00\ [$€-40C]_-;\-* #,##0.00\ [$€-40C]_-;_-* "-"??\ [$€-40C]_-;_-@_-</c:formatCode>
                <c:ptCount val="3"/>
                <c:pt idx="0">
                  <c:v>5.8750000000000004E-2</c:v>
                </c:pt>
                <c:pt idx="1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66783232"/>
        <c:axId val="166928384"/>
      </c:barChart>
      <c:catAx>
        <c:axId val="1667832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6928384"/>
        <c:crosses val="autoZero"/>
        <c:auto val="1"/>
        <c:lblAlgn val="ctr"/>
        <c:lblOffset val="100"/>
        <c:noMultiLvlLbl val="0"/>
      </c:catAx>
      <c:valAx>
        <c:axId val="166928384"/>
        <c:scaling>
          <c:orientation val="minMax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166783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44449</xdr:rowOff>
    </xdr:from>
    <xdr:to>
      <xdr:col>13</xdr:col>
      <xdr:colOff>419100</xdr:colOff>
      <xdr:row>37</xdr:row>
      <xdr:rowOff>63501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1066800</xdr:colOff>
      <xdr:row>23</xdr:row>
      <xdr:rowOff>95248</xdr:rowOff>
    </xdr:from>
    <xdr:to>
      <xdr:col>25</xdr:col>
      <xdr:colOff>1117600</xdr:colOff>
      <xdr:row>38</xdr:row>
      <xdr:rowOff>139699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0</xdr:row>
          <xdr:rowOff>266700</xdr:rowOff>
        </xdr:from>
        <xdr:to>
          <xdr:col>19</xdr:col>
          <xdr:colOff>142875</xdr:colOff>
          <xdr:row>2</xdr:row>
          <xdr:rowOff>104775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266700</xdr:colOff>
          <xdr:row>0</xdr:row>
          <xdr:rowOff>257175</xdr:rowOff>
        </xdr:from>
        <xdr:to>
          <xdr:col>20</xdr:col>
          <xdr:colOff>561975</xdr:colOff>
          <xdr:row>2</xdr:row>
          <xdr:rowOff>95250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1181100</xdr:colOff>
          <xdr:row>0</xdr:row>
          <xdr:rowOff>247650</xdr:rowOff>
        </xdr:from>
        <xdr:to>
          <xdr:col>22</xdr:col>
          <xdr:colOff>400050</xdr:colOff>
          <xdr:row>2</xdr:row>
          <xdr:rowOff>85725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0.17165</cdr:x>
      <cdr:y>0.25009</cdr:y>
    </cdr:from>
    <cdr:to>
      <cdr:x>0.29724</cdr:x>
      <cdr:y>0.33134</cdr:y>
    </cdr:to>
    <cdr:sp macro="" textlink="'alv int'!$X$20">
      <cdr:nvSpPr>
        <cdr:cNvPr id="2" name="ZoneTexte 1"/>
        <cdr:cNvSpPr txBox="1"/>
      </cdr:nvSpPr>
      <cdr:spPr>
        <a:xfrm xmlns:a="http://schemas.openxmlformats.org/drawingml/2006/main">
          <a:off x="1026778" y="792460"/>
          <a:ext cx="751241" cy="2574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809FE49-2071-4F94-9E5D-C426F3728DD6}" type="TxLink">
            <a:rPr lang="fr-FR" sz="1100"/>
            <a:pPr/>
            <a:t>0,08 €</a:t>
          </a:fld>
          <a:endParaRPr lang="fr-FR" sz="1100"/>
        </a:p>
      </cdr:txBody>
    </cdr:sp>
  </cdr:relSizeAnchor>
  <cdr:relSizeAnchor xmlns:cdr="http://schemas.openxmlformats.org/drawingml/2006/chartDrawing">
    <cdr:from>
      <cdr:x>0.39581</cdr:x>
      <cdr:y>0.20078</cdr:y>
    </cdr:from>
    <cdr:to>
      <cdr:x>0.53079</cdr:x>
      <cdr:y>0.29787</cdr:y>
    </cdr:to>
    <cdr:sp macro="" textlink="'alv int'!$X$21">
      <cdr:nvSpPr>
        <cdr:cNvPr id="3" name="ZoneTexte 1"/>
        <cdr:cNvSpPr txBox="1"/>
      </cdr:nvSpPr>
      <cdr:spPr>
        <a:xfrm xmlns:a="http://schemas.openxmlformats.org/drawingml/2006/main">
          <a:off x="2367591" y="636201"/>
          <a:ext cx="807410" cy="3076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E5C41C5-8187-4165-82EF-887BB2FA8268}" type="TxLink">
            <a:rPr lang="fr-FR" sz="1100"/>
            <a:pPr/>
            <a:t>0,00 €</a:t>
          </a:fld>
          <a:endParaRPr lang="fr-FR" sz="1100"/>
        </a:p>
      </cdr:txBody>
    </cdr:sp>
  </cdr:relSizeAnchor>
  <cdr:relSizeAnchor xmlns:cdr="http://schemas.openxmlformats.org/drawingml/2006/chartDrawing">
    <cdr:from>
      <cdr:x>0.61996</cdr:x>
      <cdr:y>0.20484</cdr:y>
    </cdr:from>
    <cdr:to>
      <cdr:x>0.75494</cdr:x>
      <cdr:y>0.30193</cdr:y>
    </cdr:to>
    <cdr:sp macro="" textlink="'alv int'!$X$22">
      <cdr:nvSpPr>
        <cdr:cNvPr id="4" name="ZoneTexte 1"/>
        <cdr:cNvSpPr txBox="1"/>
      </cdr:nvSpPr>
      <cdr:spPr>
        <a:xfrm xmlns:a="http://schemas.openxmlformats.org/drawingml/2006/main">
          <a:off x="3708400" y="698500"/>
          <a:ext cx="807410" cy="3310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E4FE0733-CFFA-4C1A-8112-5051A34497A9}" type="TxLink">
            <a:rPr lang="fr-FR" sz="1100"/>
            <a:pPr/>
            <a:t>0,00 €</a:t>
          </a:fld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42"/>
  <sheetViews>
    <sheetView showGridLines="0" tabSelected="1" topLeftCell="T1" zoomScale="75" zoomScaleNormal="75" workbookViewId="0">
      <selection activeCell="AD42" sqref="AD42"/>
    </sheetView>
  </sheetViews>
  <sheetFormatPr baseColWidth="10" defaultRowHeight="15" outlineLevelCol="1" x14ac:dyDescent="0.25"/>
  <cols>
    <col min="1" max="1" width="3.5703125" style="1" hidden="1" customWidth="1" outlineLevel="1"/>
    <col min="2" max="2" width="5" style="1" hidden="1" customWidth="1" outlineLevel="1"/>
    <col min="3" max="3" width="13.42578125" style="1" hidden="1" customWidth="1" outlineLevel="1"/>
    <col min="4" max="4" width="14.42578125" bestFit="1" customWidth="1" collapsed="1"/>
    <col min="5" max="5" width="17.28515625" style="1" customWidth="1"/>
    <col min="6" max="6" width="26.85546875" bestFit="1" customWidth="1"/>
    <col min="7" max="7" width="16.28515625" style="1" hidden="1" customWidth="1" outlineLevel="1"/>
    <col min="8" max="8" width="15" style="1" hidden="1" customWidth="1" outlineLevel="1"/>
    <col min="9" max="9" width="9.7109375" bestFit="1" customWidth="1" collapsed="1"/>
    <col min="10" max="10" width="10" bestFit="1" customWidth="1"/>
    <col min="11" max="13" width="11.42578125" hidden="1" customWidth="1" outlineLevel="1"/>
    <col min="14" max="14" width="11.42578125" collapsed="1"/>
    <col min="18" max="19" width="11.42578125" hidden="1" customWidth="1" outlineLevel="1"/>
    <col min="20" max="20" width="16.42578125" customWidth="1" collapsed="1"/>
    <col min="21" max="21" width="17.85546875" bestFit="1" customWidth="1"/>
    <col min="22" max="22" width="14.7109375" bestFit="1" customWidth="1"/>
    <col min="23" max="23" width="17.140625" bestFit="1" customWidth="1"/>
    <col min="24" max="24" width="16.42578125" customWidth="1"/>
    <col min="25" max="25" width="1.140625" customWidth="1"/>
    <col min="26" max="26" width="17" customWidth="1"/>
    <col min="27" max="27" width="20" bestFit="1" customWidth="1"/>
    <col min="28" max="28" width="16.7109375" customWidth="1"/>
    <col min="29" max="29" width="20.140625" customWidth="1"/>
    <col min="30" max="30" width="8.140625" bestFit="1" customWidth="1"/>
    <col min="31" max="31" width="5.42578125" bestFit="1" customWidth="1"/>
    <col min="32" max="32" width="8.140625" bestFit="1" customWidth="1"/>
    <col min="33" max="33" width="16.5703125" bestFit="1" customWidth="1"/>
  </cols>
  <sheetData>
    <row r="1" spans="1:29" ht="23.25" x14ac:dyDescent="0.35">
      <c r="D1" s="2">
        <v>2013</v>
      </c>
      <c r="E1" s="3" t="s">
        <v>0</v>
      </c>
      <c r="F1" s="3" t="s">
        <v>1</v>
      </c>
      <c r="G1" s="4"/>
      <c r="H1" s="4"/>
      <c r="I1" s="3" t="s">
        <v>2</v>
      </c>
    </row>
    <row r="2" spans="1:29" ht="15.75" x14ac:dyDescent="0.25">
      <c r="D2" s="5" t="s">
        <v>3</v>
      </c>
      <c r="E2" s="6"/>
      <c r="F2" s="7"/>
      <c r="G2"/>
      <c r="H2"/>
      <c r="I2" s="8">
        <f>E2+F2</f>
        <v>0</v>
      </c>
    </row>
    <row r="3" spans="1:29" ht="15.75" x14ac:dyDescent="0.25">
      <c r="D3" s="5" t="s">
        <v>4</v>
      </c>
      <c r="E3" s="9"/>
      <c r="F3" s="10"/>
      <c r="G3"/>
      <c r="H3"/>
      <c r="I3" s="11">
        <f>E3+F3</f>
        <v>0</v>
      </c>
    </row>
    <row r="4" spans="1:29" x14ac:dyDescent="0.25">
      <c r="E4" s="12"/>
      <c r="F4" s="12"/>
      <c r="G4"/>
      <c r="H4"/>
      <c r="I4" s="12"/>
    </row>
    <row r="5" spans="1:29" ht="15.75" thickBot="1" x14ac:dyDescent="0.3"/>
    <row r="6" spans="1:29" ht="15.75" customHeight="1" thickBot="1" x14ac:dyDescent="0.35">
      <c r="A6" s="76" t="s">
        <v>5</v>
      </c>
      <c r="B6" s="76" t="s">
        <v>6</v>
      </c>
      <c r="C6" s="76" t="s">
        <v>7</v>
      </c>
      <c r="D6" s="13" t="s">
        <v>8</v>
      </c>
      <c r="E6" s="78" t="s">
        <v>9</v>
      </c>
      <c r="F6" s="78" t="s">
        <v>10</v>
      </c>
      <c r="G6" s="76" t="s">
        <v>11</v>
      </c>
      <c r="H6" s="76" t="s">
        <v>12</v>
      </c>
      <c r="I6" s="73" t="s">
        <v>13</v>
      </c>
      <c r="J6" s="75"/>
      <c r="K6" s="107" t="s">
        <v>14</v>
      </c>
      <c r="L6" s="108"/>
      <c r="M6" s="109"/>
      <c r="N6" s="73" t="s">
        <v>15</v>
      </c>
      <c r="O6" s="74"/>
      <c r="P6" s="74"/>
      <c r="Q6" s="75"/>
      <c r="R6" s="73" t="s">
        <v>16</v>
      </c>
      <c r="S6" s="81"/>
      <c r="T6" s="97" t="s">
        <v>17</v>
      </c>
      <c r="U6" s="98"/>
      <c r="V6" s="14" t="s">
        <v>18</v>
      </c>
      <c r="W6" s="99" t="s">
        <v>19</v>
      </c>
      <c r="X6" s="15" t="s">
        <v>20</v>
      </c>
      <c r="Z6" s="101" t="s">
        <v>21</v>
      </c>
      <c r="AA6" s="102"/>
      <c r="AB6" s="103" t="s">
        <v>22</v>
      </c>
      <c r="AC6" s="102"/>
    </row>
    <row r="7" spans="1:29" ht="15.75" customHeight="1" x14ac:dyDescent="0.25">
      <c r="A7" s="77"/>
      <c r="B7" s="77"/>
      <c r="C7" s="73"/>
      <c r="D7" s="16" t="s">
        <v>23</v>
      </c>
      <c r="E7" s="79"/>
      <c r="F7" s="80"/>
      <c r="G7" s="77"/>
      <c r="H7" s="77"/>
      <c r="I7" s="17" t="s">
        <v>24</v>
      </c>
      <c r="J7" s="17" t="s">
        <v>25</v>
      </c>
      <c r="K7" s="18" t="s">
        <v>2</v>
      </c>
      <c r="L7" s="18" t="s">
        <v>26</v>
      </c>
      <c r="M7" s="18" t="s">
        <v>27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9" t="s">
        <v>33</v>
      </c>
      <c r="T7" s="20" t="s">
        <v>24</v>
      </c>
      <c r="U7" s="20" t="s">
        <v>25</v>
      </c>
      <c r="V7" s="20" t="s">
        <v>34</v>
      </c>
      <c r="W7" s="100"/>
      <c r="X7" s="20" t="s">
        <v>35</v>
      </c>
      <c r="Z7" s="21" t="s">
        <v>36</v>
      </c>
      <c r="AA7" s="21" t="s">
        <v>37</v>
      </c>
      <c r="AB7" s="57" t="s">
        <v>36</v>
      </c>
      <c r="AC7" s="58" t="s">
        <v>38</v>
      </c>
    </row>
    <row r="8" spans="1:29" x14ac:dyDescent="0.25">
      <c r="A8" s="31" t="str">
        <f>'Baan-1 synthese'!A17</f>
        <v>I0</v>
      </c>
      <c r="B8" s="31">
        <f>'Baan-1 synthese'!B17</f>
        <v>97</v>
      </c>
      <c r="C8" s="31" t="str">
        <f>'Baan-1 synthese'!C17</f>
        <v xml:space="preserve"> 97GP14</v>
      </c>
      <c r="D8" s="31">
        <f>'Baan-1 synthese'!D17</f>
        <v>0</v>
      </c>
      <c r="E8" s="31">
        <f>'Baan-1 synthese'!E17</f>
        <v>0</v>
      </c>
      <c r="F8" s="31">
        <f>'Baan-1 synthese'!F17</f>
        <v>0</v>
      </c>
      <c r="G8" s="31" t="str">
        <f>'Baan-1 synthese'!G17</f>
        <v>21-07-14</v>
      </c>
      <c r="H8" s="31" t="str">
        <f>'Baan-1 synthese'!H17</f>
        <v xml:space="preserve"> 8Y101 </v>
      </c>
      <c r="I8" s="31">
        <f>'Baan-1 synthese'!I17</f>
        <v>26015</v>
      </c>
      <c r="J8" s="31">
        <f>'Baan-1 synthese'!J17</f>
        <v>19450</v>
      </c>
      <c r="K8" s="31">
        <f>'Baan-1 synthese'!K17</f>
        <v>-6565</v>
      </c>
      <c r="L8" s="31">
        <f>'Baan-1 synthese'!L17</f>
        <v>-7511</v>
      </c>
      <c r="M8" s="31">
        <f>'Baan-1 synthese'!M17</f>
        <v>3628</v>
      </c>
      <c r="N8" s="31">
        <f>'Baan-1 synthese'!N17</f>
        <v>200000</v>
      </c>
      <c r="O8" s="31">
        <f>'Baan-1 synthese'!O17</f>
        <v>200000</v>
      </c>
      <c r="P8" s="31">
        <f>'Baan-1 synthese'!P17</f>
        <v>0</v>
      </c>
      <c r="Q8" s="31">
        <f>'Baan-1 synthese'!Q17</f>
        <v>259000</v>
      </c>
      <c r="R8" s="31">
        <f>'Baan-1 synthese'!R17</f>
        <v>91.1</v>
      </c>
      <c r="S8" s="31">
        <f>'Baan-1 synthese'!S17</f>
        <v>139.19999999999999</v>
      </c>
      <c r="T8" s="22">
        <f>IFERROR(I8/Q8,"")</f>
        <v>0.10044401544401545</v>
      </c>
      <c r="U8" s="22">
        <f>IFERROR(((J8/Q8)/0.96),"")</f>
        <v>7.822554697554697E-2</v>
      </c>
      <c r="V8" s="23">
        <f>IFERROR(T8-U8,"")</f>
        <v>2.2218468468468477E-2</v>
      </c>
      <c r="W8" s="24">
        <f>IFERROR(V8/U8,"")</f>
        <v>0.28403084832904896</v>
      </c>
      <c r="X8" s="25" t="str">
        <f>IF(T8&gt;U8,"Défavorable","Favorable")</f>
        <v>Défavorable</v>
      </c>
      <c r="Z8" s="26">
        <f>(SUMIF('Baan-2 actual'!E1:E119,"Material",'Baan-2 actual'!P1:P119)+SUMIF('Baan-2 actual'!E1:E119,"Surch, on",'Baan-2 actual'!P1:P119))/'Baan-2 actual'!K6</f>
        <v>1.971401544401544E-2</v>
      </c>
      <c r="AA8" s="26">
        <f>SUMIF('Baan-2 actual'!E1:E119,"Operation",'Baan-2 actual'!P1:P119)/'Baan-2 actual'!K6</f>
        <v>8.0733474903474892E-2</v>
      </c>
      <c r="AB8" s="26">
        <f>SUMIF('Baan-3 estimated'!F2:F119,"Total Material C",'Baan-3 estimated'!J2:J119)+SUMIF('Baan-3 estimated'!G2:G119,"Material C",'Baan-3 estimated'!J2:J119)</f>
        <v>1.8699999999999998E-2</v>
      </c>
      <c r="AC8" s="27">
        <f>(SUMIF('Baan-3 estimated'!F2:F119,"Total Operation",'Baan-3 estimated'!J2:J119)+SUMIF('Baan-3 estimated'!G2:G119,"Operation",'Baan-3 estimated'!J2:J119))/0.96</f>
        <v>5.8750000000000004E-2</v>
      </c>
    </row>
    <row r="9" spans="1:29" ht="15.75" thickBot="1" x14ac:dyDescent="0.3"/>
    <row r="10" spans="1:29" ht="16.5" thickBot="1" x14ac:dyDescent="0.3">
      <c r="W10" s="28" t="s">
        <v>52</v>
      </c>
      <c r="X10" s="30"/>
    </row>
    <row r="11" spans="1:29" ht="15.75" x14ac:dyDescent="0.25">
      <c r="A11"/>
      <c r="B11"/>
      <c r="C11"/>
      <c r="E11"/>
      <c r="S11" s="1"/>
      <c r="T11" s="1"/>
      <c r="W11" s="29">
        <f>P8/(P8+Q8)</f>
        <v>0</v>
      </c>
      <c r="X11" s="30"/>
      <c r="Z11" s="30"/>
      <c r="AA11" s="30"/>
    </row>
    <row r="14" spans="1:29" x14ac:dyDescent="0.25">
      <c r="A14" s="31">
        <f>'Baan-1 synthese'!A34</f>
        <v>0</v>
      </c>
      <c r="B14" s="31">
        <f>'Baan-1 synthese'!B34</f>
        <v>0</v>
      </c>
      <c r="C14" s="31">
        <f>'Baan-1 synthese'!C34</f>
        <v>0</v>
      </c>
      <c r="D14" s="31">
        <f>'Baan-1 synthese'!D34</f>
        <v>0</v>
      </c>
      <c r="E14" s="31">
        <f>'Baan-1 synthese'!E34</f>
        <v>0</v>
      </c>
      <c r="F14" s="31">
        <f>'Baan-1 synthese'!F34</f>
        <v>0</v>
      </c>
      <c r="G14" s="31">
        <f>'Baan-1 synthese'!G34</f>
        <v>0</v>
      </c>
      <c r="H14" s="31">
        <f>'Baan-1 synthese'!H34</f>
        <v>0</v>
      </c>
      <c r="I14" s="31">
        <f>'Baan-1 synthese'!I34</f>
        <v>0</v>
      </c>
      <c r="J14" s="31">
        <f>'Baan-1 synthese'!J34</f>
        <v>0</v>
      </c>
      <c r="K14" s="31">
        <f>'Baan-1 synthese'!K34</f>
        <v>0</v>
      </c>
      <c r="L14" s="31">
        <f>'Baan-1 synthese'!L34</f>
        <v>0</v>
      </c>
      <c r="M14" s="31">
        <f>'Baan-1 synthese'!M34</f>
        <v>0</v>
      </c>
      <c r="N14" s="31">
        <f>'Baan-1 synthese'!N34</f>
        <v>0</v>
      </c>
      <c r="O14" s="31">
        <f>'Baan-1 synthese'!O34</f>
        <v>0</v>
      </c>
      <c r="P14" s="31">
        <f>'Baan-1 synthese'!P34</f>
        <v>0</v>
      </c>
      <c r="Q14" s="31">
        <f>'Baan-1 synthese'!Q34</f>
        <v>0</v>
      </c>
      <c r="R14" s="31">
        <f>'Baan-1 synthese'!R34</f>
        <v>0</v>
      </c>
      <c r="S14" s="31">
        <f>'Baan-1 synthese'!S34</f>
        <v>0</v>
      </c>
      <c r="T14" s="32" t="str">
        <f>IFERROR(I14/Q14,"")</f>
        <v/>
      </c>
      <c r="U14" s="32" t="str">
        <f>IFERROR(((J14/Q14)/0.96),"")</f>
        <v/>
      </c>
      <c r="V14" s="33" t="str">
        <f>IFERROR(T14-U14,"")</f>
        <v/>
      </c>
      <c r="W14" s="34" t="str">
        <f>IFERROR(V14/U14,"")</f>
        <v/>
      </c>
      <c r="X14" s="35" t="str">
        <f>IF(T14&gt;U14,"Défavorable","Favorable")</f>
        <v>Favorable</v>
      </c>
      <c r="Z14" s="69" t="str">
        <f>IFERROR((SUMIF('Baan-2 actual'!E121:E240,"Material",'Baan-2 actual'!P121:P240)+SUMIF('Baan-2 actual'!E121:E240,"Surch, on",'Baan-2 actual'!P121:P240))/'Baan-2 actual'!K125,"")</f>
        <v/>
      </c>
      <c r="AA14" s="69" t="str">
        <f>IFERROR(SUMIF('Baan-2 actual'!E121:E240,"Operation",'Baan-2 actual'!P121:P240)/'Baan-2 actual'!K125,"")</f>
        <v/>
      </c>
      <c r="AB14" s="69">
        <f>IFERROR((SUMIF('Baan-3 estimated'!F121:F240,"Total Material C",'Baan-3 estimated'!J121:IJ240)+SUMIF('Baan-3 estimated'!G121:G240,"Material C",'Baan-3 estimated'!J121:J240)),"")</f>
        <v>0</v>
      </c>
      <c r="AC14" s="70">
        <f>IFERROR((SUMIF('Baan-3 estimated'!F121:F240,"Total Operation",'Baan-3 estimated'!J121:J240)+SUMIF('Baan-3 estimated'!G121:G240,"Operation",'Baan-3 estimated'!J121:J240))/0.96,"")</f>
        <v>0</v>
      </c>
    </row>
    <row r="15" spans="1:29" ht="15.75" thickBot="1" x14ac:dyDescent="0.3"/>
    <row r="16" spans="1:29" ht="16.5" thickBot="1" x14ac:dyDescent="0.3">
      <c r="W16" s="28" t="s">
        <v>52</v>
      </c>
    </row>
    <row r="17" spans="4:33" ht="15.75" x14ac:dyDescent="0.25">
      <c r="W17" s="29" t="str">
        <f>IFERROR(P14/(P14+Q14),"")</f>
        <v/>
      </c>
    </row>
    <row r="18" spans="4:33" x14ac:dyDescent="0.25">
      <c r="AB18" s="67"/>
    </row>
    <row r="19" spans="4:33" ht="31.5" x14ac:dyDescent="0.25">
      <c r="E19" s="36" t="s">
        <v>39</v>
      </c>
      <c r="F19" s="36" t="s">
        <v>40</v>
      </c>
      <c r="I19" s="36" t="s">
        <v>41</v>
      </c>
      <c r="J19" s="36" t="s">
        <v>42</v>
      </c>
      <c r="U19" s="37"/>
      <c r="V19" s="38" t="s">
        <v>36</v>
      </c>
      <c r="W19" s="38" t="s">
        <v>43</v>
      </c>
      <c r="X19" s="39" t="s">
        <v>2</v>
      </c>
    </row>
    <row r="20" spans="4:33" ht="15.75" x14ac:dyDescent="0.25">
      <c r="D20" s="40">
        <f>D14</f>
        <v>0</v>
      </c>
      <c r="E20" s="41">
        <f>IFERROR(Z14+AA14,Z8+AA8)</f>
        <v>0.10044749034749033</v>
      </c>
      <c r="F20" s="68">
        <f>AB14+AC14</f>
        <v>0</v>
      </c>
      <c r="I20" s="42">
        <f>IF(Q14=0,Q8,0)</f>
        <v>259000</v>
      </c>
      <c r="J20" s="41"/>
      <c r="U20" s="43" t="s">
        <v>25</v>
      </c>
      <c r="V20" s="44">
        <f>IF(AB14=0,AB8,0)</f>
        <v>1.8699999999999998E-2</v>
      </c>
      <c r="W20" s="44">
        <f>IF(AC14=0,AC8,0)</f>
        <v>5.8750000000000004E-2</v>
      </c>
      <c r="X20" s="45">
        <f>SUM(V20:W20)</f>
        <v>7.7450000000000005E-2</v>
      </c>
    </row>
    <row r="21" spans="4:33" ht="15.75" x14ac:dyDescent="0.25">
      <c r="U21" s="43">
        <f>D20</f>
        <v>0</v>
      </c>
      <c r="V21" s="71" t="str">
        <f>IFERROR(Z14,Z8)</f>
        <v/>
      </c>
      <c r="W21" s="71" t="str">
        <f>IFERROR(AA14,AA8)</f>
        <v/>
      </c>
      <c r="X21" s="45">
        <f>SUM(V21:W21)</f>
        <v>0</v>
      </c>
    </row>
    <row r="22" spans="4:33" ht="15.75" x14ac:dyDescent="0.25">
      <c r="U22" s="43" t="s">
        <v>45</v>
      </c>
      <c r="V22" s="44"/>
      <c r="W22" s="44"/>
      <c r="X22" s="45">
        <f>SUM(V22:W22)</f>
        <v>0</v>
      </c>
    </row>
    <row r="26" spans="4:33" ht="21" x14ac:dyDescent="0.35">
      <c r="AC26" s="104">
        <f>D14</f>
        <v>0</v>
      </c>
      <c r="AD26" s="105"/>
      <c r="AE26" s="105"/>
      <c r="AF26" s="105"/>
      <c r="AG26" s="106"/>
    </row>
    <row r="27" spans="4:33" ht="15" customHeight="1" x14ac:dyDescent="0.25">
      <c r="AC27" s="82" t="s">
        <v>47</v>
      </c>
      <c r="AD27" s="83"/>
      <c r="AE27" s="83"/>
      <c r="AF27" s="83"/>
      <c r="AG27" s="84"/>
    </row>
    <row r="28" spans="4:33" ht="15" customHeight="1" x14ac:dyDescent="0.25">
      <c r="AC28" s="85"/>
      <c r="AD28" s="86"/>
      <c r="AE28" s="86"/>
      <c r="AF28" s="86"/>
      <c r="AG28" s="87"/>
    </row>
    <row r="29" spans="4:33" x14ac:dyDescent="0.25">
      <c r="AC29" s="88"/>
      <c r="AD29" s="89"/>
      <c r="AE29" s="89"/>
      <c r="AF29" s="89"/>
      <c r="AG29" s="90"/>
    </row>
    <row r="30" spans="4:33" ht="15.75" customHeight="1" x14ac:dyDescent="0.25">
      <c r="AC30" s="88"/>
      <c r="AD30" s="89"/>
      <c r="AE30" s="89"/>
      <c r="AF30" s="89"/>
      <c r="AG30" s="90"/>
    </row>
    <row r="31" spans="4:33" ht="15" customHeight="1" x14ac:dyDescent="0.25">
      <c r="AC31" s="88"/>
      <c r="AD31" s="89"/>
      <c r="AE31" s="89"/>
      <c r="AF31" s="89"/>
      <c r="AG31" s="90"/>
    </row>
    <row r="32" spans="4:33" ht="15" customHeight="1" x14ac:dyDescent="0.25">
      <c r="AC32" s="88"/>
      <c r="AD32" s="89"/>
      <c r="AE32" s="89"/>
      <c r="AF32" s="89"/>
      <c r="AG32" s="90"/>
    </row>
    <row r="33" spans="4:33" ht="15" customHeight="1" x14ac:dyDescent="0.25">
      <c r="AC33" s="88"/>
      <c r="AD33" s="89"/>
      <c r="AE33" s="89"/>
      <c r="AF33" s="89"/>
      <c r="AG33" s="90"/>
    </row>
    <row r="34" spans="4:33" ht="20.25" customHeight="1" x14ac:dyDescent="0.25">
      <c r="AC34" s="88"/>
      <c r="AD34" s="89"/>
      <c r="AE34" s="89"/>
      <c r="AF34" s="89"/>
      <c r="AG34" s="90"/>
    </row>
    <row r="35" spans="4:33" ht="15" customHeight="1" x14ac:dyDescent="0.25">
      <c r="AC35" s="82" t="s">
        <v>46</v>
      </c>
      <c r="AD35" s="83"/>
      <c r="AE35" s="83"/>
      <c r="AF35" s="83"/>
      <c r="AG35" s="84"/>
    </row>
    <row r="36" spans="4:33" ht="15" customHeight="1" x14ac:dyDescent="0.25">
      <c r="AC36" s="85"/>
      <c r="AD36" s="86"/>
      <c r="AE36" s="86"/>
      <c r="AF36" s="86"/>
      <c r="AG36" s="87"/>
    </row>
    <row r="37" spans="4:33" x14ac:dyDescent="0.25">
      <c r="AC37" s="88"/>
      <c r="AD37" s="89"/>
      <c r="AE37" s="89"/>
      <c r="AF37" s="89"/>
      <c r="AG37" s="90"/>
    </row>
    <row r="38" spans="4:33" ht="15.75" customHeight="1" x14ac:dyDescent="0.25">
      <c r="AC38" s="88"/>
      <c r="AD38" s="89"/>
      <c r="AE38" s="89"/>
      <c r="AF38" s="89"/>
      <c r="AG38" s="90"/>
    </row>
    <row r="39" spans="4:33" x14ac:dyDescent="0.25">
      <c r="AC39" s="88"/>
      <c r="AD39" s="89"/>
      <c r="AE39" s="89"/>
      <c r="AF39" s="89"/>
      <c r="AG39" s="90"/>
    </row>
    <row r="40" spans="4:33" s="1" customFormat="1" ht="15.75" x14ac:dyDescent="0.25">
      <c r="D40"/>
      <c r="E40" s="94" t="s">
        <v>44</v>
      </c>
      <c r="F40" s="94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 s="91"/>
      <c r="AD40" s="92"/>
      <c r="AE40" s="92"/>
      <c r="AF40" s="92"/>
      <c r="AG40" s="93"/>
    </row>
    <row r="41" spans="4:33" s="1" customFormat="1" ht="15.75" customHeight="1" x14ac:dyDescent="0.25">
      <c r="D41" s="46">
        <f>D20</f>
        <v>0</v>
      </c>
      <c r="E41" s="95" t="e">
        <f>E20/F20-1</f>
        <v>#DIV/0!</v>
      </c>
      <c r="F41" s="96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 s="54" t="s">
        <v>48</v>
      </c>
      <c r="AD41" s="51">
        <f>IF(N14=0,N8,0)</f>
        <v>200000</v>
      </c>
      <c r="AE41" s="52" t="s">
        <v>50</v>
      </c>
      <c r="AF41" s="52">
        <f>IF(Q14=0,Q8,0)</f>
        <v>259000</v>
      </c>
      <c r="AG41" s="53" t="s">
        <v>49</v>
      </c>
    </row>
    <row r="42" spans="4:33" x14ac:dyDescent="0.25">
      <c r="AC42" s="55" t="s">
        <v>51</v>
      </c>
      <c r="AD42" s="72" t="str">
        <f>IFERROR(W17,W11)</f>
        <v/>
      </c>
      <c r="AE42" s="49"/>
      <c r="AF42" s="48"/>
      <c r="AG42" s="50"/>
    </row>
  </sheetData>
  <mergeCells count="22">
    <mergeCell ref="R6:S6"/>
    <mergeCell ref="AC35:AG35"/>
    <mergeCell ref="AC36:AG40"/>
    <mergeCell ref="E40:F40"/>
    <mergeCell ref="E41:F41"/>
    <mergeCell ref="AC28:AG34"/>
    <mergeCell ref="AC27:AG27"/>
    <mergeCell ref="G6:G7"/>
    <mergeCell ref="T6:U6"/>
    <mergeCell ref="W6:W7"/>
    <mergeCell ref="Z6:AA6"/>
    <mergeCell ref="AB6:AC6"/>
    <mergeCell ref="AC26:AG26"/>
    <mergeCell ref="H6:H7"/>
    <mergeCell ref="I6:J6"/>
    <mergeCell ref="K6:M6"/>
    <mergeCell ref="N6:Q6"/>
    <mergeCell ref="A6:A7"/>
    <mergeCell ref="B6:B7"/>
    <mergeCell ref="C6:C7"/>
    <mergeCell ref="E6:E7"/>
    <mergeCell ref="F6:F7"/>
  </mergeCells>
  <pageMargins left="0.7" right="0.7" top="0.75" bottom="0.75" header="0.3" footer="0.3"/>
  <pageSetup paperSize="8" scale="5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34" r:id="rId4" name="CommandButton3">
          <controlPr defaultSize="0" autoLine="0" r:id="rId5">
            <anchor moveWithCells="1">
              <from>
                <xdr:col>20</xdr:col>
                <xdr:colOff>1181100</xdr:colOff>
                <xdr:row>0</xdr:row>
                <xdr:rowOff>247650</xdr:rowOff>
              </from>
              <to>
                <xdr:col>22</xdr:col>
                <xdr:colOff>400050</xdr:colOff>
                <xdr:row>2</xdr:row>
                <xdr:rowOff>85725</xdr:rowOff>
              </to>
            </anchor>
          </controlPr>
        </control>
      </mc:Choice>
      <mc:Fallback>
        <control shapeId="1034" r:id="rId4" name="CommandButton3"/>
      </mc:Fallback>
    </mc:AlternateContent>
    <mc:AlternateContent xmlns:mc="http://schemas.openxmlformats.org/markup-compatibility/2006">
      <mc:Choice Requires="x14">
        <control shapeId="1032" r:id="rId6" name="CommandButton2">
          <controlPr defaultSize="0" autoLine="0" r:id="rId7">
            <anchor moveWithCells="1">
              <from>
                <xdr:col>19</xdr:col>
                <xdr:colOff>266700</xdr:colOff>
                <xdr:row>0</xdr:row>
                <xdr:rowOff>257175</xdr:rowOff>
              </from>
              <to>
                <xdr:col>20</xdr:col>
                <xdr:colOff>561975</xdr:colOff>
                <xdr:row>2</xdr:row>
                <xdr:rowOff>95250</xdr:rowOff>
              </to>
            </anchor>
          </controlPr>
        </control>
      </mc:Choice>
      <mc:Fallback>
        <control shapeId="1032" r:id="rId6" name="CommandButton2"/>
      </mc:Fallback>
    </mc:AlternateContent>
    <mc:AlternateContent xmlns:mc="http://schemas.openxmlformats.org/markup-compatibility/2006">
      <mc:Choice Requires="x14">
        <control shapeId="1031" r:id="rId8" name="CommandButton1">
          <controlPr defaultSize="0" autoLine="0" r:id="rId9">
            <anchor moveWithCells="1">
              <from>
                <xdr:col>15</xdr:col>
                <xdr:colOff>276225</xdr:colOff>
                <xdr:row>0</xdr:row>
                <xdr:rowOff>266700</xdr:rowOff>
              </from>
              <to>
                <xdr:col>19</xdr:col>
                <xdr:colOff>142875</xdr:colOff>
                <xdr:row>2</xdr:row>
                <xdr:rowOff>104775</xdr:rowOff>
              </to>
            </anchor>
          </controlPr>
        </control>
      </mc:Choice>
      <mc:Fallback>
        <control shapeId="1031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5"/>
  <sheetViews>
    <sheetView workbookViewId="0">
      <selection activeCell="F17" sqref="F17"/>
    </sheetView>
  </sheetViews>
  <sheetFormatPr baseColWidth="10" defaultRowHeight="15" x14ac:dyDescent="0.25"/>
  <sheetData>
    <row r="1" spans="1:19" s="47" customFormat="1" ht="21.75" thickBot="1" x14ac:dyDescent="0.3">
      <c r="A1" s="56" t="s">
        <v>53</v>
      </c>
    </row>
    <row r="2" spans="1:19" s="63" customFormat="1" x14ac:dyDescent="0.25">
      <c r="A2" s="65" t="s">
        <v>57</v>
      </c>
    </row>
    <row r="3" spans="1:19" s="63" customFormat="1" x14ac:dyDescent="0.25">
      <c r="A3" s="65" t="s">
        <v>58</v>
      </c>
    </row>
    <row r="4" spans="1:19" s="63" customFormat="1" x14ac:dyDescent="0.25"/>
    <row r="5" spans="1:19" s="63" customFormat="1" x14ac:dyDescent="0.25">
      <c r="A5" s="65" t="s">
        <v>59</v>
      </c>
    </row>
    <row r="6" spans="1:19" s="63" customFormat="1" x14ac:dyDescent="0.25">
      <c r="A6" s="65" t="s">
        <v>60</v>
      </c>
    </row>
    <row r="7" spans="1:19" s="63" customFormat="1" x14ac:dyDescent="0.25">
      <c r="A7" s="65" t="s">
        <v>61</v>
      </c>
    </row>
    <row r="8" spans="1:19" s="63" customFormat="1" x14ac:dyDescent="0.25">
      <c r="A8" s="65" t="s">
        <v>62</v>
      </c>
    </row>
    <row r="9" spans="1:19" s="63" customFormat="1" x14ac:dyDescent="0.25">
      <c r="A9" s="65" t="s">
        <v>63</v>
      </c>
    </row>
    <row r="10" spans="1:19" s="63" customFormat="1" x14ac:dyDescent="0.25">
      <c r="A10" s="65" t="s">
        <v>64</v>
      </c>
    </row>
    <row r="11" spans="1:19" s="63" customFormat="1" x14ac:dyDescent="0.25">
      <c r="A11" s="65" t="s">
        <v>65</v>
      </c>
    </row>
    <row r="12" spans="1:19" s="63" customFormat="1" x14ac:dyDescent="0.25"/>
    <row r="13" spans="1:19" s="63" customFormat="1" x14ac:dyDescent="0.25">
      <c r="A13" s="65" t="s">
        <v>66</v>
      </c>
    </row>
    <row r="14" spans="1:19" s="63" customFormat="1" x14ac:dyDescent="0.25">
      <c r="A14" s="65" t="s">
        <v>5</v>
      </c>
      <c r="B14" s="63" t="s">
        <v>6</v>
      </c>
      <c r="C14" s="63" t="s">
        <v>71</v>
      </c>
      <c r="D14" s="63" t="s">
        <v>72</v>
      </c>
      <c r="E14" s="63" t="s">
        <v>73</v>
      </c>
      <c r="F14" s="63" t="s">
        <v>74</v>
      </c>
      <c r="G14" s="63" t="s">
        <v>75</v>
      </c>
      <c r="H14" s="63" t="s">
        <v>76</v>
      </c>
      <c r="I14" s="63" t="s">
        <v>77</v>
      </c>
      <c r="J14" s="63" t="s">
        <v>78</v>
      </c>
      <c r="K14" s="63" t="s">
        <v>79</v>
      </c>
      <c r="L14" s="63" t="s">
        <v>80</v>
      </c>
      <c r="M14" s="63" t="s">
        <v>81</v>
      </c>
    </row>
    <row r="15" spans="1:19" s="63" customFormat="1" x14ac:dyDescent="0.25">
      <c r="A15" s="65" t="s">
        <v>82</v>
      </c>
      <c r="B15" s="63" t="s">
        <v>83</v>
      </c>
      <c r="C15" s="63" t="e">
        <f>-cateur</f>
        <v>#NAME?</v>
      </c>
      <c r="D15" s="63" t="s">
        <v>23</v>
      </c>
      <c r="E15" s="63" t="s">
        <v>84</v>
      </c>
      <c r="F15" s="63" t="s">
        <v>85</v>
      </c>
      <c r="G15" s="63" t="s">
        <v>86</v>
      </c>
      <c r="H15" s="63" t="s">
        <v>87</v>
      </c>
      <c r="I15" s="63" t="s">
        <v>88</v>
      </c>
      <c r="J15" s="63" t="s">
        <v>25</v>
      </c>
      <c r="K15" s="63" t="s">
        <v>89</v>
      </c>
      <c r="L15" s="63" t="s">
        <v>26</v>
      </c>
      <c r="M15" s="63" t="s">
        <v>27</v>
      </c>
      <c r="N15" s="63" t="s">
        <v>28</v>
      </c>
      <c r="O15" s="63" t="s">
        <v>29</v>
      </c>
      <c r="P15" s="63" t="s">
        <v>30</v>
      </c>
      <c r="Q15" s="63" t="s">
        <v>31</v>
      </c>
      <c r="R15" s="63" t="s">
        <v>32</v>
      </c>
      <c r="S15" s="63" t="s">
        <v>33</v>
      </c>
    </row>
    <row r="16" spans="1:19" s="63" customFormat="1" x14ac:dyDescent="0.25">
      <c r="A16" s="65" t="s">
        <v>67</v>
      </c>
    </row>
    <row r="17" spans="1:19" s="63" customFormat="1" ht="15.75" thickBot="1" x14ac:dyDescent="0.3">
      <c r="A17" s="65" t="s">
        <v>90</v>
      </c>
      <c r="B17" s="63">
        <v>97</v>
      </c>
      <c r="C17" s="63" t="s">
        <v>91</v>
      </c>
      <c r="G17" s="63" t="s">
        <v>92</v>
      </c>
      <c r="H17" s="63" t="s">
        <v>93</v>
      </c>
      <c r="I17" s="63">
        <v>26015</v>
      </c>
      <c r="J17" s="63">
        <v>19450</v>
      </c>
      <c r="K17" s="63">
        <v>-6565</v>
      </c>
      <c r="L17" s="63">
        <v>-7511</v>
      </c>
      <c r="M17" s="63">
        <v>3628</v>
      </c>
      <c r="N17" s="63">
        <v>200000</v>
      </c>
      <c r="O17" s="63">
        <v>200000</v>
      </c>
      <c r="P17" s="63">
        <v>0</v>
      </c>
      <c r="Q17" s="63">
        <v>259000</v>
      </c>
      <c r="R17" s="63">
        <v>91.1</v>
      </c>
      <c r="S17" s="63">
        <v>139.19999999999999</v>
      </c>
    </row>
    <row r="18" spans="1:19" s="60" customFormat="1" ht="21" customHeight="1" thickBot="1" x14ac:dyDescent="0.3">
      <c r="A18" s="59" t="s">
        <v>54</v>
      </c>
      <c r="G18" s="61"/>
    </row>
    <row r="19" spans="1:19" s="63" customFormat="1" x14ac:dyDescent="0.25"/>
    <row r="20" spans="1:19" s="63" customFormat="1" x14ac:dyDescent="0.25"/>
    <row r="21" spans="1:19" s="63" customFormat="1" x14ac:dyDescent="0.25"/>
    <row r="22" spans="1:19" s="63" customFormat="1" x14ac:dyDescent="0.25"/>
    <row r="23" spans="1:19" s="63" customFormat="1" x14ac:dyDescent="0.25"/>
    <row r="24" spans="1:19" s="63" customFormat="1" x14ac:dyDescent="0.25"/>
    <row r="25" spans="1:19" s="63" customFormat="1" x14ac:dyDescent="0.25"/>
    <row r="26" spans="1:19" s="63" customFormat="1" x14ac:dyDescent="0.25"/>
    <row r="27" spans="1:19" s="63" customFormat="1" x14ac:dyDescent="0.25"/>
    <row r="28" spans="1:19" s="63" customFormat="1" x14ac:dyDescent="0.25"/>
    <row r="29" spans="1:19" s="63" customFormat="1" x14ac:dyDescent="0.25"/>
    <row r="30" spans="1:19" s="63" customFormat="1" x14ac:dyDescent="0.25"/>
    <row r="31" spans="1:19" s="63" customFormat="1" x14ac:dyDescent="0.25"/>
    <row r="32" spans="1:19" s="63" customFormat="1" x14ac:dyDescent="0.25"/>
    <row r="33" spans="25:25" s="63" customFormat="1" x14ac:dyDescent="0.25"/>
    <row r="34" spans="25:25" s="63" customFormat="1" x14ac:dyDescent="0.25"/>
    <row r="35" spans="25:25" x14ac:dyDescent="0.25">
      <c r="Y35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55"/>
  <sheetViews>
    <sheetView workbookViewId="0">
      <selection activeCell="B7" sqref="B7"/>
    </sheetView>
  </sheetViews>
  <sheetFormatPr baseColWidth="10" defaultRowHeight="15" x14ac:dyDescent="0.25"/>
  <cols>
    <col min="1" max="1" width="16.42578125" bestFit="1" customWidth="1"/>
    <col min="3" max="3" width="4" bestFit="1" customWidth="1"/>
    <col min="4" max="4" width="4.85546875" bestFit="1" customWidth="1"/>
  </cols>
  <sheetData>
    <row r="1" spans="1:26" s="47" customFormat="1" ht="21.75" thickBot="1" x14ac:dyDescent="0.3">
      <c r="A1" s="56" t="s">
        <v>55</v>
      </c>
      <c r="Z1"/>
    </row>
    <row r="2" spans="1:26" s="63" customFormat="1" x14ac:dyDescent="0.25">
      <c r="A2" s="64" t="s">
        <v>94</v>
      </c>
      <c r="B2" s="63" t="s">
        <v>95</v>
      </c>
      <c r="D2" s="63" t="s">
        <v>96</v>
      </c>
      <c r="E2" s="63" t="s">
        <v>97</v>
      </c>
      <c r="F2" s="63" t="s">
        <v>98</v>
      </c>
      <c r="G2" s="63" t="s">
        <v>99</v>
      </c>
      <c r="H2" s="63" t="s">
        <v>100</v>
      </c>
      <c r="N2" s="63" t="s">
        <v>101</v>
      </c>
      <c r="O2" s="63" t="s">
        <v>102</v>
      </c>
      <c r="P2" s="63" t="s">
        <v>103</v>
      </c>
      <c r="Z2"/>
    </row>
    <row r="3" spans="1:26" s="63" customFormat="1" x14ac:dyDescent="0.25">
      <c r="A3" s="64" t="s">
        <v>104</v>
      </c>
      <c r="N3" s="63" t="s">
        <v>105</v>
      </c>
      <c r="O3" s="63" t="s">
        <v>106</v>
      </c>
      <c r="P3" s="63" t="s">
        <v>107</v>
      </c>
      <c r="Z3"/>
    </row>
    <row r="4" spans="1:26" s="63" customFormat="1" x14ac:dyDescent="0.25">
      <c r="A4" s="64" t="s">
        <v>108</v>
      </c>
      <c r="B4" s="63" t="s">
        <v>109</v>
      </c>
      <c r="C4" s="63" t="s">
        <v>110</v>
      </c>
      <c r="D4" s="63" t="s">
        <v>111</v>
      </c>
      <c r="E4" s="63" t="s">
        <v>112</v>
      </c>
      <c r="F4" s="63" t="s">
        <v>113</v>
      </c>
      <c r="G4" s="63" t="s">
        <v>114</v>
      </c>
      <c r="H4" s="63" t="s">
        <v>115</v>
      </c>
      <c r="I4" s="63" t="s">
        <v>111</v>
      </c>
      <c r="J4" s="63" t="s">
        <v>116</v>
      </c>
      <c r="K4" s="63" t="s">
        <v>117</v>
      </c>
      <c r="L4" s="63" t="s">
        <v>118</v>
      </c>
      <c r="M4" s="63" t="s">
        <v>117</v>
      </c>
      <c r="N4" s="63" t="s">
        <v>111</v>
      </c>
      <c r="O4" s="63" t="s">
        <v>111</v>
      </c>
      <c r="P4" s="63" t="s">
        <v>119</v>
      </c>
      <c r="Z4"/>
    </row>
    <row r="5" spans="1:26" s="63" customFormat="1" x14ac:dyDescent="0.25">
      <c r="A5" s="64" t="s">
        <v>120</v>
      </c>
      <c r="G5" s="63" t="s">
        <v>121</v>
      </c>
      <c r="H5" s="63" t="s">
        <v>122</v>
      </c>
      <c r="I5" s="63" t="s">
        <v>123</v>
      </c>
      <c r="J5" s="63" t="s">
        <v>124</v>
      </c>
      <c r="K5" s="63">
        <v>200000</v>
      </c>
      <c r="L5" s="63">
        <v>0</v>
      </c>
      <c r="M5" s="63" t="s">
        <v>125</v>
      </c>
      <c r="Z5"/>
    </row>
    <row r="6" spans="1:26" s="63" customFormat="1" x14ac:dyDescent="0.25">
      <c r="A6" s="64" t="s">
        <v>126</v>
      </c>
      <c r="G6" s="63" t="s">
        <v>121</v>
      </c>
      <c r="H6" s="63" t="s">
        <v>122</v>
      </c>
      <c r="I6" s="63" t="s">
        <v>127</v>
      </c>
      <c r="J6" s="63" t="s">
        <v>128</v>
      </c>
      <c r="K6" s="63">
        <v>259000</v>
      </c>
      <c r="L6" s="63">
        <v>0</v>
      </c>
      <c r="M6" s="63" t="s">
        <v>125</v>
      </c>
      <c r="Z6"/>
    </row>
    <row r="7" spans="1:26" s="63" customFormat="1" x14ac:dyDescent="0.25">
      <c r="A7" s="64"/>
      <c r="G7" s="63" t="s">
        <v>121</v>
      </c>
      <c r="H7" s="63" t="s">
        <v>122</v>
      </c>
      <c r="I7" s="63" t="s">
        <v>129</v>
      </c>
      <c r="J7" s="63" t="s">
        <v>130</v>
      </c>
      <c r="K7" s="63">
        <v>0</v>
      </c>
      <c r="L7" s="63">
        <v>0</v>
      </c>
      <c r="M7" s="63" t="s">
        <v>125</v>
      </c>
      <c r="Z7"/>
    </row>
    <row r="8" spans="1:26" s="63" customFormat="1" x14ac:dyDescent="0.25">
      <c r="A8" s="64" t="s">
        <v>131</v>
      </c>
      <c r="B8" s="63" t="s">
        <v>132</v>
      </c>
      <c r="Z8"/>
    </row>
    <row r="9" spans="1:26" s="63" customFormat="1" x14ac:dyDescent="0.25">
      <c r="A9" s="64" t="s">
        <v>108</v>
      </c>
      <c r="B9" s="63" t="s">
        <v>109</v>
      </c>
      <c r="C9" s="63" t="s">
        <v>110</v>
      </c>
      <c r="D9" s="63" t="s">
        <v>111</v>
      </c>
      <c r="E9" s="63" t="s">
        <v>112</v>
      </c>
      <c r="F9" s="63" t="s">
        <v>113</v>
      </c>
      <c r="G9" s="63" t="s">
        <v>114</v>
      </c>
      <c r="H9" s="63" t="s">
        <v>115</v>
      </c>
      <c r="I9" s="63" t="s">
        <v>111</v>
      </c>
      <c r="J9" s="63" t="s">
        <v>116</v>
      </c>
      <c r="K9" s="63" t="s">
        <v>117</v>
      </c>
      <c r="L9" s="63" t="s">
        <v>118</v>
      </c>
      <c r="M9" s="63" t="s">
        <v>117</v>
      </c>
      <c r="N9" s="63" t="s">
        <v>111</v>
      </c>
      <c r="O9" s="63" t="s">
        <v>111</v>
      </c>
      <c r="P9" s="63" t="s">
        <v>119</v>
      </c>
      <c r="Z9"/>
    </row>
    <row r="10" spans="1:26" s="63" customFormat="1" x14ac:dyDescent="0.25">
      <c r="A10" s="64" t="s">
        <v>133</v>
      </c>
      <c r="B10" s="63" t="s">
        <v>179</v>
      </c>
      <c r="E10" s="63" t="s">
        <v>180</v>
      </c>
      <c r="F10" s="63" t="s">
        <v>134</v>
      </c>
      <c r="L10" s="63" t="s">
        <v>135</v>
      </c>
      <c r="M10" s="63" t="s">
        <v>136</v>
      </c>
      <c r="N10" s="63" t="s">
        <v>135</v>
      </c>
      <c r="P10" s="63" t="s">
        <v>137</v>
      </c>
      <c r="Z10"/>
    </row>
    <row r="11" spans="1:26" s="63" customFormat="1" x14ac:dyDescent="0.25">
      <c r="A11" s="64"/>
      <c r="B11" s="63" t="s">
        <v>135</v>
      </c>
      <c r="E11" s="63" t="s">
        <v>135</v>
      </c>
      <c r="L11" s="63" t="s">
        <v>135</v>
      </c>
      <c r="N11" s="63" t="s">
        <v>135</v>
      </c>
      <c r="Z11"/>
    </row>
    <row r="12" spans="1:26" s="63" customFormat="1" x14ac:dyDescent="0.25">
      <c r="A12" s="64" t="s">
        <v>108</v>
      </c>
      <c r="B12" s="63" t="s">
        <v>138</v>
      </c>
      <c r="C12" s="63" t="s">
        <v>110</v>
      </c>
      <c r="D12" s="63" t="s">
        <v>111</v>
      </c>
      <c r="E12" s="63" t="s">
        <v>139</v>
      </c>
      <c r="F12" s="63" t="s">
        <v>113</v>
      </c>
      <c r="G12" s="63" t="s">
        <v>114</v>
      </c>
      <c r="H12" s="63" t="s">
        <v>115</v>
      </c>
      <c r="I12" s="63" t="s">
        <v>111</v>
      </c>
      <c r="J12" s="63" t="s">
        <v>116</v>
      </c>
      <c r="K12" s="63" t="s">
        <v>117</v>
      </c>
      <c r="L12" s="63" t="s">
        <v>140</v>
      </c>
      <c r="M12" s="63" t="s">
        <v>117</v>
      </c>
      <c r="N12" s="63" t="s">
        <v>141</v>
      </c>
      <c r="O12" s="63" t="s">
        <v>111</v>
      </c>
      <c r="P12" s="63" t="s">
        <v>119</v>
      </c>
      <c r="Z12"/>
    </row>
    <row r="13" spans="1:26" s="63" customFormat="1" x14ac:dyDescent="0.25">
      <c r="A13" s="64" t="s">
        <v>56</v>
      </c>
      <c r="Z13"/>
    </row>
    <row r="14" spans="1:26" s="63" customFormat="1" x14ac:dyDescent="0.25">
      <c r="Z14"/>
    </row>
    <row r="15" spans="1:26" s="63" customFormat="1" x14ac:dyDescent="0.25">
      <c r="A15" s="64" t="s">
        <v>142</v>
      </c>
      <c r="B15" s="63">
        <v>82481219000</v>
      </c>
      <c r="F15" s="63" t="s">
        <v>143</v>
      </c>
      <c r="G15" s="63" t="s">
        <v>144</v>
      </c>
      <c r="H15" s="63" t="s">
        <v>145</v>
      </c>
      <c r="I15" s="63">
        <v>30</v>
      </c>
      <c r="J15" s="63" t="s">
        <v>146</v>
      </c>
      <c r="K15" s="63" t="s">
        <v>147</v>
      </c>
      <c r="L15" s="63" t="s">
        <v>105</v>
      </c>
      <c r="M15" s="63" t="s">
        <v>148</v>
      </c>
      <c r="N15" s="63">
        <v>97</v>
      </c>
      <c r="O15" s="63" t="s">
        <v>149</v>
      </c>
      <c r="Z15"/>
    </row>
    <row r="16" spans="1:26" s="63" customFormat="1" x14ac:dyDescent="0.25">
      <c r="A16" s="64" t="s">
        <v>131</v>
      </c>
      <c r="B16" s="63" t="s">
        <v>150</v>
      </c>
      <c r="C16" s="63" t="s">
        <v>151</v>
      </c>
      <c r="D16" s="63" t="s">
        <v>152</v>
      </c>
      <c r="E16" s="63" t="s">
        <v>153</v>
      </c>
      <c r="K16" s="63" t="s">
        <v>154</v>
      </c>
      <c r="L16" s="63" t="s">
        <v>155</v>
      </c>
      <c r="M16" s="63" t="s">
        <v>156</v>
      </c>
      <c r="N16" s="63" t="s">
        <v>157</v>
      </c>
      <c r="P16" s="63">
        <v>626.95000000000005</v>
      </c>
      <c r="Z16"/>
    </row>
    <row r="17" spans="1:26" s="63" customFormat="1" x14ac:dyDescent="0.25">
      <c r="A17" s="64" t="s">
        <v>158</v>
      </c>
      <c r="B17" s="63" t="s">
        <v>181</v>
      </c>
      <c r="E17" s="63" t="s">
        <v>162</v>
      </c>
      <c r="F17" s="63" t="s">
        <v>159</v>
      </c>
      <c r="L17" s="63" t="s">
        <v>135</v>
      </c>
      <c r="M17" s="63" t="s">
        <v>160</v>
      </c>
      <c r="N17" s="63" t="s">
        <v>135</v>
      </c>
      <c r="P17" s="63">
        <v>4662.9399999999996</v>
      </c>
      <c r="Z17"/>
    </row>
    <row r="18" spans="1:26" s="63" customFormat="1" x14ac:dyDescent="0.25">
      <c r="A18" s="64" t="s">
        <v>161</v>
      </c>
      <c r="B18" s="63" t="s">
        <v>182</v>
      </c>
      <c r="E18" s="63" t="s">
        <v>183</v>
      </c>
      <c r="F18" s="63" t="s">
        <v>162</v>
      </c>
      <c r="G18" s="63" t="s">
        <v>159</v>
      </c>
      <c r="L18" s="63" t="s">
        <v>135</v>
      </c>
      <c r="M18" s="63" t="s">
        <v>160</v>
      </c>
      <c r="N18" s="63" t="s">
        <v>135</v>
      </c>
      <c r="P18" s="63">
        <v>442.99</v>
      </c>
      <c r="Z18"/>
    </row>
    <row r="19" spans="1:26" s="63" customFormat="1" x14ac:dyDescent="0.25">
      <c r="A19" s="64"/>
      <c r="O19" s="63" t="s">
        <v>110</v>
      </c>
      <c r="P19" s="63" t="s">
        <v>119</v>
      </c>
      <c r="Z19"/>
    </row>
    <row r="20" spans="1:26" s="63" customFormat="1" x14ac:dyDescent="0.25">
      <c r="A20" s="64"/>
      <c r="B20" s="63" t="s">
        <v>163</v>
      </c>
      <c r="M20" s="63" t="s">
        <v>160</v>
      </c>
      <c r="N20" s="63" t="s">
        <v>135</v>
      </c>
      <c r="P20" s="63">
        <v>5105.93</v>
      </c>
      <c r="Z20"/>
    </row>
    <row r="21" spans="1:26" s="63" customFormat="1" x14ac:dyDescent="0.25">
      <c r="A21" s="64"/>
      <c r="O21" s="63" t="s">
        <v>110</v>
      </c>
      <c r="P21" s="63" t="s">
        <v>119</v>
      </c>
      <c r="Z21"/>
    </row>
    <row r="22" spans="1:26" s="63" customFormat="1" x14ac:dyDescent="0.25">
      <c r="Z22"/>
    </row>
    <row r="23" spans="1:26" s="63" customFormat="1" x14ac:dyDescent="0.25">
      <c r="A23" s="64" t="s">
        <v>164</v>
      </c>
      <c r="B23" s="63" t="s">
        <v>165</v>
      </c>
      <c r="Z23"/>
    </row>
    <row r="24" spans="1:26" s="63" customFormat="1" x14ac:dyDescent="0.25">
      <c r="Z24"/>
    </row>
    <row r="25" spans="1:26" s="63" customFormat="1" x14ac:dyDescent="0.25">
      <c r="A25" s="64" t="s">
        <v>166</v>
      </c>
      <c r="B25" s="63" t="s">
        <v>167</v>
      </c>
      <c r="C25" s="63">
        <v>970</v>
      </c>
      <c r="D25" s="63" t="s">
        <v>168</v>
      </c>
      <c r="E25" s="63" t="s">
        <v>169</v>
      </c>
      <c r="F25" s="63">
        <v>133.15</v>
      </c>
      <c r="G25" s="63" t="s">
        <v>170</v>
      </c>
      <c r="H25" s="63" t="s">
        <v>171</v>
      </c>
      <c r="I25" s="63" t="s">
        <v>172</v>
      </c>
      <c r="J25" s="63">
        <v>133.15</v>
      </c>
      <c r="Z25" t="s">
        <v>308</v>
      </c>
    </row>
    <row r="26" spans="1:26" s="63" customFormat="1" x14ac:dyDescent="0.25">
      <c r="A26" s="64" t="s">
        <v>173</v>
      </c>
      <c r="B26" s="63" t="s">
        <v>184</v>
      </c>
      <c r="C26" s="63" t="s">
        <v>174</v>
      </c>
      <c r="D26" s="63">
        <v>4</v>
      </c>
      <c r="E26" s="63" t="s">
        <v>166</v>
      </c>
      <c r="F26" s="63" t="s">
        <v>159</v>
      </c>
      <c r="L26" s="63" t="s">
        <v>135</v>
      </c>
      <c r="M26" s="63" t="s">
        <v>160</v>
      </c>
      <c r="N26" s="63" t="s">
        <v>135</v>
      </c>
      <c r="P26" s="63">
        <v>20003.37</v>
      </c>
      <c r="Z26"/>
    </row>
    <row r="27" spans="1:26" s="63" customFormat="1" x14ac:dyDescent="0.25">
      <c r="A27" s="64" t="s">
        <v>166</v>
      </c>
      <c r="B27" s="63" t="s">
        <v>175</v>
      </c>
      <c r="C27" s="63">
        <v>970</v>
      </c>
      <c r="D27" s="63" t="s">
        <v>176</v>
      </c>
      <c r="E27" s="63" t="s">
        <v>169</v>
      </c>
      <c r="F27" s="63">
        <v>6</v>
      </c>
      <c r="G27" s="63" t="s">
        <v>170</v>
      </c>
      <c r="H27" s="63" t="s">
        <v>171</v>
      </c>
      <c r="I27" s="63" t="s">
        <v>172</v>
      </c>
      <c r="J27" s="63">
        <v>6</v>
      </c>
      <c r="Z27" t="s">
        <v>308</v>
      </c>
    </row>
    <row r="28" spans="1:26" s="63" customFormat="1" x14ac:dyDescent="0.25">
      <c r="A28" s="64" t="s">
        <v>173</v>
      </c>
      <c r="B28" s="63" t="s">
        <v>184</v>
      </c>
      <c r="C28" s="63" t="s">
        <v>174</v>
      </c>
      <c r="D28" s="63">
        <v>4</v>
      </c>
      <c r="E28" s="63" t="s">
        <v>166</v>
      </c>
      <c r="F28" s="63" t="s">
        <v>159</v>
      </c>
      <c r="L28" s="63" t="s">
        <v>135</v>
      </c>
      <c r="M28" s="63" t="s">
        <v>160</v>
      </c>
      <c r="N28" s="63" t="s">
        <v>135</v>
      </c>
      <c r="P28" s="63">
        <v>906.6</v>
      </c>
      <c r="Z28"/>
    </row>
    <row r="29" spans="1:26" s="63" customFormat="1" x14ac:dyDescent="0.25">
      <c r="A29" s="64"/>
      <c r="O29" s="63" t="s">
        <v>110</v>
      </c>
      <c r="P29" s="63" t="s">
        <v>119</v>
      </c>
      <c r="Z29"/>
    </row>
    <row r="30" spans="1:26" s="63" customFormat="1" x14ac:dyDescent="0.25">
      <c r="A30" s="64"/>
      <c r="B30" s="63" t="s">
        <v>177</v>
      </c>
      <c r="I30" s="62"/>
      <c r="M30" s="63" t="s">
        <v>160</v>
      </c>
      <c r="N30" s="63" t="s">
        <v>135</v>
      </c>
      <c r="P30" s="63">
        <v>20909.97</v>
      </c>
      <c r="Z30"/>
    </row>
    <row r="31" spans="1:26" s="63" customFormat="1" x14ac:dyDescent="0.25">
      <c r="A31" s="64"/>
      <c r="O31" s="63" t="s">
        <v>110</v>
      </c>
      <c r="P31" s="63" t="s">
        <v>119</v>
      </c>
      <c r="Z31"/>
    </row>
    <row r="32" spans="1:26" s="63" customFormat="1" x14ac:dyDescent="0.25">
      <c r="Z32"/>
    </row>
    <row r="33" spans="1:26" s="63" customFormat="1" x14ac:dyDescent="0.25">
      <c r="A33" s="64"/>
      <c r="O33" s="63" t="s">
        <v>110</v>
      </c>
      <c r="P33" s="63" t="s">
        <v>119</v>
      </c>
      <c r="Z33"/>
    </row>
    <row r="34" spans="1:26" s="63" customFormat="1" x14ac:dyDescent="0.25">
      <c r="A34" s="64"/>
      <c r="B34" s="63" t="s">
        <v>178</v>
      </c>
      <c r="M34" s="63" t="s">
        <v>160</v>
      </c>
      <c r="N34" s="63" t="s">
        <v>135</v>
      </c>
      <c r="P34" s="63">
        <v>26015.9</v>
      </c>
      <c r="Z34"/>
    </row>
    <row r="35" spans="1:26" s="63" customFormat="1" x14ac:dyDescent="0.25">
      <c r="A35" s="64"/>
      <c r="I35" s="62"/>
      <c r="O35" s="63" t="s">
        <v>110</v>
      </c>
      <c r="P35" s="63" t="s">
        <v>119</v>
      </c>
      <c r="Z35"/>
    </row>
    <row r="36" spans="1:26" s="63" customFormat="1" x14ac:dyDescent="0.25">
      <c r="Z36"/>
    </row>
    <row r="37" spans="1:26" s="63" customFormat="1" x14ac:dyDescent="0.25">
      <c r="Z37"/>
    </row>
    <row r="38" spans="1:26" s="63" customFormat="1" x14ac:dyDescent="0.25">
      <c r="Z38"/>
    </row>
    <row r="39" spans="1:26" s="63" customFormat="1" x14ac:dyDescent="0.25">
      <c r="Z39"/>
    </row>
    <row r="40" spans="1:26" s="63" customFormat="1" x14ac:dyDescent="0.25">
      <c r="Z40"/>
    </row>
    <row r="41" spans="1:26" s="63" customFormat="1" x14ac:dyDescent="0.25">
      <c r="Z41"/>
    </row>
    <row r="42" spans="1:26" s="63" customFormat="1" x14ac:dyDescent="0.25">
      <c r="Z42"/>
    </row>
    <row r="43" spans="1:26" s="63" customFormat="1" x14ac:dyDescent="0.25">
      <c r="Z43"/>
    </row>
    <row r="44" spans="1:26" s="63" customFormat="1" x14ac:dyDescent="0.25">
      <c r="Z44"/>
    </row>
    <row r="45" spans="1:26" s="63" customFormat="1" x14ac:dyDescent="0.25">
      <c r="Z45"/>
    </row>
    <row r="46" spans="1:26" s="63" customFormat="1" x14ac:dyDescent="0.25">
      <c r="Z46"/>
    </row>
    <row r="47" spans="1:26" s="63" customFormat="1" x14ac:dyDescent="0.25">
      <c r="Z47"/>
    </row>
    <row r="48" spans="1:26" s="63" customFormat="1" x14ac:dyDescent="0.25">
      <c r="Z48"/>
    </row>
    <row r="49" spans="26:26" s="63" customFormat="1" x14ac:dyDescent="0.25">
      <c r="Z49"/>
    </row>
    <row r="50" spans="26:26" s="63" customFormat="1" x14ac:dyDescent="0.25">
      <c r="Z50"/>
    </row>
    <row r="51" spans="26:26" s="63" customFormat="1" x14ac:dyDescent="0.25">
      <c r="Z51"/>
    </row>
    <row r="52" spans="26:26" s="63" customFormat="1" x14ac:dyDescent="0.25">
      <c r="Z52"/>
    </row>
    <row r="53" spans="26:26" s="63" customFormat="1" x14ac:dyDescent="0.25">
      <c r="Z53"/>
    </row>
    <row r="54" spans="26:26" s="63" customFormat="1" x14ac:dyDescent="0.25">
      <c r="Z54"/>
    </row>
    <row r="55" spans="26:26" s="63" customFormat="1" x14ac:dyDescent="0.25">
      <c r="Z55"/>
    </row>
    <row r="56" spans="26:26" s="63" customFormat="1" x14ac:dyDescent="0.25">
      <c r="Z56"/>
    </row>
    <row r="57" spans="26:26" s="63" customFormat="1" x14ac:dyDescent="0.25">
      <c r="Z57"/>
    </row>
    <row r="58" spans="26:26" s="63" customFormat="1" x14ac:dyDescent="0.25">
      <c r="Z58"/>
    </row>
    <row r="59" spans="26:26" s="63" customFormat="1" x14ac:dyDescent="0.25">
      <c r="Z59"/>
    </row>
    <row r="60" spans="26:26" s="63" customFormat="1" x14ac:dyDescent="0.25">
      <c r="Z60"/>
    </row>
    <row r="61" spans="26:26" s="63" customFormat="1" x14ac:dyDescent="0.25">
      <c r="Z61"/>
    </row>
    <row r="62" spans="26:26" s="63" customFormat="1" x14ac:dyDescent="0.25">
      <c r="Z62"/>
    </row>
    <row r="63" spans="26:26" s="63" customFormat="1" x14ac:dyDescent="0.25">
      <c r="Z63"/>
    </row>
    <row r="64" spans="26:26" s="63" customFormat="1" x14ac:dyDescent="0.25">
      <c r="Z64"/>
    </row>
    <row r="65" spans="26:26" s="63" customFormat="1" x14ac:dyDescent="0.25">
      <c r="Z65"/>
    </row>
    <row r="66" spans="26:26" s="63" customFormat="1" x14ac:dyDescent="0.25">
      <c r="Z66"/>
    </row>
    <row r="67" spans="26:26" s="63" customFormat="1" x14ac:dyDescent="0.25">
      <c r="Z67"/>
    </row>
    <row r="68" spans="26:26" s="63" customFormat="1" x14ac:dyDescent="0.25">
      <c r="Z68"/>
    </row>
    <row r="69" spans="26:26" s="63" customFormat="1" x14ac:dyDescent="0.25">
      <c r="Z69"/>
    </row>
    <row r="70" spans="26:26" s="63" customFormat="1" x14ac:dyDescent="0.25">
      <c r="Z70"/>
    </row>
    <row r="71" spans="26:26" s="63" customFormat="1" x14ac:dyDescent="0.25">
      <c r="Z71"/>
    </row>
    <row r="72" spans="26:26" s="63" customFormat="1" x14ac:dyDescent="0.25">
      <c r="Z72"/>
    </row>
    <row r="73" spans="26:26" s="63" customFormat="1" x14ac:dyDescent="0.25">
      <c r="Z73"/>
    </row>
    <row r="74" spans="26:26" s="63" customFormat="1" x14ac:dyDescent="0.25">
      <c r="Z74"/>
    </row>
    <row r="75" spans="26:26" s="63" customFormat="1" x14ac:dyDescent="0.25">
      <c r="Z75"/>
    </row>
    <row r="76" spans="26:26" s="63" customFormat="1" x14ac:dyDescent="0.25">
      <c r="Z76"/>
    </row>
    <row r="77" spans="26:26" s="63" customFormat="1" x14ac:dyDescent="0.25">
      <c r="Z77"/>
    </row>
    <row r="78" spans="26:26" s="63" customFormat="1" x14ac:dyDescent="0.25">
      <c r="Z78"/>
    </row>
    <row r="79" spans="26:26" s="63" customFormat="1" x14ac:dyDescent="0.25">
      <c r="Z79"/>
    </row>
    <row r="80" spans="26:26" s="63" customFormat="1" x14ac:dyDescent="0.25">
      <c r="Z80"/>
    </row>
    <row r="81" spans="26:26" s="63" customFormat="1" x14ac:dyDescent="0.25">
      <c r="Z81"/>
    </row>
    <row r="82" spans="26:26" s="63" customFormat="1" x14ac:dyDescent="0.25">
      <c r="Z82"/>
    </row>
    <row r="83" spans="26:26" s="63" customFormat="1" x14ac:dyDescent="0.25">
      <c r="Z83"/>
    </row>
    <row r="84" spans="26:26" s="63" customFormat="1" x14ac:dyDescent="0.25">
      <c r="Z84"/>
    </row>
    <row r="85" spans="26:26" s="63" customFormat="1" x14ac:dyDescent="0.25">
      <c r="Z85"/>
    </row>
    <row r="86" spans="26:26" s="63" customFormat="1" x14ac:dyDescent="0.25">
      <c r="Z86"/>
    </row>
    <row r="87" spans="26:26" s="63" customFormat="1" x14ac:dyDescent="0.25">
      <c r="Z87"/>
    </row>
    <row r="88" spans="26:26" s="63" customFormat="1" x14ac:dyDescent="0.25">
      <c r="Z88"/>
    </row>
    <row r="89" spans="26:26" s="63" customFormat="1" x14ac:dyDescent="0.25">
      <c r="Z89"/>
    </row>
    <row r="90" spans="26:26" s="63" customFormat="1" x14ac:dyDescent="0.25">
      <c r="Z90"/>
    </row>
    <row r="91" spans="26:26" s="63" customFormat="1" x14ac:dyDescent="0.25">
      <c r="Z91"/>
    </row>
    <row r="92" spans="26:26" s="63" customFormat="1" x14ac:dyDescent="0.25">
      <c r="Z92"/>
    </row>
    <row r="93" spans="26:26" s="63" customFormat="1" x14ac:dyDescent="0.25">
      <c r="Z93"/>
    </row>
    <row r="94" spans="26:26" s="63" customFormat="1" x14ac:dyDescent="0.25">
      <c r="Z94"/>
    </row>
    <row r="95" spans="26:26" s="63" customFormat="1" x14ac:dyDescent="0.25">
      <c r="Z95"/>
    </row>
    <row r="96" spans="26:26" s="63" customFormat="1" x14ac:dyDescent="0.25">
      <c r="Z96"/>
    </row>
    <row r="97" spans="26:26" s="63" customFormat="1" x14ac:dyDescent="0.25">
      <c r="Z97"/>
    </row>
    <row r="98" spans="26:26" s="63" customFormat="1" x14ac:dyDescent="0.25">
      <c r="Z98"/>
    </row>
    <row r="99" spans="26:26" s="63" customFormat="1" x14ac:dyDescent="0.25">
      <c r="Z99"/>
    </row>
    <row r="100" spans="26:26" s="63" customFormat="1" x14ac:dyDescent="0.25">
      <c r="Z100"/>
    </row>
    <row r="101" spans="26:26" s="63" customFormat="1" x14ac:dyDescent="0.25">
      <c r="Z101"/>
    </row>
    <row r="102" spans="26:26" s="63" customFormat="1" x14ac:dyDescent="0.25">
      <c r="Z102"/>
    </row>
    <row r="103" spans="26:26" s="63" customFormat="1" x14ac:dyDescent="0.25">
      <c r="Z103"/>
    </row>
    <row r="104" spans="26:26" s="63" customFormat="1" x14ac:dyDescent="0.25">
      <c r="Z104"/>
    </row>
    <row r="105" spans="26:26" s="63" customFormat="1" x14ac:dyDescent="0.25">
      <c r="Z105"/>
    </row>
    <row r="106" spans="26:26" s="63" customFormat="1" x14ac:dyDescent="0.25">
      <c r="Z106"/>
    </row>
    <row r="107" spans="26:26" s="63" customFormat="1" x14ac:dyDescent="0.25">
      <c r="Z107"/>
    </row>
    <row r="108" spans="26:26" s="63" customFormat="1" x14ac:dyDescent="0.25">
      <c r="Z108"/>
    </row>
    <row r="109" spans="26:26" s="63" customFormat="1" x14ac:dyDescent="0.25">
      <c r="Z109"/>
    </row>
    <row r="110" spans="26:26" s="63" customFormat="1" x14ac:dyDescent="0.25">
      <c r="Z110"/>
    </row>
    <row r="111" spans="26:26" s="63" customFormat="1" x14ac:dyDescent="0.25">
      <c r="Z111"/>
    </row>
    <row r="119" spans="1:26" ht="15.75" thickBot="1" x14ac:dyDescent="0.3"/>
    <row r="120" spans="1:26" s="60" customFormat="1" ht="21.75" thickBot="1" x14ac:dyDescent="0.3">
      <c r="A120" s="59" t="s">
        <v>54</v>
      </c>
      <c r="Z120"/>
    </row>
    <row r="121" spans="1:26" s="63" customFormat="1" x14ac:dyDescent="0.25">
      <c r="Z121"/>
    </row>
    <row r="122" spans="1:26" s="63" customFormat="1" x14ac:dyDescent="0.25">
      <c r="Z122"/>
    </row>
    <row r="123" spans="1:26" s="63" customFormat="1" x14ac:dyDescent="0.25">
      <c r="Z123"/>
    </row>
    <row r="124" spans="1:26" s="63" customFormat="1" x14ac:dyDescent="0.25">
      <c r="Z124"/>
    </row>
    <row r="125" spans="1:26" s="63" customFormat="1" x14ac:dyDescent="0.25">
      <c r="Z125"/>
    </row>
    <row r="126" spans="1:26" s="63" customFormat="1" x14ac:dyDescent="0.25">
      <c r="Z126"/>
    </row>
    <row r="127" spans="1:26" s="63" customFormat="1" x14ac:dyDescent="0.25">
      <c r="Z127"/>
    </row>
    <row r="128" spans="1:26" s="63" customFormat="1" x14ac:dyDescent="0.25">
      <c r="Z128"/>
    </row>
    <row r="129" spans="26:26" s="63" customFormat="1" x14ac:dyDescent="0.25">
      <c r="Z129"/>
    </row>
    <row r="130" spans="26:26" s="63" customFormat="1" x14ac:dyDescent="0.25">
      <c r="Z130"/>
    </row>
    <row r="131" spans="26:26" s="63" customFormat="1" x14ac:dyDescent="0.25">
      <c r="Z131"/>
    </row>
    <row r="132" spans="26:26" s="63" customFormat="1" x14ac:dyDescent="0.25">
      <c r="Z132"/>
    </row>
    <row r="133" spans="26:26" s="63" customFormat="1" x14ac:dyDescent="0.25">
      <c r="Z133"/>
    </row>
    <row r="134" spans="26:26" s="63" customFormat="1" x14ac:dyDescent="0.25">
      <c r="Z134"/>
    </row>
    <row r="135" spans="26:26" s="63" customFormat="1" x14ac:dyDescent="0.25">
      <c r="Z135"/>
    </row>
    <row r="136" spans="26:26" s="63" customFormat="1" x14ac:dyDescent="0.25">
      <c r="Z136"/>
    </row>
    <row r="137" spans="26:26" s="63" customFormat="1" x14ac:dyDescent="0.25">
      <c r="Z137"/>
    </row>
    <row r="138" spans="26:26" s="63" customFormat="1" x14ac:dyDescent="0.25">
      <c r="Z138"/>
    </row>
    <row r="139" spans="26:26" s="63" customFormat="1" x14ac:dyDescent="0.25">
      <c r="Z139"/>
    </row>
    <row r="140" spans="26:26" s="63" customFormat="1" x14ac:dyDescent="0.25">
      <c r="Z140"/>
    </row>
    <row r="141" spans="26:26" s="63" customFormat="1" x14ac:dyDescent="0.25">
      <c r="Z141"/>
    </row>
    <row r="142" spans="26:26" s="63" customFormat="1" x14ac:dyDescent="0.25">
      <c r="Z142"/>
    </row>
    <row r="143" spans="26:26" s="63" customFormat="1" x14ac:dyDescent="0.25">
      <c r="Z143"/>
    </row>
    <row r="144" spans="26:26" s="63" customFormat="1" x14ac:dyDescent="0.25">
      <c r="Z144"/>
    </row>
    <row r="145" spans="26:26" s="63" customFormat="1" x14ac:dyDescent="0.25">
      <c r="Z145"/>
    </row>
    <row r="146" spans="26:26" s="63" customFormat="1" x14ac:dyDescent="0.25">
      <c r="Z146"/>
    </row>
    <row r="147" spans="26:26" s="63" customFormat="1" x14ac:dyDescent="0.25">
      <c r="Z147"/>
    </row>
    <row r="148" spans="26:26" s="63" customFormat="1" x14ac:dyDescent="0.25">
      <c r="Z148"/>
    </row>
    <row r="149" spans="26:26" s="63" customFormat="1" x14ac:dyDescent="0.25">
      <c r="Z149"/>
    </row>
    <row r="150" spans="26:26" s="63" customFormat="1" x14ac:dyDescent="0.25">
      <c r="Z150"/>
    </row>
    <row r="151" spans="26:26" s="63" customFormat="1" x14ac:dyDescent="0.25">
      <c r="Z151"/>
    </row>
    <row r="152" spans="26:26" s="63" customFormat="1" x14ac:dyDescent="0.25">
      <c r="Z152"/>
    </row>
    <row r="153" spans="26:26" s="63" customFormat="1" x14ac:dyDescent="0.25">
      <c r="Z153"/>
    </row>
    <row r="154" spans="26:26" s="63" customFormat="1" x14ac:dyDescent="0.25">
      <c r="Z154"/>
    </row>
    <row r="155" spans="26:26" s="63" customFormat="1" x14ac:dyDescent="0.25">
      <c r="Z15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77"/>
  <sheetViews>
    <sheetView topLeftCell="A37" workbookViewId="0">
      <selection activeCell="F5" sqref="F5"/>
    </sheetView>
  </sheetViews>
  <sheetFormatPr baseColWidth="10" defaultRowHeight="15" x14ac:dyDescent="0.25"/>
  <cols>
    <col min="1" max="1" width="25" customWidth="1"/>
    <col min="2" max="2" width="7.42578125" customWidth="1"/>
    <col min="3" max="3" width="18.28515625" bestFit="1" customWidth="1"/>
    <col min="4" max="4" width="4.85546875" bestFit="1" customWidth="1"/>
    <col min="5" max="5" width="5.5703125" bestFit="1" customWidth="1"/>
    <col min="6" max="6" width="37.140625" bestFit="1" customWidth="1"/>
    <col min="7" max="7" width="10.7109375" bestFit="1" customWidth="1"/>
  </cols>
  <sheetData>
    <row r="1" spans="1:26" s="47" customFormat="1" ht="21.75" thickBot="1" x14ac:dyDescent="0.3">
      <c r="A1" s="56" t="s">
        <v>55</v>
      </c>
      <c r="Z1"/>
    </row>
    <row r="2" spans="1:26" s="63" customFormat="1" x14ac:dyDescent="0.25">
      <c r="A2" s="66" t="s">
        <v>185</v>
      </c>
      <c r="B2" s="63" t="s">
        <v>186</v>
      </c>
      <c r="D2" s="63" t="s">
        <v>187</v>
      </c>
      <c r="E2" s="63" t="s">
        <v>188</v>
      </c>
      <c r="F2" s="63" t="s">
        <v>189</v>
      </c>
      <c r="I2" s="63" t="s">
        <v>190</v>
      </c>
      <c r="J2" s="63" t="s">
        <v>103</v>
      </c>
      <c r="Z2"/>
    </row>
    <row r="3" spans="1:26" s="63" customFormat="1" x14ac:dyDescent="0.25">
      <c r="A3" s="66" t="s">
        <v>104</v>
      </c>
      <c r="I3" s="63" t="s">
        <v>191</v>
      </c>
      <c r="J3" s="63" t="s">
        <v>192</v>
      </c>
      <c r="Z3"/>
    </row>
    <row r="4" spans="1:26" s="63" customFormat="1" x14ac:dyDescent="0.25">
      <c r="A4" s="66" t="s">
        <v>109</v>
      </c>
      <c r="B4" s="63" t="s">
        <v>119</v>
      </c>
      <c r="C4" s="63" t="s">
        <v>193</v>
      </c>
      <c r="D4" s="63" t="s">
        <v>111</v>
      </c>
      <c r="E4" s="63" t="s">
        <v>110</v>
      </c>
      <c r="F4" s="63" t="s">
        <v>194</v>
      </c>
      <c r="G4" s="63" t="s">
        <v>113</v>
      </c>
      <c r="H4" s="63" t="s">
        <v>195</v>
      </c>
      <c r="I4" s="63" t="s">
        <v>195</v>
      </c>
      <c r="J4" s="63" t="s">
        <v>117</v>
      </c>
      <c r="Z4"/>
    </row>
    <row r="5" spans="1:26" s="63" customFormat="1" x14ac:dyDescent="0.25">
      <c r="A5" s="66" t="s">
        <v>196</v>
      </c>
      <c r="B5" s="63">
        <v>82354</v>
      </c>
      <c r="C5" s="63">
        <v>184000</v>
      </c>
      <c r="G5" s="63" t="s">
        <v>197</v>
      </c>
      <c r="H5" s="63" t="s">
        <v>198</v>
      </c>
      <c r="I5" s="63" t="s">
        <v>172</v>
      </c>
      <c r="J5" s="63">
        <v>7.7499999999999999E-2</v>
      </c>
      <c r="Z5"/>
    </row>
    <row r="6" spans="1:26" s="63" customFormat="1" x14ac:dyDescent="0.25">
      <c r="A6" s="66" t="s">
        <v>199</v>
      </c>
      <c r="B6" s="63" t="s">
        <v>200</v>
      </c>
      <c r="C6" s="63" t="s">
        <v>201</v>
      </c>
      <c r="F6" s="63" t="s">
        <v>202</v>
      </c>
      <c r="G6" s="63" t="s">
        <v>203</v>
      </c>
      <c r="H6" s="63" t="s">
        <v>204</v>
      </c>
      <c r="I6" s="63" t="s">
        <v>172</v>
      </c>
      <c r="J6" s="63">
        <v>1.8700000000000001E-2</v>
      </c>
      <c r="Z6"/>
    </row>
    <row r="7" spans="1:26" s="63" customFormat="1" x14ac:dyDescent="0.25">
      <c r="A7" s="66" t="s">
        <v>205</v>
      </c>
      <c r="B7" s="63">
        <v>0</v>
      </c>
      <c r="C7" s="63" t="s">
        <v>206</v>
      </c>
      <c r="F7" s="63" t="s">
        <v>207</v>
      </c>
      <c r="G7" s="63" t="s">
        <v>208</v>
      </c>
      <c r="H7" s="63" t="s">
        <v>209</v>
      </c>
      <c r="I7" s="63" t="s">
        <v>172</v>
      </c>
      <c r="J7" s="63">
        <v>5.8799999999999998E-2</v>
      </c>
      <c r="Z7"/>
    </row>
    <row r="8" spans="1:26" s="63" customFormat="1" x14ac:dyDescent="0.25">
      <c r="A8" s="66" t="s">
        <v>68</v>
      </c>
      <c r="Z8"/>
    </row>
    <row r="9" spans="1:26" s="63" customFormat="1" x14ac:dyDescent="0.25">
      <c r="A9" s="66" t="s">
        <v>69</v>
      </c>
      <c r="Z9"/>
    </row>
    <row r="10" spans="1:26" s="63" customFormat="1" x14ac:dyDescent="0.25">
      <c r="A10" s="66" t="s">
        <v>109</v>
      </c>
      <c r="B10" s="63" t="s">
        <v>119</v>
      </c>
      <c r="C10" s="63" t="s">
        <v>193</v>
      </c>
      <c r="D10" s="63" t="s">
        <v>111</v>
      </c>
      <c r="E10" s="63" t="s">
        <v>110</v>
      </c>
      <c r="F10" s="63" t="s">
        <v>194</v>
      </c>
      <c r="G10" s="63" t="s">
        <v>113</v>
      </c>
      <c r="H10" s="63" t="s">
        <v>195</v>
      </c>
      <c r="I10" s="63" t="s">
        <v>195</v>
      </c>
      <c r="J10" s="63" t="s">
        <v>117</v>
      </c>
      <c r="Z10"/>
    </row>
    <row r="11" spans="1:26" s="63" customFormat="1" x14ac:dyDescent="0.25">
      <c r="A11" s="66" t="s">
        <v>70</v>
      </c>
      <c r="Z11"/>
    </row>
    <row r="12" spans="1:26" s="63" customFormat="1" x14ac:dyDescent="0.25">
      <c r="A12" s="66" t="s">
        <v>109</v>
      </c>
      <c r="B12" s="63" t="s">
        <v>119</v>
      </c>
      <c r="C12" s="63" t="s">
        <v>193</v>
      </c>
      <c r="D12" s="63" t="s">
        <v>111</v>
      </c>
      <c r="E12" s="63" t="s">
        <v>110</v>
      </c>
      <c r="F12" s="63" t="s">
        <v>194</v>
      </c>
      <c r="G12" s="63" t="s">
        <v>113</v>
      </c>
      <c r="H12" s="63" t="s">
        <v>195</v>
      </c>
      <c r="I12" s="63" t="s">
        <v>195</v>
      </c>
      <c r="J12" s="63" t="s">
        <v>117</v>
      </c>
      <c r="Z12"/>
    </row>
    <row r="13" spans="1:26" s="63" customFormat="1" x14ac:dyDescent="0.25">
      <c r="A13" s="66" t="s">
        <v>268</v>
      </c>
      <c r="F13" s="63" t="s">
        <v>286</v>
      </c>
      <c r="G13" s="63" t="s">
        <v>156</v>
      </c>
      <c r="H13" s="63" t="s">
        <v>287</v>
      </c>
      <c r="I13" s="63" t="s">
        <v>135</v>
      </c>
      <c r="J13" s="63" t="s">
        <v>137</v>
      </c>
      <c r="Z13"/>
    </row>
    <row r="14" spans="1:26" s="63" customFormat="1" x14ac:dyDescent="0.25">
      <c r="A14" s="66" t="s">
        <v>135</v>
      </c>
      <c r="F14" s="63" t="s">
        <v>288</v>
      </c>
      <c r="H14" s="63" t="s">
        <v>289</v>
      </c>
      <c r="I14" s="63" t="s">
        <v>135</v>
      </c>
      <c r="Z14"/>
    </row>
    <row r="15" spans="1:26" s="63" customFormat="1" x14ac:dyDescent="0.25">
      <c r="A15" s="66" t="s">
        <v>210</v>
      </c>
      <c r="B15" s="63" t="s">
        <v>119</v>
      </c>
      <c r="C15" s="63" t="s">
        <v>193</v>
      </c>
      <c r="D15" s="63" t="s">
        <v>111</v>
      </c>
      <c r="E15" s="63" t="s">
        <v>110</v>
      </c>
      <c r="F15" s="63" t="s">
        <v>211</v>
      </c>
      <c r="G15" s="63" t="s">
        <v>113</v>
      </c>
      <c r="H15" s="63" t="s">
        <v>212</v>
      </c>
      <c r="I15" s="63" t="s">
        <v>212</v>
      </c>
      <c r="J15" s="63" t="s">
        <v>117</v>
      </c>
      <c r="Z15"/>
    </row>
    <row r="16" spans="1:26" s="63" customFormat="1" x14ac:dyDescent="0.25">
      <c r="A16" s="66" t="s">
        <v>269</v>
      </c>
      <c r="B16" s="63">
        <v>9000</v>
      </c>
      <c r="F16" s="63" t="s">
        <v>290</v>
      </c>
      <c r="G16" s="63">
        <v>2.3E-3</v>
      </c>
      <c r="H16" s="63" t="s">
        <v>291</v>
      </c>
      <c r="I16" s="63" t="s">
        <v>135</v>
      </c>
      <c r="J16" s="63">
        <v>1.8700000000000001E-2</v>
      </c>
      <c r="Z16"/>
    </row>
    <row r="17" spans="1:26" s="63" customFormat="1" x14ac:dyDescent="0.25">
      <c r="A17" s="66" t="s">
        <v>270</v>
      </c>
      <c r="B17" s="63">
        <v>1000</v>
      </c>
      <c r="F17" s="63" t="s">
        <v>292</v>
      </c>
      <c r="G17" s="63">
        <v>1E-3</v>
      </c>
      <c r="H17" s="63" t="s">
        <v>293</v>
      </c>
      <c r="I17" s="63" t="s">
        <v>135</v>
      </c>
      <c r="J17" s="63">
        <v>0</v>
      </c>
      <c r="Z17"/>
    </row>
    <row r="18" spans="1:26" s="63" customFormat="1" x14ac:dyDescent="0.25">
      <c r="A18" s="66"/>
      <c r="F18" s="63" t="s">
        <v>213</v>
      </c>
      <c r="J18" s="63">
        <v>2.1499999999999998E-2</v>
      </c>
      <c r="Z18"/>
    </row>
    <row r="19" spans="1:26" s="63" customFormat="1" x14ac:dyDescent="0.25">
      <c r="A19" s="66"/>
      <c r="F19" s="63" t="s">
        <v>214</v>
      </c>
      <c r="J19" s="63">
        <v>0</v>
      </c>
      <c r="Z19"/>
    </row>
    <row r="20" spans="1:26" s="63" customFormat="1" x14ac:dyDescent="0.25">
      <c r="A20" s="66"/>
      <c r="F20" s="63" t="s">
        <v>215</v>
      </c>
      <c r="J20" s="63">
        <v>-2.8E-3</v>
      </c>
      <c r="Z20"/>
    </row>
    <row r="21" spans="1:26" s="63" customFormat="1" x14ac:dyDescent="0.25">
      <c r="A21" s="66"/>
      <c r="F21" s="63" t="s">
        <v>216</v>
      </c>
      <c r="J21" s="63">
        <v>0</v>
      </c>
      <c r="Z21"/>
    </row>
    <row r="22" spans="1:26" s="63" customFormat="1" x14ac:dyDescent="0.25">
      <c r="Z22"/>
    </row>
    <row r="23" spans="1:26" s="63" customFormat="1" x14ac:dyDescent="0.25">
      <c r="A23" s="66"/>
      <c r="I23" s="63" t="s">
        <v>115</v>
      </c>
      <c r="J23" s="63" t="s">
        <v>116</v>
      </c>
      <c r="Z23"/>
    </row>
    <row r="24" spans="1:26" s="63" customFormat="1" x14ac:dyDescent="0.25">
      <c r="A24" s="66"/>
      <c r="F24" s="63" t="s">
        <v>217</v>
      </c>
      <c r="J24" s="63" t="s">
        <v>218</v>
      </c>
      <c r="Z24"/>
    </row>
    <row r="25" spans="1:26" s="63" customFormat="1" x14ac:dyDescent="0.25">
      <c r="Z25"/>
    </row>
    <row r="26" spans="1:26" s="63" customFormat="1" x14ac:dyDescent="0.25">
      <c r="Z26"/>
    </row>
    <row r="27" spans="1:26" s="63" customFormat="1" x14ac:dyDescent="0.25">
      <c r="Z27"/>
    </row>
    <row r="28" spans="1:26" s="63" customFormat="1" x14ac:dyDescent="0.25">
      <c r="A28" s="66" t="s">
        <v>219</v>
      </c>
      <c r="B28" s="63" t="s">
        <v>119</v>
      </c>
      <c r="C28" s="63" t="s">
        <v>193</v>
      </c>
      <c r="D28" s="63" t="s">
        <v>111</v>
      </c>
      <c r="E28" s="63" t="s">
        <v>110</v>
      </c>
      <c r="F28" s="63" t="s">
        <v>194</v>
      </c>
      <c r="G28" s="63" t="s">
        <v>113</v>
      </c>
      <c r="H28" s="63" t="s">
        <v>195</v>
      </c>
      <c r="I28" s="63" t="s">
        <v>220</v>
      </c>
      <c r="Z28"/>
    </row>
    <row r="29" spans="1:26" s="63" customFormat="1" x14ac:dyDescent="0.25">
      <c r="A29" s="66" t="s">
        <v>271</v>
      </c>
      <c r="I29" s="63" t="s">
        <v>135</v>
      </c>
      <c r="Z29"/>
    </row>
    <row r="30" spans="1:26" s="63" customFormat="1" x14ac:dyDescent="0.25">
      <c r="A30" s="66" t="s">
        <v>221</v>
      </c>
      <c r="B30" s="63" t="s">
        <v>119</v>
      </c>
      <c r="C30" s="63" t="s">
        <v>193</v>
      </c>
      <c r="D30" s="63" t="s">
        <v>111</v>
      </c>
      <c r="E30" s="63" t="s">
        <v>110</v>
      </c>
      <c r="F30" s="63" t="s">
        <v>194</v>
      </c>
      <c r="G30" s="63" t="s">
        <v>113</v>
      </c>
      <c r="H30" s="63" t="s">
        <v>195</v>
      </c>
      <c r="I30" s="63" t="s">
        <v>135</v>
      </c>
      <c r="Z30"/>
    </row>
    <row r="31" spans="1:26" s="63" customFormat="1" x14ac:dyDescent="0.25">
      <c r="A31" s="66" t="s">
        <v>272</v>
      </c>
      <c r="B31" s="63" t="s">
        <v>222</v>
      </c>
      <c r="C31" s="63" t="s">
        <v>135</v>
      </c>
      <c r="D31" s="63" t="s">
        <v>223</v>
      </c>
      <c r="E31" s="63" t="s">
        <v>224</v>
      </c>
      <c r="F31" s="63" t="s">
        <v>294</v>
      </c>
      <c r="G31" s="63" t="s">
        <v>225</v>
      </c>
      <c r="H31" s="63" t="s">
        <v>226</v>
      </c>
      <c r="I31" s="63" t="s">
        <v>135</v>
      </c>
      <c r="Z31"/>
    </row>
    <row r="32" spans="1:26" s="63" customFormat="1" x14ac:dyDescent="0.25">
      <c r="A32" s="66" t="s">
        <v>273</v>
      </c>
      <c r="C32" s="63" t="s">
        <v>135</v>
      </c>
      <c r="D32" s="63" t="s">
        <v>227</v>
      </c>
      <c r="E32" s="63" t="s">
        <v>228</v>
      </c>
      <c r="F32" s="63" t="s">
        <v>295</v>
      </c>
      <c r="H32" s="63" t="s">
        <v>229</v>
      </c>
      <c r="I32" s="63" t="s">
        <v>135</v>
      </c>
      <c r="Z32"/>
    </row>
    <row r="33" spans="1:26" s="63" customFormat="1" x14ac:dyDescent="0.25">
      <c r="A33" s="66" t="s">
        <v>230</v>
      </c>
      <c r="B33" s="63" t="s">
        <v>119</v>
      </c>
      <c r="C33" s="63" t="s">
        <v>231</v>
      </c>
      <c r="D33" s="63" t="s">
        <v>111</v>
      </c>
      <c r="E33" s="63" t="s">
        <v>110</v>
      </c>
      <c r="F33" s="63" t="s">
        <v>232</v>
      </c>
      <c r="G33" s="63" t="s">
        <v>113</v>
      </c>
      <c r="H33" s="63" t="s">
        <v>195</v>
      </c>
      <c r="I33" s="63" t="s">
        <v>135</v>
      </c>
      <c r="Z33"/>
    </row>
    <row r="34" spans="1:26" s="63" customFormat="1" x14ac:dyDescent="0.25">
      <c r="A34" s="66" t="s">
        <v>274</v>
      </c>
      <c r="B34" s="63" t="s">
        <v>233</v>
      </c>
      <c r="C34" s="63" t="s">
        <v>234</v>
      </c>
      <c r="D34" s="63">
        <v>970</v>
      </c>
      <c r="E34" s="63" t="s">
        <v>168</v>
      </c>
      <c r="F34" s="63" t="s">
        <v>296</v>
      </c>
      <c r="H34" s="63">
        <v>2.1499999999999998E-2</v>
      </c>
      <c r="I34" s="63" t="s">
        <v>135</v>
      </c>
      <c r="J34" s="63">
        <v>5.4100000000000002E-2</v>
      </c>
      <c r="Z34" t="s">
        <v>308</v>
      </c>
    </row>
    <row r="35" spans="1:26" s="63" customFormat="1" x14ac:dyDescent="0.25">
      <c r="A35" s="66" t="s">
        <v>275</v>
      </c>
      <c r="B35" s="63" t="s">
        <v>235</v>
      </c>
      <c r="C35" s="63" t="s">
        <v>236</v>
      </c>
      <c r="D35" s="63">
        <v>970</v>
      </c>
      <c r="E35" s="63" t="s">
        <v>237</v>
      </c>
      <c r="F35" s="63" t="s">
        <v>297</v>
      </c>
      <c r="H35" s="63">
        <v>0</v>
      </c>
      <c r="I35" s="63" t="s">
        <v>135</v>
      </c>
      <c r="J35" s="63">
        <v>0</v>
      </c>
      <c r="Z35" t="s">
        <v>308</v>
      </c>
    </row>
    <row r="36" spans="1:26" s="63" customFormat="1" x14ac:dyDescent="0.25">
      <c r="A36" s="66" t="s">
        <v>276</v>
      </c>
      <c r="B36" s="63" t="s">
        <v>238</v>
      </c>
      <c r="C36" s="63" t="s">
        <v>239</v>
      </c>
      <c r="D36" s="63">
        <v>970</v>
      </c>
      <c r="E36" s="63" t="s">
        <v>240</v>
      </c>
      <c r="F36" s="63" t="s">
        <v>298</v>
      </c>
      <c r="H36" s="63">
        <v>0</v>
      </c>
      <c r="I36" s="63" t="s">
        <v>135</v>
      </c>
      <c r="J36" s="63">
        <v>0</v>
      </c>
      <c r="Z36" t="s">
        <v>308</v>
      </c>
    </row>
    <row r="37" spans="1:26" s="63" customFormat="1" x14ac:dyDescent="0.25">
      <c r="A37" s="66" t="s">
        <v>277</v>
      </c>
      <c r="B37" s="63" t="s">
        <v>235</v>
      </c>
      <c r="C37" s="63" t="s">
        <v>236</v>
      </c>
      <c r="D37" s="63">
        <v>970</v>
      </c>
      <c r="E37" s="63" t="s">
        <v>237</v>
      </c>
      <c r="F37" s="63" t="s">
        <v>297</v>
      </c>
      <c r="H37" s="63">
        <v>0</v>
      </c>
      <c r="I37" s="63" t="s">
        <v>135</v>
      </c>
      <c r="J37" s="63">
        <v>0</v>
      </c>
      <c r="Z37" t="s">
        <v>308</v>
      </c>
    </row>
    <row r="38" spans="1:26" s="63" customFormat="1" x14ac:dyDescent="0.25">
      <c r="A38" s="66" t="s">
        <v>278</v>
      </c>
      <c r="B38" s="63" t="s">
        <v>241</v>
      </c>
      <c r="C38" s="63" t="s">
        <v>135</v>
      </c>
      <c r="D38" s="63">
        <v>970</v>
      </c>
      <c r="E38" s="63" t="s">
        <v>242</v>
      </c>
      <c r="F38" s="63" t="s">
        <v>299</v>
      </c>
      <c r="H38" s="63">
        <v>0</v>
      </c>
      <c r="I38" s="63" t="s">
        <v>135</v>
      </c>
      <c r="J38" s="63">
        <v>0</v>
      </c>
      <c r="Z38" t="s">
        <v>308</v>
      </c>
    </row>
    <row r="39" spans="1:26" s="63" customFormat="1" x14ac:dyDescent="0.25">
      <c r="A39" s="66" t="s">
        <v>279</v>
      </c>
      <c r="B39" s="63" t="s">
        <v>243</v>
      </c>
      <c r="C39" s="63" t="s">
        <v>244</v>
      </c>
      <c r="D39" s="63">
        <v>970</v>
      </c>
      <c r="E39" s="63" t="s">
        <v>176</v>
      </c>
      <c r="F39" s="63" t="s">
        <v>300</v>
      </c>
      <c r="H39" s="63">
        <v>8.9999999999999998E-4</v>
      </c>
      <c r="I39" s="63" t="s">
        <v>135</v>
      </c>
      <c r="J39" s="63">
        <v>2.3E-3</v>
      </c>
      <c r="Z39" t="s">
        <v>308</v>
      </c>
    </row>
    <row r="40" spans="1:26" s="63" customFormat="1" x14ac:dyDescent="0.25">
      <c r="A40" s="66" t="s">
        <v>221</v>
      </c>
      <c r="B40" s="63" t="s">
        <v>119</v>
      </c>
      <c r="C40" s="63" t="s">
        <v>193</v>
      </c>
      <c r="D40" s="63" t="s">
        <v>111</v>
      </c>
      <c r="E40" s="63" t="s">
        <v>110</v>
      </c>
      <c r="F40" s="63" t="s">
        <v>194</v>
      </c>
      <c r="G40" s="63" t="s">
        <v>113</v>
      </c>
      <c r="H40" s="63" t="s">
        <v>195</v>
      </c>
      <c r="I40" s="63" t="s">
        <v>245</v>
      </c>
      <c r="J40" s="63" t="s">
        <v>116</v>
      </c>
      <c r="Z40"/>
    </row>
    <row r="41" spans="1:26" s="63" customFormat="1" x14ac:dyDescent="0.25">
      <c r="A41" s="66" t="s">
        <v>214</v>
      </c>
      <c r="I41" s="63" t="s">
        <v>135</v>
      </c>
      <c r="J41" s="63" t="s">
        <v>246</v>
      </c>
      <c r="Z41"/>
    </row>
    <row r="42" spans="1:26" s="63" customFormat="1" x14ac:dyDescent="0.25">
      <c r="A42" s="66" t="s">
        <v>219</v>
      </c>
      <c r="B42" s="63" t="s">
        <v>119</v>
      </c>
      <c r="C42" s="63" t="s">
        <v>193</v>
      </c>
      <c r="D42" s="63" t="s">
        <v>111</v>
      </c>
      <c r="E42" s="63" t="s">
        <v>110</v>
      </c>
      <c r="F42" s="63" t="s">
        <v>194</v>
      </c>
      <c r="G42" s="63" t="s">
        <v>113</v>
      </c>
      <c r="H42" s="63" t="s">
        <v>195</v>
      </c>
      <c r="I42" s="63" t="s">
        <v>220</v>
      </c>
      <c r="Z42"/>
    </row>
    <row r="43" spans="1:26" s="63" customFormat="1" x14ac:dyDescent="0.25">
      <c r="A43" s="66" t="s">
        <v>219</v>
      </c>
      <c r="B43" s="63" t="s">
        <v>119</v>
      </c>
      <c r="C43" s="63" t="s">
        <v>193</v>
      </c>
      <c r="D43" s="63" t="s">
        <v>111</v>
      </c>
      <c r="E43" s="63" t="s">
        <v>110</v>
      </c>
      <c r="F43" s="63" t="s">
        <v>194</v>
      </c>
      <c r="G43" s="63" t="s">
        <v>113</v>
      </c>
      <c r="H43" s="63" t="s">
        <v>195</v>
      </c>
      <c r="I43" s="63" t="s">
        <v>220</v>
      </c>
      <c r="Z43"/>
    </row>
    <row r="44" spans="1:26" s="63" customFormat="1" x14ac:dyDescent="0.25">
      <c r="A44" s="66" t="s">
        <v>280</v>
      </c>
      <c r="I44" s="63" t="s">
        <v>135</v>
      </c>
      <c r="Z44"/>
    </row>
    <row r="45" spans="1:26" s="63" customFormat="1" x14ac:dyDescent="0.25">
      <c r="A45" s="66" t="s">
        <v>221</v>
      </c>
      <c r="B45" s="63" t="s">
        <v>119</v>
      </c>
      <c r="C45" s="63" t="s">
        <v>193</v>
      </c>
      <c r="D45" s="63" t="s">
        <v>111</v>
      </c>
      <c r="E45" s="63" t="s">
        <v>110</v>
      </c>
      <c r="F45" s="63" t="s">
        <v>194</v>
      </c>
      <c r="G45" s="63" t="s">
        <v>113</v>
      </c>
      <c r="H45" s="63" t="s">
        <v>195</v>
      </c>
      <c r="I45" s="63" t="s">
        <v>135</v>
      </c>
      <c r="Z45"/>
    </row>
    <row r="46" spans="1:26" s="63" customFormat="1" x14ac:dyDescent="0.25">
      <c r="A46" s="66" t="s">
        <v>281</v>
      </c>
      <c r="B46" s="63" t="s">
        <v>301</v>
      </c>
      <c r="C46" s="63" t="s">
        <v>247</v>
      </c>
      <c r="D46" s="63" t="s">
        <v>248</v>
      </c>
      <c r="E46" s="63" t="s">
        <v>135</v>
      </c>
      <c r="F46" s="63" t="s">
        <v>302</v>
      </c>
      <c r="G46" s="63" t="s">
        <v>303</v>
      </c>
      <c r="H46" s="63" t="s">
        <v>249</v>
      </c>
      <c r="I46" s="63" t="s">
        <v>135</v>
      </c>
      <c r="Z46"/>
    </row>
    <row r="47" spans="1:26" s="63" customFormat="1" x14ac:dyDescent="0.25">
      <c r="A47" s="66" t="s">
        <v>282</v>
      </c>
      <c r="B47" s="63" t="s">
        <v>135</v>
      </c>
      <c r="C47" s="63" t="s">
        <v>135</v>
      </c>
      <c r="D47" s="63" t="s">
        <v>250</v>
      </c>
      <c r="E47" s="63" t="s">
        <v>135</v>
      </c>
      <c r="F47" s="63" t="s">
        <v>135</v>
      </c>
      <c r="G47" s="63" t="s">
        <v>304</v>
      </c>
      <c r="H47" s="63" t="s">
        <v>251</v>
      </c>
      <c r="I47" s="63" t="s">
        <v>135</v>
      </c>
      <c r="Z47"/>
    </row>
    <row r="48" spans="1:26" s="63" customFormat="1" x14ac:dyDescent="0.25">
      <c r="A48" s="66" t="s">
        <v>252</v>
      </c>
      <c r="B48" s="63" t="s">
        <v>253</v>
      </c>
      <c r="C48" s="63" t="s">
        <v>254</v>
      </c>
      <c r="D48" s="63" t="s">
        <v>111</v>
      </c>
      <c r="E48" s="63" t="s">
        <v>255</v>
      </c>
      <c r="F48" s="63" t="s">
        <v>256</v>
      </c>
      <c r="G48" s="63" t="s">
        <v>257</v>
      </c>
      <c r="H48" s="63" t="s">
        <v>195</v>
      </c>
      <c r="I48" s="63" t="s">
        <v>135</v>
      </c>
      <c r="Z48"/>
    </row>
    <row r="49" spans="1:26" s="63" customFormat="1" x14ac:dyDescent="0.25">
      <c r="A49" s="66" t="s">
        <v>283</v>
      </c>
      <c r="B49" s="63" t="s">
        <v>135</v>
      </c>
      <c r="C49" s="63" t="s">
        <v>135</v>
      </c>
      <c r="D49" s="63">
        <v>10</v>
      </c>
      <c r="E49" s="63" t="s">
        <v>135</v>
      </c>
      <c r="F49" s="63" t="s">
        <v>305</v>
      </c>
      <c r="G49" s="63" t="s">
        <v>135</v>
      </c>
      <c r="H49" s="63">
        <v>0</v>
      </c>
      <c r="I49" s="63" t="s">
        <v>135</v>
      </c>
      <c r="J49" s="63">
        <v>0</v>
      </c>
      <c r="Z49"/>
    </row>
    <row r="50" spans="1:26" s="63" customFormat="1" x14ac:dyDescent="0.25">
      <c r="A50" s="66" t="s">
        <v>284</v>
      </c>
      <c r="B50" s="63" t="s">
        <v>135</v>
      </c>
      <c r="C50" s="63" t="s">
        <v>135</v>
      </c>
      <c r="D50" s="63">
        <v>10</v>
      </c>
      <c r="E50" s="63" t="s">
        <v>135</v>
      </c>
      <c r="F50" s="63" t="s">
        <v>306</v>
      </c>
      <c r="G50" s="63" t="s">
        <v>135</v>
      </c>
      <c r="H50" s="63">
        <v>0</v>
      </c>
      <c r="I50" s="63" t="s">
        <v>135</v>
      </c>
      <c r="J50" s="63">
        <v>0</v>
      </c>
      <c r="Z50"/>
    </row>
    <row r="51" spans="1:26" s="63" customFormat="1" x14ac:dyDescent="0.25">
      <c r="A51" s="66" t="s">
        <v>284</v>
      </c>
      <c r="B51" s="63" t="s">
        <v>135</v>
      </c>
      <c r="C51" s="63" t="s">
        <v>135</v>
      </c>
      <c r="D51" s="63">
        <v>20</v>
      </c>
      <c r="E51" s="63" t="s">
        <v>135</v>
      </c>
      <c r="F51" s="63" t="s">
        <v>307</v>
      </c>
      <c r="G51" s="63" t="s">
        <v>135</v>
      </c>
      <c r="H51" s="63">
        <v>0</v>
      </c>
      <c r="I51" s="63" t="s">
        <v>135</v>
      </c>
      <c r="J51" s="63">
        <v>0</v>
      </c>
      <c r="Z51"/>
    </row>
    <row r="52" spans="1:26" s="63" customFormat="1" x14ac:dyDescent="0.25">
      <c r="A52" s="66" t="s">
        <v>221</v>
      </c>
      <c r="B52" s="63" t="s">
        <v>119</v>
      </c>
      <c r="C52" s="63" t="s">
        <v>193</v>
      </c>
      <c r="D52" s="63" t="s">
        <v>111</v>
      </c>
      <c r="E52" s="63" t="s">
        <v>110</v>
      </c>
      <c r="F52" s="63" t="s">
        <v>194</v>
      </c>
      <c r="G52" s="63" t="s">
        <v>113</v>
      </c>
      <c r="H52" s="63" t="s">
        <v>195</v>
      </c>
      <c r="I52" s="63" t="s">
        <v>245</v>
      </c>
      <c r="J52" s="63" t="s">
        <v>116</v>
      </c>
      <c r="Z52"/>
    </row>
    <row r="53" spans="1:26" s="63" customFormat="1" x14ac:dyDescent="0.25">
      <c r="A53" s="66" t="s">
        <v>285</v>
      </c>
      <c r="B53" s="63" t="s">
        <v>258</v>
      </c>
      <c r="I53" s="63" t="s">
        <v>135</v>
      </c>
      <c r="J53" s="63" t="s">
        <v>259</v>
      </c>
      <c r="Z53"/>
    </row>
    <row r="54" spans="1:26" s="63" customFormat="1" x14ac:dyDescent="0.25">
      <c r="A54" s="66" t="s">
        <v>219</v>
      </c>
      <c r="B54" s="63" t="s">
        <v>119</v>
      </c>
      <c r="C54" s="63" t="s">
        <v>193</v>
      </c>
      <c r="D54" s="63" t="s">
        <v>111</v>
      </c>
      <c r="E54" s="63" t="s">
        <v>110</v>
      </c>
      <c r="F54" s="63" t="s">
        <v>194</v>
      </c>
      <c r="G54" s="63" t="s">
        <v>113</v>
      </c>
      <c r="H54" s="63" t="s">
        <v>195</v>
      </c>
      <c r="I54" s="63" t="s">
        <v>220</v>
      </c>
      <c r="Z54"/>
    </row>
    <row r="55" spans="1:26" s="63" customFormat="1" x14ac:dyDescent="0.25">
      <c r="A55" s="66"/>
      <c r="F55" s="63" t="s">
        <v>260</v>
      </c>
      <c r="G55" s="63" t="s">
        <v>261</v>
      </c>
      <c r="J55" s="63">
        <v>2.1499999999999998E-2</v>
      </c>
      <c r="Z55"/>
    </row>
    <row r="56" spans="1:26" s="63" customFormat="1" x14ac:dyDescent="0.25">
      <c r="A56" s="66"/>
      <c r="F56" s="63" t="s">
        <v>262</v>
      </c>
      <c r="G56" s="63" t="s">
        <v>159</v>
      </c>
      <c r="J56" s="63">
        <v>5.6399999999999999E-2</v>
      </c>
      <c r="Z56"/>
    </row>
    <row r="57" spans="1:26" s="63" customFormat="1" x14ac:dyDescent="0.25">
      <c r="A57" s="66"/>
      <c r="F57" s="63" t="s">
        <v>263</v>
      </c>
      <c r="G57" s="63" t="s">
        <v>264</v>
      </c>
      <c r="H57" s="63" t="s">
        <v>261</v>
      </c>
      <c r="J57" s="63">
        <v>-2.8E-3</v>
      </c>
      <c r="Z57"/>
    </row>
    <row r="58" spans="1:26" s="63" customFormat="1" x14ac:dyDescent="0.25">
      <c r="A58" s="66"/>
      <c r="F58" s="63" t="s">
        <v>263</v>
      </c>
      <c r="G58" s="63" t="s">
        <v>166</v>
      </c>
      <c r="H58" s="63" t="s">
        <v>159</v>
      </c>
      <c r="J58" s="63">
        <v>0</v>
      </c>
      <c r="Z58"/>
    </row>
    <row r="59" spans="1:26" s="63" customFormat="1" x14ac:dyDescent="0.25">
      <c r="A59" s="66"/>
      <c r="F59" s="63" t="s">
        <v>265</v>
      </c>
      <c r="G59" s="63" t="s">
        <v>209</v>
      </c>
      <c r="J59" s="63">
        <v>0</v>
      </c>
      <c r="Z59"/>
    </row>
    <row r="60" spans="1:26" s="63" customFormat="1" x14ac:dyDescent="0.25">
      <c r="A60" s="66"/>
      <c r="I60" s="63" t="s">
        <v>115</v>
      </c>
      <c r="J60" s="63" t="s">
        <v>116</v>
      </c>
      <c r="Z60"/>
    </row>
    <row r="61" spans="1:26" s="63" customFormat="1" x14ac:dyDescent="0.25">
      <c r="A61" s="66"/>
      <c r="F61" s="63" t="s">
        <v>217</v>
      </c>
      <c r="G61" s="63" t="s">
        <v>266</v>
      </c>
      <c r="H61" s="63" t="s">
        <v>267</v>
      </c>
      <c r="J61" s="63">
        <v>7.51E-2</v>
      </c>
      <c r="Z61"/>
    </row>
    <row r="62" spans="1:26" s="63" customFormat="1" x14ac:dyDescent="0.25">
      <c r="Z62"/>
    </row>
    <row r="63" spans="1:26" s="63" customFormat="1" x14ac:dyDescent="0.25">
      <c r="Z63"/>
    </row>
    <row r="64" spans="1:26" s="63" customFormat="1" x14ac:dyDescent="0.25">
      <c r="Z64"/>
    </row>
    <row r="65" spans="26:26" s="63" customFormat="1" x14ac:dyDescent="0.25">
      <c r="Z65"/>
    </row>
    <row r="119" spans="1:26" ht="15.75" thickBot="1" x14ac:dyDescent="0.3"/>
    <row r="120" spans="1:26" s="60" customFormat="1" ht="21.75" thickBot="1" x14ac:dyDescent="0.3">
      <c r="A120" s="59" t="s">
        <v>54</v>
      </c>
      <c r="Z120"/>
    </row>
    <row r="121" spans="1:26" s="63" customFormat="1" x14ac:dyDescent="0.25">
      <c r="Z121"/>
    </row>
    <row r="122" spans="1:26" s="63" customFormat="1" x14ac:dyDescent="0.25">
      <c r="Z122"/>
    </row>
    <row r="123" spans="1:26" s="63" customFormat="1" x14ac:dyDescent="0.25">
      <c r="Z123"/>
    </row>
    <row r="124" spans="1:26" s="63" customFormat="1" x14ac:dyDescent="0.25">
      <c r="Z124"/>
    </row>
    <row r="125" spans="1:26" s="63" customFormat="1" x14ac:dyDescent="0.25">
      <c r="Z125"/>
    </row>
    <row r="126" spans="1:26" s="63" customFormat="1" x14ac:dyDescent="0.25">
      <c r="Z126"/>
    </row>
    <row r="127" spans="1:26" s="63" customFormat="1" x14ac:dyDescent="0.25">
      <c r="Z127"/>
    </row>
    <row r="128" spans="1:26" s="63" customFormat="1" x14ac:dyDescent="0.25">
      <c r="Z128"/>
    </row>
    <row r="129" spans="26:26" s="63" customFormat="1" x14ac:dyDescent="0.25">
      <c r="Z129"/>
    </row>
    <row r="130" spans="26:26" s="63" customFormat="1" x14ac:dyDescent="0.25">
      <c r="Z130"/>
    </row>
    <row r="131" spans="26:26" s="63" customFormat="1" x14ac:dyDescent="0.25">
      <c r="Z131"/>
    </row>
    <row r="132" spans="26:26" s="63" customFormat="1" x14ac:dyDescent="0.25">
      <c r="Z132"/>
    </row>
    <row r="133" spans="26:26" s="63" customFormat="1" x14ac:dyDescent="0.25">
      <c r="Z133"/>
    </row>
    <row r="134" spans="26:26" s="63" customFormat="1" x14ac:dyDescent="0.25">
      <c r="Z134"/>
    </row>
    <row r="135" spans="26:26" s="63" customFormat="1" x14ac:dyDescent="0.25">
      <c r="Z135"/>
    </row>
    <row r="136" spans="26:26" s="63" customFormat="1" x14ac:dyDescent="0.25">
      <c r="Z136"/>
    </row>
    <row r="137" spans="26:26" s="63" customFormat="1" x14ac:dyDescent="0.25">
      <c r="Z137"/>
    </row>
    <row r="138" spans="26:26" s="63" customFormat="1" x14ac:dyDescent="0.25">
      <c r="Z138"/>
    </row>
    <row r="139" spans="26:26" s="63" customFormat="1" x14ac:dyDescent="0.25">
      <c r="Z139"/>
    </row>
    <row r="140" spans="26:26" s="63" customFormat="1" x14ac:dyDescent="0.25">
      <c r="Z140"/>
    </row>
    <row r="141" spans="26:26" s="63" customFormat="1" x14ac:dyDescent="0.25">
      <c r="Z141"/>
    </row>
    <row r="142" spans="26:26" s="63" customFormat="1" x14ac:dyDescent="0.25">
      <c r="Z142"/>
    </row>
    <row r="143" spans="26:26" s="63" customFormat="1" x14ac:dyDescent="0.25">
      <c r="Z143"/>
    </row>
    <row r="144" spans="26:26" s="63" customFormat="1" x14ac:dyDescent="0.25">
      <c r="Z144"/>
    </row>
    <row r="145" spans="26:26" s="63" customFormat="1" x14ac:dyDescent="0.25">
      <c r="Z145"/>
    </row>
    <row r="146" spans="26:26" s="63" customFormat="1" x14ac:dyDescent="0.25">
      <c r="Z146"/>
    </row>
    <row r="147" spans="26:26" s="63" customFormat="1" x14ac:dyDescent="0.25">
      <c r="Z147"/>
    </row>
    <row r="148" spans="26:26" s="63" customFormat="1" x14ac:dyDescent="0.25">
      <c r="Z148"/>
    </row>
    <row r="149" spans="26:26" s="63" customFormat="1" x14ac:dyDescent="0.25">
      <c r="Z149"/>
    </row>
    <row r="150" spans="26:26" s="63" customFormat="1" x14ac:dyDescent="0.25">
      <c r="Z150"/>
    </row>
    <row r="151" spans="26:26" s="63" customFormat="1" x14ac:dyDescent="0.25">
      <c r="Z151"/>
    </row>
    <row r="152" spans="26:26" s="63" customFormat="1" x14ac:dyDescent="0.25">
      <c r="Z152"/>
    </row>
    <row r="153" spans="26:26" s="63" customFormat="1" x14ac:dyDescent="0.25">
      <c r="Z153"/>
    </row>
    <row r="154" spans="26:26" s="63" customFormat="1" x14ac:dyDescent="0.25">
      <c r="Z154"/>
    </row>
    <row r="155" spans="26:26" s="63" customFormat="1" x14ac:dyDescent="0.25">
      <c r="Z155"/>
    </row>
    <row r="156" spans="26:26" s="63" customFormat="1" x14ac:dyDescent="0.25">
      <c r="Z156"/>
    </row>
    <row r="157" spans="26:26" s="63" customFormat="1" x14ac:dyDescent="0.25">
      <c r="Z157"/>
    </row>
    <row r="158" spans="26:26" s="63" customFormat="1" x14ac:dyDescent="0.25">
      <c r="Z158"/>
    </row>
    <row r="159" spans="26:26" s="63" customFormat="1" x14ac:dyDescent="0.25">
      <c r="Z159"/>
    </row>
    <row r="160" spans="26:26" s="63" customFormat="1" x14ac:dyDescent="0.25">
      <c r="Z160"/>
    </row>
    <row r="161" spans="26:26" s="63" customFormat="1" x14ac:dyDescent="0.25">
      <c r="Z161"/>
    </row>
    <row r="162" spans="26:26" s="63" customFormat="1" x14ac:dyDescent="0.25">
      <c r="Z162"/>
    </row>
    <row r="163" spans="26:26" s="63" customFormat="1" x14ac:dyDescent="0.25">
      <c r="Z163"/>
    </row>
    <row r="164" spans="26:26" s="63" customFormat="1" x14ac:dyDescent="0.25">
      <c r="Z164"/>
    </row>
    <row r="165" spans="26:26" s="63" customFormat="1" x14ac:dyDescent="0.25">
      <c r="Z165"/>
    </row>
    <row r="166" spans="26:26" s="63" customFormat="1" x14ac:dyDescent="0.25">
      <c r="Z166"/>
    </row>
    <row r="167" spans="26:26" s="63" customFormat="1" x14ac:dyDescent="0.25">
      <c r="Z167"/>
    </row>
    <row r="168" spans="26:26" s="63" customFormat="1" x14ac:dyDescent="0.25">
      <c r="Z168"/>
    </row>
    <row r="169" spans="26:26" s="63" customFormat="1" x14ac:dyDescent="0.25">
      <c r="Z169"/>
    </row>
    <row r="170" spans="26:26" s="63" customFormat="1" x14ac:dyDescent="0.25">
      <c r="Z170"/>
    </row>
    <row r="171" spans="26:26" s="63" customFormat="1" x14ac:dyDescent="0.25">
      <c r="Z171"/>
    </row>
    <row r="172" spans="26:26" s="63" customFormat="1" x14ac:dyDescent="0.25">
      <c r="Z172"/>
    </row>
    <row r="173" spans="26:26" s="63" customFormat="1" x14ac:dyDescent="0.25">
      <c r="Z173"/>
    </row>
    <row r="174" spans="26:26" s="63" customFormat="1" x14ac:dyDescent="0.25">
      <c r="Z174"/>
    </row>
    <row r="175" spans="26:26" s="63" customFormat="1" x14ac:dyDescent="0.25">
      <c r="Z175"/>
    </row>
    <row r="176" spans="26:26" s="63" customFormat="1" x14ac:dyDescent="0.25">
      <c r="Z176"/>
    </row>
    <row r="177" spans="26:26" s="63" customFormat="1" x14ac:dyDescent="0.25">
      <c r="Z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alv int</vt:lpstr>
      <vt:lpstr>Baan-1 synthese</vt:lpstr>
      <vt:lpstr>Baan-2 actual</vt:lpstr>
      <vt:lpstr>Baan-3 estimated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u9250159</cp:lastModifiedBy>
  <dcterms:created xsi:type="dcterms:W3CDTF">2014-05-13T09:38:28Z</dcterms:created>
  <dcterms:modified xsi:type="dcterms:W3CDTF">2014-08-25T14:09:30Z</dcterms:modified>
</cp:coreProperties>
</file>