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9585" yWindow="1365" windowWidth="4800" windowHeight="4860"/>
  </bookViews>
  <sheets>
    <sheet name="ROI" sheetId="1" r:id="rId1"/>
    <sheet name="ROI (2)" sheetId="6" state="hidden" r:id="rId2"/>
    <sheet name="Financements" sheetId="9" state="hidden" r:id="rId3"/>
    <sheet name="Enveloppe financement" sheetId="5" state="hidden" r:id="rId4"/>
  </sheets>
  <definedNames>
    <definedName name="_xlnm._FilterDatabase" localSheetId="0" hidden="1">ROI!$B$14:$W$53</definedName>
    <definedName name="_xlnm._FilterDatabase" localSheetId="1" hidden="1">'ROI (2)'!$A$6:$XEY$30</definedName>
    <definedName name="_xlnm.Print_Area" localSheetId="3">'Enveloppe financement'!$A$1:$AA$26</definedName>
    <definedName name="_xlnm.Print_Area" localSheetId="2">Financements!$A$1:$F$105</definedName>
    <definedName name="_xlnm.Print_Area" localSheetId="0">ROI!$B$1:$W$27</definedName>
    <definedName name="_xlnm.Print_Area" localSheetId="1">'ROI (2)'!#REF!</definedName>
  </definedNames>
  <calcPr calcId="145621"/>
  <pivotCaches>
    <pivotCache cacheId="33" r:id="rId5"/>
    <pivotCache cacheId="34" r:id="rId6"/>
    <pivotCache cacheId="35" r:id="rId7"/>
  </pivotCaches>
</workbook>
</file>

<file path=xl/calcChain.xml><?xml version="1.0" encoding="utf-8"?>
<calcChain xmlns="http://schemas.openxmlformats.org/spreadsheetml/2006/main">
  <c r="W32" i="1" l="1"/>
  <c r="R19" i="1"/>
  <c r="W19" i="1" s="1"/>
  <c r="T19" i="1"/>
  <c r="V19" i="1"/>
  <c r="R20" i="1"/>
  <c r="W20" i="1" s="1"/>
  <c r="T20" i="1"/>
  <c r="V20" i="1"/>
  <c r="R21" i="1"/>
  <c r="W21" i="1" s="1"/>
  <c r="T21" i="1"/>
  <c r="V21" i="1"/>
  <c r="R75" i="1"/>
  <c r="W75" i="1" s="1"/>
  <c r="R74" i="1"/>
  <c r="W74" i="1" s="1"/>
  <c r="R73" i="1"/>
  <c r="W73" i="1" s="1"/>
  <c r="R72" i="1"/>
  <c r="W72" i="1" s="1"/>
  <c r="R71" i="1"/>
  <c r="W71" i="1" s="1"/>
  <c r="R70" i="1"/>
  <c r="W70" i="1" s="1"/>
  <c r="R69" i="1"/>
  <c r="W69" i="1" s="1"/>
  <c r="R68" i="1"/>
  <c r="W68" i="1" s="1"/>
  <c r="R67" i="1"/>
  <c r="W67" i="1" s="1"/>
  <c r="R66" i="1"/>
  <c r="W66" i="1" s="1"/>
  <c r="R65" i="1"/>
  <c r="W65" i="1" s="1"/>
  <c r="R64" i="1"/>
  <c r="W64" i="1" s="1"/>
  <c r="R63" i="1"/>
  <c r="W63" i="1" s="1"/>
  <c r="R62" i="1"/>
  <c r="W62" i="1" s="1"/>
  <c r="R61" i="1"/>
  <c r="W61" i="1" s="1"/>
  <c r="R60" i="1"/>
  <c r="W60" i="1" s="1"/>
  <c r="R59" i="1"/>
  <c r="W59" i="1" s="1"/>
  <c r="R58" i="1"/>
  <c r="W58" i="1" s="1"/>
  <c r="R57" i="1"/>
  <c r="W57" i="1" s="1"/>
  <c r="R56" i="1"/>
  <c r="W56" i="1" s="1"/>
  <c r="R55" i="1"/>
  <c r="W55" i="1" s="1"/>
  <c r="R54" i="1"/>
  <c r="W54" i="1" s="1"/>
  <c r="R53" i="1"/>
  <c r="W53" i="1" s="1"/>
  <c r="R52" i="1"/>
  <c r="W52" i="1" s="1"/>
  <c r="R51" i="1"/>
  <c r="W51" i="1" s="1"/>
  <c r="R50" i="1"/>
  <c r="W50" i="1" s="1"/>
  <c r="R49" i="1"/>
  <c r="W49" i="1" s="1"/>
  <c r="R48" i="1"/>
  <c r="W48" i="1" s="1"/>
  <c r="R47" i="1"/>
  <c r="W47" i="1" s="1"/>
  <c r="R46" i="1"/>
  <c r="W46" i="1" s="1"/>
  <c r="R45" i="1"/>
  <c r="W45" i="1" s="1"/>
  <c r="R44" i="1"/>
  <c r="W44" i="1" s="1"/>
  <c r="R43" i="1"/>
  <c r="W43" i="1" s="1"/>
  <c r="R42" i="1"/>
  <c r="W42" i="1" s="1"/>
  <c r="R41" i="1"/>
  <c r="W41" i="1" s="1"/>
  <c r="R40" i="1"/>
  <c r="W40" i="1" s="1"/>
  <c r="R39" i="1"/>
  <c r="W39" i="1" s="1"/>
  <c r="R38" i="1"/>
  <c r="W38" i="1" s="1"/>
  <c r="R37" i="1"/>
  <c r="W37" i="1" s="1"/>
  <c r="R36" i="1"/>
  <c r="W36" i="1" s="1"/>
  <c r="R35" i="1"/>
  <c r="W35" i="1" s="1"/>
  <c r="R34" i="1"/>
  <c r="W34" i="1" s="1"/>
  <c r="R33" i="1"/>
  <c r="W33" i="1" s="1"/>
  <c r="R31" i="1"/>
  <c r="W31" i="1" s="1"/>
  <c r="R30" i="1"/>
  <c r="W30" i="1" s="1"/>
  <c r="R29" i="1"/>
  <c r="W29" i="1" s="1"/>
  <c r="R28" i="1"/>
  <c r="W28" i="1" s="1"/>
  <c r="R27" i="1"/>
  <c r="W27" i="1" s="1"/>
  <c r="R26" i="1"/>
  <c r="W26" i="1" s="1"/>
  <c r="R25" i="1"/>
  <c r="W25" i="1" s="1"/>
  <c r="R24" i="1"/>
  <c r="W24" i="1" s="1"/>
  <c r="R23" i="1"/>
  <c r="W23" i="1" s="1"/>
  <c r="R22" i="1"/>
  <c r="W22" i="1" s="1"/>
  <c r="T18" i="1"/>
  <c r="R18" i="1"/>
  <c r="W18" i="1" s="1"/>
  <c r="T17" i="1"/>
  <c r="R17" i="1"/>
  <c r="W17" i="1" s="1"/>
  <c r="T16" i="1"/>
  <c r="R16" i="1"/>
  <c r="W16" i="1" s="1"/>
  <c r="T15" i="1"/>
  <c r="R15" i="1"/>
  <c r="W15" i="1" s="1"/>
  <c r="V3" i="1"/>
  <c r="V52" i="1" l="1"/>
  <c r="V48" i="1" l="1"/>
  <c r="V47" i="1" l="1"/>
  <c r="V46" i="1" l="1"/>
  <c r="V45" i="1" l="1"/>
  <c r="V42" i="1" l="1"/>
  <c r="V36" i="1" l="1"/>
  <c r="V34" i="1" l="1"/>
  <c r="V33" i="1" l="1"/>
  <c r="V32" i="1"/>
  <c r="H15" i="1" l="1"/>
  <c r="H16" i="1" s="1"/>
  <c r="H17" i="1" s="1"/>
  <c r="H18" i="1" l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V31" i="1"/>
  <c r="V30" i="1" l="1"/>
  <c r="V29" i="1" l="1"/>
  <c r="W25" i="5" l="1"/>
  <c r="P25" i="5"/>
  <c r="O25" i="5"/>
  <c r="N25" i="5"/>
  <c r="K25" i="5"/>
  <c r="Z24" i="5"/>
  <c r="Y24" i="5"/>
  <c r="X24" i="5"/>
  <c r="V24" i="5"/>
  <c r="U24" i="5"/>
  <c r="T24" i="5"/>
  <c r="Y23" i="5"/>
  <c r="X23" i="5"/>
  <c r="T23" i="5"/>
  <c r="Q23" i="5"/>
  <c r="Q25" i="5" s="1"/>
  <c r="M23" i="5"/>
  <c r="M25" i="5" s="1"/>
  <c r="L23" i="5"/>
  <c r="L25" i="5" s="1"/>
  <c r="Z22" i="5"/>
  <c r="Y22" i="5"/>
  <c r="X22" i="5"/>
  <c r="V22" i="5"/>
  <c r="U22" i="5"/>
  <c r="T22" i="5"/>
  <c r="R22" i="5"/>
  <c r="W14" i="5"/>
  <c r="P14" i="5"/>
  <c r="O14" i="5"/>
  <c r="N14" i="5"/>
  <c r="K14" i="5"/>
  <c r="Z13" i="5"/>
  <c r="Y13" i="5"/>
  <c r="X13" i="5"/>
  <c r="U13" i="5"/>
  <c r="T13" i="5"/>
  <c r="R13" i="5"/>
  <c r="Z12" i="5"/>
  <c r="Y12" i="5"/>
  <c r="X12" i="5"/>
  <c r="U12" i="5"/>
  <c r="T12" i="5"/>
  <c r="Z11" i="5"/>
  <c r="Y11" i="5"/>
  <c r="X11" i="5"/>
  <c r="U11" i="5"/>
  <c r="T11" i="5"/>
  <c r="Z10" i="5"/>
  <c r="Y10" i="5"/>
  <c r="X10" i="5"/>
  <c r="U10" i="5"/>
  <c r="T10" i="5"/>
  <c r="Y9" i="5"/>
  <c r="X9" i="5"/>
  <c r="T9" i="5"/>
  <c r="Q9" i="5"/>
  <c r="Q14" i="5" s="1"/>
  <c r="M9" i="5"/>
  <c r="M14" i="5" s="1"/>
  <c r="L9" i="5"/>
  <c r="Z8" i="5"/>
  <c r="Y8" i="5"/>
  <c r="X8" i="5"/>
  <c r="V8" i="5"/>
  <c r="U8" i="5"/>
  <c r="T8" i="5"/>
  <c r="R8" i="5"/>
  <c r="Z7" i="5"/>
  <c r="Y7" i="5"/>
  <c r="X7" i="5"/>
  <c r="V7" i="5"/>
  <c r="U7" i="5"/>
  <c r="T7" i="5"/>
  <c r="R7" i="5"/>
  <c r="U6" i="5"/>
  <c r="T6" i="5"/>
  <c r="R6" i="5"/>
  <c r="L9" i="9"/>
  <c r="K9" i="9"/>
  <c r="J9" i="9"/>
  <c r="V27" i="1"/>
  <c r="V26" i="1"/>
  <c r="V25" i="1"/>
  <c r="V24" i="1"/>
  <c r="V23" i="1"/>
  <c r="V22" i="1"/>
  <c r="U18" i="1"/>
  <c r="I18" i="1"/>
  <c r="B18" i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U17" i="1"/>
  <c r="I17" i="1"/>
  <c r="U16" i="1"/>
  <c r="I16" i="1"/>
  <c r="B16" i="1"/>
  <c r="U15" i="1"/>
  <c r="V15" i="1" s="1"/>
  <c r="I15" i="1"/>
  <c r="V49" i="1"/>
  <c r="V50" i="1" l="1"/>
  <c r="V51" i="1"/>
  <c r="V43" i="1"/>
  <c r="V44" i="1"/>
  <c r="V41" i="1"/>
  <c r="V40" i="1"/>
  <c r="V39" i="1"/>
  <c r="V37" i="1"/>
  <c r="V38" i="1"/>
  <c r="V35" i="1"/>
  <c r="V28" i="1"/>
  <c r="V9" i="5"/>
  <c r="V14" i="5" s="1"/>
  <c r="U23" i="5"/>
  <c r="U25" i="5" s="1"/>
  <c r="X14" i="5"/>
  <c r="X25" i="5"/>
  <c r="Y14" i="5"/>
  <c r="Y25" i="5"/>
  <c r="R9" i="5"/>
  <c r="R14" i="5" s="1"/>
  <c r="U9" i="5"/>
  <c r="U14" i="5" s="1"/>
  <c r="Z23" i="5"/>
  <c r="Z25" i="5" s="1"/>
  <c r="L14" i="5"/>
  <c r="R23" i="5"/>
  <c r="R25" i="5" s="1"/>
  <c r="Z9" i="5"/>
  <c r="V23" i="5"/>
  <c r="V25" i="5" s="1"/>
  <c r="AA11" i="5"/>
  <c r="T14" i="5"/>
  <c r="AA13" i="5"/>
  <c r="AA12" i="5"/>
  <c r="AA8" i="5"/>
  <c r="AA10" i="5"/>
  <c r="AA7" i="5"/>
  <c r="AA22" i="5"/>
  <c r="AA24" i="5"/>
  <c r="T25" i="5"/>
  <c r="AA6" i="5"/>
  <c r="V17" i="1"/>
  <c r="V16" i="1"/>
  <c r="V18" i="1"/>
  <c r="AA9" i="5" l="1"/>
  <c r="AA14" i="5" s="1"/>
  <c r="AA23" i="5"/>
  <c r="AA25" i="5" s="1"/>
  <c r="Z14" i="5"/>
</calcChain>
</file>

<file path=xl/comments1.xml><?xml version="1.0" encoding="utf-8"?>
<comments xmlns="http://schemas.openxmlformats.org/spreadsheetml/2006/main">
  <authors>
    <author>Pierre Marchat</author>
  </authors>
  <commentList>
    <comment ref="G50" authorId="0">
      <text>
        <r>
          <rPr>
            <b/>
            <sz val="9"/>
            <color indexed="81"/>
            <rFont val="Tahoma"/>
            <family val="2"/>
          </rPr>
          <t>Pierre Marchat:</t>
        </r>
        <r>
          <rPr>
            <sz val="9"/>
            <color indexed="81"/>
            <rFont val="Tahoma"/>
            <family val="2"/>
          </rPr>
          <t xml:space="preserve">
1 tablette sup demandée pour mise en stock =&gt; non validée car trop rapidement obsoléte -2732 €</t>
        </r>
      </text>
    </comment>
  </commentList>
</comments>
</file>

<file path=xl/comments2.xml><?xml version="1.0" encoding="utf-8"?>
<comments xmlns="http://schemas.openxmlformats.org/spreadsheetml/2006/main">
  <authors>
    <author>Laurence VIGNAU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AO : appel d'offres
E : En cours
A : accepté et mis en place</t>
        </r>
      </text>
    </comment>
  </commentList>
</comments>
</file>

<file path=xl/comments3.xml><?xml version="1.0" encoding="utf-8"?>
<comments xmlns="http://schemas.openxmlformats.org/spreadsheetml/2006/main">
  <authors>
    <author>Laurence VIGNAU</author>
  </authors>
  <commentList>
    <comment ref="O7" authorId="0">
      <text>
        <r>
          <rPr>
            <b/>
            <sz val="8"/>
            <color indexed="81"/>
            <rFont val="Tahoma"/>
            <family val="2"/>
          </rPr>
          <t>ENVELOPPE PARTAGEE AVEC ERI/GTA/CIM</t>
        </r>
      </text>
    </comment>
    <comment ref="P7" authorId="0">
      <text>
        <r>
          <rPr>
            <b/>
            <sz val="8"/>
            <color indexed="81"/>
            <rFont val="Tahoma"/>
            <family val="2"/>
          </rPr>
          <t>FINANCEMENT INFORMATIQUE</t>
        </r>
      </text>
    </comment>
    <comment ref="O9" authorId="0">
      <text>
        <r>
          <rPr>
            <b/>
            <sz val="8"/>
            <color indexed="81"/>
            <rFont val="Tahoma"/>
            <family val="2"/>
          </rPr>
          <t>ENVELOPPE PARTAGEE AVEC ERI/GTA/CIM</t>
        </r>
      </text>
    </comment>
    <comment ref="O22" authorId="0">
      <text>
        <r>
          <rPr>
            <b/>
            <sz val="8"/>
            <color indexed="81"/>
            <rFont val="Tahoma"/>
            <family val="2"/>
          </rPr>
          <t>ENVELOPPE PARTAGEE AVEC ERI/GTA/CIM</t>
        </r>
      </text>
    </comment>
    <comment ref="P22" authorId="0">
      <text>
        <r>
          <rPr>
            <b/>
            <sz val="8"/>
            <color indexed="81"/>
            <rFont val="Tahoma"/>
            <family val="2"/>
          </rPr>
          <t>FINANCEMENT INFORMATIQUE</t>
        </r>
      </text>
    </comment>
    <comment ref="O23" authorId="0">
      <text>
        <r>
          <rPr>
            <b/>
            <sz val="8"/>
            <color indexed="81"/>
            <rFont val="Tahoma"/>
            <family val="2"/>
          </rPr>
          <t>ENVELOPPE PARTAGEE AVEC ERI/GTA/CIM</t>
        </r>
      </text>
    </comment>
  </commentList>
</comments>
</file>

<file path=xl/sharedStrings.xml><?xml version="1.0" encoding="utf-8"?>
<sst xmlns="http://schemas.openxmlformats.org/spreadsheetml/2006/main" count="751" uniqueCount="215">
  <si>
    <t>N° ROI</t>
  </si>
  <si>
    <t>Description</t>
  </si>
  <si>
    <t>Site</t>
  </si>
  <si>
    <t>Montant</t>
  </si>
  <si>
    <t>Total demande</t>
  </si>
  <si>
    <t>OK VAE</t>
  </si>
  <si>
    <t>Total accord</t>
  </si>
  <si>
    <t>VAE</t>
  </si>
  <si>
    <t>FM</t>
  </si>
  <si>
    <t>Sécurisation site</t>
  </si>
  <si>
    <t>Vestiaires douches</t>
  </si>
  <si>
    <t>XM</t>
  </si>
  <si>
    <t>GR</t>
  </si>
  <si>
    <t>GK</t>
  </si>
  <si>
    <t>JPS</t>
  </si>
  <si>
    <t>EL</t>
  </si>
  <si>
    <t>O</t>
  </si>
  <si>
    <t>N</t>
  </si>
  <si>
    <t>ERI</t>
  </si>
  <si>
    <t>CEREA</t>
  </si>
  <si>
    <t>AUTO-FINANCEMENT</t>
  </si>
  <si>
    <t>SG</t>
  </si>
  <si>
    <t>Dossier financement 
validé</t>
  </si>
  <si>
    <t>Mode 
Financement</t>
  </si>
  <si>
    <t>CDT-BAIL</t>
  </si>
  <si>
    <t>-</t>
  </si>
  <si>
    <t>Etat avancement</t>
  </si>
  <si>
    <t>A</t>
  </si>
  <si>
    <t>E</t>
  </si>
  <si>
    <t>XN</t>
  </si>
  <si>
    <t>CIMB</t>
  </si>
  <si>
    <t>Date Réception Comité Surveillance</t>
  </si>
  <si>
    <t>Date Acceptation Comité Surveillance</t>
  </si>
  <si>
    <t>Date Réponse Directeur Filiale</t>
  </si>
  <si>
    <t>Date J0</t>
  </si>
  <si>
    <t>Date Pré Validation des données</t>
  </si>
  <si>
    <t>Date Pré validation par DG</t>
  </si>
  <si>
    <t>Délai de Traitement</t>
  </si>
  <si>
    <t>Total général</t>
  </si>
  <si>
    <t>Année Investissement</t>
  </si>
  <si>
    <t/>
  </si>
  <si>
    <t>MICRON</t>
  </si>
  <si>
    <t>GTA</t>
  </si>
  <si>
    <t>Montant enveloppe restant à consommer</t>
  </si>
  <si>
    <t>total</t>
  </si>
  <si>
    <t>Enveloppes validées par les banques - sept 12/sept 13</t>
  </si>
  <si>
    <t>MOYEN TERME</t>
  </si>
  <si>
    <t>CDT-BAIL CONSTRUCTEUR</t>
  </si>
  <si>
    <t>Type Circuit 
Normal (N), Urgent (U)</t>
  </si>
  <si>
    <t>FINANCEMENT PAR LE CLIENT</t>
  </si>
  <si>
    <t>(Tous)</t>
  </si>
  <si>
    <t>S Mtt ROI</t>
  </si>
  <si>
    <t>PALLATINE</t>
  </si>
  <si>
    <t>Enregistreur Multi voies pour TTH</t>
  </si>
  <si>
    <t>Workflow validation factures arudy+toulouse via Novaxel</t>
  </si>
  <si>
    <t>ARGENTEUIL</t>
  </si>
  <si>
    <t>TAVERNY</t>
  </si>
  <si>
    <t>ARUDY</t>
  </si>
  <si>
    <t>TOULOUSE</t>
  </si>
  <si>
    <t>NARCASTET</t>
  </si>
  <si>
    <t>Remplacement climatisation métrologie</t>
  </si>
  <si>
    <t>Réparation Presse 250 T</t>
  </si>
  <si>
    <t>Système contrôle Densitec</t>
  </si>
  <si>
    <t>Remise en état des aspirations sur malaxeurs phase 1</t>
  </si>
  <si>
    <t>Véhicule Toyota Prius C.Perrin</t>
  </si>
  <si>
    <t>Défibrillateur automatique externe</t>
  </si>
  <si>
    <t>Contrôle Accés Atelier avec Horoquartz</t>
  </si>
  <si>
    <t>Logiciel Reverse Engineering</t>
  </si>
  <si>
    <t>Engins de Manutention Phase 2</t>
  </si>
  <si>
    <t>Lampe UV pour poste Lavage</t>
  </si>
  <si>
    <t>Serveur Relais Toulouse</t>
  </si>
  <si>
    <t>Remplacement Climatisation salle collage, Programmation, Compta</t>
  </si>
  <si>
    <t>SPC &amp; Check 'go</t>
  </si>
  <si>
    <t>Retrofit Forest Line</t>
  </si>
  <si>
    <t>Tête Gold Prismo Zeiss</t>
  </si>
  <si>
    <t>Déshuileur</t>
  </si>
  <si>
    <t>VENTANA</t>
  </si>
  <si>
    <t xml:space="preserve">SPC </t>
  </si>
  <si>
    <t>Remplacement PC CFAO</t>
  </si>
  <si>
    <t>V</t>
  </si>
  <si>
    <t>Système GOM</t>
  </si>
  <si>
    <t>Retrofit ZEISS</t>
  </si>
  <si>
    <t>Installation de Ressuage</t>
  </si>
  <si>
    <t>Remplacement mobilier bureaux chargés d'affaires + mobilier pour salle de réunion supplémentaire</t>
  </si>
  <si>
    <t>Réfection Toilettes usine (sans chauffage)</t>
  </si>
  <si>
    <t>Station de Travail CATIA</t>
  </si>
  <si>
    <t>Remplacement Palan Ressuage</t>
  </si>
  <si>
    <t>Logiciel factory design plan 3D</t>
  </si>
  <si>
    <t>VHC</t>
  </si>
  <si>
    <t>Machine de Marquage par points</t>
  </si>
  <si>
    <t>Machine à tracer Stiefelmayer</t>
  </si>
  <si>
    <t>Climatisation Salle Métrologie</t>
  </si>
  <si>
    <t>Cabine Enduction</t>
  </si>
  <si>
    <t>Serveur de données Arudy</t>
  </si>
  <si>
    <t>Refroidissement fours TTH (circuit fermé)</t>
  </si>
  <si>
    <t>S Mtt</t>
  </si>
  <si>
    <t>Total AUTO-FINANCEMENT</t>
  </si>
  <si>
    <t>Total MOYEN TERME</t>
  </si>
  <si>
    <t xml:space="preserve">Mode </t>
  </si>
  <si>
    <t>Total ARGENTEUIL</t>
  </si>
  <si>
    <t>Total ARUDY</t>
  </si>
  <si>
    <t>Total NARCASTET</t>
  </si>
  <si>
    <t>Total TAVERNY</t>
  </si>
  <si>
    <t>Total TOULOUSE</t>
  </si>
  <si>
    <t>Total VENTANA</t>
  </si>
  <si>
    <t>Total VHC</t>
  </si>
  <si>
    <t>Transport pneumatique</t>
  </si>
  <si>
    <t>Banc de pré-reglage</t>
  </si>
  <si>
    <t xml:space="preserve">Baie de Brassage </t>
  </si>
  <si>
    <t>Marbres Salle Métrologie</t>
  </si>
  <si>
    <t>Caméra Microscope</t>
  </si>
  <si>
    <t>Ordinateurs secteurs</t>
  </si>
  <si>
    <t>Réaménagement Ajustage</t>
  </si>
  <si>
    <t>HERMLE C50 UMT</t>
  </si>
  <si>
    <t>Outils ECKOLD</t>
  </si>
  <si>
    <t>part moyen-terme</t>
  </si>
  <si>
    <t>Optimisation DIXI</t>
  </si>
  <si>
    <t>Licence PHL Web</t>
  </si>
  <si>
    <t>STATIONS CATIA</t>
  </si>
  <si>
    <t>Licences CATIA surfacique</t>
  </si>
  <si>
    <t>Logiciel DNC Atelier</t>
  </si>
  <si>
    <t>Logiciel NC SIMUL</t>
  </si>
  <si>
    <t>Camion Navette</t>
  </si>
  <si>
    <t>Réaménagement du Réfectoire</t>
  </si>
  <si>
    <t>Aménagement de bureaux pour Responsables de Secteur</t>
  </si>
  <si>
    <t>CIC</t>
  </si>
  <si>
    <t>Date financement</t>
  </si>
  <si>
    <t>Type Investissement</t>
  </si>
  <si>
    <t>Lexique pour Type d'investissement</t>
  </si>
  <si>
    <t>P</t>
  </si>
  <si>
    <t>Productivité</t>
  </si>
  <si>
    <t>C</t>
  </si>
  <si>
    <t>Croissance</t>
  </si>
  <si>
    <t>Environnement</t>
  </si>
  <si>
    <t>S</t>
  </si>
  <si>
    <t>Sécurité</t>
  </si>
  <si>
    <t>Q</t>
  </si>
  <si>
    <t>Qualité</t>
  </si>
  <si>
    <t>Obsolescence</t>
  </si>
  <si>
    <t>Test systéme duomix pour malaxeur</t>
  </si>
  <si>
    <t>Réparation Silo sable</t>
  </si>
  <si>
    <t>Appareil de mesure des points de rosée</t>
  </si>
  <si>
    <t>Maîtrise des spécs sur chaîne de ressuage</t>
  </si>
  <si>
    <t>Pistolet électro statique pour ressuage</t>
  </si>
  <si>
    <t>Palan Sableuse</t>
  </si>
  <si>
    <t>Avant Projet Bâtiment secteur Fusion</t>
  </si>
  <si>
    <t>Remplacement transrouleur mécanisé entrée grenailleuse</t>
  </si>
  <si>
    <t>Logiciel EBICS TS (sécurisation des virements)</t>
  </si>
  <si>
    <t>Licences MS Project Mono poste</t>
  </si>
  <si>
    <t>(vide)</t>
  </si>
  <si>
    <t>Total (vide)</t>
  </si>
  <si>
    <t>Défibrillateur</t>
  </si>
  <si>
    <t>Machine de Cerclage</t>
  </si>
  <si>
    <t>Platine Interphonie portail entrée</t>
  </si>
  <si>
    <t>Aspirateur pour secteur Ajustage</t>
  </si>
  <si>
    <t>Benne de sabla au décochage</t>
  </si>
  <si>
    <t>Porte souple de Livraison</t>
  </si>
  <si>
    <t>Total 
accord</t>
  </si>
  <si>
    <t>Total 
demande</t>
  </si>
  <si>
    <t xml:space="preserve">Refonte accueil </t>
  </si>
  <si>
    <t>Application de Gestion Accueil dans nos Filiales</t>
  </si>
  <si>
    <t>Poste Soudure MIG</t>
  </si>
  <si>
    <t>Portique Secteur Radio Poste 3</t>
  </si>
  <si>
    <t>Réaménagement accueil &amp; bureaux</t>
  </si>
  <si>
    <t>Réorganisation bureaux+atelier</t>
  </si>
  <si>
    <t>TA</t>
  </si>
  <si>
    <t>TO</t>
  </si>
  <si>
    <t>ARG</t>
  </si>
  <si>
    <t>Remplacement véhicule PARGtner</t>
  </si>
  <si>
    <t>Logiciel 1</t>
  </si>
  <si>
    <t>Chariot</t>
  </si>
  <si>
    <t>Escalier</t>
  </si>
  <si>
    <t xml:space="preserve">Aspirateur mobile </t>
  </si>
  <si>
    <t>Refectoire</t>
  </si>
  <si>
    <t xml:space="preserve">Remise en état des aspirations </t>
  </si>
  <si>
    <t>Contrôle Accés</t>
  </si>
  <si>
    <t>Logiciel CAO</t>
  </si>
  <si>
    <t>Engins de Manutention</t>
  </si>
  <si>
    <t>Véhicule Toyota</t>
  </si>
  <si>
    <t>Portail</t>
  </si>
  <si>
    <t>Aspirateur bureau</t>
  </si>
  <si>
    <t xml:space="preserve">Benne </t>
  </si>
  <si>
    <t>Porte</t>
  </si>
  <si>
    <t>Logiciel 4</t>
  </si>
  <si>
    <t>Rénovation toit</t>
  </si>
  <si>
    <t>Construction batiment</t>
  </si>
  <si>
    <t xml:space="preserve">Portique </t>
  </si>
  <si>
    <t xml:space="preserve">Mise en conformité coffret électrique </t>
  </si>
  <si>
    <t>Licences CAO</t>
  </si>
  <si>
    <t xml:space="preserve">Centre Usinage </t>
  </si>
  <si>
    <t>Générateur électrique</t>
  </si>
  <si>
    <t>Etuve</t>
  </si>
  <si>
    <t>Logiciel 5</t>
  </si>
  <si>
    <t>Maintenance machine</t>
  </si>
  <si>
    <t>Solution BI</t>
  </si>
  <si>
    <t>Bornes Wifi + switch</t>
  </si>
  <si>
    <t xml:space="preserve">Remplacement cabine </t>
  </si>
  <si>
    <t>Remplacement de 4 tablettes informatiques</t>
  </si>
  <si>
    <t xml:space="preserve">Cabine Radio </t>
  </si>
  <si>
    <t>Mise en conformité aspiration</t>
  </si>
  <si>
    <t>Evolution logiciel 6</t>
  </si>
  <si>
    <t>Date 3</t>
  </si>
  <si>
    <t xml:space="preserve">Date 1 </t>
  </si>
  <si>
    <t>Date 2</t>
  </si>
  <si>
    <t>P1</t>
  </si>
  <si>
    <t>P2</t>
  </si>
  <si>
    <t>P3</t>
  </si>
  <si>
    <t>P4</t>
  </si>
  <si>
    <t>P5</t>
  </si>
  <si>
    <t>OK</t>
  </si>
  <si>
    <t>Date 4</t>
  </si>
  <si>
    <t xml:space="preserve">Date Réponse </t>
  </si>
  <si>
    <t>Circuit</t>
  </si>
  <si>
    <t>Tableau de suivi des investissements</t>
  </si>
  <si>
    <t>Usines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</si>
</sst>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#,##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6" fillId="0" borderId="0" xfId="0" applyFont="1"/>
    <xf numFmtId="43" fontId="6" fillId="0" borderId="0" xfId="1" applyFont="1"/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Protection="1">
      <protection locked="0"/>
    </xf>
    <xf numFmtId="43" fontId="7" fillId="2" borderId="1" xfId="1" applyFont="1" applyFill="1" applyBorder="1" applyProtection="1">
      <protection locked="0"/>
    </xf>
    <xf numFmtId="43" fontId="7" fillId="2" borderId="1" xfId="1" applyFont="1" applyFill="1" applyBorder="1" applyAlignment="1" applyProtection="1">
      <alignment horizontal="center"/>
      <protection locked="0"/>
    </xf>
    <xf numFmtId="164" fontId="7" fillId="2" borderId="1" xfId="0" applyNumberFormat="1" applyFont="1" applyFill="1" applyBorder="1" applyAlignment="1" applyProtection="1">
      <alignment horizontal="center" wrapText="1"/>
      <protection locked="0"/>
    </xf>
    <xf numFmtId="164" fontId="7" fillId="2" borderId="1" xfId="0" applyNumberFormat="1" applyFont="1" applyFill="1" applyBorder="1" applyAlignment="1" applyProtection="1">
      <alignment horizontal="center"/>
      <protection locked="0"/>
    </xf>
    <xf numFmtId="43" fontId="7" fillId="3" borderId="1" xfId="1" applyFont="1" applyFill="1" applyBorder="1" applyProtection="1">
      <protection locked="0"/>
    </xf>
    <xf numFmtId="43" fontId="7" fillId="2" borderId="1" xfId="1" applyFont="1" applyFill="1" applyBorder="1" applyAlignment="1" applyProtection="1">
      <alignment horizontal="center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3" borderId="1" xfId="0" applyFont="1" applyFill="1" applyBorder="1" applyProtection="1">
      <protection locked="0"/>
    </xf>
    <xf numFmtId="0" fontId="7" fillId="0" borderId="1" xfId="0" applyFont="1" applyBorder="1" applyProtection="1">
      <protection locked="0"/>
    </xf>
    <xf numFmtId="43" fontId="7" fillId="0" borderId="1" xfId="1" applyFont="1" applyBorder="1" applyProtection="1">
      <protection locked="0"/>
    </xf>
    <xf numFmtId="164" fontId="7" fillId="0" borderId="1" xfId="0" applyNumberFormat="1" applyFont="1" applyBorder="1" applyAlignment="1" applyProtection="1">
      <alignment horizontal="center"/>
      <protection locked="0"/>
    </xf>
    <xf numFmtId="164" fontId="7" fillId="4" borderId="1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Border="1"/>
    <xf numFmtId="0" fontId="8" fillId="3" borderId="1" xfId="0" applyFont="1" applyFill="1" applyBorder="1"/>
    <xf numFmtId="0" fontId="8" fillId="0" borderId="1" xfId="0" applyFont="1" applyBorder="1"/>
    <xf numFmtId="2" fontId="7" fillId="0" borderId="1" xfId="0" applyNumberFormat="1" applyFont="1" applyBorder="1" applyAlignment="1" applyProtection="1">
      <alignment horizontal="center"/>
      <protection locked="0"/>
    </xf>
    <xf numFmtId="14" fontId="6" fillId="0" borderId="0" xfId="0" applyNumberFormat="1" applyFont="1"/>
    <xf numFmtId="0" fontId="7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9" fillId="5" borderId="1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1" xfId="0" applyBorder="1"/>
    <xf numFmtId="0" fontId="9" fillId="0" borderId="1" xfId="0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0" xfId="0" applyBorder="1"/>
    <xf numFmtId="3" fontId="0" fillId="0" borderId="0" xfId="0" applyNumberFormat="1" applyBorder="1" applyAlignment="1">
      <alignment horizontal="center"/>
    </xf>
    <xf numFmtId="0" fontId="9" fillId="0" borderId="0" xfId="0" applyFont="1"/>
    <xf numFmtId="3" fontId="0" fillId="0" borderId="1" xfId="0" applyNumberFormat="1" applyBorder="1"/>
    <xf numFmtId="3" fontId="9" fillId="0" borderId="1" xfId="0" applyNumberFormat="1" applyFont="1" applyBorder="1"/>
    <xf numFmtId="3" fontId="9" fillId="0" borderId="0" xfId="0" applyNumberFormat="1" applyFont="1" applyBorder="1" applyAlignment="1">
      <alignment horizontal="center"/>
    </xf>
    <xf numFmtId="14" fontId="7" fillId="0" borderId="1" xfId="1" applyNumberFormat="1" applyFont="1" applyBorder="1" applyProtection="1"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3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0" fillId="0" borderId="1" xfId="0" applyNumberFormat="1" applyFont="1" applyBorder="1" applyAlignment="1" applyProtection="1">
      <alignment horizontal="center"/>
      <protection locked="0"/>
    </xf>
    <xf numFmtId="164" fontId="7" fillId="3" borderId="1" xfId="0" applyNumberFormat="1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2" applyFont="1"/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5" fontId="6" fillId="0" borderId="0" xfId="1" applyNumberFormat="1" applyFont="1"/>
    <xf numFmtId="165" fontId="7" fillId="0" borderId="1" xfId="1" applyNumberFormat="1" applyFont="1" applyBorder="1" applyProtection="1">
      <protection locked="0"/>
    </xf>
    <xf numFmtId="165" fontId="11" fillId="0" borderId="11" xfId="0" applyNumberFormat="1" applyFont="1" applyBorder="1" applyAlignment="1">
      <alignment horizontal="center"/>
    </xf>
    <xf numFmtId="165" fontId="11" fillId="0" borderId="13" xfId="1" applyNumberFormat="1" applyFont="1" applyBorder="1" applyAlignment="1">
      <alignment horizontal="center"/>
    </xf>
    <xf numFmtId="165" fontId="11" fillId="0" borderId="15" xfId="1" applyNumberFormat="1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41" fontId="6" fillId="0" borderId="0" xfId="1" applyNumberFormat="1" applyFont="1"/>
    <xf numFmtId="41" fontId="7" fillId="0" borderId="1" xfId="1" applyNumberFormat="1" applyFont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41" fontId="7" fillId="2" borderId="1" xfId="1" applyNumberFormat="1" applyFont="1" applyFill="1" applyBorder="1" applyAlignment="1" applyProtection="1">
      <alignment vertical="center"/>
      <protection locked="0"/>
    </xf>
    <xf numFmtId="165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165" fontId="7" fillId="3" borderId="1" xfId="1" applyNumberFormat="1" applyFont="1" applyFill="1" applyBorder="1" applyAlignment="1" applyProtection="1">
      <alignment horizontal="center" vertical="center" wrapText="1"/>
      <protection locked="0"/>
    </xf>
    <xf numFmtId="43" fontId="2" fillId="0" borderId="6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3" fontId="9" fillId="0" borderId="3" xfId="0" applyNumberFormat="1" applyFont="1" applyBorder="1" applyAlignment="1">
      <alignment horizontal="center"/>
    </xf>
    <xf numFmtId="3" fontId="9" fillId="0" borderId="4" xfId="0" applyNumberFormat="1" applyFont="1" applyBorder="1" applyAlignment="1">
      <alignment horizontal="center"/>
    </xf>
    <xf numFmtId="3" fontId="9" fillId="0" borderId="5" xfId="0" applyNumberFormat="1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59">
    <dxf>
      <font>
        <b/>
      </font>
    </dxf>
    <dxf>
      <font>
        <b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ce VIGNAU" refreshedDate="42536.711596759262" createdVersion="4" refreshedVersion="4" minRefreshableVersion="3" recordCount="39">
  <cacheSource type="worksheet">
    <worksheetSource ref="C14:W18" sheet="ROI"/>
  </cacheSource>
  <cacheFields count="27">
    <cacheField name="Description" numFmtId="0">
      <sharedItems containsBlank="1"/>
    </cacheField>
    <cacheField name="Site" numFmtId="0">
      <sharedItems containsBlank="1" count="12">
        <s v="NARCASTET"/>
        <s v="VENTANA"/>
        <s v="ARUDY"/>
        <s v="TOULOUSE"/>
        <s v="TAVERNY"/>
        <s v="ARGENTEUIL"/>
        <m u="1"/>
        <s v="CIMB" u="1"/>
        <s v="FM" u="1"/>
        <s v="ERI" u="1"/>
        <s v="XM" u="1"/>
        <s v="VAE" u="1"/>
      </sharedItems>
    </cacheField>
    <cacheField name="Type Circuit _x000a_Normal (N), Urgent (U)" numFmtId="0">
      <sharedItems containsBlank="1"/>
    </cacheField>
    <cacheField name="Type Investissement" numFmtId="0">
      <sharedItems containsNonDate="0" containsString="0" containsBlank="1"/>
    </cacheField>
    <cacheField name="Montant" numFmtId="43">
      <sharedItems containsSemiMixedTypes="0" containsString="0" containsNumber="1" minValue="0" maxValue="360800"/>
    </cacheField>
    <cacheField name="Total _x000a_demande" numFmtId="165">
      <sharedItems containsString="0" containsBlank="1" containsNumber="1" containsInteger="1" minValue="22022" maxValue="1554907"/>
    </cacheField>
    <cacheField name="Date J0" numFmtId="164">
      <sharedItems containsNonDate="0" containsDate="1" containsString="0" containsBlank="1" minDate="2012-03-02T00:00:00" maxDate="2013-05-30T00:00:00"/>
    </cacheField>
    <cacheField name="Date Pré Validation des données" numFmtId="0">
      <sharedItems containsNonDate="0" containsDate="1" containsString="0" containsBlank="1" minDate="2013-05-29T00:00:00" maxDate="2013-06-04T00:00:00"/>
    </cacheField>
    <cacheField name="Date Pré validation par DG" numFmtId="0">
      <sharedItems containsNonDate="0" containsDate="1" containsString="0" containsBlank="1" minDate="2013-05-29T00:00:00" maxDate="2013-06-07T00:00:00"/>
    </cacheField>
    <cacheField name="Date Réception Comité Surveillance" numFmtId="164">
      <sharedItems containsNonDate="0" containsDate="1" containsString="0" containsBlank="1" minDate="2012-03-02T00:00:00" maxDate="2013-06-11T00:00:00"/>
    </cacheField>
    <cacheField name="XN" numFmtId="164">
      <sharedItems containsBlank="1"/>
    </cacheField>
    <cacheField name="GR" numFmtId="164">
      <sharedItems containsBlank="1"/>
    </cacheField>
    <cacheField name="GK" numFmtId="164">
      <sharedItems containsBlank="1"/>
    </cacheField>
    <cacheField name="JPS" numFmtId="164">
      <sharedItems containsBlank="1"/>
    </cacheField>
    <cacheField name="EL" numFmtId="164">
      <sharedItems containsBlank="1"/>
    </cacheField>
    <cacheField name="OK_x000a_VAE" numFmtId="0">
      <sharedItems containsBlank="1"/>
    </cacheField>
    <cacheField name="Date Acceptation Comité Surveillance" numFmtId="164">
      <sharedItems containsNonDate="0" containsDate="1" containsString="0" containsBlank="1" minDate="2012-03-03T00:00:00" maxDate="2013-06-12T00:00:00"/>
    </cacheField>
    <cacheField name="Année Investissement" numFmtId="0">
      <sharedItems containsString="0" containsBlank="1" containsNumber="1" containsInteger="1" minValue="1900" maxValue="2015" count="6">
        <m/>
        <n v="2012"/>
        <n v="2013"/>
        <n v="2014" u="1"/>
        <n v="1900" u="1"/>
        <n v="2015" u="1"/>
      </sharedItems>
    </cacheField>
    <cacheField name="Date Réponse Directeur Filiale" numFmtId="164">
      <sharedItems containsNonDate="0" containsDate="1" containsString="0" containsBlank="1" minDate="2012-03-03T00:00:00" maxDate="2013-06-12T00:00:00"/>
    </cacheField>
    <cacheField name="Délai de Traitement" numFmtId="0">
      <sharedItems containsString="0" containsBlank="1" containsNumber="1" containsInteger="1" minValue="1" maxValue="931"/>
    </cacheField>
    <cacheField name="Total _x000a_accord" numFmtId="165">
      <sharedItems containsString="0" containsBlank="1" containsNumber="1" containsInteger="1" minValue="22022" maxValue="1554907"/>
    </cacheField>
    <cacheField name="Total Refus" numFmtId="43">
      <sharedItems containsString="0" containsBlank="1" containsNumber="1" containsInteger="1" minValue="0" maxValue="0"/>
    </cacheField>
    <cacheField name="Mode _x000a_Financement" numFmtId="0">
      <sharedItems containsBlank="1" count="12">
        <m/>
        <s v="AUTO-FINANCEMENT"/>
        <s v="-"/>
        <s v="MOYEN TERME"/>
        <s v="CDT-BAIL"/>
        <s v="CEREA"/>
        <s v="CDT-BAIL CONSTRUCTEUR"/>
        <s v="FINANCEMENT PAR LE CLIENT"/>
        <s v="AUTOFINANCEMENT" u="1"/>
        <s v="ETUDE EN COURS" u="1"/>
        <s v="LOCATION AVEC OPTION ACHAT" u="1"/>
        <s v="EMPRUNT" u="1"/>
      </sharedItems>
    </cacheField>
    <cacheField name="Etat avancement" numFmtId="0">
      <sharedItems containsBlank="1"/>
    </cacheField>
    <cacheField name="Date financement" numFmtId="3">
      <sharedItems containsString="0" containsBlank="1" containsNumber="1" containsInteger="1" minValue="2012" maxValue="2013"/>
    </cacheField>
    <cacheField name="Mtt financé" numFmtId="0">
      <sharedItems containsBlank="1"/>
    </cacheField>
    <cacheField name="Dossier financement _x000a_validé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urence VIGNAU" refreshedDate="42536.711598263886" createdVersion="4" refreshedVersion="4" minRefreshableVersion="3" recordCount="156">
  <cacheSource type="worksheet">
    <worksheetSource ref="B14:W82" sheet="ROI"/>
  </cacheSource>
  <cacheFields count="28">
    <cacheField name="N° ROI" numFmtId="0">
      <sharedItems containsString="0" containsBlank="1" containsNumber="1" containsInteger="1" minValue="1" maxValue="154"/>
    </cacheField>
    <cacheField name="Description" numFmtId="0">
      <sharedItems containsBlank="1"/>
    </cacheField>
    <cacheField name="Site" numFmtId="0">
      <sharedItems containsBlank="1" count="8">
        <s v="NARCASTET"/>
        <s v="VENTANA"/>
        <s v="ARUDY"/>
        <s v="TOULOUSE"/>
        <s v="TAVERNY"/>
        <s v="ARGENTEUIL"/>
        <s v="VHC"/>
        <m/>
      </sharedItems>
    </cacheField>
    <cacheField name="Type Circuit _x000a_Normal (N), Urgent (U)" numFmtId="0">
      <sharedItems containsBlank="1"/>
    </cacheField>
    <cacheField name="Type Investissement" numFmtId="0">
      <sharedItems containsBlank="1"/>
    </cacheField>
    <cacheField name="Montant" numFmtId="43">
      <sharedItems containsString="0" containsBlank="1" containsNumber="1" minValue="0" maxValue="915000"/>
    </cacheField>
    <cacheField name="Total _x000a_demande" numFmtId="165">
      <sharedItems containsString="0" containsBlank="1" containsNumber="1" containsInteger="1" minValue="22022" maxValue="5214323"/>
    </cacheField>
    <cacheField name="Date J0" numFmtId="0">
      <sharedItems containsNonDate="0" containsDate="1" containsString="0" containsBlank="1" minDate="2012-03-02T00:00:00" maxDate="2016-05-14T00:00:00"/>
    </cacheField>
    <cacheField name="Date Pré Validation des données" numFmtId="0">
      <sharedItems containsNonDate="0" containsDate="1" containsString="0" containsBlank="1" minDate="2013-05-29T00:00:00" maxDate="2016-05-28T00:00:00"/>
    </cacheField>
    <cacheField name="Date Pré validation par DG" numFmtId="0">
      <sharedItems containsNonDate="0" containsDate="1" containsString="0" containsBlank="1" minDate="2013-05-29T00:00:00" maxDate="2016-05-28T00:00:00"/>
    </cacheField>
    <cacheField name="Date Réception Comité Surveillance" numFmtId="0">
      <sharedItems containsDate="1" containsBlank="1" containsMixedTypes="1" minDate="2012-03-02T00:00:00" maxDate="2016-05-28T00:00:00"/>
    </cacheField>
    <cacheField name="XN" numFmtId="0">
      <sharedItems containsBlank="1"/>
    </cacheField>
    <cacheField name="GR" numFmtId="0">
      <sharedItems containsBlank="1"/>
    </cacheField>
    <cacheField name="GK" numFmtId="0">
      <sharedItems containsBlank="1"/>
    </cacheField>
    <cacheField name="JPS" numFmtId="0">
      <sharedItems containsBlank="1"/>
    </cacheField>
    <cacheField name="EL" numFmtId="0">
      <sharedItems containsBlank="1"/>
    </cacheField>
    <cacheField name="OK_x000a_VAE" numFmtId="0">
      <sharedItems containsBlank="1"/>
    </cacheField>
    <cacheField name="Date Acceptation Comité Surveillance" numFmtId="0">
      <sharedItems containsNonDate="0" containsDate="1" containsString="0" containsBlank="1" minDate="2012-03-03T00:00:00" maxDate="2016-06-10T00:00:00"/>
    </cacheField>
    <cacheField name="Année Investissement" numFmtId="0">
      <sharedItems containsBlank="1" containsMixedTypes="1" containsNumber="1" containsInteger="1" minValue="2012" maxValue="2016" count="7">
        <m/>
        <n v="2012"/>
        <n v="2013"/>
        <n v="2014"/>
        <n v="2015"/>
        <s v="annule"/>
        <n v="2016"/>
      </sharedItems>
    </cacheField>
    <cacheField name="Date Réponse Directeur Filiale" numFmtId="0">
      <sharedItems containsNonDate="0" containsDate="1" containsString="0" containsBlank="1" minDate="2012-03-03T00:00:00" maxDate="2016-06-10T00:00:00"/>
    </cacheField>
    <cacheField name="Délai de Traitement" numFmtId="0">
      <sharedItems containsString="0" containsBlank="1" containsNumber="1" containsInteger="1" minValue="1" maxValue="30383"/>
    </cacheField>
    <cacheField name="Total _x000a_accord" numFmtId="165">
      <sharedItems containsString="0" containsBlank="1" containsNumber="1" containsInteger="1" minValue="22022" maxValue="5204823"/>
    </cacheField>
    <cacheField name="Total Refus" numFmtId="0">
      <sharedItems containsString="0" containsBlank="1" containsNumber="1" containsInteger="1" minValue="0" maxValue="0"/>
    </cacheField>
    <cacheField name="Mode _x000a_Financement" numFmtId="0">
      <sharedItems containsBlank="1" count="8">
        <m/>
        <s v="AUTO-FINANCEMENT"/>
        <s v="-"/>
        <s v="MOYEN TERME"/>
        <s v="CDT-BAIL"/>
        <s v="CEREA"/>
        <s v="CDT-BAIL CONSTRUCTEUR"/>
        <s v="FINANCEMENT PAR LE CLIENT"/>
      </sharedItems>
    </cacheField>
    <cacheField name="Etat avancement" numFmtId="0">
      <sharedItems containsBlank="1"/>
    </cacheField>
    <cacheField name="Date financement" numFmtId="3">
      <sharedItems containsString="0" containsBlank="1" containsNumber="1" containsInteger="1" minValue="2012" maxValue="2015" count="4">
        <m/>
        <n v="2012"/>
        <n v="2013"/>
        <n v="2015"/>
      </sharedItems>
    </cacheField>
    <cacheField name="Mtt financé" numFmtId="0">
      <sharedItems containsBlank="1" containsMixedTypes="1" containsNumber="1" containsInteger="1" minValue="5000" maxValue="900000"/>
    </cacheField>
    <cacheField name="Dossier financement _x000a_validé" numFmtId="0">
      <sharedItems containsBlank="1" count="7">
        <m/>
        <s v="BNP"/>
        <s v="SG"/>
        <s v="ARIUS"/>
        <s v="ECONOCOM"/>
        <s v="CIC"/>
        <s v="PALLATI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aurence VIGNAU" refreshedDate="42536.711598726855" createdVersion="4" refreshedVersion="4" minRefreshableVersion="3" recordCount="131">
  <cacheSource type="worksheet">
    <worksheetSource ref="B14:W36" sheet="ROI"/>
  </cacheSource>
  <cacheFields count="28">
    <cacheField name="N° ROI" numFmtId="0">
      <sharedItems containsString="0" containsBlank="1" containsNumber="1" containsInteger="1" minValue="1" maxValue="130"/>
    </cacheField>
    <cacheField name="Description" numFmtId="0">
      <sharedItems containsBlank="1" count="126">
        <m/>
        <s v="HOROQUARTZ"/>
        <s v="Kitting chariots phase 1"/>
        <s v="Sécurisation site"/>
        <s v="Vestiaires douches"/>
        <s v="Aspiration cabine sablage"/>
        <s v="Extraction fumées fusion"/>
        <s v="Rénovation amine"/>
        <s v="Machine à développer"/>
        <s v="Rotor de dégazage"/>
        <s v="Station polyworks"/>
        <s v="Local compresseur"/>
        <s v="Remplact aération modelage"/>
        <s v="Cabine sablage"/>
        <s v="Retourneuse Chantier 1"/>
        <s v="Aspiration cribleur"/>
        <s v="motorisation pont ch4"/>
        <s v="FM-2012 aménagement chantier brut"/>
        <s v="You Ji VTL 1400 ATC"/>
        <s v="Remplact Gerbeur"/>
        <s v="Implanter Second dégazeur"/>
        <s v="Pose télécomde Palan"/>
        <s v="Remplct palan moulage"/>
        <s v="Réparation Mur décochage"/>
        <s v="Véhicule BOXER"/>
        <s v="Logiciel Simulation Magma"/>
        <s v="Climatisation pointage "/>
        <s v="Remplacement AS400"/>
        <s v="Vidéoscope"/>
        <s v="Développeuse radio"/>
        <s v="Table BP Alu"/>
        <s v="Table élévatrice Ch1 "/>
        <s v="Poste enduisage Storm"/>
        <s v="Remplact toiture locating"/>
        <s v="Remplact toiture radio"/>
        <s v="Baie de Stockage Informatique"/>
        <s v="Anticollision Palan Verlinde 10000 kg"/>
        <s v="Conteneur Stockage Déporté"/>
        <s v="PC Remplacement Sce Process"/>
        <s v="Réparation Tour A1000"/>
        <s v="Moyens de Manutention Stormshadow"/>
        <s v="Réorganisation Noyautage Phase 1"/>
        <s v="Aspirateur mobile pour Stormshadow (aspiration sabe)"/>
        <s v="Poste de refroidissement à eau pour cabine radio 1"/>
        <s v="Pompe immergée pour climatiseurs à eau"/>
        <s v="Table Aspirante"/>
        <s v="Implantation Systéme de Gestion des Temps"/>
        <s v="Mise à jour de post-processeurs pour logiciel Top solid Cam"/>
        <s v="Motorisation portails d'accés usine"/>
        <s v="Réparation Dalle au Bâtiment Bleu"/>
        <s v="Scie à ruban pour découpe Matière"/>
        <s v="Enregistreur Multi voies pour TTH"/>
        <s v="Workflow validation factures arudy+toulouse via Novaxel"/>
        <s v="Remplacement climatisation métrologie"/>
        <s v="Réparation Presse 250 T"/>
        <s v="Logiciel CATIA V5 ZAM"/>
        <s v="Logiciel de Programmation VERICUT"/>
        <s v="Système contrôle Densitec"/>
        <s v="Remise en état des aspirations sur malaxeurs phase 1"/>
        <s v="Contrôle Accés Atelier avec Horoquartz"/>
        <s v="Logiciel Reverse Engineering"/>
        <s v="Engins de Manutention Phase 2"/>
        <s v="Véhicule Toyota Prius C.Perrin"/>
        <s v="Défibrillateur automatique externe"/>
        <s v="Lampe UV pour poste Lavage"/>
        <s v="Serveur Relais Toulouse"/>
        <s v="Remplacement Climatisation salle collage, Programmation, Compta"/>
        <s v="SPC &amp; Check 'go"/>
        <s v="Retrofit Forest Line"/>
        <s v="Tête Gold Prismo Zeiss"/>
        <s v="Déshuileur"/>
        <s v="SPC "/>
        <s v="Remplacement PC CFAO"/>
        <s v="Système GOM"/>
        <s v="Retrofit ZEISS"/>
        <s v="Remplacement mobilier bureaux chargés d'affaires + mobilier pour salle de réunion supplémentaire"/>
        <s v="Installation de Ressuage"/>
        <s v="Réfection Toilettes usine (sans chauffage)"/>
        <s v="Station de Travail CATIA"/>
        <s v="Remplacement Palan Ressuage"/>
        <s v="Machine de Marquage par points"/>
        <s v="Logiciel factory design plan 3D"/>
        <s v="Eclairage LED Atelier Emboutissage"/>
        <s v="Machine à tracer Stiefelmayer"/>
        <s v="Cabine Enduction"/>
        <s v="Serveur de données Arudy"/>
        <s v="Refroidissement fours TTH (circuit fermé)"/>
        <s v="Transport pneumatique"/>
        <s v="Banc de pré-reglage"/>
        <s v="Climatisation Salle Métrologie"/>
        <s v="Baie de Brassage "/>
        <s v="Marbres Salle Métrologie"/>
        <s v="Caméra Microscope"/>
        <s v="Ordinateurs secteurs"/>
        <s v="Réaménagement Ajustage"/>
        <s v="HERMLE C50 UMT"/>
        <s v="Outils ECKOLD"/>
        <s v="Optimisation DIXI"/>
        <s v="Licence PHL Web"/>
        <s v="Logiciel DNC Atelier"/>
        <s v="Logiciel NC SIMUL"/>
        <s v="STATIONS CATIA"/>
        <s v="Licences CATIA surfacique"/>
        <s v="Camion Navette"/>
        <s v="Réaménagement du Réfectoire"/>
        <s v="Aménagement de bureaux pour Responsables de Secteur"/>
        <s v="Test systéme duomix pour malaxeur"/>
        <s v="Licences MS Project Mono poste"/>
        <s v="Réparation Silo sable"/>
        <s v="Appareil de mesure des points de rosée"/>
        <s v="Maîtrise des spécs sur chaîne de ressuage"/>
        <s v="Pistolet électro statique pour ressuage"/>
        <s v="Palan Sableuse"/>
        <s v="Avant Projet Bâtiment secteur Fusion"/>
        <s v="Remplacement transrouleur mécanisé entrée grenailleuse"/>
        <s v="Logiciel EBICS TS (sécurisation des virements)"/>
        <s v="Défibrillateur"/>
        <s v="Machine de Cerclage"/>
        <s v="Platine Interphonie portail entrée"/>
        <s v="Aspirateur pour secteur Ajustage"/>
        <s v="Benne de sabla au décochage"/>
        <s v="Porte souple de Livraison"/>
        <s v="Refonte accueil "/>
        <s v="Application de Gestion Accueil dans nos Filiales"/>
        <s v="Poste Soudure MIG"/>
        <s v="Portique Secteur Radio Poste 3"/>
      </sharedItems>
    </cacheField>
    <cacheField name="Site" numFmtId="0">
      <sharedItems count="7">
        <s v="NARCASTET"/>
        <s v="VENTANA"/>
        <s v="ARUDY"/>
        <s v="TOULOUSE"/>
        <s v="TAVERNY"/>
        <s v="ARGENTEUIL"/>
        <s v="VHC"/>
      </sharedItems>
    </cacheField>
    <cacheField name="Type Circuit _x000a_Normal (N), Urgent (U)" numFmtId="0">
      <sharedItems containsBlank="1"/>
    </cacheField>
    <cacheField name="Type Investissement" numFmtId="0">
      <sharedItems containsBlank="1"/>
    </cacheField>
    <cacheField name="Montant" numFmtId="43">
      <sharedItems containsString="0" containsBlank="1" containsNumber="1" minValue="0" maxValue="915000"/>
    </cacheField>
    <cacheField name="Total _x000a_demande" numFmtId="165">
      <sharedItems containsString="0" containsBlank="1" containsNumber="1" containsInteger="1" minValue="22022" maxValue="4166901"/>
    </cacheField>
    <cacheField name="Date J0" numFmtId="164">
      <sharedItems containsNonDate="0" containsDate="1" containsString="0" containsBlank="1" minDate="2012-03-02T00:00:00" maxDate="2015-10-23T00:00:00"/>
    </cacheField>
    <cacheField name="Date Pré Validation des données" numFmtId="0">
      <sharedItems containsNonDate="0" containsDate="1" containsString="0" containsBlank="1" minDate="2013-05-29T00:00:00" maxDate="2015-11-03T00:00:00"/>
    </cacheField>
    <cacheField name="Date Pré validation par DG" numFmtId="0">
      <sharedItems containsNonDate="0" containsDate="1" containsString="0" containsBlank="1" minDate="2013-05-29T00:00:00" maxDate="2015-11-04T00:00:00"/>
    </cacheField>
    <cacheField name="Date Réception Comité Surveillance" numFmtId="0">
      <sharedItems containsDate="1" containsBlank="1" containsMixedTypes="1" minDate="2012-03-02T00:00:00" maxDate="2015-11-04T00:00:00"/>
    </cacheField>
    <cacheField name="XN" numFmtId="164">
      <sharedItems containsBlank="1"/>
    </cacheField>
    <cacheField name="GR" numFmtId="164">
      <sharedItems containsBlank="1"/>
    </cacheField>
    <cacheField name="GK" numFmtId="164">
      <sharedItems containsBlank="1"/>
    </cacheField>
    <cacheField name="JPS" numFmtId="164">
      <sharedItems containsBlank="1"/>
    </cacheField>
    <cacheField name="EL" numFmtId="164">
      <sharedItems containsBlank="1"/>
    </cacheField>
    <cacheField name="OK_x000a_VAE" numFmtId="0">
      <sharedItems containsBlank="1"/>
    </cacheField>
    <cacheField name="Date Acceptation Comité Surveillance" numFmtId="164">
      <sharedItems containsNonDate="0" containsDate="1" containsString="0" containsBlank="1" minDate="2012-03-03T00:00:00" maxDate="2015-07-18T00:00:00"/>
    </cacheField>
    <cacheField name="Année Investissement" numFmtId="0">
      <sharedItems containsBlank="1" containsMixedTypes="1" containsNumber="1" containsInteger="1" minValue="2012" maxValue="2015" count="6">
        <m/>
        <n v="2012"/>
        <n v="2013"/>
        <n v="2014"/>
        <n v="2015"/>
        <s v="annule"/>
      </sharedItems>
    </cacheField>
    <cacheField name="Date Réponse Directeur Filiale" numFmtId="164">
      <sharedItems containsNonDate="0" containsDate="1" containsString="0" containsBlank="1" minDate="2012-03-03T00:00:00" maxDate="2015-12-16T00:00:00"/>
    </cacheField>
    <cacheField name="Délai de Traitement" numFmtId="0">
      <sharedItems containsString="0" containsBlank="1" containsNumber="1" containsInteger="1" minValue="1" maxValue="30383"/>
    </cacheField>
    <cacheField name="Total _x000a_accord" numFmtId="165">
      <sharedItems containsString="0" containsBlank="1" containsNumber="1" containsInteger="1" minValue="22022" maxValue="4157401"/>
    </cacheField>
    <cacheField name="Total Refus" numFmtId="0">
      <sharedItems containsString="0" containsBlank="1" containsNumber="1" containsInteger="1" minValue="0" maxValue="0"/>
    </cacheField>
    <cacheField name="Mode _x000a_Financement" numFmtId="0">
      <sharedItems containsBlank="1" count="8">
        <m/>
        <s v="AUTO-FINANCEMENT"/>
        <s v="-"/>
        <s v="MOYEN TERME"/>
        <s v="CDT-BAIL"/>
        <s v="CEREA"/>
        <s v="CDT-BAIL CONSTRUCTEUR"/>
        <s v="FINANCEMENT PAR LE CLIENT"/>
      </sharedItems>
    </cacheField>
    <cacheField name="Etat avancement" numFmtId="0">
      <sharedItems containsBlank="1"/>
    </cacheField>
    <cacheField name="Date financement" numFmtId="3">
      <sharedItems containsString="0" containsBlank="1" containsNumber="1" containsInteger="1" minValue="2012" maxValue="2015"/>
    </cacheField>
    <cacheField name="Mtt financé" numFmtId="0">
      <sharedItems containsBlank="1" containsMixedTypes="1" containsNumber="1" containsInteger="1" minValue="5000" maxValue="900000"/>
    </cacheField>
    <cacheField name="Dossier financement _x000a_validé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m/>
    <x v="0"/>
    <m/>
    <m/>
    <n v="1E-4"/>
    <m/>
    <m/>
    <m/>
    <m/>
    <m/>
    <m/>
    <m/>
    <m/>
    <m/>
    <m/>
    <m/>
    <m/>
    <x v="0"/>
    <m/>
    <m/>
    <m/>
    <m/>
    <x v="0"/>
    <m/>
    <m/>
    <m/>
    <m/>
  </r>
  <r>
    <m/>
    <x v="1"/>
    <m/>
    <m/>
    <n v="1E-4"/>
    <m/>
    <m/>
    <m/>
    <m/>
    <m/>
    <m/>
    <m/>
    <m/>
    <m/>
    <m/>
    <m/>
    <m/>
    <x v="0"/>
    <m/>
    <m/>
    <m/>
    <m/>
    <x v="0"/>
    <m/>
    <m/>
    <m/>
    <m/>
  </r>
  <r>
    <s v="HOROQUARTZ"/>
    <x v="1"/>
    <m/>
    <m/>
    <n v="22022"/>
    <n v="22022"/>
    <d v="2012-03-02T00:00:00"/>
    <m/>
    <m/>
    <d v="2012-03-02T00:00:00"/>
    <m/>
    <s v="O"/>
    <s v="O"/>
    <s v="O"/>
    <s v="O"/>
    <s v="A"/>
    <d v="2012-03-03T00:00:00"/>
    <x v="1"/>
    <d v="2012-03-03T00:00:00"/>
    <n v="1"/>
    <n v="22022"/>
    <n v="0"/>
    <x v="1"/>
    <s v="A"/>
    <m/>
    <s v="vu"/>
    <m/>
  </r>
  <r>
    <s v="Kitting chariots phase 1"/>
    <x v="2"/>
    <m/>
    <m/>
    <n v="41951"/>
    <n v="63973"/>
    <d v="2012-09-28T00:00:00"/>
    <m/>
    <m/>
    <d v="2012-09-28T00:00:00"/>
    <m/>
    <s v="O"/>
    <s v="O"/>
    <s v="O"/>
    <s v="O"/>
    <s v="A"/>
    <d v="2012-10-10T00:00:00"/>
    <x v="1"/>
    <d v="2012-10-10T00:00:00"/>
    <n v="9"/>
    <n v="63973"/>
    <n v="0"/>
    <x v="1"/>
    <s v="A"/>
    <m/>
    <s v="vu"/>
    <m/>
  </r>
  <r>
    <s v="Sécurisation site"/>
    <x v="2"/>
    <m/>
    <m/>
    <n v="115900"/>
    <n v="179873"/>
    <d v="2012-09-26T00:00:00"/>
    <m/>
    <m/>
    <d v="2012-09-26T00:00:00"/>
    <m/>
    <s v="O"/>
    <s v="O"/>
    <s v="O"/>
    <s v="O"/>
    <s v="A"/>
    <d v="2012-10-12T00:00:00"/>
    <x v="1"/>
    <d v="2012-10-12T00:00:00"/>
    <n v="13"/>
    <n v="179873"/>
    <n v="0"/>
    <x v="1"/>
    <m/>
    <m/>
    <m/>
    <m/>
  </r>
  <r>
    <s v="Vestiaires douches"/>
    <x v="2"/>
    <m/>
    <m/>
    <n v="12000"/>
    <n v="191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191873"/>
    <n v="0"/>
    <x v="1"/>
    <s v="A"/>
    <m/>
    <s v="vu"/>
    <m/>
  </r>
  <r>
    <s v="Aspiration cabine sablage"/>
    <x v="2"/>
    <m/>
    <m/>
    <n v="0"/>
    <n v="191873"/>
    <d v="2012-09-28T00:00:00"/>
    <m/>
    <m/>
    <d v="2012-09-28T00:00:00"/>
    <m/>
    <s v="N"/>
    <s v="N"/>
    <s v="N"/>
    <s v="N"/>
    <s v="R"/>
    <d v="2012-10-12T00:00:00"/>
    <x v="1"/>
    <d v="2012-10-12T00:00:00"/>
    <n v="11"/>
    <n v="191873"/>
    <n v="0"/>
    <x v="2"/>
    <m/>
    <m/>
    <s v="vu"/>
    <m/>
  </r>
  <r>
    <s v="Extraction fumées fusion"/>
    <x v="2"/>
    <m/>
    <m/>
    <n v="58000"/>
    <n v="249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49873"/>
    <n v="0"/>
    <x v="3"/>
    <s v="V"/>
    <n v="2012"/>
    <s v="vu"/>
    <s v="BNP"/>
  </r>
  <r>
    <s v="Rénovation amine"/>
    <x v="2"/>
    <m/>
    <m/>
    <n v="42120"/>
    <n v="29199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91993"/>
    <n v="0"/>
    <x v="3"/>
    <s v="V"/>
    <n v="2012"/>
    <s v="vu"/>
    <s v="BNP"/>
  </r>
  <r>
    <s v="Machine à développer"/>
    <x v="2"/>
    <m/>
    <m/>
    <n v="42768"/>
    <n v="334761"/>
    <d v="2012-10-12T00:00:00"/>
    <m/>
    <m/>
    <d v="2012-10-12T00:00:00"/>
    <m/>
    <s v="O"/>
    <s v="O"/>
    <s v="O"/>
    <s v="O"/>
    <s v="A"/>
    <d v="2012-10-22T00:00:00"/>
    <x v="1"/>
    <d v="2012-10-22T00:00:00"/>
    <n v="7"/>
    <n v="334761"/>
    <n v="0"/>
    <x v="4"/>
    <s v="A"/>
    <n v="2012"/>
    <s v="vu"/>
    <s v="SG"/>
  </r>
  <r>
    <s v="Rotor de dégazage"/>
    <x v="2"/>
    <m/>
    <m/>
    <n v="29500"/>
    <n v="364261"/>
    <d v="2012-10-22T00:00:00"/>
    <m/>
    <m/>
    <d v="2012-10-22T00:00:00"/>
    <m/>
    <s v="O"/>
    <s v="O"/>
    <s v="O"/>
    <s v="O"/>
    <s v="A"/>
    <d v="2012-10-25T00:00:00"/>
    <x v="1"/>
    <d v="2012-10-25T00:00:00"/>
    <n v="4"/>
    <n v="364261"/>
    <n v="0"/>
    <x v="4"/>
    <s v="A"/>
    <n v="2012"/>
    <s v="vu"/>
    <s v="SG"/>
  </r>
  <r>
    <s v="Station polyworks"/>
    <x v="2"/>
    <m/>
    <m/>
    <n v="4818"/>
    <n v="369079"/>
    <d v="2012-11-06T00:00:00"/>
    <m/>
    <m/>
    <d v="2012-11-06T00:00:00"/>
    <m/>
    <s v="O"/>
    <s v="O"/>
    <s v="O"/>
    <s v="O"/>
    <s v="A"/>
    <d v="2012-11-08T00:00:00"/>
    <x v="1"/>
    <d v="2012-11-08T00:00:00"/>
    <n v="3"/>
    <n v="369079"/>
    <n v="0"/>
    <x v="1"/>
    <s v="A"/>
    <m/>
    <s v="vu"/>
    <m/>
  </r>
  <r>
    <s v="Local compresseur"/>
    <x v="3"/>
    <m/>
    <m/>
    <n v="21974"/>
    <n v="391053"/>
    <d v="2012-11-20T00:00:00"/>
    <m/>
    <m/>
    <d v="2012-11-20T00:00:00"/>
    <m/>
    <s v="O"/>
    <s v="O"/>
    <s v="O"/>
    <s v="O"/>
    <s v="A"/>
    <d v="2012-12-10T00:00:00"/>
    <x v="1"/>
    <d v="2012-12-10T00:00:00"/>
    <n v="15"/>
    <n v="391053"/>
    <n v="0"/>
    <x v="1"/>
    <s v="A"/>
    <m/>
    <s v="vu"/>
    <m/>
  </r>
  <r>
    <s v="Remplact aération modelage"/>
    <x v="3"/>
    <m/>
    <m/>
    <n v="13800"/>
    <n v="404853"/>
    <d v="2012-11-20T00:00:00"/>
    <m/>
    <m/>
    <d v="2012-11-20T00:00:00"/>
    <m/>
    <s v="O"/>
    <s v="O"/>
    <s v="O"/>
    <s v="O"/>
    <s v="A"/>
    <d v="2012-11-22T00:00:00"/>
    <x v="1"/>
    <d v="2012-11-22T00:00:00"/>
    <n v="3"/>
    <n v="404853"/>
    <n v="0"/>
    <x v="3"/>
    <s v="A"/>
    <n v="2012"/>
    <s v="vu"/>
    <s v="SG"/>
  </r>
  <r>
    <s v="Cabine sablage"/>
    <x v="2"/>
    <m/>
    <m/>
    <n v="73000"/>
    <n v="477853"/>
    <d v="2012-11-21T00:00:00"/>
    <m/>
    <m/>
    <d v="2012-11-21T00:00:00"/>
    <m/>
    <s v="O"/>
    <s v="O"/>
    <s v="O"/>
    <s v="O"/>
    <s v="A"/>
    <d v="2013-01-23T00:00:00"/>
    <x v="2"/>
    <m/>
    <n v="931"/>
    <n v="477853"/>
    <n v="0"/>
    <x v="3"/>
    <s v="V"/>
    <n v="2013"/>
    <s v="vu"/>
    <s v="BNP"/>
  </r>
  <r>
    <s v="Retourneuse Chantier 1"/>
    <x v="2"/>
    <m/>
    <m/>
    <n v="34730"/>
    <n v="512583"/>
    <d v="2012-11-21T00:00:00"/>
    <m/>
    <m/>
    <d v="2012-11-21T00:00:00"/>
    <m/>
    <s v="O"/>
    <s v="O"/>
    <s v="O"/>
    <s v="O"/>
    <s v="A"/>
    <d v="2013-01-23T00:00:00"/>
    <x v="2"/>
    <m/>
    <n v="931"/>
    <n v="512583"/>
    <n v="0"/>
    <x v="3"/>
    <s v="V"/>
    <n v="2013"/>
    <s v="vu"/>
    <s v="BNP"/>
  </r>
  <r>
    <s v="Aspiration cribleur"/>
    <x v="2"/>
    <m/>
    <m/>
    <n v="20556"/>
    <n v="533139"/>
    <d v="2012-11-27T00:00:00"/>
    <m/>
    <m/>
    <d v="2012-11-27T00:00:00"/>
    <m/>
    <s v="O"/>
    <s v="O"/>
    <s v="O"/>
    <s v="O"/>
    <s v="A"/>
    <d v="2013-01-23T00:00:00"/>
    <x v="2"/>
    <m/>
    <n v="927"/>
    <n v="533139"/>
    <n v="0"/>
    <x v="3"/>
    <s v="V"/>
    <n v="2013"/>
    <s v="vu"/>
    <s v="SG"/>
  </r>
  <r>
    <s v="motorisation pont ch4"/>
    <x v="2"/>
    <m/>
    <m/>
    <n v="13380"/>
    <n v="546519"/>
    <d v="2012-11-27T00:00:00"/>
    <m/>
    <m/>
    <d v="2012-11-27T00:00:00"/>
    <m/>
    <s v="O"/>
    <s v="O"/>
    <s v="O"/>
    <s v="O"/>
    <s v="A"/>
    <d v="2013-01-23T00:00:00"/>
    <x v="2"/>
    <d v="2013-05-24T00:00:00"/>
    <n v="129"/>
    <n v="546519"/>
    <n v="0"/>
    <x v="1"/>
    <s v="A"/>
    <m/>
    <s v="vu"/>
    <m/>
  </r>
  <r>
    <s v="FM-2012 aménagement chantier brut"/>
    <x v="2"/>
    <m/>
    <m/>
    <n v="45382"/>
    <n v="591901"/>
    <d v="2012-12-12T00:00:00"/>
    <m/>
    <m/>
    <d v="2012-12-12T00:00:00"/>
    <m/>
    <s v="O"/>
    <s v="O"/>
    <s v="O"/>
    <s v="O"/>
    <s v="A"/>
    <d v="2013-02-01T00:00:00"/>
    <x v="2"/>
    <d v="2013-02-01T00:00:00"/>
    <n v="38"/>
    <n v="591901"/>
    <n v="0"/>
    <x v="1"/>
    <m/>
    <m/>
    <m/>
    <m/>
  </r>
  <r>
    <s v="You Ji VTL 1400 ATC"/>
    <x v="4"/>
    <m/>
    <m/>
    <n v="360800"/>
    <n v="952701"/>
    <d v="2012-12-18T00:00:00"/>
    <m/>
    <m/>
    <d v="2012-12-18T00:00:00"/>
    <m/>
    <s v="O"/>
    <s v="O"/>
    <s v="O"/>
    <s v="O"/>
    <s v="A"/>
    <d v="2013-02-26T00:00:00"/>
    <x v="2"/>
    <d v="2013-02-26T00:00:00"/>
    <n v="51"/>
    <n v="952701"/>
    <n v="0"/>
    <x v="5"/>
    <s v="A"/>
    <n v="2013"/>
    <s v="vu"/>
    <m/>
  </r>
  <r>
    <s v="Remplact Gerbeur"/>
    <x v="3"/>
    <m/>
    <m/>
    <n v="4800"/>
    <n v="957501"/>
    <d v="2013-01-23T00:00:00"/>
    <m/>
    <m/>
    <d v="2013-01-23T00:00:00"/>
    <m/>
    <s v="O"/>
    <s v="O"/>
    <s v="O"/>
    <s v="O"/>
    <s v="A"/>
    <d v="2013-01-31T00:00:00"/>
    <x v="2"/>
    <d v="2013-01-31T00:00:00"/>
    <n v="7"/>
    <n v="957501"/>
    <n v="0"/>
    <x v="1"/>
    <s v="A"/>
    <m/>
    <s v="vu"/>
    <m/>
  </r>
  <r>
    <s v="Implanter Second dégazeur"/>
    <x v="3"/>
    <m/>
    <m/>
    <n v="9715"/>
    <n v="967216"/>
    <d v="2013-01-23T00:00:00"/>
    <m/>
    <m/>
    <d v="2013-01-23T00:00:00"/>
    <m/>
    <s v="O"/>
    <s v="O"/>
    <s v="O"/>
    <s v="O"/>
    <s v="A"/>
    <d v="2013-01-31T00:00:00"/>
    <x v="2"/>
    <d v="2013-01-31T00:00:00"/>
    <n v="7"/>
    <n v="967216"/>
    <n v="0"/>
    <x v="1"/>
    <s v="A"/>
    <m/>
    <s v="vu"/>
    <m/>
  </r>
  <r>
    <s v="Pose télécomde Palan"/>
    <x v="3"/>
    <m/>
    <m/>
    <n v="1180"/>
    <n v="96839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68396"/>
    <n v="0"/>
    <x v="1"/>
    <s v="A"/>
    <m/>
    <s v="vu"/>
    <m/>
  </r>
  <r>
    <s v="Remplct palan moulage"/>
    <x v="3"/>
    <m/>
    <m/>
    <n v="3380"/>
    <n v="97177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1776"/>
    <n v="0"/>
    <x v="1"/>
    <s v="A"/>
    <m/>
    <s v="vu"/>
    <m/>
  </r>
  <r>
    <s v="Réparation Mur décochage"/>
    <x v="3"/>
    <m/>
    <m/>
    <n v="3083"/>
    <n v="974859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4859"/>
    <n v="0"/>
    <x v="1"/>
    <s v="A"/>
    <m/>
    <s v="vu"/>
    <m/>
  </r>
  <r>
    <s v="Véhicule BOXER"/>
    <x v="3"/>
    <m/>
    <m/>
    <n v="22900"/>
    <n v="997759"/>
    <d v="2013-02-14T00:00:00"/>
    <m/>
    <m/>
    <d v="2013-02-14T00:00:00"/>
    <m/>
    <s v="O"/>
    <s v="O"/>
    <s v="O"/>
    <s v="O"/>
    <s v="A"/>
    <d v="2013-02-25T00:00:00"/>
    <x v="2"/>
    <d v="2013-02-25T00:00:00"/>
    <n v="8"/>
    <n v="997759"/>
    <n v="0"/>
    <x v="3"/>
    <s v="A"/>
    <n v="2013"/>
    <s v="vu"/>
    <s v="SG"/>
  </r>
  <r>
    <s v="Logiciel Simulation Magma"/>
    <x v="2"/>
    <m/>
    <m/>
    <n v="151500"/>
    <n v="1149259"/>
    <d v="2013-03-08T00:00:00"/>
    <m/>
    <m/>
    <d v="2013-03-08T00:00:00"/>
    <s v="O"/>
    <s v="O"/>
    <s v="O"/>
    <s v="O"/>
    <s v="O"/>
    <s v="A"/>
    <d v="2013-04-08T00:00:00"/>
    <x v="2"/>
    <m/>
    <n v="854"/>
    <n v="1149259"/>
    <n v="0"/>
    <x v="4"/>
    <s v="V"/>
    <n v="2013"/>
    <s v="vu"/>
    <s v="ARIUS"/>
  </r>
  <r>
    <s v="Climatisation pointage "/>
    <x v="4"/>
    <m/>
    <m/>
    <n v="23560"/>
    <n v="1172819"/>
    <d v="2013-03-15T00:00:00"/>
    <m/>
    <m/>
    <d v="2013-03-15T00:00:00"/>
    <s v="O"/>
    <s v="O"/>
    <s v="O"/>
    <s v="O"/>
    <s v="O"/>
    <s v="A"/>
    <d v="2013-03-19T00:00:00"/>
    <x v="2"/>
    <d v="2013-03-19T00:00:00"/>
    <n v="3"/>
    <n v="1172819"/>
    <n v="0"/>
    <x v="3"/>
    <s v="V"/>
    <n v="2013"/>
    <s v="vu"/>
    <s v="SG"/>
  </r>
  <r>
    <s v="Remplacement AS400"/>
    <x v="2"/>
    <m/>
    <m/>
    <n v="43464"/>
    <n v="1216283"/>
    <d v="2013-04-05T00:00:00"/>
    <m/>
    <m/>
    <d v="2013-04-05T00:00:00"/>
    <s v="O"/>
    <s v="O"/>
    <s v="O"/>
    <s v="O"/>
    <s v="O"/>
    <s v="A"/>
    <d v="2013-04-08T00:00:00"/>
    <x v="2"/>
    <d v="2013-04-08T00:00:00"/>
    <n v="2"/>
    <n v="1216283"/>
    <n v="0"/>
    <x v="6"/>
    <s v="A"/>
    <n v="2013"/>
    <s v="vu"/>
    <m/>
  </r>
  <r>
    <s v="Vidéoscope"/>
    <x v="2"/>
    <m/>
    <m/>
    <n v="30318"/>
    <n v="1246601"/>
    <d v="2013-04-12T00:00:00"/>
    <m/>
    <m/>
    <d v="2013-04-12T00:00:00"/>
    <s v="O"/>
    <s v="O"/>
    <s v="O"/>
    <s v="O"/>
    <s v="O"/>
    <s v="A"/>
    <d v="2013-04-15T00:00:00"/>
    <x v="2"/>
    <m/>
    <n v="829"/>
    <n v="1246601"/>
    <n v="0"/>
    <x v="3"/>
    <s v="V"/>
    <n v="2013"/>
    <s v="vu"/>
    <s v="BNP"/>
  </r>
  <r>
    <s v="Développeuse radio"/>
    <x v="5"/>
    <m/>
    <m/>
    <n v="20348"/>
    <n v="1266949"/>
    <d v="2013-04-12T00:00:00"/>
    <m/>
    <m/>
    <d v="2013-04-12T00:00:00"/>
    <s v="O"/>
    <s v="O"/>
    <s v="O"/>
    <s v="O"/>
    <s v="O"/>
    <s v="A"/>
    <d v="2013-04-15T00:00:00"/>
    <x v="2"/>
    <d v="2013-05-24T00:00:00"/>
    <n v="31"/>
    <n v="1266949"/>
    <n v="0"/>
    <x v="3"/>
    <s v="A"/>
    <n v="2013"/>
    <m/>
    <s v="BNP"/>
  </r>
  <r>
    <s v="Table BP Alu"/>
    <x v="2"/>
    <m/>
    <m/>
    <n v="113000"/>
    <n v="1379949"/>
    <d v="2013-04-17T00:00:00"/>
    <m/>
    <m/>
    <d v="2013-04-17T00:00:00"/>
    <s v="O"/>
    <s v="O"/>
    <s v="O"/>
    <s v="O"/>
    <s v="O"/>
    <s v="A"/>
    <d v="2013-05-02T00:00:00"/>
    <x v="2"/>
    <d v="2013-05-03T00:00:00"/>
    <n v="13"/>
    <n v="1379949"/>
    <n v="0"/>
    <x v="3"/>
    <s v="V"/>
    <n v="2013"/>
    <s v="vu"/>
    <s v="SG"/>
  </r>
  <r>
    <s v="Table élévatrice Ch1 "/>
    <x v="2"/>
    <m/>
    <m/>
    <n v="27000"/>
    <n v="1406949"/>
    <d v="2013-05-21T00:00:00"/>
    <m/>
    <m/>
    <d v="2013-05-21T00:00:00"/>
    <s v="O"/>
    <s v="O"/>
    <s v="O"/>
    <s v="O"/>
    <s v="O"/>
    <s v="A"/>
    <d v="2013-05-27T00:00:00"/>
    <x v="2"/>
    <d v="2013-05-27T00:00:00"/>
    <n v="5"/>
    <n v="1406949"/>
    <n v="0"/>
    <x v="3"/>
    <s v="V"/>
    <n v="2013"/>
    <s v="vu"/>
    <s v="SG"/>
  </r>
  <r>
    <s v="Poste enduisage Storm"/>
    <x v="2"/>
    <m/>
    <m/>
    <n v="44000"/>
    <n v="14509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50949"/>
    <n v="0"/>
    <x v="7"/>
    <s v="A"/>
    <n v="2013"/>
    <s v="vu"/>
    <m/>
  </r>
  <r>
    <s v="Remplact toiture locating"/>
    <x v="2"/>
    <m/>
    <m/>
    <n v="9500"/>
    <n v="1460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60449"/>
    <m/>
    <x v="3"/>
    <s v="V"/>
    <n v="2013"/>
    <s v="vu"/>
    <s v="SG"/>
  </r>
  <r>
    <s v="Remplact toiture radio"/>
    <x v="2"/>
    <m/>
    <m/>
    <n v="37000"/>
    <n v="1497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97449"/>
    <m/>
    <x v="3"/>
    <s v="V"/>
    <n v="2013"/>
    <s v="vu"/>
    <s v="SG"/>
  </r>
  <r>
    <s v="Baie de Stockage Informatique"/>
    <x v="1"/>
    <s v="N"/>
    <m/>
    <n v="52112"/>
    <n v="1549561"/>
    <d v="2013-05-29T00:00:00"/>
    <d v="2013-05-29T00:00:00"/>
    <d v="2013-05-29T00:00:00"/>
    <d v="2013-05-29T00:00:00"/>
    <s v="O"/>
    <s v="O"/>
    <s v="O"/>
    <s v="O"/>
    <s v="O"/>
    <s v="A"/>
    <d v="2013-06-06T00:00:00"/>
    <x v="2"/>
    <d v="2013-06-06T00:00:00"/>
    <n v="7"/>
    <n v="1549561"/>
    <m/>
    <x v="4"/>
    <s v="V"/>
    <n v="2013"/>
    <s v="vu"/>
    <s v="ECONOCOM"/>
  </r>
  <r>
    <s v="Anticollision Palan Verlinde 10000 kg"/>
    <x v="4"/>
    <s v="N"/>
    <m/>
    <n v="2846"/>
    <n v="15524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2407"/>
    <m/>
    <x v="1"/>
    <s v="A"/>
    <m/>
    <s v="vu"/>
    <m/>
  </r>
  <r>
    <s v="Conteneur Stockage Déporté"/>
    <x v="4"/>
    <s v="N"/>
    <m/>
    <n v="2500"/>
    <n v="15549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4907"/>
    <m/>
    <x v="1"/>
    <s v="A"/>
    <m/>
    <s v="vu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6">
  <r>
    <m/>
    <m/>
    <x v="0"/>
    <m/>
    <m/>
    <n v="1E-4"/>
    <m/>
    <m/>
    <m/>
    <m/>
    <m/>
    <m/>
    <m/>
    <m/>
    <m/>
    <m/>
    <m/>
    <m/>
    <x v="0"/>
    <m/>
    <m/>
    <m/>
    <m/>
    <x v="0"/>
    <m/>
    <x v="0"/>
    <m/>
    <x v="0"/>
  </r>
  <r>
    <m/>
    <m/>
    <x v="1"/>
    <m/>
    <m/>
    <n v="1E-4"/>
    <m/>
    <m/>
    <m/>
    <m/>
    <m/>
    <m/>
    <m/>
    <m/>
    <m/>
    <m/>
    <m/>
    <m/>
    <x v="0"/>
    <m/>
    <m/>
    <m/>
    <m/>
    <x v="0"/>
    <m/>
    <x v="0"/>
    <m/>
    <x v="0"/>
  </r>
  <r>
    <n v="1"/>
    <s v="HOROQUARTZ"/>
    <x v="1"/>
    <m/>
    <m/>
    <n v="22022"/>
    <n v="22022"/>
    <d v="2012-03-02T00:00:00"/>
    <m/>
    <m/>
    <d v="2012-03-02T00:00:00"/>
    <m/>
    <s v="O"/>
    <s v="O"/>
    <s v="O"/>
    <s v="O"/>
    <s v="A"/>
    <d v="2012-03-03T00:00:00"/>
    <x v="1"/>
    <d v="2012-03-03T00:00:00"/>
    <n v="1"/>
    <n v="22022"/>
    <n v="0"/>
    <x v="1"/>
    <s v="A"/>
    <x v="0"/>
    <s v="vu"/>
    <x v="0"/>
  </r>
  <r>
    <n v="2"/>
    <s v="Kitting chariots phase 1"/>
    <x v="2"/>
    <m/>
    <m/>
    <n v="41951"/>
    <n v="63973"/>
    <d v="2012-09-28T00:00:00"/>
    <m/>
    <m/>
    <d v="2012-09-28T00:00:00"/>
    <m/>
    <s v="O"/>
    <s v="O"/>
    <s v="O"/>
    <s v="O"/>
    <s v="A"/>
    <d v="2012-10-10T00:00:00"/>
    <x v="1"/>
    <d v="2012-10-10T00:00:00"/>
    <n v="9"/>
    <n v="63973"/>
    <n v="0"/>
    <x v="1"/>
    <s v="A"/>
    <x v="0"/>
    <s v="vu"/>
    <x v="0"/>
  </r>
  <r>
    <n v="4"/>
    <s v="Sécurisation site"/>
    <x v="2"/>
    <m/>
    <m/>
    <n v="115900"/>
    <n v="179873"/>
    <d v="2012-09-26T00:00:00"/>
    <m/>
    <m/>
    <d v="2012-09-26T00:00:00"/>
    <m/>
    <s v="O"/>
    <s v="O"/>
    <s v="O"/>
    <s v="O"/>
    <s v="A"/>
    <d v="2012-10-12T00:00:00"/>
    <x v="1"/>
    <d v="2012-10-12T00:00:00"/>
    <n v="13"/>
    <n v="179873"/>
    <n v="0"/>
    <x v="1"/>
    <m/>
    <x v="0"/>
    <m/>
    <x v="0"/>
  </r>
  <r>
    <n v="5"/>
    <s v="Vestiaires douches"/>
    <x v="2"/>
    <m/>
    <m/>
    <n v="12000"/>
    <n v="191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191873"/>
    <n v="0"/>
    <x v="1"/>
    <s v="A"/>
    <x v="0"/>
    <s v="vu"/>
    <x v="0"/>
  </r>
  <r>
    <n v="6"/>
    <s v="Aspiration cabine sablage"/>
    <x v="2"/>
    <m/>
    <m/>
    <n v="0"/>
    <n v="191873"/>
    <d v="2012-09-28T00:00:00"/>
    <m/>
    <m/>
    <d v="2012-09-28T00:00:00"/>
    <m/>
    <s v="N"/>
    <s v="N"/>
    <s v="N"/>
    <s v="N"/>
    <s v="R"/>
    <d v="2012-10-12T00:00:00"/>
    <x v="1"/>
    <d v="2012-10-12T00:00:00"/>
    <n v="11"/>
    <n v="191873"/>
    <n v="0"/>
    <x v="2"/>
    <m/>
    <x v="0"/>
    <s v="vu"/>
    <x v="0"/>
  </r>
  <r>
    <n v="7"/>
    <s v="Extraction fumées fusion"/>
    <x v="2"/>
    <m/>
    <m/>
    <n v="58000"/>
    <n v="249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49873"/>
    <n v="0"/>
    <x v="3"/>
    <s v="V"/>
    <x v="1"/>
    <s v="vu"/>
    <x v="1"/>
  </r>
  <r>
    <n v="8"/>
    <s v="Rénovation amine"/>
    <x v="2"/>
    <m/>
    <m/>
    <n v="42120"/>
    <n v="29199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91993"/>
    <n v="0"/>
    <x v="3"/>
    <s v="V"/>
    <x v="1"/>
    <s v="vu"/>
    <x v="1"/>
  </r>
  <r>
    <n v="9"/>
    <s v="Machine à développer"/>
    <x v="2"/>
    <m/>
    <m/>
    <n v="42768"/>
    <n v="334761"/>
    <d v="2012-10-12T00:00:00"/>
    <m/>
    <m/>
    <d v="2012-10-12T00:00:00"/>
    <m/>
    <s v="O"/>
    <s v="O"/>
    <s v="O"/>
    <s v="O"/>
    <s v="A"/>
    <d v="2012-10-22T00:00:00"/>
    <x v="1"/>
    <d v="2012-10-22T00:00:00"/>
    <n v="7"/>
    <n v="334761"/>
    <n v="0"/>
    <x v="4"/>
    <s v="A"/>
    <x v="1"/>
    <s v="vu"/>
    <x v="2"/>
  </r>
  <r>
    <n v="10"/>
    <s v="Rotor de dégazage"/>
    <x v="2"/>
    <m/>
    <m/>
    <n v="29500"/>
    <n v="364261"/>
    <d v="2012-10-22T00:00:00"/>
    <m/>
    <m/>
    <d v="2012-10-22T00:00:00"/>
    <m/>
    <s v="O"/>
    <s v="O"/>
    <s v="O"/>
    <s v="O"/>
    <s v="A"/>
    <d v="2012-10-25T00:00:00"/>
    <x v="1"/>
    <d v="2012-10-25T00:00:00"/>
    <n v="4"/>
    <n v="364261"/>
    <n v="0"/>
    <x v="4"/>
    <s v="A"/>
    <x v="1"/>
    <s v="vu"/>
    <x v="2"/>
  </r>
  <r>
    <n v="11"/>
    <s v="Station polyworks"/>
    <x v="2"/>
    <m/>
    <m/>
    <n v="4818"/>
    <n v="369079"/>
    <d v="2012-11-06T00:00:00"/>
    <m/>
    <m/>
    <d v="2012-11-06T00:00:00"/>
    <m/>
    <s v="O"/>
    <s v="O"/>
    <s v="O"/>
    <s v="O"/>
    <s v="A"/>
    <d v="2012-11-08T00:00:00"/>
    <x v="1"/>
    <d v="2012-11-08T00:00:00"/>
    <n v="3"/>
    <n v="369079"/>
    <n v="0"/>
    <x v="1"/>
    <s v="A"/>
    <x v="0"/>
    <s v="vu"/>
    <x v="0"/>
  </r>
  <r>
    <n v="12"/>
    <s v="Local compresseur"/>
    <x v="3"/>
    <m/>
    <m/>
    <n v="21974"/>
    <n v="391053"/>
    <d v="2012-11-20T00:00:00"/>
    <m/>
    <m/>
    <d v="2012-11-20T00:00:00"/>
    <m/>
    <s v="O"/>
    <s v="O"/>
    <s v="O"/>
    <s v="O"/>
    <s v="A"/>
    <d v="2012-12-10T00:00:00"/>
    <x v="1"/>
    <d v="2012-12-10T00:00:00"/>
    <n v="15"/>
    <n v="391053"/>
    <n v="0"/>
    <x v="1"/>
    <s v="A"/>
    <x v="0"/>
    <s v="vu"/>
    <x v="0"/>
  </r>
  <r>
    <n v="13"/>
    <s v="Remplact aération modelage"/>
    <x v="3"/>
    <m/>
    <m/>
    <n v="13800"/>
    <n v="404853"/>
    <d v="2012-11-20T00:00:00"/>
    <m/>
    <m/>
    <d v="2012-11-20T00:00:00"/>
    <m/>
    <s v="O"/>
    <s v="O"/>
    <s v="O"/>
    <s v="O"/>
    <s v="A"/>
    <d v="2012-11-22T00:00:00"/>
    <x v="1"/>
    <d v="2012-11-22T00:00:00"/>
    <n v="3"/>
    <n v="404853"/>
    <n v="0"/>
    <x v="3"/>
    <s v="A"/>
    <x v="1"/>
    <s v="vu"/>
    <x v="2"/>
  </r>
  <r>
    <n v="14"/>
    <s v="Cabine sablage"/>
    <x v="2"/>
    <m/>
    <m/>
    <n v="73000"/>
    <n v="477853"/>
    <d v="2012-11-21T00:00:00"/>
    <m/>
    <m/>
    <d v="2012-11-21T00:00:00"/>
    <m/>
    <s v="O"/>
    <s v="O"/>
    <s v="O"/>
    <s v="O"/>
    <s v="A"/>
    <d v="2013-01-23T00:00:00"/>
    <x v="2"/>
    <m/>
    <n v="931"/>
    <n v="477853"/>
    <n v="0"/>
    <x v="3"/>
    <s v="V"/>
    <x v="2"/>
    <s v="vu"/>
    <x v="1"/>
  </r>
  <r>
    <n v="15"/>
    <s v="Retourneuse Chantier 1"/>
    <x v="2"/>
    <m/>
    <m/>
    <n v="34730"/>
    <n v="512583"/>
    <d v="2012-11-21T00:00:00"/>
    <m/>
    <m/>
    <d v="2012-11-21T00:00:00"/>
    <m/>
    <s v="O"/>
    <s v="O"/>
    <s v="O"/>
    <s v="O"/>
    <s v="A"/>
    <d v="2013-01-23T00:00:00"/>
    <x v="2"/>
    <m/>
    <n v="931"/>
    <n v="512583"/>
    <n v="0"/>
    <x v="3"/>
    <s v="V"/>
    <x v="2"/>
    <s v="vu"/>
    <x v="1"/>
  </r>
  <r>
    <n v="16"/>
    <s v="Aspiration cribleur"/>
    <x v="2"/>
    <m/>
    <m/>
    <n v="20556"/>
    <n v="533139"/>
    <d v="2012-11-27T00:00:00"/>
    <m/>
    <m/>
    <d v="2012-11-27T00:00:00"/>
    <m/>
    <s v="O"/>
    <s v="O"/>
    <s v="O"/>
    <s v="O"/>
    <s v="A"/>
    <d v="2013-01-23T00:00:00"/>
    <x v="2"/>
    <m/>
    <n v="927"/>
    <n v="533139"/>
    <n v="0"/>
    <x v="3"/>
    <s v="V"/>
    <x v="2"/>
    <s v="vu"/>
    <x v="2"/>
  </r>
  <r>
    <n v="17"/>
    <s v="motorisation pont ch4"/>
    <x v="2"/>
    <m/>
    <m/>
    <n v="13380"/>
    <n v="546519"/>
    <d v="2012-11-27T00:00:00"/>
    <m/>
    <m/>
    <d v="2012-11-27T00:00:00"/>
    <m/>
    <s v="O"/>
    <s v="O"/>
    <s v="O"/>
    <s v="O"/>
    <s v="A"/>
    <d v="2013-01-23T00:00:00"/>
    <x v="2"/>
    <d v="2013-05-24T00:00:00"/>
    <n v="129"/>
    <n v="546519"/>
    <n v="0"/>
    <x v="1"/>
    <s v="A"/>
    <x v="0"/>
    <s v="vu"/>
    <x v="0"/>
  </r>
  <r>
    <n v="18"/>
    <s v="FM-2012 aménagement chantier brut"/>
    <x v="2"/>
    <m/>
    <m/>
    <n v="45382"/>
    <n v="591901"/>
    <d v="2012-12-12T00:00:00"/>
    <m/>
    <m/>
    <d v="2012-12-12T00:00:00"/>
    <m/>
    <s v="O"/>
    <s v="O"/>
    <s v="O"/>
    <s v="O"/>
    <s v="A"/>
    <d v="2013-02-01T00:00:00"/>
    <x v="2"/>
    <d v="2013-02-01T00:00:00"/>
    <n v="38"/>
    <n v="591901"/>
    <n v="0"/>
    <x v="1"/>
    <m/>
    <x v="0"/>
    <m/>
    <x v="0"/>
  </r>
  <r>
    <n v="19"/>
    <s v="You Ji VTL 1400 ATC"/>
    <x v="4"/>
    <m/>
    <m/>
    <n v="360800"/>
    <n v="952701"/>
    <d v="2012-12-18T00:00:00"/>
    <m/>
    <m/>
    <d v="2012-12-18T00:00:00"/>
    <m/>
    <s v="O"/>
    <s v="O"/>
    <s v="O"/>
    <s v="O"/>
    <s v="A"/>
    <d v="2013-02-26T00:00:00"/>
    <x v="2"/>
    <d v="2013-02-26T00:00:00"/>
    <n v="51"/>
    <n v="952701"/>
    <n v="0"/>
    <x v="5"/>
    <s v="A"/>
    <x v="2"/>
    <s v="vu"/>
    <x v="0"/>
  </r>
  <r>
    <n v="20"/>
    <s v="Remplact Gerbeur"/>
    <x v="3"/>
    <m/>
    <m/>
    <n v="4800"/>
    <n v="957501"/>
    <d v="2013-01-23T00:00:00"/>
    <m/>
    <m/>
    <d v="2013-01-23T00:00:00"/>
    <m/>
    <s v="O"/>
    <s v="O"/>
    <s v="O"/>
    <s v="O"/>
    <s v="A"/>
    <d v="2013-01-31T00:00:00"/>
    <x v="2"/>
    <d v="2013-01-31T00:00:00"/>
    <n v="7"/>
    <n v="957501"/>
    <n v="0"/>
    <x v="1"/>
    <s v="A"/>
    <x v="0"/>
    <s v="vu"/>
    <x v="0"/>
  </r>
  <r>
    <n v="21"/>
    <s v="Implanter Second dégazeur"/>
    <x v="3"/>
    <m/>
    <m/>
    <n v="9715"/>
    <n v="967216"/>
    <d v="2013-01-23T00:00:00"/>
    <m/>
    <m/>
    <d v="2013-01-23T00:00:00"/>
    <m/>
    <s v="O"/>
    <s v="O"/>
    <s v="O"/>
    <s v="O"/>
    <s v="A"/>
    <d v="2013-01-31T00:00:00"/>
    <x v="2"/>
    <d v="2013-01-31T00:00:00"/>
    <n v="7"/>
    <n v="967216"/>
    <n v="0"/>
    <x v="1"/>
    <s v="A"/>
    <x v="0"/>
    <s v="vu"/>
    <x v="0"/>
  </r>
  <r>
    <n v="22"/>
    <s v="Pose télécomde Palan"/>
    <x v="3"/>
    <m/>
    <m/>
    <n v="1180"/>
    <n v="96839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68396"/>
    <n v="0"/>
    <x v="1"/>
    <s v="A"/>
    <x v="0"/>
    <s v="vu"/>
    <x v="0"/>
  </r>
  <r>
    <n v="23"/>
    <s v="Remplct palan moulage"/>
    <x v="3"/>
    <m/>
    <m/>
    <n v="3380"/>
    <n v="97177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1776"/>
    <n v="0"/>
    <x v="1"/>
    <s v="A"/>
    <x v="0"/>
    <s v="vu"/>
    <x v="0"/>
  </r>
  <r>
    <n v="24"/>
    <s v="Réparation Mur décochage"/>
    <x v="3"/>
    <m/>
    <m/>
    <n v="3083"/>
    <n v="974859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4859"/>
    <n v="0"/>
    <x v="1"/>
    <s v="A"/>
    <x v="0"/>
    <s v="vu"/>
    <x v="0"/>
  </r>
  <r>
    <n v="25"/>
    <s v="Véhicule BOXER"/>
    <x v="3"/>
    <m/>
    <m/>
    <n v="22900"/>
    <n v="997759"/>
    <d v="2013-02-14T00:00:00"/>
    <m/>
    <m/>
    <d v="2013-02-14T00:00:00"/>
    <m/>
    <s v="O"/>
    <s v="O"/>
    <s v="O"/>
    <s v="O"/>
    <s v="A"/>
    <d v="2013-02-25T00:00:00"/>
    <x v="2"/>
    <d v="2013-02-25T00:00:00"/>
    <n v="8"/>
    <n v="997759"/>
    <n v="0"/>
    <x v="3"/>
    <s v="A"/>
    <x v="2"/>
    <s v="vu"/>
    <x v="2"/>
  </r>
  <r>
    <n v="26"/>
    <s v="Logiciel Simulation Magma"/>
    <x v="2"/>
    <m/>
    <m/>
    <n v="151500"/>
    <n v="1149259"/>
    <d v="2013-03-08T00:00:00"/>
    <m/>
    <m/>
    <d v="2013-03-08T00:00:00"/>
    <s v="O"/>
    <s v="O"/>
    <s v="O"/>
    <s v="O"/>
    <s v="O"/>
    <s v="A"/>
    <d v="2013-04-08T00:00:00"/>
    <x v="2"/>
    <m/>
    <n v="854"/>
    <n v="1149259"/>
    <n v="0"/>
    <x v="4"/>
    <s v="V"/>
    <x v="2"/>
    <s v="vu"/>
    <x v="3"/>
  </r>
  <r>
    <n v="27"/>
    <s v="Climatisation pointage "/>
    <x v="4"/>
    <m/>
    <m/>
    <n v="23560"/>
    <n v="1172819"/>
    <d v="2013-03-15T00:00:00"/>
    <m/>
    <m/>
    <d v="2013-03-15T00:00:00"/>
    <s v="O"/>
    <s v="O"/>
    <s v="O"/>
    <s v="O"/>
    <s v="O"/>
    <s v="A"/>
    <d v="2013-03-19T00:00:00"/>
    <x v="2"/>
    <d v="2013-03-19T00:00:00"/>
    <n v="3"/>
    <n v="1172819"/>
    <n v="0"/>
    <x v="3"/>
    <s v="V"/>
    <x v="2"/>
    <s v="vu"/>
    <x v="2"/>
  </r>
  <r>
    <n v="28"/>
    <s v="Remplacement AS400"/>
    <x v="2"/>
    <m/>
    <m/>
    <n v="43464"/>
    <n v="1216283"/>
    <d v="2013-04-05T00:00:00"/>
    <m/>
    <m/>
    <d v="2013-04-05T00:00:00"/>
    <s v="O"/>
    <s v="O"/>
    <s v="O"/>
    <s v="O"/>
    <s v="O"/>
    <s v="A"/>
    <d v="2013-04-08T00:00:00"/>
    <x v="2"/>
    <d v="2013-04-08T00:00:00"/>
    <n v="2"/>
    <n v="1216283"/>
    <n v="0"/>
    <x v="6"/>
    <s v="A"/>
    <x v="2"/>
    <s v="vu"/>
    <x v="0"/>
  </r>
  <r>
    <n v="29"/>
    <s v="Vidéoscope"/>
    <x v="2"/>
    <m/>
    <m/>
    <n v="30318"/>
    <n v="1246601"/>
    <d v="2013-04-12T00:00:00"/>
    <m/>
    <m/>
    <d v="2013-04-12T00:00:00"/>
    <s v="O"/>
    <s v="O"/>
    <s v="O"/>
    <s v="O"/>
    <s v="O"/>
    <s v="A"/>
    <d v="2013-04-15T00:00:00"/>
    <x v="2"/>
    <m/>
    <n v="829"/>
    <n v="1246601"/>
    <n v="0"/>
    <x v="3"/>
    <s v="V"/>
    <x v="2"/>
    <s v="vu"/>
    <x v="1"/>
  </r>
  <r>
    <n v="30"/>
    <s v="Développeuse radio"/>
    <x v="5"/>
    <m/>
    <m/>
    <n v="20348"/>
    <n v="1266949"/>
    <d v="2013-04-12T00:00:00"/>
    <m/>
    <m/>
    <d v="2013-04-12T00:00:00"/>
    <s v="O"/>
    <s v="O"/>
    <s v="O"/>
    <s v="O"/>
    <s v="O"/>
    <s v="A"/>
    <d v="2013-04-15T00:00:00"/>
    <x v="2"/>
    <d v="2013-05-24T00:00:00"/>
    <n v="31"/>
    <n v="1266949"/>
    <n v="0"/>
    <x v="3"/>
    <s v="A"/>
    <x v="2"/>
    <m/>
    <x v="1"/>
  </r>
  <r>
    <n v="31"/>
    <s v="Table BP Alu"/>
    <x v="2"/>
    <m/>
    <m/>
    <n v="113000"/>
    <n v="1379949"/>
    <d v="2013-04-17T00:00:00"/>
    <m/>
    <m/>
    <d v="2013-04-17T00:00:00"/>
    <s v="O"/>
    <s v="O"/>
    <s v="O"/>
    <s v="O"/>
    <s v="O"/>
    <s v="A"/>
    <d v="2013-05-02T00:00:00"/>
    <x v="2"/>
    <d v="2013-05-03T00:00:00"/>
    <n v="13"/>
    <n v="1379949"/>
    <n v="0"/>
    <x v="3"/>
    <s v="V"/>
    <x v="2"/>
    <s v="vu"/>
    <x v="2"/>
  </r>
  <r>
    <n v="32"/>
    <s v="Table élévatrice Ch1 "/>
    <x v="2"/>
    <m/>
    <m/>
    <n v="27000"/>
    <n v="1406949"/>
    <d v="2013-05-21T00:00:00"/>
    <m/>
    <m/>
    <d v="2013-05-21T00:00:00"/>
    <s v="O"/>
    <s v="O"/>
    <s v="O"/>
    <s v="O"/>
    <s v="O"/>
    <s v="A"/>
    <d v="2013-05-27T00:00:00"/>
    <x v="2"/>
    <d v="2013-05-27T00:00:00"/>
    <n v="5"/>
    <n v="1406949"/>
    <n v="0"/>
    <x v="3"/>
    <s v="V"/>
    <x v="2"/>
    <s v="vu"/>
    <x v="2"/>
  </r>
  <r>
    <n v="33"/>
    <s v="Poste enduisage Storm"/>
    <x v="2"/>
    <m/>
    <m/>
    <n v="44000"/>
    <n v="14509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50949"/>
    <n v="0"/>
    <x v="7"/>
    <s v="A"/>
    <x v="2"/>
    <s v="vu"/>
    <x v="0"/>
  </r>
  <r>
    <n v="34"/>
    <s v="Remplact toiture locating"/>
    <x v="2"/>
    <m/>
    <m/>
    <n v="9500"/>
    <n v="1460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60449"/>
    <m/>
    <x v="3"/>
    <s v="V"/>
    <x v="2"/>
    <s v="vu"/>
    <x v="2"/>
  </r>
  <r>
    <n v="35"/>
    <s v="Remplact toiture radio"/>
    <x v="2"/>
    <m/>
    <m/>
    <n v="37000"/>
    <n v="1497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97449"/>
    <m/>
    <x v="3"/>
    <s v="V"/>
    <x v="2"/>
    <s v="vu"/>
    <x v="2"/>
  </r>
  <r>
    <n v="36"/>
    <s v="Baie de Stockage Informatique"/>
    <x v="1"/>
    <s v="N"/>
    <m/>
    <n v="52112"/>
    <n v="1549561"/>
    <d v="2013-05-29T00:00:00"/>
    <d v="2013-05-29T00:00:00"/>
    <d v="2013-05-29T00:00:00"/>
    <d v="2013-05-29T00:00:00"/>
    <s v="O"/>
    <s v="O"/>
    <s v="O"/>
    <s v="O"/>
    <s v="O"/>
    <s v="A"/>
    <d v="2013-06-06T00:00:00"/>
    <x v="2"/>
    <d v="2013-06-06T00:00:00"/>
    <n v="7"/>
    <n v="1549561"/>
    <m/>
    <x v="4"/>
    <s v="V"/>
    <x v="2"/>
    <s v="vu"/>
    <x v="4"/>
  </r>
  <r>
    <n v="37"/>
    <s v="Anticollision Palan Verlinde 10000 kg"/>
    <x v="4"/>
    <s v="N"/>
    <m/>
    <n v="2846"/>
    <n v="15524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2407"/>
    <m/>
    <x v="1"/>
    <s v="A"/>
    <x v="0"/>
    <s v="vu"/>
    <x v="0"/>
  </r>
  <r>
    <n v="38"/>
    <s v="Conteneur Stockage Déporté"/>
    <x v="4"/>
    <s v="N"/>
    <m/>
    <n v="2500"/>
    <n v="15549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4907"/>
    <m/>
    <x v="1"/>
    <s v="A"/>
    <x v="0"/>
    <s v="vu"/>
    <x v="0"/>
  </r>
  <r>
    <n v="39"/>
    <s v="PC Remplacement Sce Process"/>
    <x v="2"/>
    <s v="N"/>
    <m/>
    <n v="2082"/>
    <n v="1556989"/>
    <d v="2013-06-14T00:00:00"/>
    <d v="2013-06-14T00:00:00"/>
    <d v="2013-06-14T00:00:00"/>
    <s v=" "/>
    <s v="O"/>
    <m/>
    <m/>
    <m/>
    <m/>
    <s v="A"/>
    <m/>
    <x v="2"/>
    <d v="2013-06-14T00:00:00"/>
    <n v="1"/>
    <n v="1556989"/>
    <m/>
    <x v="1"/>
    <s v="A"/>
    <x v="0"/>
    <s v="vu"/>
    <x v="0"/>
  </r>
  <r>
    <n v="40"/>
    <s v="Réparation Tour A1000"/>
    <x v="3"/>
    <s v="N"/>
    <m/>
    <n v="10150"/>
    <n v="1567139"/>
    <d v="2013-06-26T00:00:00"/>
    <d v="2013-06-27T00:00:00"/>
    <d v="2013-06-27T00:00:00"/>
    <d v="2013-07-16T00:00:00"/>
    <s v="O"/>
    <s v="O"/>
    <s v="O"/>
    <s v="O"/>
    <s v="O"/>
    <s v="A"/>
    <d v="2013-07-25T00:00:00"/>
    <x v="2"/>
    <d v="2013-07-31T00:00:00"/>
    <n v="26"/>
    <n v="1567139"/>
    <m/>
    <x v="1"/>
    <s v="A"/>
    <x v="0"/>
    <m/>
    <x v="0"/>
  </r>
  <r>
    <n v="41"/>
    <s v="Moyens de Manutention Stormshadow"/>
    <x v="2"/>
    <s v="N"/>
    <m/>
    <n v="33760"/>
    <n v="1600899"/>
    <d v="2013-06-26T00:00:00"/>
    <d v="2013-06-27T00:00:00"/>
    <d v="2013-06-27T00:00:00"/>
    <d v="2013-07-16T00:00:00"/>
    <s v="O"/>
    <s v="O"/>
    <s v="O"/>
    <s v="O"/>
    <s v="O"/>
    <s v="A"/>
    <d v="2013-07-25T00:00:00"/>
    <x v="2"/>
    <d v="2013-07-31T00:00:00"/>
    <n v="26"/>
    <n v="1600899"/>
    <m/>
    <x v="1"/>
    <m/>
    <x v="0"/>
    <m/>
    <x v="0"/>
  </r>
  <r>
    <n v="42"/>
    <s v="Réorganisation Noyautage Phase 1"/>
    <x v="2"/>
    <s v="N"/>
    <m/>
    <n v="46108"/>
    <n v="1647007"/>
    <d v="2013-07-15T00:00:00"/>
    <d v="2013-07-16T00:00:00"/>
    <d v="2013-07-16T00:00:00"/>
    <d v="2013-07-16T00:00:00"/>
    <s v="O"/>
    <s v="O"/>
    <s v="O"/>
    <s v="O"/>
    <s v="O"/>
    <s v="A"/>
    <d v="2013-07-19T00:00:00"/>
    <x v="2"/>
    <d v="2013-07-19T00:00:00"/>
    <n v="5"/>
    <n v="1647007"/>
    <m/>
    <x v="1"/>
    <m/>
    <x v="0"/>
    <m/>
    <x v="0"/>
  </r>
  <r>
    <n v="43"/>
    <s v="Aspirateur mobile pour Stormshadow (aspiration sabe)"/>
    <x v="2"/>
    <s v="N"/>
    <m/>
    <n v="19568"/>
    <n v="1666575"/>
    <d v="2013-07-23T00:00:00"/>
    <d v="2013-07-23T00:00:00"/>
    <d v="2013-07-26T00:00:00"/>
    <d v="2013-07-26T00:00:00"/>
    <s v="O"/>
    <s v="O"/>
    <s v="O"/>
    <s v="O"/>
    <s v="O"/>
    <s v="A"/>
    <d v="2013-07-31T00:00:00"/>
    <x v="2"/>
    <d v="2013-07-31T00:00:00"/>
    <n v="7"/>
    <n v="1666575"/>
    <m/>
    <x v="1"/>
    <m/>
    <x v="0"/>
    <m/>
    <x v="0"/>
  </r>
  <r>
    <n v="44"/>
    <s v="Poste de refroidissement à eau pour cabine radio 1"/>
    <x v="2"/>
    <s v="N"/>
    <m/>
    <n v="7184"/>
    <n v="1673759"/>
    <d v="2013-07-23T00:00:00"/>
    <d v="2013-07-23T00:00:00"/>
    <d v="2013-07-26T00:00:00"/>
    <d v="2013-07-26T00:00:00"/>
    <s v="O"/>
    <s v="O"/>
    <s v="O"/>
    <s v="O"/>
    <s v="O"/>
    <s v="A"/>
    <d v="2013-10-04T00:00:00"/>
    <x v="2"/>
    <d v="2013-10-04T00:00:00"/>
    <n v="54"/>
    <n v="1673759"/>
    <m/>
    <x v="1"/>
    <m/>
    <x v="0"/>
    <m/>
    <x v="0"/>
  </r>
  <r>
    <n v="45"/>
    <s v="Pompe immergée pour climatiseurs à eau"/>
    <x v="0"/>
    <s v="N"/>
    <m/>
    <n v="1598"/>
    <n v="1675357"/>
    <d v="2013-08-26T00:00:00"/>
    <d v="2013-09-12T00:00:00"/>
    <d v="2013-09-12T00:00:00"/>
    <m/>
    <s v="O"/>
    <m/>
    <m/>
    <m/>
    <m/>
    <s v="A"/>
    <m/>
    <x v="2"/>
    <d v="2013-09-13T00:00:00"/>
    <n v="15"/>
    <n v="1675357"/>
    <m/>
    <x v="1"/>
    <m/>
    <x v="0"/>
    <m/>
    <x v="0"/>
  </r>
  <r>
    <n v="46"/>
    <s v="Table Aspirante"/>
    <x v="5"/>
    <s v="N"/>
    <m/>
    <n v="13874"/>
    <n v="1689231"/>
    <d v="2013-09-25T00:00:00"/>
    <d v="2013-09-26T00:00:00"/>
    <d v="2013-10-04T00:00:00"/>
    <d v="2013-10-04T00:00:00"/>
    <s v="O"/>
    <s v="O"/>
    <s v="O"/>
    <s v="O"/>
    <s v="O"/>
    <s v="A"/>
    <d v="2013-10-04T00:00:00"/>
    <x v="2"/>
    <d v="2013-10-06T00:00:00"/>
    <n v="8"/>
    <n v="1689231"/>
    <m/>
    <x v="1"/>
    <m/>
    <x v="0"/>
    <m/>
    <x v="0"/>
  </r>
  <r>
    <n v="47"/>
    <s v="Implantation Systéme de Gestion des Temps"/>
    <x v="3"/>
    <s v="N"/>
    <m/>
    <n v="12010"/>
    <n v="1701241"/>
    <d v="2013-10-01T00:00:00"/>
    <d v="2013-10-03T00:00:00"/>
    <d v="2013-10-04T00:00:00"/>
    <d v="2013-10-04T00:00:00"/>
    <s v="O"/>
    <s v="O"/>
    <s v="O"/>
    <s v="O"/>
    <s v="O"/>
    <s v="A"/>
    <d v="2013-10-04T00:00:00"/>
    <x v="2"/>
    <d v="2013-10-06T00:00:00"/>
    <n v="4"/>
    <n v="1701241"/>
    <m/>
    <x v="1"/>
    <m/>
    <x v="0"/>
    <m/>
    <x v="0"/>
  </r>
  <r>
    <n v="48"/>
    <s v="Mise à jour de post-processeurs pour logiciel Top solid Cam"/>
    <x v="4"/>
    <s v="N"/>
    <m/>
    <n v="5250"/>
    <n v="1706491"/>
    <d v="2013-10-23T00:00:00"/>
    <d v="2013-10-23T00:00:00"/>
    <d v="2013-10-30T00:00:00"/>
    <d v="2013-11-14T00:00:00"/>
    <s v="O"/>
    <s v="O"/>
    <s v="O"/>
    <s v="O"/>
    <s v="O"/>
    <s v="A"/>
    <d v="2013-11-15T00:00:00"/>
    <x v="2"/>
    <d v="2013-11-18T00:00:00"/>
    <n v="19"/>
    <n v="1706491"/>
    <m/>
    <x v="1"/>
    <m/>
    <x v="0"/>
    <m/>
    <x v="0"/>
  </r>
  <r>
    <n v="49"/>
    <s v="Motorisation portails d'accés usine"/>
    <x v="4"/>
    <s v="N"/>
    <m/>
    <n v="15350"/>
    <n v="1721841"/>
    <d v="2013-10-29T00:00:00"/>
    <d v="2013-10-29T00:00:00"/>
    <d v="2013-10-30T00:00:00"/>
    <d v="2013-11-14T00:00:00"/>
    <s v="O"/>
    <s v="O"/>
    <s v="O"/>
    <s v="O"/>
    <s v="O"/>
    <s v="A"/>
    <d v="2013-11-15T00:00:00"/>
    <x v="2"/>
    <d v="2013-11-18T00:00:00"/>
    <n v="15"/>
    <n v="1721841"/>
    <m/>
    <x v="1"/>
    <m/>
    <x v="0"/>
    <m/>
    <x v="0"/>
  </r>
  <r>
    <n v="50"/>
    <s v="Réparation Dalle au Bâtiment Bleu"/>
    <x v="2"/>
    <s v="N"/>
    <m/>
    <n v="10314"/>
    <n v="1732155"/>
    <d v="2013-12-05T00:00:00"/>
    <d v="2013-12-11T00:00:00"/>
    <d v="2013-12-12T00:00:00"/>
    <d v="2013-12-13T00:00:00"/>
    <s v="O"/>
    <s v="O"/>
    <s v="O"/>
    <s v="O"/>
    <s v="O"/>
    <s v="A"/>
    <d v="2013-12-17T00:00:00"/>
    <x v="2"/>
    <d v="2013-12-17T00:00:00"/>
    <n v="9"/>
    <n v="1732155"/>
    <m/>
    <x v="1"/>
    <m/>
    <x v="0"/>
    <m/>
    <x v="0"/>
  </r>
  <r>
    <n v="51"/>
    <s v="Scie à ruban pour découpe Matière"/>
    <x v="4"/>
    <s v="N"/>
    <m/>
    <n v="21000"/>
    <n v="1753155"/>
    <d v="2013-12-05T00:00:00"/>
    <d v="2013-12-11T00:00:00"/>
    <d v="2013-12-12T00:00:00"/>
    <d v="2013-12-13T00:00:00"/>
    <s v="O"/>
    <s v="O"/>
    <s v="O"/>
    <s v="O"/>
    <s v="O"/>
    <s v="A"/>
    <d v="2013-12-17T00:00:00"/>
    <x v="2"/>
    <d v="2013-12-17T00:00:00"/>
    <n v="9"/>
    <n v="1753155"/>
    <m/>
    <x v="5"/>
    <s v="V"/>
    <x v="2"/>
    <m/>
    <x v="0"/>
  </r>
  <r>
    <n v="52"/>
    <s v="Enregistreur Multi voies pour TTH"/>
    <x v="2"/>
    <s v="N"/>
    <s v="O"/>
    <n v="7796"/>
    <n v="1760951"/>
    <d v="2013-11-20T00:00:00"/>
    <d v="2013-12-16T00:00:00"/>
    <d v="2014-01-19T00:00:00"/>
    <d v="2014-01-21T00:00:00"/>
    <s v="O"/>
    <s v="O"/>
    <s v="O"/>
    <s v="O"/>
    <s v="O"/>
    <s v="A"/>
    <d v="2014-01-27T00:00:00"/>
    <x v="3"/>
    <d v="2014-01-31T00:00:00"/>
    <n v="53"/>
    <n v="1760951"/>
    <m/>
    <x v="1"/>
    <m/>
    <x v="0"/>
    <m/>
    <x v="0"/>
  </r>
  <r>
    <n v="53"/>
    <s v="Workflow validation factures arudy+toulouse via Novaxel"/>
    <x v="1"/>
    <s v="N"/>
    <s v="Q"/>
    <n v="4784"/>
    <n v="1765735"/>
    <d v="2013-12-11T00:00:00"/>
    <d v="2013-12-11T00:00:00"/>
    <d v="2014-01-19T00:00:00"/>
    <d v="2014-01-21T00:00:00"/>
    <s v="O"/>
    <s v="O"/>
    <s v="O"/>
    <s v="O"/>
    <s v="O"/>
    <s v="A"/>
    <d v="2014-01-27T00:00:00"/>
    <x v="3"/>
    <d v="2014-01-27T00:00:00"/>
    <n v="34"/>
    <n v="1765735"/>
    <m/>
    <x v="1"/>
    <m/>
    <x v="0"/>
    <m/>
    <x v="0"/>
  </r>
  <r>
    <n v="54"/>
    <s v="Remplacement climatisation métrologie"/>
    <x v="2"/>
    <s v="N"/>
    <s v="O"/>
    <n v="16129"/>
    <n v="1781864"/>
    <d v="2014-02-18T00:00:00"/>
    <d v="2014-02-18T00:00:00"/>
    <d v="2014-03-14T00:00:00"/>
    <d v="2014-03-21T00:00:00"/>
    <s v="O"/>
    <s v="O"/>
    <s v="O"/>
    <s v="O"/>
    <s v="O"/>
    <s v="A"/>
    <d v="2014-03-21T00:00:00"/>
    <x v="3"/>
    <d v="2014-03-25T00:00:00"/>
    <n v="26"/>
    <n v="1781864"/>
    <m/>
    <x v="1"/>
    <m/>
    <x v="0"/>
    <m/>
    <x v="0"/>
  </r>
  <r>
    <n v="55"/>
    <s v="Réparation Presse 250 T"/>
    <x v="5"/>
    <s v="N"/>
    <s v="O"/>
    <n v="7500"/>
    <n v="1789364"/>
    <d v="2014-03-25T00:00:00"/>
    <d v="2014-03-25T00:00:00"/>
    <d v="2014-04-03T00:00:00"/>
    <m/>
    <s v="O"/>
    <m/>
    <m/>
    <m/>
    <m/>
    <s v="A"/>
    <m/>
    <x v="3"/>
    <d v="2014-04-07T00:00:00"/>
    <n v="10"/>
    <n v="1789364"/>
    <m/>
    <x v="1"/>
    <m/>
    <x v="0"/>
    <m/>
    <x v="0"/>
  </r>
  <r>
    <n v="56"/>
    <s v="Logiciel CATIA V5 ZAM"/>
    <x v="4"/>
    <s v="N"/>
    <m/>
    <m/>
    <n v="1789364"/>
    <d v="2014-03-07T00:00:00"/>
    <d v="2014-03-25T00:00:00"/>
    <d v="2014-04-03T00:00:00"/>
    <m/>
    <m/>
    <m/>
    <m/>
    <m/>
    <m/>
    <s v=""/>
    <m/>
    <x v="0"/>
    <m/>
    <m/>
    <n v="1789364"/>
    <m/>
    <x v="0"/>
    <m/>
    <x v="0"/>
    <m/>
    <x v="0"/>
  </r>
  <r>
    <n v="57"/>
    <s v="Logiciel de Programmation VERICUT"/>
    <x v="4"/>
    <s v="N"/>
    <m/>
    <m/>
    <n v="1789364"/>
    <d v="2014-01-28T00:00:00"/>
    <d v="2014-03-25T00:00:00"/>
    <m/>
    <m/>
    <m/>
    <m/>
    <m/>
    <m/>
    <m/>
    <s v=""/>
    <m/>
    <x v="0"/>
    <m/>
    <m/>
    <n v="1789364"/>
    <m/>
    <x v="0"/>
    <m/>
    <x v="0"/>
    <m/>
    <x v="0"/>
  </r>
  <r>
    <n v="58"/>
    <s v="Système contrôle Densitec"/>
    <x v="3"/>
    <s v="N"/>
    <s v="Q"/>
    <n v="3476"/>
    <n v="1792840"/>
    <d v="2014-02-27T00:00:00"/>
    <d v="2014-03-25T00:00:00"/>
    <d v="2014-04-03T00:00:00"/>
    <m/>
    <s v="O"/>
    <s v="O"/>
    <s v="O"/>
    <s v="O"/>
    <s v="O"/>
    <s v="A"/>
    <d v="2014-04-03T00:00:00"/>
    <x v="3"/>
    <d v="2014-04-07T00:00:00"/>
    <n v="28"/>
    <n v="1792840"/>
    <m/>
    <x v="1"/>
    <m/>
    <x v="0"/>
    <m/>
    <x v="0"/>
  </r>
  <r>
    <n v="59"/>
    <s v="Remise en état des aspirations sur malaxeurs phase 1"/>
    <x v="2"/>
    <s v="N"/>
    <s v="S"/>
    <n v="38000"/>
    <n v="1830840"/>
    <d v="2014-02-18T00:00:00"/>
    <d v="2014-03-25T00:00:00"/>
    <d v="2014-04-03T00:00:00"/>
    <d v="2014-04-07T00:00:00"/>
    <s v="O"/>
    <s v="O"/>
    <s v="O"/>
    <s v="O"/>
    <s v="O"/>
    <s v="A"/>
    <d v="2014-04-08T00:00:00"/>
    <x v="3"/>
    <d v="2014-04-11T00:00:00"/>
    <n v="39"/>
    <n v="1830840"/>
    <m/>
    <x v="1"/>
    <m/>
    <x v="0"/>
    <m/>
    <x v="0"/>
  </r>
  <r>
    <n v="60"/>
    <s v="Contrôle Accés Atelier avec Horoquartz"/>
    <x v="4"/>
    <s v="N"/>
    <s v="S"/>
    <n v="3822"/>
    <n v="1834662"/>
    <d v="2014-04-08T00:00:00"/>
    <d v="2014-07-30T00:00:00"/>
    <d v="2014-07-31T00:00:00"/>
    <m/>
    <s v="O"/>
    <m/>
    <m/>
    <m/>
    <m/>
    <s v="A"/>
    <m/>
    <x v="3"/>
    <d v="2014-07-31T00:00:00"/>
    <n v="83"/>
    <n v="1834662"/>
    <m/>
    <x v="1"/>
    <m/>
    <x v="0"/>
    <m/>
    <x v="0"/>
  </r>
  <r>
    <n v="61"/>
    <s v="Logiciel Reverse Engineering"/>
    <x v="2"/>
    <s v="N"/>
    <s v="P"/>
    <n v="12376"/>
    <n v="1847038"/>
    <d v="2014-04-15T00:00:00"/>
    <d v="2014-06-06T00:00:00"/>
    <d v="2014-06-06T00:00:00"/>
    <d v="2014-06-10T00:00:00"/>
    <s v="O"/>
    <s v="O"/>
    <s v="O"/>
    <s v="O"/>
    <s v="O"/>
    <s v="A"/>
    <d v="2014-06-12T00:00:00"/>
    <x v="3"/>
    <d v="2014-06-12T00:00:00"/>
    <n v="43"/>
    <n v="1847038"/>
    <m/>
    <x v="1"/>
    <m/>
    <x v="0"/>
    <m/>
    <x v="0"/>
  </r>
  <r>
    <n v="62"/>
    <s v="Engins de Manutention Phase 2"/>
    <x v="2"/>
    <s v="N"/>
    <s v="P"/>
    <n v="60976"/>
    <n v="1908014"/>
    <d v="2014-04-15T00:00:00"/>
    <d v="2014-11-05T00:00:00"/>
    <d v="2014-11-05T00:00:00"/>
    <d v="2014-11-11T00:00:00"/>
    <s v="O"/>
    <s v="O"/>
    <s v="O"/>
    <s v="O"/>
    <s v="O"/>
    <s v="A"/>
    <d v="2014-11-17T00:00:00"/>
    <x v="3"/>
    <d v="2014-11-17T00:00:00"/>
    <n v="155"/>
    <n v="1908014"/>
    <m/>
    <x v="1"/>
    <m/>
    <x v="0"/>
    <m/>
    <x v="0"/>
  </r>
  <r>
    <n v="63"/>
    <s v="Véhicule Toyota Prius C.Perrin"/>
    <x v="3"/>
    <s v="N"/>
    <s v="O"/>
    <n v="27928"/>
    <n v="1935942"/>
    <d v="2014-04-23T00:00:00"/>
    <d v="2014-06-06T00:00:00"/>
    <d v="2014-06-06T00:00:00"/>
    <d v="2014-06-10T00:00:00"/>
    <s v="O"/>
    <s v="O"/>
    <s v="O"/>
    <s v="O"/>
    <s v="O"/>
    <s v="A"/>
    <d v="2014-06-12T00:00:00"/>
    <x v="3"/>
    <d v="2014-06-12T00:00:00"/>
    <n v="37"/>
    <n v="1935942"/>
    <m/>
    <x v="3"/>
    <s v="V"/>
    <x v="0"/>
    <m/>
    <x v="1"/>
  </r>
  <r>
    <n v="64"/>
    <s v="Défibrillateur automatique externe"/>
    <x v="3"/>
    <s v="N"/>
    <s v="S"/>
    <n v="1479"/>
    <n v="1937421"/>
    <d v="2014-05-19T00:00:00"/>
    <d v="2014-06-06T00:00:00"/>
    <d v="2014-06-06T00:00:00"/>
    <m/>
    <s v="O"/>
    <m/>
    <m/>
    <m/>
    <m/>
    <s v="A"/>
    <m/>
    <x v="3"/>
    <d v="2014-06-10T00:00:00"/>
    <n v="17"/>
    <n v="1937421"/>
    <m/>
    <x v="1"/>
    <m/>
    <x v="0"/>
    <m/>
    <x v="0"/>
  </r>
  <r>
    <n v="65"/>
    <s v="Lampe UV pour poste Lavage"/>
    <x v="5"/>
    <s v="N"/>
    <s v="O"/>
    <n v="1791"/>
    <n v="1939212"/>
    <d v="2014-05-19T00:00:00"/>
    <d v="2014-06-06T00:00:00"/>
    <d v="2014-06-06T00:00:00"/>
    <m/>
    <s v="O"/>
    <m/>
    <m/>
    <m/>
    <m/>
    <s v="A"/>
    <m/>
    <x v="3"/>
    <d v="2014-06-10T00:00:00"/>
    <n v="17"/>
    <n v="1939212"/>
    <m/>
    <x v="1"/>
    <m/>
    <x v="0"/>
    <m/>
    <x v="0"/>
  </r>
  <r>
    <n v="66"/>
    <s v="Serveur Relais Toulouse"/>
    <x v="1"/>
    <s v="N"/>
    <s v="Q"/>
    <n v="4473"/>
    <n v="1943685"/>
    <d v="2014-06-13T00:00:00"/>
    <d v="2014-07-23T00:00:00"/>
    <d v="2014-07-23T00:00:00"/>
    <m/>
    <s v="O"/>
    <s v="O"/>
    <m/>
    <m/>
    <m/>
    <s v="A"/>
    <m/>
    <x v="3"/>
    <d v="2014-07-29T00:00:00"/>
    <n v="33"/>
    <n v="1943685"/>
    <m/>
    <x v="1"/>
    <m/>
    <x v="0"/>
    <m/>
    <x v="0"/>
  </r>
  <r>
    <n v="67"/>
    <s v="Remplacement Climatisation salle collage, Programmation, Compta"/>
    <x v="4"/>
    <s v="N"/>
    <s v="O"/>
    <n v="13896"/>
    <n v="1957581"/>
    <d v="2014-09-26T00:00:00"/>
    <d v="2014-11-05T00:00:00"/>
    <d v="2014-11-05T00:00:00"/>
    <d v="2014-11-11T00:00:00"/>
    <s v="O"/>
    <s v="O"/>
    <s v="O"/>
    <s v="O"/>
    <s v="O"/>
    <s v="A"/>
    <d v="2014-11-17T00:00:00"/>
    <x v="3"/>
    <d v="2014-11-18T00:00:00"/>
    <n v="38"/>
    <n v="1957581"/>
    <m/>
    <x v="3"/>
    <s v="A"/>
    <x v="3"/>
    <m/>
    <x v="2"/>
  </r>
  <r>
    <n v="68"/>
    <s v="SPC &amp; Check 'go"/>
    <x v="2"/>
    <s v="N"/>
    <s v="P"/>
    <n v="111220"/>
    <n v="2068801"/>
    <d v="2014-08-25T00:00:00"/>
    <d v="2014-09-12T00:00:00"/>
    <d v="2014-09-12T00:00:00"/>
    <d v="2014-09-12T00:00:00"/>
    <s v="O"/>
    <s v="O"/>
    <s v="O"/>
    <s v="O"/>
    <s v="O"/>
    <s v="A"/>
    <d v="2014-09-21T00:00:00"/>
    <x v="3"/>
    <d v="2014-09-22T00:00:00"/>
    <n v="21"/>
    <n v="2068801"/>
    <m/>
    <x v="3"/>
    <s v="A"/>
    <x v="3"/>
    <n v="113200"/>
    <x v="2"/>
  </r>
  <r>
    <n v="69"/>
    <s v="Retrofit Forest Line"/>
    <x v="4"/>
    <s v="N"/>
    <s v="P"/>
    <n v="53888"/>
    <n v="2122689"/>
    <d v="2014-06-24T00:00:00"/>
    <d v="2014-07-23T00:00:00"/>
    <d v="2014-07-23T00:00:00"/>
    <m/>
    <s v="O"/>
    <s v="O"/>
    <s v="O"/>
    <s v="O"/>
    <s v="O"/>
    <s v="A"/>
    <m/>
    <x v="3"/>
    <d v="2014-07-28T00:00:00"/>
    <n v="25"/>
    <n v="2122689"/>
    <m/>
    <x v="3"/>
    <s v="A"/>
    <x v="3"/>
    <m/>
    <x v="2"/>
  </r>
  <r>
    <n v="70"/>
    <s v="Tête Gold Prismo Zeiss"/>
    <x v="4"/>
    <s v="N"/>
    <s v="Q"/>
    <n v="7889"/>
    <n v="2130578"/>
    <d v="2014-07-11T00:00:00"/>
    <d v="2014-07-17T00:00:00"/>
    <d v="2014-07-17T00:00:00"/>
    <m/>
    <s v="O"/>
    <s v="O"/>
    <m/>
    <m/>
    <m/>
    <s v="A"/>
    <m/>
    <x v="3"/>
    <d v="2014-07-23T00:00:00"/>
    <n v="9"/>
    <n v="2130578"/>
    <m/>
    <x v="1"/>
    <m/>
    <x v="0"/>
    <m/>
    <x v="0"/>
  </r>
  <r>
    <n v="71"/>
    <s v="Déshuileur"/>
    <x v="4"/>
    <s v="N"/>
    <s v="P"/>
    <n v="4500"/>
    <n v="2135078"/>
    <d v="2014-06-27T00:00:00"/>
    <d v="2014-07-23T00:00:00"/>
    <d v="2014-07-23T00:00:00"/>
    <m/>
    <s v="O"/>
    <s v="O"/>
    <m/>
    <m/>
    <m/>
    <s v="A"/>
    <m/>
    <x v="3"/>
    <d v="2014-07-29T00:00:00"/>
    <n v="23"/>
    <n v="2135078"/>
    <m/>
    <x v="1"/>
    <m/>
    <x v="0"/>
    <m/>
    <x v="0"/>
  </r>
  <r>
    <n v="72"/>
    <s v="SPC "/>
    <x v="0"/>
    <s v="N"/>
    <s v="P"/>
    <n v="22427"/>
    <n v="2157505"/>
    <d v="2014-08-25T00:00:00"/>
    <d v="2014-09-05T00:00:00"/>
    <d v="2014-09-05T00:00:00"/>
    <d v="2014-09-12T00:00:00"/>
    <s v="O"/>
    <s v="O"/>
    <s v="O"/>
    <s v="O"/>
    <s v="O"/>
    <s v="A"/>
    <d v="2014-09-21T00:00:00"/>
    <x v="3"/>
    <d v="2014-09-22T00:00:00"/>
    <n v="21"/>
    <n v="2157505"/>
    <m/>
    <x v="3"/>
    <s v="A"/>
    <x v="3"/>
    <n v="24600"/>
    <x v="2"/>
  </r>
  <r>
    <n v="73"/>
    <s v="Remplacement PC CFAO"/>
    <x v="4"/>
    <s v="N"/>
    <s v="O"/>
    <n v="1249"/>
    <n v="2158754"/>
    <d v="2014-09-15T00:00:00"/>
    <d v="2014-09-24T00:00:00"/>
    <d v="2014-10-03T00:00:00"/>
    <m/>
    <s v="O"/>
    <m/>
    <m/>
    <m/>
    <m/>
    <s v="A"/>
    <m/>
    <x v="3"/>
    <d v="2014-10-03T00:00:00"/>
    <n v="15"/>
    <n v="2158754"/>
    <m/>
    <x v="1"/>
    <m/>
    <x v="0"/>
    <m/>
    <x v="0"/>
  </r>
  <r>
    <n v="74"/>
    <s v="Système GOM"/>
    <x v="6"/>
    <s v="N"/>
    <s v="P"/>
    <n v="131041"/>
    <n v="2289795"/>
    <d v="2014-07-23T00:00:00"/>
    <d v="2014-11-05T00:00:00"/>
    <d v="2014-11-05T00:00:00"/>
    <d v="2014-11-11T00:00:00"/>
    <s v="O"/>
    <s v="O"/>
    <s v="O"/>
    <s v="O"/>
    <s v="O"/>
    <s v="A"/>
    <d v="2014-11-17T00:00:00"/>
    <x v="3"/>
    <d v="2014-11-17T00:00:00"/>
    <n v="84"/>
    <n v="2289795"/>
    <m/>
    <x v="3"/>
    <s v="AO"/>
    <x v="3"/>
    <m/>
    <x v="0"/>
  </r>
  <r>
    <n v="75"/>
    <s v="Retrofit ZEISS"/>
    <x v="4"/>
    <s v="N"/>
    <s v="C"/>
    <n v="68004"/>
    <n v="2357799"/>
    <d v="2014-10-10T00:00:00"/>
    <d v="2014-11-05T00:00:00"/>
    <d v="2014-11-05T00:00:00"/>
    <d v="2014-11-11T00:00:00"/>
    <s v="O"/>
    <s v="O"/>
    <s v="O"/>
    <s v="O"/>
    <s v="O"/>
    <s v="A"/>
    <d v="2014-11-11T00:00:00"/>
    <x v="3"/>
    <d v="2014-11-18T00:00:00"/>
    <n v="28"/>
    <n v="2357799"/>
    <m/>
    <x v="3"/>
    <s v="A"/>
    <x v="3"/>
    <n v="58617"/>
    <x v="2"/>
  </r>
  <r>
    <n v="76"/>
    <s v="Remplacement mobilier bureaux chargés d'affaires + mobilier pour salle de réunion supplémentaire"/>
    <x v="4"/>
    <s v="N"/>
    <s v="O"/>
    <n v="8687"/>
    <n v="2366486"/>
    <d v="2014-11-05T00:00:00"/>
    <d v="2014-11-11T00:00:00"/>
    <d v="2014-11-11T00:00:00"/>
    <d v="2014-11-11T00:00:00"/>
    <s v="O"/>
    <s v="O"/>
    <s v="O"/>
    <s v="O"/>
    <s v="O"/>
    <s v="A"/>
    <d v="2014-11-11T00:00:00"/>
    <x v="3"/>
    <d v="2014-11-18T00:00:00"/>
    <n v="10"/>
    <n v="2366486"/>
    <m/>
    <x v="3"/>
    <s v="A"/>
    <x v="3"/>
    <n v="9383"/>
    <x v="2"/>
  </r>
  <r>
    <n v="77"/>
    <s v="Installation de Ressuage"/>
    <x v="5"/>
    <s v="N"/>
    <s v="O"/>
    <n v="121539"/>
    <n v="2488025"/>
    <d v="2014-11-05T00:00:00"/>
    <d v="2014-11-05T00:00:00"/>
    <d v="2014-11-05T00:00:00"/>
    <d v="2014-11-11T00:00:00"/>
    <s v="O"/>
    <s v="O"/>
    <s v="O"/>
    <s v="O"/>
    <s v="O"/>
    <s v="A"/>
    <d v="2014-11-11T00:00:00"/>
    <x v="3"/>
    <d v="2014-11-18T00:00:00"/>
    <n v="10"/>
    <n v="2488025"/>
    <m/>
    <x v="3"/>
    <s v="E"/>
    <x v="3"/>
    <n v="126000"/>
    <x v="2"/>
  </r>
  <r>
    <n v="78"/>
    <s v="Réfection Toilettes usine (sans chauffage)"/>
    <x v="2"/>
    <s v="N"/>
    <s v="O"/>
    <n v="19285"/>
    <n v="2507310"/>
    <d v="2014-12-08T00:00:00"/>
    <d v="2014-12-15T00:00:00"/>
    <d v="2014-12-15T00:00:00"/>
    <d v="2014-12-15T00:00:00"/>
    <s v="O"/>
    <s v="O"/>
    <m/>
    <m/>
    <m/>
    <s v="A"/>
    <d v="2014-12-15T00:00:00"/>
    <x v="3"/>
    <d v="2014-12-15T00:00:00"/>
    <n v="6"/>
    <n v="2507310"/>
    <m/>
    <x v="3"/>
    <s v="A"/>
    <x v="3"/>
    <n v="18900"/>
    <x v="2"/>
  </r>
  <r>
    <n v="79"/>
    <s v="Station de Travail CATIA"/>
    <x v="3"/>
    <s v="N"/>
    <s v="O"/>
    <n v="2338"/>
    <n v="2509648"/>
    <d v="2014-12-01T00:00:00"/>
    <d v="2014-12-20T00:00:00"/>
    <d v="2014-12-20T00:00:00"/>
    <m/>
    <s v="O"/>
    <m/>
    <m/>
    <m/>
    <m/>
    <s v="A"/>
    <m/>
    <x v="4"/>
    <d v="2015-01-23T00:00:00"/>
    <n v="40"/>
    <n v="2509648"/>
    <m/>
    <x v="3"/>
    <s v="A"/>
    <x v="3"/>
    <m/>
    <x v="5"/>
  </r>
  <r>
    <n v="80"/>
    <s v="Remplacement Palan Ressuage"/>
    <x v="3"/>
    <s v="N"/>
    <s v="O"/>
    <n v="4160"/>
    <n v="2513808"/>
    <d v="2015-01-20T00:00:00"/>
    <d v="2015-01-22T00:00:00"/>
    <d v="2015-01-22T00:00:00"/>
    <m/>
    <s v="O"/>
    <m/>
    <m/>
    <m/>
    <m/>
    <s v="A"/>
    <m/>
    <x v="4"/>
    <d v="2015-01-23T00:00:00"/>
    <n v="4"/>
    <n v="2513808"/>
    <m/>
    <x v="3"/>
    <s v="A"/>
    <x v="3"/>
    <m/>
    <x v="5"/>
  </r>
  <r>
    <n v="81"/>
    <s v="Machine de Marquage par points"/>
    <x v="5"/>
    <s v="N"/>
    <s v="P"/>
    <n v="5068"/>
    <n v="2518876"/>
    <d v="2014-12-08T00:00:00"/>
    <d v="2015-01-22T00:00:00"/>
    <d v="2015-01-22T00:00:00"/>
    <m/>
    <s v="O"/>
    <m/>
    <m/>
    <m/>
    <m/>
    <s v="A"/>
    <m/>
    <x v="4"/>
    <d v="2015-01-23T00:00:00"/>
    <n v="35"/>
    <n v="2518876"/>
    <m/>
    <x v="1"/>
    <m/>
    <x v="3"/>
    <m/>
    <x v="0"/>
  </r>
  <r>
    <n v="82"/>
    <s v="Logiciel factory design plan 3D"/>
    <x v="6"/>
    <s v="N"/>
    <s v="C"/>
    <n v="13394"/>
    <n v="2532270"/>
    <d v="2015-01-30T00:00:00"/>
    <d v="2015-01-30T00:00:00"/>
    <d v="2015-01-30T00:00:00"/>
    <d v="2015-02-02T00:00:00"/>
    <s v="O"/>
    <s v="O"/>
    <s v="O"/>
    <s v="O"/>
    <s v="O"/>
    <s v="A"/>
    <d v="2015-02-02T00:00:00"/>
    <x v="4"/>
    <d v="2015-02-03T00:00:00"/>
    <n v="3"/>
    <n v="2532270"/>
    <m/>
    <x v="1"/>
    <m/>
    <x v="0"/>
    <m/>
    <x v="0"/>
  </r>
  <r>
    <n v="83"/>
    <s v="Eclairage LED Atelier Emboutissage"/>
    <x v="5"/>
    <s v="N"/>
    <m/>
    <n v="9500"/>
    <n v="2541770"/>
    <d v="2015-01-13T00:00:00"/>
    <m/>
    <m/>
    <m/>
    <m/>
    <m/>
    <m/>
    <m/>
    <m/>
    <s v=""/>
    <m/>
    <x v="5"/>
    <m/>
    <n v="372"/>
    <n v="2532270"/>
    <m/>
    <x v="0"/>
    <m/>
    <x v="0"/>
    <m/>
    <x v="0"/>
  </r>
  <r>
    <n v="84"/>
    <s v="Machine à tracer Stiefelmayer"/>
    <x v="2"/>
    <s v="N"/>
    <s v="O"/>
    <n v="6975"/>
    <n v="2548745"/>
    <d v="2015-01-28T00:00:00"/>
    <d v="2015-02-22T00:00:00"/>
    <d v="2015-02-22T00:00:00"/>
    <m/>
    <s v="O"/>
    <s v="O"/>
    <s v="O"/>
    <s v="O"/>
    <s v="O"/>
    <s v="A"/>
    <m/>
    <x v="4"/>
    <d v="2015-02-22T00:00:00"/>
    <n v="18"/>
    <n v="2539245"/>
    <m/>
    <x v="1"/>
    <m/>
    <x v="3"/>
    <m/>
    <x v="0"/>
  </r>
  <r>
    <n v="85"/>
    <s v="Cabine Enduction"/>
    <x v="3"/>
    <s v="N"/>
    <s v="E"/>
    <n v="11416"/>
    <n v="2560161"/>
    <d v="2015-03-11T00:00:00"/>
    <d v="2015-03-25T00:00:00"/>
    <d v="2015-03-25T00:00:00"/>
    <d v="2015-03-25T00:00:00"/>
    <s v="O"/>
    <s v="O"/>
    <s v="O"/>
    <s v="O"/>
    <s v="O"/>
    <s v="A"/>
    <d v="2015-03-31T00:00:00"/>
    <x v="4"/>
    <d v="2015-03-31T00:00:00"/>
    <n v="15"/>
    <n v="2550661"/>
    <m/>
    <x v="3"/>
    <s v="A"/>
    <x v="3"/>
    <m/>
    <x v="5"/>
  </r>
  <r>
    <n v="86"/>
    <s v="Serveur de données Arudy"/>
    <x v="1"/>
    <s v="N"/>
    <s v="O"/>
    <n v="10816"/>
    <n v="2570977"/>
    <d v="2015-01-29T00:00:00"/>
    <d v="2015-03-25T00:00:00"/>
    <d v="2015-03-25T00:00:00"/>
    <d v="2015-03-25T00:00:00"/>
    <s v="O"/>
    <s v="O"/>
    <s v="O"/>
    <s v="O"/>
    <s v="O"/>
    <s v="A"/>
    <m/>
    <x v="4"/>
    <d v="2015-03-31T00:00:00"/>
    <n v="44"/>
    <n v="2561477"/>
    <m/>
    <x v="1"/>
    <m/>
    <x v="0"/>
    <m/>
    <x v="0"/>
  </r>
  <r>
    <n v="87"/>
    <s v="Refroidissement fours TTH (circuit fermé)"/>
    <x v="2"/>
    <s v="N"/>
    <s v="P"/>
    <n v="6695"/>
    <n v="2577672"/>
    <d v="2015-02-06T00:00:00"/>
    <d v="2015-02-09T00:00:00"/>
    <d v="2015-02-10T00:00:00"/>
    <m/>
    <s v="O"/>
    <m/>
    <m/>
    <m/>
    <m/>
    <s v="A"/>
    <m/>
    <x v="4"/>
    <d v="2015-02-11T00:00:00"/>
    <n v="4"/>
    <n v="2568172"/>
    <m/>
    <x v="1"/>
    <m/>
    <x v="3"/>
    <m/>
    <x v="0"/>
  </r>
  <r>
    <n v="88"/>
    <s v="Transport pneumatique"/>
    <x v="2"/>
    <s v="N"/>
    <s v="O"/>
    <n v="112000"/>
    <n v="2689672"/>
    <d v="2015-02-18T00:00:00"/>
    <d v="2015-02-20T00:00:00"/>
    <d v="2015-02-22T00:00:00"/>
    <d v="2015-02-23T00:00:00"/>
    <s v="O"/>
    <s v="O"/>
    <s v="O"/>
    <s v="O"/>
    <s v="O"/>
    <s v="A"/>
    <d v="2015-02-23T00:00:00"/>
    <x v="4"/>
    <d v="2015-02-23T00:00:00"/>
    <n v="4"/>
    <n v="2680172"/>
    <m/>
    <x v="3"/>
    <s v="A"/>
    <x v="3"/>
    <n v="104900"/>
    <x v="2"/>
  </r>
  <r>
    <n v="89"/>
    <s v="Banc de pré-reglage"/>
    <x v="4"/>
    <s v="N"/>
    <s v="P"/>
    <n v="10640"/>
    <n v="2700312"/>
    <d v="2015-02-12T00:00:00"/>
    <d v="2015-02-23T00:00:00"/>
    <d v="2015-02-23T00:00:00"/>
    <d v="2015-02-23T00:00:00"/>
    <s v="O"/>
    <s v="O"/>
    <s v="O"/>
    <s v="O"/>
    <s v="O"/>
    <s v="A"/>
    <d v="2015-02-23T00:00:00"/>
    <x v="4"/>
    <d v="2015-02-23T00:00:00"/>
    <n v="8"/>
    <n v="2690812"/>
    <m/>
    <x v="1"/>
    <m/>
    <x v="3"/>
    <m/>
    <x v="0"/>
  </r>
  <r>
    <n v="90"/>
    <s v="Climatisation Salle Métrologie"/>
    <x v="3"/>
    <s v="N"/>
    <s v="Q"/>
    <n v="2568"/>
    <n v="2702880"/>
    <d v="2015-02-05T00:00:00"/>
    <d v="2015-02-22T00:00:00"/>
    <d v="2015-02-22T00:00:00"/>
    <m/>
    <s v="O"/>
    <m/>
    <m/>
    <m/>
    <m/>
    <s v="A"/>
    <m/>
    <x v="4"/>
    <d v="2015-02-22T00:00:00"/>
    <n v="12"/>
    <n v="2693380"/>
    <m/>
    <x v="3"/>
    <s v="A"/>
    <x v="3"/>
    <m/>
    <x v="5"/>
  </r>
  <r>
    <n v="91"/>
    <s v="Baie de Brassage "/>
    <x v="3"/>
    <s v="N"/>
    <s v="Q"/>
    <n v="6263"/>
    <n v="2709143"/>
    <d v="2015-02-17T00:00:00"/>
    <d v="2015-02-22T00:00:00"/>
    <d v="2015-02-22T00:00:00"/>
    <m/>
    <s v="O"/>
    <m/>
    <m/>
    <m/>
    <m/>
    <s v="A"/>
    <m/>
    <x v="4"/>
    <d v="2015-02-22T00:00:00"/>
    <n v="4"/>
    <n v="2699643"/>
    <m/>
    <x v="3"/>
    <s v="A"/>
    <x v="3"/>
    <m/>
    <x v="5"/>
  </r>
  <r>
    <n v="92"/>
    <s v="Marbres Salle Métrologie"/>
    <x v="3"/>
    <s v="N"/>
    <s v="Q"/>
    <n v="2730"/>
    <n v="2711873"/>
    <d v="2015-02-05T00:00:00"/>
    <d v="2015-02-22T00:00:00"/>
    <d v="2015-02-22T00:00:00"/>
    <m/>
    <s v="O"/>
    <m/>
    <m/>
    <m/>
    <m/>
    <s v="A"/>
    <m/>
    <x v="4"/>
    <d v="2015-02-22T00:00:00"/>
    <n v="12"/>
    <n v="2702373"/>
    <m/>
    <x v="3"/>
    <s v="A"/>
    <x v="3"/>
    <m/>
    <x v="5"/>
  </r>
  <r>
    <n v="93"/>
    <s v="Caméra Microscope"/>
    <x v="6"/>
    <s v="N"/>
    <s v="C"/>
    <n v="3450"/>
    <n v="2715323"/>
    <d v="2015-02-18T00:00:00"/>
    <d v="2015-02-22T00:00:00"/>
    <d v="2015-02-22T00:00:00"/>
    <m/>
    <s v="O"/>
    <m/>
    <m/>
    <m/>
    <m/>
    <s v="A"/>
    <m/>
    <x v="4"/>
    <d v="2015-02-22T00:00:00"/>
    <n v="3"/>
    <n v="2705823"/>
    <m/>
    <x v="3"/>
    <s v="AO"/>
    <x v="0"/>
    <m/>
    <x v="0"/>
  </r>
  <r>
    <n v="94"/>
    <s v="Ordinateurs secteurs"/>
    <x v="3"/>
    <s v="N"/>
    <s v="Q"/>
    <n v="4446"/>
    <n v="2719769"/>
    <d v="2015-02-24T00:00:00"/>
    <d v="2015-02-24T00:00:00"/>
    <d v="2015-02-24T00:00:00"/>
    <m/>
    <s v="O"/>
    <m/>
    <m/>
    <m/>
    <m/>
    <s v="A"/>
    <m/>
    <x v="4"/>
    <d v="2015-02-24T00:00:00"/>
    <n v="1"/>
    <n v="2710269"/>
    <m/>
    <x v="3"/>
    <s v="A"/>
    <x v="3"/>
    <m/>
    <x v="5"/>
  </r>
  <r>
    <n v="95"/>
    <s v="Réaménagement Ajustage"/>
    <x v="4"/>
    <s v="N"/>
    <s v="P"/>
    <n v="22785"/>
    <n v="2742554"/>
    <d v="2015-04-23T00:00:00"/>
    <d v="2015-04-23T00:00:00"/>
    <d v="2015-04-23T00:00:00"/>
    <d v="2015-04-23T00:00:00"/>
    <s v="O"/>
    <s v="O"/>
    <s v="O"/>
    <s v="O"/>
    <s v="O"/>
    <s v="A"/>
    <d v="2015-04-25T00:00:00"/>
    <x v="4"/>
    <d v="2015-05-04T00:00:00"/>
    <n v="8"/>
    <n v="2733054"/>
    <m/>
    <x v="3"/>
    <s v="A"/>
    <x v="3"/>
    <n v="21800"/>
    <x v="5"/>
  </r>
  <r>
    <n v="96"/>
    <s v="HERMLE C50 UMT"/>
    <x v="4"/>
    <s v="N"/>
    <s v="C"/>
    <n v="915000"/>
    <n v="3657554"/>
    <d v="2015-04-09T00:00:00"/>
    <d v="2015-04-09T00:00:00"/>
    <d v="2015-04-09T00:00:00"/>
    <d v="2015-04-09T00:00:00"/>
    <s v="O"/>
    <s v="O"/>
    <s v="O"/>
    <s v="O"/>
    <s v="O"/>
    <s v="A"/>
    <d v="2015-04-23T00:00:00"/>
    <x v="4"/>
    <d v="2015-04-24T00:00:00"/>
    <n v="12"/>
    <n v="3648054"/>
    <m/>
    <x v="3"/>
    <s v="A"/>
    <x v="3"/>
    <n v="900000"/>
    <x v="6"/>
  </r>
  <r>
    <n v="97"/>
    <s v="Outils ECKOLD"/>
    <x v="5"/>
    <s v="N"/>
    <s v="P"/>
    <n v="5380"/>
    <n v="3662934"/>
    <d v="2015-03-11T00:00:00"/>
    <d v="2015-03-24T00:00:00"/>
    <d v="2015-03-24T00:00:00"/>
    <m/>
    <s v="O"/>
    <m/>
    <m/>
    <m/>
    <m/>
    <s v="A"/>
    <m/>
    <x v="4"/>
    <d v="2015-03-24T00:00:00"/>
    <n v="10"/>
    <n v="3653434"/>
    <m/>
    <x v="3"/>
    <s v="A"/>
    <x v="3"/>
    <n v="5000"/>
    <x v="5"/>
  </r>
  <r>
    <n v="98"/>
    <s v="Optimisation DIXI"/>
    <x v="0"/>
    <s v="N"/>
    <s v="P"/>
    <n v="20762"/>
    <n v="3683696"/>
    <d v="2015-03-25T00:00:00"/>
    <d v="2015-04-09T00:00:00"/>
    <d v="2015-04-09T00:00:00"/>
    <d v="2015-04-09T00:00:00"/>
    <s v="O"/>
    <s v="O"/>
    <s v="O"/>
    <s v="O"/>
    <s v="O"/>
    <s v="A"/>
    <d v="2015-04-17T00:00:00"/>
    <x v="4"/>
    <d v="2015-04-21T00:00:00"/>
    <n v="20"/>
    <n v="3674196"/>
    <m/>
    <x v="3"/>
    <s v="E"/>
    <x v="3"/>
    <n v="20000"/>
    <x v="5"/>
  </r>
  <r>
    <n v="99"/>
    <s v="Licence PHL Web"/>
    <x v="1"/>
    <s v="N"/>
    <s v="O"/>
    <n v="18300"/>
    <n v="3701996"/>
    <d v="2015-03-26T00:00:00"/>
    <d v="2015-04-09T00:00:00"/>
    <d v="2015-04-09T00:00:00"/>
    <d v="2015-04-09T00:00:00"/>
    <s v="O"/>
    <s v="O"/>
    <s v="O"/>
    <s v="O"/>
    <s v="O"/>
    <s v="A"/>
    <d v="2015-04-17T00:00:00"/>
    <x v="4"/>
    <d v="2015-04-21T00:00:00"/>
    <n v="19"/>
    <n v="3692496"/>
    <m/>
    <x v="3"/>
    <m/>
    <x v="0"/>
    <m/>
    <x v="0"/>
  </r>
  <r>
    <n v="100"/>
    <s v="Logiciel DNC Atelier"/>
    <x v="4"/>
    <s v="N"/>
    <s v="P"/>
    <n v="24700"/>
    <n v="3726696"/>
    <d v="2015-04-14T00:00:00"/>
    <d v="2015-06-05T00:00:00"/>
    <d v="2015-06-05T00:00:00"/>
    <d v="2015-06-05T00:00:00"/>
    <s v="O"/>
    <s v="O"/>
    <s v="O"/>
    <s v="O"/>
    <s v="O"/>
    <s v="A"/>
    <d v="2015-06-08T00:00:00"/>
    <x v="4"/>
    <d v="2015-06-09T00:00:00"/>
    <n v="41"/>
    <n v="3717196"/>
    <m/>
    <x v="3"/>
    <s v="A"/>
    <x v="3"/>
    <n v="24700"/>
    <x v="5"/>
  </r>
  <r>
    <n v="101"/>
    <s v="Logiciel NC SIMUL"/>
    <x v="4"/>
    <s v="N"/>
    <s v="P"/>
    <n v="21500"/>
    <n v="3748196"/>
    <d v="2015-04-17T00:00:00"/>
    <d v="2015-04-21T00:00:00"/>
    <d v="2015-04-21T00:00:00"/>
    <d v="2015-04-21T00:00:00"/>
    <s v="O"/>
    <s v="O"/>
    <s v="O"/>
    <s v="O"/>
    <s v="O"/>
    <s v="A"/>
    <d v="2015-04-24T00:00:00"/>
    <x v="4"/>
    <d v="2015-04-24T00:00:00"/>
    <n v="6"/>
    <n v="3738696"/>
    <m/>
    <x v="3"/>
    <s v="A"/>
    <x v="3"/>
    <n v="21500"/>
    <x v="5"/>
  </r>
  <r>
    <n v="102"/>
    <s v="Logiciel NC SIMUL"/>
    <x v="0"/>
    <s v="N"/>
    <s v="P"/>
    <n v="19880"/>
    <n v="3768076"/>
    <d v="2015-04-17T00:00:00"/>
    <d v="2015-04-21T00:00:00"/>
    <d v="2015-04-21T00:00:00"/>
    <d v="2015-04-21T00:00:00"/>
    <s v="O"/>
    <s v="O"/>
    <s v="O"/>
    <s v="O"/>
    <s v="O"/>
    <s v="A"/>
    <d v="2015-04-24T00:00:00"/>
    <x v="4"/>
    <d v="2015-04-24T00:00:00"/>
    <n v="6"/>
    <n v="3758576"/>
    <m/>
    <x v="3"/>
    <s v="E"/>
    <x v="3"/>
    <n v="20000"/>
    <x v="5"/>
  </r>
  <r>
    <n v="103"/>
    <s v="STATIONS CATIA"/>
    <x v="6"/>
    <s v="N"/>
    <s v="C"/>
    <n v="7589"/>
    <n v="3775665"/>
    <d v="2015-04-30T00:00:00"/>
    <d v="2015-05-13T00:00:00"/>
    <d v="2015-05-18T00:00:00"/>
    <d v="2015-06-05T00:00:00"/>
    <s v="O"/>
    <s v="O"/>
    <s v="O"/>
    <s v="O"/>
    <s v="O"/>
    <s v="A"/>
    <d v="2015-06-05T00:00:00"/>
    <x v="4"/>
    <d v="2015-06-05T00:00:00"/>
    <n v="27"/>
    <n v="3766165"/>
    <m/>
    <x v="1"/>
    <m/>
    <x v="0"/>
    <m/>
    <x v="0"/>
  </r>
  <r>
    <n v="104"/>
    <s v="Licences CATIA surfacique"/>
    <x v="6"/>
    <s v="N"/>
    <s v="C"/>
    <n v="54925"/>
    <n v="3830590"/>
    <d v="2015-04-30T00:00:00"/>
    <d v="2015-05-13T00:00:00"/>
    <d v="2015-05-18T00:00:00"/>
    <d v="2015-06-05T00:00:00"/>
    <s v="O"/>
    <s v="O"/>
    <s v="O"/>
    <s v="O"/>
    <s v="O"/>
    <s v="A"/>
    <d v="2015-06-05T00:00:00"/>
    <x v="4"/>
    <d v="2015-06-05T00:00:00"/>
    <n v="27"/>
    <n v="3821090"/>
    <m/>
    <x v="3"/>
    <s v="AO"/>
    <x v="0"/>
    <m/>
    <x v="0"/>
  </r>
  <r>
    <n v="105"/>
    <s v="Sécurisation Site"/>
    <x v="1"/>
    <s v="N"/>
    <s v="S"/>
    <n v="2912"/>
    <n v="3833502"/>
    <d v="2015-04-30T00:00:00"/>
    <d v="2015-05-18T00:00:00"/>
    <d v="2015-05-18T00:00:00"/>
    <m/>
    <s v="O"/>
    <m/>
    <m/>
    <m/>
    <m/>
    <s v="A"/>
    <d v="2015-05-18T00:00:00"/>
    <x v="4"/>
    <d v="2015-05-18T00:00:00"/>
    <n v="13"/>
    <n v="3824002"/>
    <m/>
    <x v="3"/>
    <m/>
    <x v="0"/>
    <m/>
    <x v="0"/>
  </r>
  <r>
    <n v="106"/>
    <s v="Sécurisation Site"/>
    <x v="0"/>
    <s v="N"/>
    <s v="S"/>
    <n v="8900"/>
    <n v="3842402"/>
    <d v="2015-04-30T00:00:00"/>
    <d v="2015-05-18T00:00:00"/>
    <d v="2015-05-18T00:00:00"/>
    <m/>
    <s v="O"/>
    <m/>
    <m/>
    <m/>
    <m/>
    <s v="A"/>
    <d v="2015-05-18T00:00:00"/>
    <x v="4"/>
    <d v="2015-05-18T00:00:00"/>
    <n v="13"/>
    <n v="3832902"/>
    <m/>
    <x v="3"/>
    <s v="E"/>
    <x v="3"/>
    <n v="9000"/>
    <x v="5"/>
  </r>
  <r>
    <n v="107"/>
    <s v="Camion Navette"/>
    <x v="5"/>
    <s v="N"/>
    <m/>
    <n v="25000"/>
    <n v="3867402"/>
    <d v="2015-06-01T00:00:00"/>
    <d v="2015-06-08T00:00:00"/>
    <d v="2015-06-08T00:00:00"/>
    <d v="2015-06-08T00:00:00"/>
    <s v="O"/>
    <s v="O"/>
    <s v="O"/>
    <s v="O"/>
    <s v="O"/>
    <s v="A"/>
    <d v="2015-06-09T00:00:00"/>
    <x v="4"/>
    <d v="2015-06-09T00:00:00"/>
    <n v="7"/>
    <n v="3857902"/>
    <m/>
    <x v="3"/>
    <s v="A"/>
    <x v="3"/>
    <n v="25000"/>
    <x v="5"/>
  </r>
  <r>
    <n v="108"/>
    <s v="Réaménagement du Réfectoire"/>
    <x v="3"/>
    <s v="N"/>
    <s v="O"/>
    <n v="15732"/>
    <n v="3883134"/>
    <d v="2015-05-06T00:00:00"/>
    <d v="2015-06-05T00:00:00"/>
    <d v="2015-06-05T00:00:00"/>
    <d v="2015-06-05T00:00:00"/>
    <s v="O"/>
    <s v="O"/>
    <s v="O"/>
    <s v="O"/>
    <s v="O"/>
    <s v="A"/>
    <d v="2015-06-08T00:00:00"/>
    <x v="4"/>
    <d v="2015-06-09T00:00:00"/>
    <n v="25"/>
    <n v="3873634"/>
    <m/>
    <x v="3"/>
    <s v="E"/>
    <x v="3"/>
    <m/>
    <x v="5"/>
  </r>
  <r>
    <n v="109"/>
    <s v="Aménagement de bureaux pour Responsables de Secteur"/>
    <x v="2"/>
    <s v="N"/>
    <s v="C"/>
    <n v="10384"/>
    <n v="3893518"/>
    <d v="2015-06-02T00:00:00"/>
    <d v="2015-06-05T00:00:00"/>
    <d v="2015-06-05T00:00:00"/>
    <m/>
    <s v="O"/>
    <m/>
    <m/>
    <m/>
    <m/>
    <s v="A"/>
    <m/>
    <x v="4"/>
    <d v="2015-06-05T00:00:00"/>
    <n v="4"/>
    <n v="3884018"/>
    <m/>
    <x v="3"/>
    <s v="E"/>
    <x v="3"/>
    <m/>
    <x v="0"/>
  </r>
  <r>
    <n v="110"/>
    <s v="Test systéme duomix pour malaxeur"/>
    <x v="2"/>
    <s v="N"/>
    <s v="Q"/>
    <n v="3800"/>
    <n v="3897318"/>
    <d v="2015-06-11T00:00:00"/>
    <d v="2015-07-29T00:00:00"/>
    <d v="2015-07-29T00:00:00"/>
    <m/>
    <s v="O"/>
    <m/>
    <m/>
    <m/>
    <m/>
    <s v="A"/>
    <m/>
    <x v="4"/>
    <d v="2015-07-29T00:00:00"/>
    <n v="35"/>
    <n v="3887818"/>
    <m/>
    <x v="3"/>
    <s v="E"/>
    <x v="3"/>
    <m/>
    <x v="0"/>
  </r>
  <r>
    <n v="111"/>
    <s v="Licences MS Project Mono poste"/>
    <x v="1"/>
    <s v="N"/>
    <s v="C"/>
    <n v="6147"/>
    <n v="3903465"/>
    <d v="2015-06-26T00:00:00"/>
    <d v="2015-07-29T00:00:00"/>
    <d v="2015-07-29T00:00:00"/>
    <m/>
    <s v="O"/>
    <m/>
    <m/>
    <m/>
    <m/>
    <s v="A"/>
    <m/>
    <x v="4"/>
    <d v="2015-07-29T00:00:00"/>
    <n v="24"/>
    <n v="3893965"/>
    <m/>
    <x v="3"/>
    <m/>
    <x v="0"/>
    <m/>
    <x v="0"/>
  </r>
  <r>
    <n v="112"/>
    <s v="Réparation Silo sable"/>
    <x v="3"/>
    <s v="N"/>
    <s v="O"/>
    <n v="18681"/>
    <n v="3922146"/>
    <d v="2015-07-08T00:00:00"/>
    <d v="2015-07-16T00:00:00"/>
    <d v="2015-07-16T00:00:00"/>
    <d v="2015-07-16T00:00:00"/>
    <s v="O"/>
    <s v="O"/>
    <s v="O"/>
    <s v="O"/>
    <s v="O"/>
    <s v="A"/>
    <d v="2015-07-17T00:00:00"/>
    <x v="4"/>
    <d v="2015-07-17T00:00:00"/>
    <n v="8"/>
    <n v="3912646"/>
    <m/>
    <x v="1"/>
    <m/>
    <x v="0"/>
    <m/>
    <x v="0"/>
  </r>
  <r>
    <n v="113"/>
    <s v="Appareil de mesure des points de rosée"/>
    <x v="5"/>
    <s v="N"/>
    <s v="P"/>
    <n v="4671"/>
    <n v="3926817"/>
    <d v="2015-07-10T00:00:00"/>
    <d v="2015-07-16T00:00:00"/>
    <d v="2015-07-29T00:00:00"/>
    <m/>
    <s v="O"/>
    <m/>
    <m/>
    <m/>
    <m/>
    <s v="A"/>
    <m/>
    <x v="4"/>
    <d v="2015-07-29T00:00:00"/>
    <n v="14"/>
    <n v="3917317"/>
    <m/>
    <x v="1"/>
    <m/>
    <x v="3"/>
    <m/>
    <x v="0"/>
  </r>
  <r>
    <n v="114"/>
    <s v="Maîtrise des spécs sur chaîne de ressuage"/>
    <x v="2"/>
    <s v="N"/>
    <s v="Q"/>
    <n v="5851"/>
    <n v="3932668"/>
    <d v="2015-07-21T00:00:00"/>
    <d v="2015-07-29T00:00:00"/>
    <d v="2015-07-29T00:00:00"/>
    <m/>
    <s v="O"/>
    <m/>
    <m/>
    <m/>
    <m/>
    <s v="A"/>
    <m/>
    <x v="4"/>
    <d v="2015-07-29T00:00:00"/>
    <n v="7"/>
    <n v="3923168"/>
    <m/>
    <x v="3"/>
    <s v="E"/>
    <x v="3"/>
    <m/>
    <x v="0"/>
  </r>
  <r>
    <n v="115"/>
    <s v="Pistolet électro statique pour ressuage"/>
    <x v="2"/>
    <s v="N"/>
    <s v="O"/>
    <n v="4645"/>
    <n v="3937313"/>
    <d v="2015-07-21T00:00:00"/>
    <d v="2015-07-29T00:00:00"/>
    <d v="2015-07-29T00:00:00"/>
    <m/>
    <s v="O"/>
    <m/>
    <m/>
    <m/>
    <m/>
    <s v="A"/>
    <m/>
    <x v="4"/>
    <d v="2015-07-29T00:00:00"/>
    <n v="7"/>
    <n v="3927813"/>
    <m/>
    <x v="3"/>
    <s v="E"/>
    <x v="3"/>
    <m/>
    <x v="0"/>
  </r>
  <r>
    <n v="116"/>
    <s v="Palan Sableuse"/>
    <x v="2"/>
    <s v="N"/>
    <s v="S"/>
    <n v="2402"/>
    <n v="3939715"/>
    <d v="2015-07-22T00:00:00"/>
    <d v="2015-07-29T00:00:00"/>
    <d v="2015-07-29T00:00:00"/>
    <m/>
    <s v="O"/>
    <m/>
    <m/>
    <m/>
    <m/>
    <s v="A"/>
    <m/>
    <x v="4"/>
    <d v="2015-07-29T00:00:00"/>
    <n v="6"/>
    <n v="3930215"/>
    <m/>
    <x v="3"/>
    <s v="E"/>
    <x v="3"/>
    <m/>
    <x v="0"/>
  </r>
  <r>
    <n v="117"/>
    <s v="Avant Projet Bâtiment secteur Fusion"/>
    <x v="2"/>
    <s v="N"/>
    <s v="S"/>
    <m/>
    <n v="3939715"/>
    <m/>
    <m/>
    <m/>
    <m/>
    <m/>
    <m/>
    <m/>
    <m/>
    <m/>
    <s v=""/>
    <m/>
    <x v="0"/>
    <m/>
    <n v="30383"/>
    <n v="3930215"/>
    <m/>
    <x v="0"/>
    <m/>
    <x v="0"/>
    <m/>
    <x v="0"/>
  </r>
  <r>
    <n v="118"/>
    <s v="Remplacement transrouleur mécanisé entrée grenailleuse"/>
    <x v="2"/>
    <s v="N"/>
    <s v="O"/>
    <n v="22780"/>
    <n v="3962495"/>
    <d v="2015-07-24T00:00:00"/>
    <d v="2015-07-29T00:00:00"/>
    <d v="2015-07-29T00:00:00"/>
    <m/>
    <s v="O"/>
    <s v="O"/>
    <s v="O"/>
    <s v="O"/>
    <s v="O"/>
    <s v="A"/>
    <m/>
    <x v="4"/>
    <d v="2015-12-15T00:00:00"/>
    <n v="103"/>
    <n v="3952995"/>
    <m/>
    <x v="0"/>
    <m/>
    <x v="0"/>
    <m/>
    <x v="0"/>
  </r>
  <r>
    <n v="119"/>
    <s v="Logiciel EBICS TS (sécurisation des virements)"/>
    <x v="1"/>
    <s v="N"/>
    <s v="S"/>
    <n v="5929"/>
    <n v="3968424"/>
    <d v="2015-07-28T00:00:00"/>
    <d v="2015-07-29T00:00:00"/>
    <d v="2015-07-29T00:00:00"/>
    <m/>
    <s v="O"/>
    <m/>
    <m/>
    <m/>
    <m/>
    <s v="A"/>
    <m/>
    <x v="4"/>
    <d v="2015-07-29T00:00:00"/>
    <n v="2"/>
    <n v="3958924"/>
    <m/>
    <x v="3"/>
    <m/>
    <x v="0"/>
    <m/>
    <x v="0"/>
  </r>
  <r>
    <n v="120"/>
    <s v="Défibrillateur"/>
    <x v="5"/>
    <s v="N"/>
    <s v="S"/>
    <n v="1400"/>
    <n v="3969824"/>
    <d v="2015-09-08T00:00:00"/>
    <d v="2015-09-25T00:00:00"/>
    <d v="2015-09-25T00:00:00"/>
    <m/>
    <s v="O"/>
    <m/>
    <m/>
    <m/>
    <m/>
    <s v="A"/>
    <m/>
    <x v="4"/>
    <d v="2015-09-30T00:00:00"/>
    <n v="17"/>
    <n v="3960324"/>
    <m/>
    <x v="1"/>
    <m/>
    <x v="3"/>
    <m/>
    <x v="0"/>
  </r>
  <r>
    <n v="121"/>
    <s v="Machine de Cerclage"/>
    <x v="5"/>
    <s v="N"/>
    <s v="P"/>
    <n v="2214"/>
    <n v="3972038"/>
    <d v="2015-09-28T00:00:00"/>
    <d v="2015-09-30T00:00:00"/>
    <d v="2015-09-30T00:00:00"/>
    <m/>
    <s v="O"/>
    <m/>
    <m/>
    <m/>
    <m/>
    <s v="A"/>
    <m/>
    <x v="4"/>
    <d v="2015-09-30T00:00:00"/>
    <n v="3"/>
    <n v="3962538"/>
    <m/>
    <x v="1"/>
    <m/>
    <x v="3"/>
    <m/>
    <x v="0"/>
  </r>
  <r>
    <n v="122"/>
    <s v="Platine Interphonie portail entrée"/>
    <x v="2"/>
    <s v="N"/>
    <s v="S"/>
    <n v="2670"/>
    <n v="3974708"/>
    <d v="2015-09-07T00:00:00"/>
    <d v="2015-09-30T00:00:00"/>
    <d v="2015-09-30T00:00:00"/>
    <m/>
    <s v="O"/>
    <m/>
    <m/>
    <m/>
    <m/>
    <s v="A"/>
    <m/>
    <x v="4"/>
    <d v="2015-09-30T00:00:00"/>
    <n v="18"/>
    <n v="3965208"/>
    <m/>
    <x v="3"/>
    <s v="E"/>
    <x v="3"/>
    <m/>
    <x v="0"/>
  </r>
  <r>
    <n v="123"/>
    <s v="Aspirateur pour secteur Ajustage"/>
    <x v="4"/>
    <s v="N"/>
    <s v="E"/>
    <n v="4669"/>
    <n v="3979377"/>
    <d v="2015-07-31T00:00:00"/>
    <d v="2015-09-30T00:00:00"/>
    <d v="2015-09-30T00:00:00"/>
    <m/>
    <s v="O"/>
    <m/>
    <m/>
    <m/>
    <m/>
    <s v="A"/>
    <m/>
    <x v="4"/>
    <d v="2015-09-30T00:00:00"/>
    <n v="44"/>
    <n v="3969877"/>
    <m/>
    <x v="1"/>
    <m/>
    <x v="3"/>
    <m/>
    <x v="0"/>
  </r>
  <r>
    <n v="124"/>
    <s v="Benne de sabla au décochage"/>
    <x v="3"/>
    <s v="N"/>
    <s v="O"/>
    <n v="1672"/>
    <n v="3981049"/>
    <d v="2015-09-25T00:00:00"/>
    <d v="2015-09-30T00:00:00"/>
    <d v="2015-09-30T00:00:00"/>
    <m/>
    <s v="O"/>
    <m/>
    <m/>
    <m/>
    <m/>
    <s v="A"/>
    <m/>
    <x v="4"/>
    <d v="2015-09-30T00:00:00"/>
    <n v="4"/>
    <n v="3971549"/>
    <m/>
    <x v="1"/>
    <m/>
    <x v="0"/>
    <m/>
    <x v="0"/>
  </r>
  <r>
    <n v="125"/>
    <s v="Porte souple de Livraison"/>
    <x v="3"/>
    <s v="N"/>
    <s v="S"/>
    <n v="7525"/>
    <n v="3988574"/>
    <d v="2015-07-31T00:00:00"/>
    <d v="2015-08-31T00:00:00"/>
    <d v="2015-08-31T00:00:00"/>
    <m/>
    <s v="O"/>
    <m/>
    <m/>
    <m/>
    <m/>
    <s v="A"/>
    <m/>
    <x v="4"/>
    <d v="2015-08-31T00:00:00"/>
    <n v="22"/>
    <n v="3979074"/>
    <m/>
    <x v="3"/>
    <s v="E"/>
    <x v="3"/>
    <m/>
    <x v="0"/>
  </r>
  <r>
    <n v="126"/>
    <s v="Refonte accueil "/>
    <x v="0"/>
    <s v="N"/>
    <s v="C"/>
    <n v="17811"/>
    <n v="4006385"/>
    <d v="2015-10-12T00:00:00"/>
    <d v="2015-10-15T00:00:00"/>
    <d v="2015-10-15T00:00:00"/>
    <m/>
    <s v="O"/>
    <m/>
    <m/>
    <m/>
    <m/>
    <s v="A"/>
    <m/>
    <x v="4"/>
    <d v="2015-10-15T00:00:00"/>
    <n v="4"/>
    <n v="3996885"/>
    <m/>
    <x v="3"/>
    <s v="AO"/>
    <x v="3"/>
    <m/>
    <x v="0"/>
  </r>
  <r>
    <n v="127"/>
    <s v="Application de Gestion Accueil dans nos Filiales"/>
    <x v="1"/>
    <s v="N"/>
    <s v="C"/>
    <n v="6500"/>
    <n v="4012885"/>
    <d v="2015-10-12T00:00:00"/>
    <d v="2015-10-15T00:00:00"/>
    <d v="2015-10-15T00:00:00"/>
    <m/>
    <s v="O"/>
    <m/>
    <m/>
    <m/>
    <m/>
    <s v="A"/>
    <m/>
    <x v="4"/>
    <d v="2015-10-15T00:00:00"/>
    <n v="4"/>
    <n v="4003385"/>
    <m/>
    <x v="3"/>
    <m/>
    <x v="0"/>
    <m/>
    <x v="0"/>
  </r>
  <r>
    <n v="128"/>
    <s v="Poste Soudure MIG"/>
    <x v="5"/>
    <s v="N"/>
    <s v="C"/>
    <n v="9549"/>
    <n v="4022434"/>
    <d v="2015-10-21T00:00:00"/>
    <d v="2015-11-02T00:00:00"/>
    <d v="2015-11-03T00:00:00"/>
    <m/>
    <s v="O"/>
    <m/>
    <m/>
    <m/>
    <m/>
    <s v="A"/>
    <m/>
    <x v="4"/>
    <d v="2015-11-03T00:00:00"/>
    <n v="10"/>
    <n v="4012934"/>
    <m/>
    <x v="1"/>
    <m/>
    <x v="3"/>
    <m/>
    <x v="0"/>
  </r>
  <r>
    <n v="129"/>
    <s v="Avant Projet Bâtiment secteur Fusion"/>
    <x v="2"/>
    <s v="N"/>
    <s v="S"/>
    <n v="136000"/>
    <n v="4158434"/>
    <d v="2015-10-14T00:00:00"/>
    <d v="2015-10-14T00:00:00"/>
    <m/>
    <d v="2015-11-03T00:00:00"/>
    <s v="O"/>
    <s v="O"/>
    <s v="O"/>
    <s v="O"/>
    <s v="O"/>
    <s v="A"/>
    <m/>
    <x v="4"/>
    <d v="2015-11-06T00:00:00"/>
    <n v="18"/>
    <n v="4148934"/>
    <m/>
    <x v="3"/>
    <s v="E"/>
    <x v="3"/>
    <m/>
    <x v="0"/>
  </r>
  <r>
    <n v="130"/>
    <s v="Portique Secteur Radio Poste 3"/>
    <x v="2"/>
    <s v="N"/>
    <s v="S"/>
    <n v="8467"/>
    <n v="4166901"/>
    <d v="2015-10-22T00:00:00"/>
    <d v="2015-11-02T00:00:00"/>
    <d v="2015-11-03T00:00:00"/>
    <m/>
    <s v="O"/>
    <m/>
    <m/>
    <m/>
    <m/>
    <s v="A"/>
    <m/>
    <x v="4"/>
    <d v="2015-11-03T00:00:00"/>
    <n v="9"/>
    <n v="4157401"/>
    <m/>
    <x v="3"/>
    <s v="E"/>
    <x v="3"/>
    <m/>
    <x v="0"/>
  </r>
  <r>
    <n v="131"/>
    <s v="Mise en conformité coffret électrique Noyauteuse H12"/>
    <x v="2"/>
    <s v="N"/>
    <s v="S"/>
    <n v="8114"/>
    <n v="4175015"/>
    <d v="2015-12-08T00:00:00"/>
    <d v="2015-12-09T00:00:00"/>
    <d v="2015-12-09T00:00:00"/>
    <m/>
    <s v="O"/>
    <m/>
    <m/>
    <m/>
    <m/>
    <s v="A"/>
    <m/>
    <x v="4"/>
    <d v="2015-12-10T00:00:00"/>
    <n v="3"/>
    <n v="4165515"/>
    <m/>
    <x v="0"/>
    <m/>
    <x v="0"/>
    <m/>
    <x v="0"/>
  </r>
  <r>
    <n v="132"/>
    <s v="Licences FAO Zam"/>
    <x v="4"/>
    <s v="N"/>
    <s v="C"/>
    <n v="73496"/>
    <n v="4248511"/>
    <d v="2015-11-10T00:00:00"/>
    <d v="2016-02-15T00:00:00"/>
    <d v="2016-02-15T00:00:00"/>
    <d v="2016-02-15T00:00:00"/>
    <s v="O"/>
    <s v="O"/>
    <s v="O"/>
    <s v="O"/>
    <s v="O"/>
    <s v="A"/>
    <d v="2016-02-19T00:00:00"/>
    <x v="6"/>
    <d v="2016-02-19T00:00:00"/>
    <n v="74"/>
    <n v="4239011"/>
    <m/>
    <x v="0"/>
    <m/>
    <x v="0"/>
    <m/>
    <x v="0"/>
  </r>
  <r>
    <n v="133"/>
    <s v="Centre Usinage Equipé"/>
    <x v="0"/>
    <s v="N"/>
    <s v="C"/>
    <n v="737000"/>
    <n v="4985511"/>
    <d v="2016-01-14T00:00:00"/>
    <d v="2016-02-15T00:00:00"/>
    <d v="2016-02-15T00:00:00"/>
    <d v="2016-02-15T00:00:00"/>
    <s v="O"/>
    <s v="O"/>
    <s v="O"/>
    <s v="O"/>
    <s v="O"/>
    <s v="A"/>
    <d v="2016-02-19T00:00:00"/>
    <x v="6"/>
    <d v="2016-02-19T00:00:00"/>
    <n v="27"/>
    <n v="4976011"/>
    <m/>
    <x v="0"/>
    <m/>
    <x v="0"/>
    <m/>
    <x v="0"/>
  </r>
  <r>
    <n v="134"/>
    <s v="Pistolet de Ressuage S4"/>
    <x v="5"/>
    <s v="N"/>
    <s v="C"/>
    <n v="5744"/>
    <n v="4991255"/>
    <d v="2016-01-26T00:00:00"/>
    <d v="2016-02-15T00:00:00"/>
    <d v="2016-02-15T00:00:00"/>
    <m/>
    <s v="O"/>
    <m/>
    <m/>
    <m/>
    <m/>
    <s v="A"/>
    <m/>
    <x v="6"/>
    <d v="2016-02-19T00:00:00"/>
    <n v="19"/>
    <n v="4981755"/>
    <m/>
    <x v="0"/>
    <m/>
    <x v="0"/>
    <m/>
    <x v="0"/>
  </r>
  <r>
    <n v="135"/>
    <s v="Remplacement générateur de soudure orbitale"/>
    <x v="5"/>
    <s v="N"/>
    <s v="O"/>
    <n v="9600"/>
    <n v="5000855"/>
    <d v="2016-02-29T00:00:00"/>
    <d v="2016-03-23T00:00:00"/>
    <d v="2016-03-23T00:00:00"/>
    <m/>
    <s v="O"/>
    <m/>
    <m/>
    <m/>
    <m/>
    <s v="A"/>
    <m/>
    <x v="6"/>
    <d v="2016-04-01T00:00:00"/>
    <n v="25"/>
    <n v="4991355"/>
    <m/>
    <x v="0"/>
    <m/>
    <x v="0"/>
    <m/>
    <x v="0"/>
  </r>
  <r>
    <n v="136"/>
    <s v="Etuve de grande capacité Ressuage"/>
    <x v="5"/>
    <s v="N"/>
    <s v="C"/>
    <n v="26362"/>
    <n v="5027217"/>
    <d v="2016-03-08T00:00:00"/>
    <d v="2016-03-23T00:00:00"/>
    <d v="2016-03-23T00:00:00"/>
    <m/>
    <s v="O"/>
    <s v="O"/>
    <s v="O"/>
    <s v="O"/>
    <s v="O"/>
    <s v="A"/>
    <m/>
    <x v="6"/>
    <d v="2016-04-11T00:00:00"/>
    <n v="25"/>
    <n v="5017717"/>
    <m/>
    <x v="0"/>
    <m/>
    <x v="0"/>
    <m/>
    <x v="0"/>
  </r>
  <r>
    <n v="137"/>
    <s v="Réaménagement accueil &amp; bureaux"/>
    <x v="3"/>
    <s v="N"/>
    <s v="O"/>
    <n v="113198"/>
    <n v="5140415"/>
    <d v="2016-03-15T00:00:00"/>
    <d v="2016-03-15T00:00:00"/>
    <d v="2016-03-15T00:00:00"/>
    <m/>
    <s v="O"/>
    <s v="O"/>
    <s v="O"/>
    <s v="O"/>
    <s v="O"/>
    <s v="A"/>
    <d v="2016-03-15T00:00:00"/>
    <x v="6"/>
    <d v="2016-03-22T00:00:00"/>
    <n v="6"/>
    <n v="5130915"/>
    <m/>
    <x v="0"/>
    <m/>
    <x v="0"/>
    <m/>
    <x v="0"/>
  </r>
  <r>
    <n v="138"/>
    <s v="Déploiement SPC"/>
    <x v="0"/>
    <s v="N"/>
    <s v="Q"/>
    <n v="14892"/>
    <n v="5155307"/>
    <d v="2016-03-24T00:00:00"/>
    <d v="2016-03-24T00:00:00"/>
    <d v="2016-03-24T00:00:00"/>
    <m/>
    <s v="O"/>
    <s v="O"/>
    <s v="O"/>
    <s v="O"/>
    <s v="O"/>
    <s v="A"/>
    <d v="2016-04-08T00:00:00"/>
    <x v="6"/>
    <d v="2016-04-11T00:00:00"/>
    <n v="13"/>
    <n v="5145807"/>
    <m/>
    <x v="0"/>
    <m/>
    <x v="0"/>
    <m/>
    <x v="0"/>
  </r>
  <r>
    <n v="139"/>
    <s v="Réorganisation bureaux+atelier"/>
    <x v="0"/>
    <s v="N"/>
    <s v="C"/>
    <m/>
    <n v="5155307"/>
    <m/>
    <m/>
    <m/>
    <m/>
    <m/>
    <m/>
    <m/>
    <m/>
    <m/>
    <s v=""/>
    <m/>
    <x v="0"/>
    <m/>
    <n v="30383"/>
    <n v="5145807"/>
    <m/>
    <x v="0"/>
    <m/>
    <x v="0"/>
    <m/>
    <x v="0"/>
  </r>
  <r>
    <n v="140"/>
    <s v="Prestations et acquisitions S.I. suite au réaménagement des bureaux de Toulouse"/>
    <x v="3"/>
    <s v="N"/>
    <s v="O"/>
    <n v="10889"/>
    <n v="5166196"/>
    <d v="2016-04-11T00:00:00"/>
    <d v="2016-04-15T00:00:00"/>
    <d v="2016-04-15T00:00:00"/>
    <d v="2016-04-17T00:00:00"/>
    <s v="O"/>
    <s v="O"/>
    <s v="O"/>
    <s v="O"/>
    <s v="O"/>
    <s v="A"/>
    <d v="2016-04-18T00:00:00"/>
    <x v="6"/>
    <d v="2016-04-28T00:00:00"/>
    <n v="14"/>
    <n v="5156696"/>
    <m/>
    <x v="0"/>
    <m/>
    <x v="0"/>
    <m/>
    <x v="0"/>
  </r>
  <r>
    <n v="141"/>
    <s v="Kakemono Digital"/>
    <x v="1"/>
    <s v="N"/>
    <s v="C"/>
    <n v="3428"/>
    <n v="5169624"/>
    <d v="2016-04-25T00:00:00"/>
    <d v="2016-04-25T00:00:00"/>
    <d v="2016-04-25T00:00:00"/>
    <m/>
    <s v="O"/>
    <m/>
    <m/>
    <m/>
    <m/>
    <s v="A"/>
    <m/>
    <x v="6"/>
    <d v="2016-04-25T00:00:00"/>
    <n v="1"/>
    <n v="5160124"/>
    <m/>
    <x v="0"/>
    <m/>
    <x v="0"/>
    <m/>
    <x v="0"/>
  </r>
  <r>
    <n v="142"/>
    <s v="Solution de reporting financier automatisé"/>
    <x v="1"/>
    <s v="N"/>
    <s v="C"/>
    <n v="25400"/>
    <n v="5195024"/>
    <d v="2016-05-04T00:00:00"/>
    <d v="2016-05-04T00:00:00"/>
    <d v="2016-05-04T00:00:00"/>
    <d v="2016-05-04T00:00:00"/>
    <s v="O"/>
    <s v="O"/>
    <s v="O"/>
    <s v="O"/>
    <s v="O"/>
    <s v="A"/>
    <d v="2016-05-06T00:00:00"/>
    <x v="6"/>
    <d v="2016-05-06T00:00:00"/>
    <n v="3"/>
    <n v="5185524"/>
    <m/>
    <x v="0"/>
    <m/>
    <x v="0"/>
    <m/>
    <x v="0"/>
  </r>
  <r>
    <n v="143"/>
    <s v="Bornes Wifi aérohive + switch"/>
    <x v="1"/>
    <s v="N"/>
    <s v="C"/>
    <n v="4445"/>
    <n v="5199469"/>
    <d v="2016-05-12T00:00:00"/>
    <d v="2016-05-27T00:00:00"/>
    <d v="2016-05-27T00:00:00"/>
    <m/>
    <s v="O"/>
    <m/>
    <m/>
    <m/>
    <m/>
    <s v="A"/>
    <m/>
    <x v="6"/>
    <d v="2016-05-27T00:00:00"/>
    <n v="12"/>
    <n v="5189969"/>
    <m/>
    <x v="0"/>
    <m/>
    <x v="0"/>
    <m/>
    <x v="0"/>
  </r>
  <r>
    <n v="144"/>
    <s v="Remplacement cabine de Sablage"/>
    <x v="3"/>
    <s v="N"/>
    <s v="O"/>
    <n v="14854"/>
    <n v="5214323"/>
    <d v="2016-05-13T00:00:00"/>
    <d v="2016-05-27T00:00:00"/>
    <d v="2016-05-27T00:00:00"/>
    <d v="2016-05-27T00:00:00"/>
    <s v="O"/>
    <s v="O"/>
    <s v="O"/>
    <s v="O"/>
    <s v="O"/>
    <s v="A"/>
    <d v="2016-06-09T00:00:00"/>
    <x v="6"/>
    <d v="2016-06-09T00:00:00"/>
    <n v="20"/>
    <n v="5204823"/>
    <m/>
    <x v="0"/>
    <m/>
    <x v="0"/>
    <m/>
    <x v="0"/>
  </r>
  <r>
    <n v="145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46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47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48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49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50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51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52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53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n v="154"/>
    <m/>
    <x v="7"/>
    <m/>
    <m/>
    <m/>
    <n v="5214323"/>
    <m/>
    <m/>
    <m/>
    <m/>
    <m/>
    <m/>
    <m/>
    <m/>
    <m/>
    <s v=""/>
    <m/>
    <x v="0"/>
    <m/>
    <m/>
    <n v="5204823"/>
    <m/>
    <x v="0"/>
    <m/>
    <x v="0"/>
    <m/>
    <x v="0"/>
  </r>
  <r>
    <m/>
    <m/>
    <x v="7"/>
    <m/>
    <m/>
    <m/>
    <m/>
    <m/>
    <m/>
    <m/>
    <m/>
    <m/>
    <m/>
    <m/>
    <m/>
    <m/>
    <m/>
    <m/>
    <x v="0"/>
    <m/>
    <m/>
    <m/>
    <m/>
    <x v="0"/>
    <m/>
    <x v="0"/>
    <m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31">
  <r>
    <m/>
    <x v="0"/>
    <x v="0"/>
    <m/>
    <m/>
    <n v="1E-4"/>
    <m/>
    <m/>
    <m/>
    <m/>
    <m/>
    <m/>
    <m/>
    <m/>
    <m/>
    <m/>
    <m/>
    <m/>
    <x v="0"/>
    <m/>
    <m/>
    <m/>
    <m/>
    <x v="0"/>
    <m/>
    <m/>
    <m/>
    <m/>
  </r>
  <r>
    <m/>
    <x v="0"/>
    <x v="1"/>
    <m/>
    <m/>
    <n v="1E-4"/>
    <m/>
    <m/>
    <m/>
    <m/>
    <m/>
    <m/>
    <m/>
    <m/>
    <m/>
    <m/>
    <m/>
    <m/>
    <x v="0"/>
    <m/>
    <m/>
    <m/>
    <m/>
    <x v="0"/>
    <m/>
    <m/>
    <m/>
    <m/>
  </r>
  <r>
    <n v="1"/>
    <x v="1"/>
    <x v="1"/>
    <m/>
    <m/>
    <n v="22022"/>
    <n v="22022"/>
    <d v="2012-03-02T00:00:00"/>
    <m/>
    <m/>
    <d v="2012-03-02T00:00:00"/>
    <m/>
    <s v="O"/>
    <s v="O"/>
    <s v="O"/>
    <s v="O"/>
    <s v="A"/>
    <d v="2012-03-03T00:00:00"/>
    <x v="1"/>
    <d v="2012-03-03T00:00:00"/>
    <n v="1"/>
    <n v="22022"/>
    <n v="0"/>
    <x v="1"/>
    <s v="A"/>
    <m/>
    <s v="vu"/>
    <m/>
  </r>
  <r>
    <n v="2"/>
    <x v="2"/>
    <x v="2"/>
    <m/>
    <m/>
    <n v="41951"/>
    <n v="63973"/>
    <d v="2012-09-28T00:00:00"/>
    <m/>
    <m/>
    <d v="2012-09-28T00:00:00"/>
    <m/>
    <s v="O"/>
    <s v="O"/>
    <s v="O"/>
    <s v="O"/>
    <s v="A"/>
    <d v="2012-10-10T00:00:00"/>
    <x v="1"/>
    <d v="2012-10-10T00:00:00"/>
    <n v="9"/>
    <n v="63973"/>
    <n v="0"/>
    <x v="1"/>
    <s v="A"/>
    <m/>
    <s v="vu"/>
    <m/>
  </r>
  <r>
    <n v="4"/>
    <x v="3"/>
    <x v="2"/>
    <m/>
    <m/>
    <n v="115900"/>
    <n v="179873"/>
    <d v="2012-09-26T00:00:00"/>
    <m/>
    <m/>
    <d v="2012-09-26T00:00:00"/>
    <m/>
    <s v="O"/>
    <s v="O"/>
    <s v="O"/>
    <s v="O"/>
    <s v="A"/>
    <d v="2012-10-12T00:00:00"/>
    <x v="1"/>
    <d v="2012-10-12T00:00:00"/>
    <n v="13"/>
    <n v="179873"/>
    <n v="0"/>
    <x v="1"/>
    <m/>
    <m/>
    <m/>
    <m/>
  </r>
  <r>
    <n v="5"/>
    <x v="4"/>
    <x v="2"/>
    <m/>
    <m/>
    <n v="12000"/>
    <n v="191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191873"/>
    <n v="0"/>
    <x v="1"/>
    <s v="A"/>
    <m/>
    <s v="vu"/>
    <m/>
  </r>
  <r>
    <n v="6"/>
    <x v="5"/>
    <x v="2"/>
    <m/>
    <m/>
    <n v="0"/>
    <n v="191873"/>
    <d v="2012-09-28T00:00:00"/>
    <m/>
    <m/>
    <d v="2012-09-28T00:00:00"/>
    <m/>
    <s v="N"/>
    <s v="N"/>
    <s v="N"/>
    <s v="N"/>
    <s v="R"/>
    <d v="2012-10-12T00:00:00"/>
    <x v="1"/>
    <d v="2012-10-12T00:00:00"/>
    <n v="11"/>
    <n v="191873"/>
    <n v="0"/>
    <x v="2"/>
    <m/>
    <m/>
    <s v="vu"/>
    <m/>
  </r>
  <r>
    <n v="7"/>
    <x v="6"/>
    <x v="2"/>
    <m/>
    <m/>
    <n v="58000"/>
    <n v="24987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49873"/>
    <n v="0"/>
    <x v="3"/>
    <s v="V"/>
    <n v="2012"/>
    <s v="vu"/>
    <s v="BNP"/>
  </r>
  <r>
    <n v="8"/>
    <x v="7"/>
    <x v="2"/>
    <m/>
    <m/>
    <n v="42120"/>
    <n v="291993"/>
    <d v="2012-09-28T00:00:00"/>
    <m/>
    <m/>
    <d v="2012-09-28T00:00:00"/>
    <m/>
    <s v="O"/>
    <s v="O"/>
    <s v="O"/>
    <s v="O"/>
    <s v="A"/>
    <d v="2012-10-12T00:00:00"/>
    <x v="1"/>
    <d v="2012-10-12T00:00:00"/>
    <n v="11"/>
    <n v="291993"/>
    <n v="0"/>
    <x v="3"/>
    <s v="V"/>
    <n v="2012"/>
    <s v="vu"/>
    <s v="BNP"/>
  </r>
  <r>
    <n v="9"/>
    <x v="8"/>
    <x v="2"/>
    <m/>
    <m/>
    <n v="42768"/>
    <n v="334761"/>
    <d v="2012-10-12T00:00:00"/>
    <m/>
    <m/>
    <d v="2012-10-12T00:00:00"/>
    <m/>
    <s v="O"/>
    <s v="O"/>
    <s v="O"/>
    <s v="O"/>
    <s v="A"/>
    <d v="2012-10-22T00:00:00"/>
    <x v="1"/>
    <d v="2012-10-22T00:00:00"/>
    <n v="7"/>
    <n v="334761"/>
    <n v="0"/>
    <x v="4"/>
    <s v="A"/>
    <n v="2012"/>
    <s v="vu"/>
    <s v="SG"/>
  </r>
  <r>
    <n v="10"/>
    <x v="9"/>
    <x v="2"/>
    <m/>
    <m/>
    <n v="29500"/>
    <n v="364261"/>
    <d v="2012-10-22T00:00:00"/>
    <m/>
    <m/>
    <d v="2012-10-22T00:00:00"/>
    <m/>
    <s v="O"/>
    <s v="O"/>
    <s v="O"/>
    <s v="O"/>
    <s v="A"/>
    <d v="2012-10-25T00:00:00"/>
    <x v="1"/>
    <d v="2012-10-25T00:00:00"/>
    <n v="4"/>
    <n v="364261"/>
    <n v="0"/>
    <x v="4"/>
    <s v="A"/>
    <n v="2012"/>
    <s v="vu"/>
    <s v="SG"/>
  </r>
  <r>
    <n v="11"/>
    <x v="10"/>
    <x v="2"/>
    <m/>
    <m/>
    <n v="4818"/>
    <n v="369079"/>
    <d v="2012-11-06T00:00:00"/>
    <m/>
    <m/>
    <d v="2012-11-06T00:00:00"/>
    <m/>
    <s v="O"/>
    <s v="O"/>
    <s v="O"/>
    <s v="O"/>
    <s v="A"/>
    <d v="2012-11-08T00:00:00"/>
    <x v="1"/>
    <d v="2012-11-08T00:00:00"/>
    <n v="3"/>
    <n v="369079"/>
    <n v="0"/>
    <x v="1"/>
    <s v="A"/>
    <m/>
    <s v="vu"/>
    <m/>
  </r>
  <r>
    <n v="12"/>
    <x v="11"/>
    <x v="3"/>
    <m/>
    <m/>
    <n v="21974"/>
    <n v="391053"/>
    <d v="2012-11-20T00:00:00"/>
    <m/>
    <m/>
    <d v="2012-11-20T00:00:00"/>
    <m/>
    <s v="O"/>
    <s v="O"/>
    <s v="O"/>
    <s v="O"/>
    <s v="A"/>
    <d v="2012-12-10T00:00:00"/>
    <x v="1"/>
    <d v="2012-12-10T00:00:00"/>
    <n v="15"/>
    <n v="391053"/>
    <n v="0"/>
    <x v="1"/>
    <s v="A"/>
    <m/>
    <s v="vu"/>
    <m/>
  </r>
  <r>
    <n v="13"/>
    <x v="12"/>
    <x v="3"/>
    <m/>
    <m/>
    <n v="13800"/>
    <n v="404853"/>
    <d v="2012-11-20T00:00:00"/>
    <m/>
    <m/>
    <d v="2012-11-20T00:00:00"/>
    <m/>
    <s v="O"/>
    <s v="O"/>
    <s v="O"/>
    <s v="O"/>
    <s v="A"/>
    <d v="2012-11-22T00:00:00"/>
    <x v="1"/>
    <d v="2012-11-22T00:00:00"/>
    <n v="3"/>
    <n v="404853"/>
    <n v="0"/>
    <x v="3"/>
    <s v="A"/>
    <n v="2012"/>
    <s v="vu"/>
    <s v="SG"/>
  </r>
  <r>
    <n v="14"/>
    <x v="13"/>
    <x v="2"/>
    <m/>
    <m/>
    <n v="73000"/>
    <n v="477853"/>
    <d v="2012-11-21T00:00:00"/>
    <m/>
    <m/>
    <d v="2012-11-21T00:00:00"/>
    <m/>
    <s v="O"/>
    <s v="O"/>
    <s v="O"/>
    <s v="O"/>
    <s v="A"/>
    <d v="2013-01-23T00:00:00"/>
    <x v="2"/>
    <m/>
    <n v="931"/>
    <n v="477853"/>
    <n v="0"/>
    <x v="3"/>
    <s v="V"/>
    <n v="2013"/>
    <s v="vu"/>
    <s v="BNP"/>
  </r>
  <r>
    <n v="15"/>
    <x v="14"/>
    <x v="2"/>
    <m/>
    <m/>
    <n v="34730"/>
    <n v="512583"/>
    <d v="2012-11-21T00:00:00"/>
    <m/>
    <m/>
    <d v="2012-11-21T00:00:00"/>
    <m/>
    <s v="O"/>
    <s v="O"/>
    <s v="O"/>
    <s v="O"/>
    <s v="A"/>
    <d v="2013-01-23T00:00:00"/>
    <x v="2"/>
    <m/>
    <n v="931"/>
    <n v="512583"/>
    <n v="0"/>
    <x v="3"/>
    <s v="V"/>
    <n v="2013"/>
    <s v="vu"/>
    <s v="BNP"/>
  </r>
  <r>
    <n v="16"/>
    <x v="15"/>
    <x v="2"/>
    <m/>
    <m/>
    <n v="20556"/>
    <n v="533139"/>
    <d v="2012-11-27T00:00:00"/>
    <m/>
    <m/>
    <d v="2012-11-27T00:00:00"/>
    <m/>
    <s v="O"/>
    <s v="O"/>
    <s v="O"/>
    <s v="O"/>
    <s v="A"/>
    <d v="2013-01-23T00:00:00"/>
    <x v="2"/>
    <m/>
    <n v="927"/>
    <n v="533139"/>
    <n v="0"/>
    <x v="3"/>
    <s v="V"/>
    <n v="2013"/>
    <s v="vu"/>
    <s v="SG"/>
  </r>
  <r>
    <n v="17"/>
    <x v="16"/>
    <x v="2"/>
    <m/>
    <m/>
    <n v="13380"/>
    <n v="546519"/>
    <d v="2012-11-27T00:00:00"/>
    <m/>
    <m/>
    <d v="2012-11-27T00:00:00"/>
    <m/>
    <s v="O"/>
    <s v="O"/>
    <s v="O"/>
    <s v="O"/>
    <s v="A"/>
    <d v="2013-01-23T00:00:00"/>
    <x v="2"/>
    <d v="2013-05-24T00:00:00"/>
    <n v="129"/>
    <n v="546519"/>
    <n v="0"/>
    <x v="1"/>
    <s v="A"/>
    <m/>
    <s v="vu"/>
    <m/>
  </r>
  <r>
    <n v="18"/>
    <x v="17"/>
    <x v="2"/>
    <m/>
    <m/>
    <n v="45382"/>
    <n v="591901"/>
    <d v="2012-12-12T00:00:00"/>
    <m/>
    <m/>
    <d v="2012-12-12T00:00:00"/>
    <m/>
    <s v="O"/>
    <s v="O"/>
    <s v="O"/>
    <s v="O"/>
    <s v="A"/>
    <d v="2013-02-01T00:00:00"/>
    <x v="2"/>
    <d v="2013-02-01T00:00:00"/>
    <n v="38"/>
    <n v="591901"/>
    <n v="0"/>
    <x v="1"/>
    <m/>
    <m/>
    <m/>
    <m/>
  </r>
  <r>
    <n v="19"/>
    <x v="18"/>
    <x v="4"/>
    <m/>
    <m/>
    <n v="360800"/>
    <n v="952701"/>
    <d v="2012-12-18T00:00:00"/>
    <m/>
    <m/>
    <d v="2012-12-18T00:00:00"/>
    <m/>
    <s v="O"/>
    <s v="O"/>
    <s v="O"/>
    <s v="O"/>
    <s v="A"/>
    <d v="2013-02-26T00:00:00"/>
    <x v="2"/>
    <d v="2013-02-26T00:00:00"/>
    <n v="51"/>
    <n v="952701"/>
    <n v="0"/>
    <x v="5"/>
    <s v="A"/>
    <n v="2013"/>
    <s v="vu"/>
    <m/>
  </r>
  <r>
    <n v="20"/>
    <x v="19"/>
    <x v="3"/>
    <m/>
    <m/>
    <n v="4800"/>
    <n v="957501"/>
    <d v="2013-01-23T00:00:00"/>
    <m/>
    <m/>
    <d v="2013-01-23T00:00:00"/>
    <m/>
    <s v="O"/>
    <s v="O"/>
    <s v="O"/>
    <s v="O"/>
    <s v="A"/>
    <d v="2013-01-31T00:00:00"/>
    <x v="2"/>
    <d v="2013-01-31T00:00:00"/>
    <n v="7"/>
    <n v="957501"/>
    <n v="0"/>
    <x v="1"/>
    <s v="A"/>
    <m/>
    <s v="vu"/>
    <m/>
  </r>
  <r>
    <n v="21"/>
    <x v="20"/>
    <x v="3"/>
    <m/>
    <m/>
    <n v="9715"/>
    <n v="967216"/>
    <d v="2013-01-23T00:00:00"/>
    <m/>
    <m/>
    <d v="2013-01-23T00:00:00"/>
    <m/>
    <s v="O"/>
    <s v="O"/>
    <s v="O"/>
    <s v="O"/>
    <s v="A"/>
    <d v="2013-01-31T00:00:00"/>
    <x v="2"/>
    <d v="2013-01-31T00:00:00"/>
    <n v="7"/>
    <n v="967216"/>
    <n v="0"/>
    <x v="1"/>
    <s v="A"/>
    <m/>
    <s v="vu"/>
    <m/>
  </r>
  <r>
    <n v="22"/>
    <x v="21"/>
    <x v="3"/>
    <m/>
    <m/>
    <n v="1180"/>
    <n v="96839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68396"/>
    <n v="0"/>
    <x v="1"/>
    <s v="A"/>
    <m/>
    <s v="vu"/>
    <m/>
  </r>
  <r>
    <n v="23"/>
    <x v="22"/>
    <x v="3"/>
    <m/>
    <m/>
    <n v="3380"/>
    <n v="971776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1776"/>
    <n v="0"/>
    <x v="1"/>
    <s v="A"/>
    <m/>
    <s v="vu"/>
    <m/>
  </r>
  <r>
    <n v="24"/>
    <x v="23"/>
    <x v="3"/>
    <m/>
    <m/>
    <n v="3083"/>
    <n v="974859"/>
    <d v="2013-02-07T00:00:00"/>
    <m/>
    <m/>
    <d v="2013-02-07T00:00:00"/>
    <m/>
    <s v="O"/>
    <s v="O"/>
    <s v="O"/>
    <s v="O"/>
    <s v="A"/>
    <d v="2013-02-14T00:00:00"/>
    <x v="2"/>
    <d v="2013-02-14T00:00:00"/>
    <n v="6"/>
    <n v="974859"/>
    <n v="0"/>
    <x v="1"/>
    <s v="A"/>
    <m/>
    <s v="vu"/>
    <m/>
  </r>
  <r>
    <n v="25"/>
    <x v="24"/>
    <x v="3"/>
    <m/>
    <m/>
    <n v="22900"/>
    <n v="997759"/>
    <d v="2013-02-14T00:00:00"/>
    <m/>
    <m/>
    <d v="2013-02-14T00:00:00"/>
    <m/>
    <s v="O"/>
    <s v="O"/>
    <s v="O"/>
    <s v="O"/>
    <s v="A"/>
    <d v="2013-02-25T00:00:00"/>
    <x v="2"/>
    <d v="2013-02-25T00:00:00"/>
    <n v="8"/>
    <n v="997759"/>
    <n v="0"/>
    <x v="3"/>
    <s v="A"/>
    <n v="2013"/>
    <s v="vu"/>
    <s v="SG"/>
  </r>
  <r>
    <n v="26"/>
    <x v="25"/>
    <x v="2"/>
    <m/>
    <m/>
    <n v="151500"/>
    <n v="1149259"/>
    <d v="2013-03-08T00:00:00"/>
    <m/>
    <m/>
    <d v="2013-03-08T00:00:00"/>
    <s v="O"/>
    <s v="O"/>
    <s v="O"/>
    <s v="O"/>
    <s v="O"/>
    <s v="A"/>
    <d v="2013-04-08T00:00:00"/>
    <x v="2"/>
    <m/>
    <n v="854"/>
    <n v="1149259"/>
    <n v="0"/>
    <x v="4"/>
    <s v="V"/>
    <n v="2013"/>
    <s v="vu"/>
    <s v="ARIUS"/>
  </r>
  <r>
    <n v="27"/>
    <x v="26"/>
    <x v="4"/>
    <m/>
    <m/>
    <n v="23560"/>
    <n v="1172819"/>
    <d v="2013-03-15T00:00:00"/>
    <m/>
    <m/>
    <d v="2013-03-15T00:00:00"/>
    <s v="O"/>
    <s v="O"/>
    <s v="O"/>
    <s v="O"/>
    <s v="O"/>
    <s v="A"/>
    <d v="2013-03-19T00:00:00"/>
    <x v="2"/>
    <d v="2013-03-19T00:00:00"/>
    <n v="3"/>
    <n v="1172819"/>
    <n v="0"/>
    <x v="3"/>
    <s v="V"/>
    <n v="2013"/>
    <s v="vu"/>
    <s v="SG"/>
  </r>
  <r>
    <n v="28"/>
    <x v="27"/>
    <x v="2"/>
    <m/>
    <m/>
    <n v="43464"/>
    <n v="1216283"/>
    <d v="2013-04-05T00:00:00"/>
    <m/>
    <m/>
    <d v="2013-04-05T00:00:00"/>
    <s v="O"/>
    <s v="O"/>
    <s v="O"/>
    <s v="O"/>
    <s v="O"/>
    <s v="A"/>
    <d v="2013-04-08T00:00:00"/>
    <x v="2"/>
    <d v="2013-04-08T00:00:00"/>
    <n v="2"/>
    <n v="1216283"/>
    <n v="0"/>
    <x v="6"/>
    <s v="A"/>
    <n v="2013"/>
    <s v="vu"/>
    <m/>
  </r>
  <r>
    <n v="29"/>
    <x v="28"/>
    <x v="2"/>
    <m/>
    <m/>
    <n v="30318"/>
    <n v="1246601"/>
    <d v="2013-04-12T00:00:00"/>
    <m/>
    <m/>
    <d v="2013-04-12T00:00:00"/>
    <s v="O"/>
    <s v="O"/>
    <s v="O"/>
    <s v="O"/>
    <s v="O"/>
    <s v="A"/>
    <d v="2013-04-15T00:00:00"/>
    <x v="2"/>
    <m/>
    <n v="829"/>
    <n v="1246601"/>
    <n v="0"/>
    <x v="3"/>
    <s v="V"/>
    <n v="2013"/>
    <s v="vu"/>
    <s v="BNP"/>
  </r>
  <r>
    <n v="30"/>
    <x v="29"/>
    <x v="5"/>
    <m/>
    <m/>
    <n v="20348"/>
    <n v="1266949"/>
    <d v="2013-04-12T00:00:00"/>
    <m/>
    <m/>
    <d v="2013-04-12T00:00:00"/>
    <s v="O"/>
    <s v="O"/>
    <s v="O"/>
    <s v="O"/>
    <s v="O"/>
    <s v="A"/>
    <d v="2013-04-15T00:00:00"/>
    <x v="2"/>
    <d v="2013-05-24T00:00:00"/>
    <n v="31"/>
    <n v="1266949"/>
    <n v="0"/>
    <x v="3"/>
    <s v="A"/>
    <n v="2013"/>
    <m/>
    <s v="BNP"/>
  </r>
  <r>
    <n v="31"/>
    <x v="30"/>
    <x v="2"/>
    <m/>
    <m/>
    <n v="113000"/>
    <n v="1379949"/>
    <d v="2013-04-17T00:00:00"/>
    <m/>
    <m/>
    <d v="2013-04-17T00:00:00"/>
    <s v="O"/>
    <s v="O"/>
    <s v="O"/>
    <s v="O"/>
    <s v="O"/>
    <s v="A"/>
    <d v="2013-05-02T00:00:00"/>
    <x v="2"/>
    <d v="2013-05-03T00:00:00"/>
    <n v="13"/>
    <n v="1379949"/>
    <n v="0"/>
    <x v="3"/>
    <s v="V"/>
    <n v="2013"/>
    <s v="vu"/>
    <s v="SG"/>
  </r>
  <r>
    <n v="32"/>
    <x v="31"/>
    <x v="2"/>
    <m/>
    <m/>
    <n v="27000"/>
    <n v="1406949"/>
    <d v="2013-05-21T00:00:00"/>
    <m/>
    <m/>
    <d v="2013-05-21T00:00:00"/>
    <s v="O"/>
    <s v="O"/>
    <s v="O"/>
    <s v="O"/>
    <s v="O"/>
    <s v="A"/>
    <d v="2013-05-27T00:00:00"/>
    <x v="2"/>
    <d v="2013-05-27T00:00:00"/>
    <n v="5"/>
    <n v="1406949"/>
    <n v="0"/>
    <x v="3"/>
    <s v="V"/>
    <n v="2013"/>
    <s v="vu"/>
    <s v="SG"/>
  </r>
  <r>
    <n v="33"/>
    <x v="32"/>
    <x v="2"/>
    <m/>
    <m/>
    <n v="44000"/>
    <n v="14509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50949"/>
    <n v="0"/>
    <x v="7"/>
    <s v="A"/>
    <n v="2013"/>
    <s v="vu"/>
    <m/>
  </r>
  <r>
    <n v="34"/>
    <x v="33"/>
    <x v="2"/>
    <m/>
    <m/>
    <n v="9500"/>
    <n v="1460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60449"/>
    <m/>
    <x v="3"/>
    <s v="V"/>
    <n v="2013"/>
    <s v="vu"/>
    <s v="SG"/>
  </r>
  <r>
    <n v="35"/>
    <x v="34"/>
    <x v="2"/>
    <m/>
    <m/>
    <n v="37000"/>
    <n v="1497449"/>
    <d v="2013-05-22T00:00:00"/>
    <m/>
    <m/>
    <d v="2013-05-22T00:00:00"/>
    <s v="O"/>
    <s v="O"/>
    <s v="O"/>
    <s v="O"/>
    <s v="O"/>
    <s v="A"/>
    <d v="2013-05-27T00:00:00"/>
    <x v="2"/>
    <d v="2013-05-27T00:00:00"/>
    <n v="4"/>
    <n v="1497449"/>
    <m/>
    <x v="3"/>
    <s v="V"/>
    <n v="2013"/>
    <s v="vu"/>
    <s v="SG"/>
  </r>
  <r>
    <n v="36"/>
    <x v="35"/>
    <x v="1"/>
    <s v="N"/>
    <m/>
    <n v="52112"/>
    <n v="1549561"/>
    <d v="2013-05-29T00:00:00"/>
    <d v="2013-05-29T00:00:00"/>
    <d v="2013-05-29T00:00:00"/>
    <d v="2013-05-29T00:00:00"/>
    <s v="O"/>
    <s v="O"/>
    <s v="O"/>
    <s v="O"/>
    <s v="O"/>
    <s v="A"/>
    <d v="2013-06-06T00:00:00"/>
    <x v="2"/>
    <d v="2013-06-06T00:00:00"/>
    <n v="7"/>
    <n v="1549561"/>
    <m/>
    <x v="4"/>
    <s v="V"/>
    <n v="2013"/>
    <s v="vu"/>
    <s v="ECONOCOM"/>
  </r>
  <r>
    <n v="37"/>
    <x v="36"/>
    <x v="4"/>
    <s v="N"/>
    <m/>
    <n v="2846"/>
    <n v="15524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2407"/>
    <m/>
    <x v="1"/>
    <s v="A"/>
    <m/>
    <s v="vu"/>
    <m/>
  </r>
  <r>
    <n v="38"/>
    <x v="37"/>
    <x v="4"/>
    <s v="N"/>
    <m/>
    <n v="2500"/>
    <n v="1554907"/>
    <d v="2013-05-29T00:00:00"/>
    <d v="2013-06-03T00:00:00"/>
    <d v="2013-06-06T00:00:00"/>
    <d v="2013-06-10T00:00:00"/>
    <s v="O"/>
    <s v="O"/>
    <s v="O"/>
    <s v="O"/>
    <s v="O"/>
    <s v="A"/>
    <d v="2013-06-11T00:00:00"/>
    <x v="2"/>
    <d v="2013-06-11T00:00:00"/>
    <n v="10"/>
    <n v="1554907"/>
    <m/>
    <x v="1"/>
    <s v="A"/>
    <m/>
    <s v="vu"/>
    <m/>
  </r>
  <r>
    <n v="39"/>
    <x v="38"/>
    <x v="2"/>
    <s v="N"/>
    <m/>
    <n v="2082"/>
    <n v="1556989"/>
    <d v="2013-06-14T00:00:00"/>
    <d v="2013-06-14T00:00:00"/>
    <d v="2013-06-14T00:00:00"/>
    <s v=" "/>
    <s v="O"/>
    <m/>
    <m/>
    <m/>
    <m/>
    <s v="A"/>
    <m/>
    <x v="2"/>
    <d v="2013-06-14T00:00:00"/>
    <n v="1"/>
    <n v="1556989"/>
    <m/>
    <x v="1"/>
    <s v="A"/>
    <m/>
    <s v="vu"/>
    <m/>
  </r>
  <r>
    <n v="40"/>
    <x v="39"/>
    <x v="3"/>
    <s v="N"/>
    <m/>
    <n v="10150"/>
    <n v="1567139"/>
    <d v="2013-06-26T00:00:00"/>
    <d v="2013-06-27T00:00:00"/>
    <d v="2013-06-27T00:00:00"/>
    <d v="2013-07-16T00:00:00"/>
    <s v="O"/>
    <s v="O"/>
    <s v="O"/>
    <s v="O"/>
    <s v="O"/>
    <s v="A"/>
    <d v="2013-07-25T00:00:00"/>
    <x v="2"/>
    <d v="2013-07-31T00:00:00"/>
    <n v="26"/>
    <n v="1567139"/>
    <m/>
    <x v="1"/>
    <s v="A"/>
    <m/>
    <m/>
    <m/>
  </r>
  <r>
    <n v="41"/>
    <x v="40"/>
    <x v="2"/>
    <s v="N"/>
    <m/>
    <n v="33760"/>
    <n v="1600899"/>
    <d v="2013-06-26T00:00:00"/>
    <d v="2013-06-27T00:00:00"/>
    <d v="2013-06-27T00:00:00"/>
    <d v="2013-07-16T00:00:00"/>
    <s v="O"/>
    <s v="O"/>
    <s v="O"/>
    <s v="O"/>
    <s v="O"/>
    <s v="A"/>
    <d v="2013-07-25T00:00:00"/>
    <x v="2"/>
    <d v="2013-07-31T00:00:00"/>
    <n v="26"/>
    <n v="1600899"/>
    <m/>
    <x v="1"/>
    <m/>
    <m/>
    <m/>
    <m/>
  </r>
  <r>
    <n v="42"/>
    <x v="41"/>
    <x v="2"/>
    <s v="N"/>
    <m/>
    <n v="46108"/>
    <n v="1647007"/>
    <d v="2013-07-15T00:00:00"/>
    <d v="2013-07-16T00:00:00"/>
    <d v="2013-07-16T00:00:00"/>
    <d v="2013-07-16T00:00:00"/>
    <s v="O"/>
    <s v="O"/>
    <s v="O"/>
    <s v="O"/>
    <s v="O"/>
    <s v="A"/>
    <d v="2013-07-19T00:00:00"/>
    <x v="2"/>
    <d v="2013-07-19T00:00:00"/>
    <n v="5"/>
    <n v="1647007"/>
    <m/>
    <x v="1"/>
    <m/>
    <m/>
    <m/>
    <m/>
  </r>
  <r>
    <n v="43"/>
    <x v="42"/>
    <x v="2"/>
    <s v="N"/>
    <m/>
    <n v="19568"/>
    <n v="1666575"/>
    <d v="2013-07-23T00:00:00"/>
    <d v="2013-07-23T00:00:00"/>
    <d v="2013-07-26T00:00:00"/>
    <d v="2013-07-26T00:00:00"/>
    <s v="O"/>
    <s v="O"/>
    <s v="O"/>
    <s v="O"/>
    <s v="O"/>
    <s v="A"/>
    <d v="2013-07-31T00:00:00"/>
    <x v="2"/>
    <d v="2013-07-31T00:00:00"/>
    <n v="7"/>
    <n v="1666575"/>
    <m/>
    <x v="1"/>
    <m/>
    <m/>
    <m/>
    <m/>
  </r>
  <r>
    <n v="44"/>
    <x v="43"/>
    <x v="2"/>
    <s v="N"/>
    <m/>
    <n v="7184"/>
    <n v="1673759"/>
    <d v="2013-07-23T00:00:00"/>
    <d v="2013-07-23T00:00:00"/>
    <d v="2013-07-26T00:00:00"/>
    <d v="2013-07-26T00:00:00"/>
    <s v="O"/>
    <s v="O"/>
    <s v="O"/>
    <s v="O"/>
    <s v="O"/>
    <s v="A"/>
    <d v="2013-10-04T00:00:00"/>
    <x v="2"/>
    <d v="2013-10-04T00:00:00"/>
    <n v="54"/>
    <n v="1673759"/>
    <m/>
    <x v="1"/>
    <m/>
    <m/>
    <m/>
    <m/>
  </r>
  <r>
    <n v="45"/>
    <x v="44"/>
    <x v="0"/>
    <s v="N"/>
    <m/>
    <n v="1598"/>
    <n v="1675357"/>
    <d v="2013-08-26T00:00:00"/>
    <d v="2013-09-12T00:00:00"/>
    <d v="2013-09-12T00:00:00"/>
    <m/>
    <s v="O"/>
    <m/>
    <m/>
    <m/>
    <m/>
    <s v="A"/>
    <m/>
    <x v="2"/>
    <d v="2013-09-13T00:00:00"/>
    <n v="15"/>
    <n v="1675357"/>
    <m/>
    <x v="1"/>
    <m/>
    <m/>
    <m/>
    <m/>
  </r>
  <r>
    <n v="46"/>
    <x v="45"/>
    <x v="5"/>
    <s v="N"/>
    <m/>
    <n v="13874"/>
    <n v="1689231"/>
    <d v="2013-09-25T00:00:00"/>
    <d v="2013-09-26T00:00:00"/>
    <d v="2013-10-04T00:00:00"/>
    <d v="2013-10-04T00:00:00"/>
    <s v="O"/>
    <s v="O"/>
    <s v="O"/>
    <s v="O"/>
    <s v="O"/>
    <s v="A"/>
    <d v="2013-10-04T00:00:00"/>
    <x v="2"/>
    <d v="2013-10-06T00:00:00"/>
    <n v="8"/>
    <n v="1689231"/>
    <m/>
    <x v="1"/>
    <m/>
    <m/>
    <m/>
    <m/>
  </r>
  <r>
    <n v="47"/>
    <x v="46"/>
    <x v="3"/>
    <s v="N"/>
    <m/>
    <n v="12010"/>
    <n v="1701241"/>
    <d v="2013-10-01T00:00:00"/>
    <d v="2013-10-03T00:00:00"/>
    <d v="2013-10-04T00:00:00"/>
    <d v="2013-10-04T00:00:00"/>
    <s v="O"/>
    <s v="O"/>
    <s v="O"/>
    <s v="O"/>
    <s v="O"/>
    <s v="A"/>
    <d v="2013-10-04T00:00:00"/>
    <x v="2"/>
    <d v="2013-10-06T00:00:00"/>
    <n v="4"/>
    <n v="1701241"/>
    <m/>
    <x v="1"/>
    <m/>
    <m/>
    <m/>
    <m/>
  </r>
  <r>
    <n v="48"/>
    <x v="47"/>
    <x v="4"/>
    <s v="N"/>
    <m/>
    <n v="5250"/>
    <n v="1706491"/>
    <d v="2013-10-23T00:00:00"/>
    <d v="2013-10-23T00:00:00"/>
    <d v="2013-10-30T00:00:00"/>
    <d v="2013-11-14T00:00:00"/>
    <s v="O"/>
    <s v="O"/>
    <s v="O"/>
    <s v="O"/>
    <s v="O"/>
    <s v="A"/>
    <d v="2013-11-15T00:00:00"/>
    <x v="2"/>
    <d v="2013-11-18T00:00:00"/>
    <n v="19"/>
    <n v="1706491"/>
    <m/>
    <x v="1"/>
    <m/>
    <m/>
    <m/>
    <m/>
  </r>
  <r>
    <n v="49"/>
    <x v="48"/>
    <x v="4"/>
    <s v="N"/>
    <m/>
    <n v="15350"/>
    <n v="1721841"/>
    <d v="2013-10-29T00:00:00"/>
    <d v="2013-10-29T00:00:00"/>
    <d v="2013-10-30T00:00:00"/>
    <d v="2013-11-14T00:00:00"/>
    <s v="O"/>
    <s v="O"/>
    <s v="O"/>
    <s v="O"/>
    <s v="O"/>
    <s v="A"/>
    <d v="2013-11-15T00:00:00"/>
    <x v="2"/>
    <d v="2013-11-18T00:00:00"/>
    <n v="15"/>
    <n v="1721841"/>
    <m/>
    <x v="1"/>
    <m/>
    <m/>
    <m/>
    <m/>
  </r>
  <r>
    <n v="50"/>
    <x v="49"/>
    <x v="2"/>
    <s v="N"/>
    <m/>
    <n v="10314"/>
    <n v="1732155"/>
    <d v="2013-12-05T00:00:00"/>
    <d v="2013-12-11T00:00:00"/>
    <d v="2013-12-12T00:00:00"/>
    <d v="2013-12-13T00:00:00"/>
    <s v="O"/>
    <s v="O"/>
    <s v="O"/>
    <s v="O"/>
    <s v="O"/>
    <s v="A"/>
    <d v="2013-12-17T00:00:00"/>
    <x v="2"/>
    <d v="2013-12-17T00:00:00"/>
    <n v="9"/>
    <n v="1732155"/>
    <m/>
    <x v="1"/>
    <m/>
    <m/>
    <m/>
    <m/>
  </r>
  <r>
    <n v="51"/>
    <x v="50"/>
    <x v="4"/>
    <s v="N"/>
    <m/>
    <n v="21000"/>
    <n v="1753155"/>
    <d v="2013-12-05T00:00:00"/>
    <d v="2013-12-11T00:00:00"/>
    <d v="2013-12-12T00:00:00"/>
    <d v="2013-12-13T00:00:00"/>
    <s v="O"/>
    <s v="O"/>
    <s v="O"/>
    <s v="O"/>
    <s v="O"/>
    <s v="A"/>
    <d v="2013-12-17T00:00:00"/>
    <x v="2"/>
    <d v="2013-12-17T00:00:00"/>
    <n v="9"/>
    <n v="1753155"/>
    <m/>
    <x v="5"/>
    <s v="V"/>
    <n v="2013"/>
    <m/>
    <m/>
  </r>
  <r>
    <n v="52"/>
    <x v="51"/>
    <x v="2"/>
    <s v="N"/>
    <s v="O"/>
    <n v="7796"/>
    <n v="1760951"/>
    <d v="2013-11-20T00:00:00"/>
    <d v="2013-12-16T00:00:00"/>
    <d v="2014-01-19T00:00:00"/>
    <d v="2014-01-21T00:00:00"/>
    <s v="O"/>
    <s v="O"/>
    <s v="O"/>
    <s v="O"/>
    <s v="O"/>
    <s v="A"/>
    <d v="2014-01-27T00:00:00"/>
    <x v="3"/>
    <d v="2014-01-31T00:00:00"/>
    <n v="53"/>
    <n v="1760951"/>
    <m/>
    <x v="1"/>
    <m/>
    <m/>
    <m/>
    <m/>
  </r>
  <r>
    <n v="53"/>
    <x v="52"/>
    <x v="1"/>
    <s v="N"/>
    <s v="Q"/>
    <n v="4784"/>
    <n v="1765735"/>
    <d v="2013-12-11T00:00:00"/>
    <d v="2013-12-11T00:00:00"/>
    <d v="2014-01-19T00:00:00"/>
    <d v="2014-01-21T00:00:00"/>
    <s v="O"/>
    <s v="O"/>
    <s v="O"/>
    <s v="O"/>
    <s v="O"/>
    <s v="A"/>
    <d v="2014-01-27T00:00:00"/>
    <x v="3"/>
    <d v="2014-01-27T00:00:00"/>
    <n v="34"/>
    <n v="1765735"/>
    <m/>
    <x v="1"/>
    <m/>
    <m/>
    <m/>
    <m/>
  </r>
  <r>
    <n v="54"/>
    <x v="53"/>
    <x v="2"/>
    <s v="N"/>
    <s v="O"/>
    <n v="16129"/>
    <n v="1781864"/>
    <d v="2014-02-18T00:00:00"/>
    <d v="2014-02-18T00:00:00"/>
    <d v="2014-03-14T00:00:00"/>
    <d v="2014-03-21T00:00:00"/>
    <s v="O"/>
    <s v="O"/>
    <s v="O"/>
    <s v="O"/>
    <s v="O"/>
    <s v="A"/>
    <d v="2014-03-21T00:00:00"/>
    <x v="3"/>
    <d v="2014-03-25T00:00:00"/>
    <n v="26"/>
    <n v="1781864"/>
    <m/>
    <x v="1"/>
    <m/>
    <m/>
    <m/>
    <m/>
  </r>
  <r>
    <n v="55"/>
    <x v="54"/>
    <x v="5"/>
    <s v="N"/>
    <s v="O"/>
    <n v="7500"/>
    <n v="1789364"/>
    <d v="2014-03-25T00:00:00"/>
    <d v="2014-03-25T00:00:00"/>
    <d v="2014-04-03T00:00:00"/>
    <m/>
    <s v="O"/>
    <m/>
    <m/>
    <m/>
    <m/>
    <s v="A"/>
    <m/>
    <x v="3"/>
    <d v="2014-04-07T00:00:00"/>
    <n v="10"/>
    <n v="1789364"/>
    <m/>
    <x v="1"/>
    <m/>
    <m/>
    <m/>
    <m/>
  </r>
  <r>
    <n v="56"/>
    <x v="55"/>
    <x v="4"/>
    <s v="N"/>
    <m/>
    <m/>
    <n v="1789364"/>
    <d v="2014-03-07T00:00:00"/>
    <d v="2014-03-25T00:00:00"/>
    <d v="2014-04-03T00:00:00"/>
    <m/>
    <m/>
    <m/>
    <m/>
    <m/>
    <m/>
    <s v=""/>
    <m/>
    <x v="0"/>
    <m/>
    <m/>
    <n v="1789364"/>
    <m/>
    <x v="0"/>
    <m/>
    <m/>
    <m/>
    <m/>
  </r>
  <r>
    <n v="57"/>
    <x v="56"/>
    <x v="4"/>
    <s v="N"/>
    <m/>
    <m/>
    <n v="1789364"/>
    <d v="2014-01-28T00:00:00"/>
    <d v="2014-03-25T00:00:00"/>
    <m/>
    <m/>
    <m/>
    <m/>
    <m/>
    <m/>
    <m/>
    <s v=""/>
    <m/>
    <x v="0"/>
    <m/>
    <m/>
    <n v="1789364"/>
    <m/>
    <x v="0"/>
    <m/>
    <m/>
    <m/>
    <m/>
  </r>
  <r>
    <n v="58"/>
    <x v="57"/>
    <x v="3"/>
    <s v="N"/>
    <s v="Q"/>
    <n v="3476"/>
    <n v="1792840"/>
    <d v="2014-02-27T00:00:00"/>
    <d v="2014-03-25T00:00:00"/>
    <d v="2014-04-03T00:00:00"/>
    <m/>
    <s v="O"/>
    <s v="O"/>
    <s v="O"/>
    <s v="O"/>
    <s v="O"/>
    <s v="A"/>
    <d v="2014-04-03T00:00:00"/>
    <x v="3"/>
    <d v="2014-04-07T00:00:00"/>
    <n v="28"/>
    <n v="1792840"/>
    <m/>
    <x v="1"/>
    <m/>
    <m/>
    <m/>
    <m/>
  </r>
  <r>
    <n v="59"/>
    <x v="58"/>
    <x v="2"/>
    <s v="N"/>
    <s v="S"/>
    <n v="38000"/>
    <n v="1830840"/>
    <d v="2014-02-18T00:00:00"/>
    <d v="2014-03-25T00:00:00"/>
    <d v="2014-04-03T00:00:00"/>
    <d v="2014-04-07T00:00:00"/>
    <s v="O"/>
    <s v="O"/>
    <s v="O"/>
    <s v="O"/>
    <s v="O"/>
    <s v="A"/>
    <d v="2014-04-08T00:00:00"/>
    <x v="3"/>
    <d v="2014-04-11T00:00:00"/>
    <n v="39"/>
    <n v="1830840"/>
    <m/>
    <x v="1"/>
    <m/>
    <m/>
    <m/>
    <m/>
  </r>
  <r>
    <n v="60"/>
    <x v="59"/>
    <x v="4"/>
    <s v="N"/>
    <s v="S"/>
    <n v="3822"/>
    <n v="1834662"/>
    <d v="2014-04-08T00:00:00"/>
    <d v="2014-07-30T00:00:00"/>
    <d v="2014-07-31T00:00:00"/>
    <m/>
    <s v="O"/>
    <m/>
    <m/>
    <m/>
    <m/>
    <s v="A"/>
    <m/>
    <x v="3"/>
    <d v="2014-07-31T00:00:00"/>
    <n v="83"/>
    <n v="1834662"/>
    <m/>
    <x v="1"/>
    <m/>
    <m/>
    <m/>
    <m/>
  </r>
  <r>
    <n v="61"/>
    <x v="60"/>
    <x v="2"/>
    <s v="N"/>
    <s v="P"/>
    <n v="12376"/>
    <n v="1847038"/>
    <d v="2014-04-15T00:00:00"/>
    <d v="2014-06-06T00:00:00"/>
    <d v="2014-06-06T00:00:00"/>
    <d v="2014-06-10T00:00:00"/>
    <s v="O"/>
    <s v="O"/>
    <s v="O"/>
    <s v="O"/>
    <s v="O"/>
    <s v="A"/>
    <d v="2014-06-12T00:00:00"/>
    <x v="3"/>
    <d v="2014-06-12T00:00:00"/>
    <n v="43"/>
    <n v="1847038"/>
    <m/>
    <x v="1"/>
    <m/>
    <m/>
    <m/>
    <m/>
  </r>
  <r>
    <n v="62"/>
    <x v="61"/>
    <x v="2"/>
    <s v="N"/>
    <s v="P"/>
    <n v="60976"/>
    <n v="1908014"/>
    <d v="2014-04-15T00:00:00"/>
    <d v="2014-11-05T00:00:00"/>
    <d v="2014-11-05T00:00:00"/>
    <d v="2014-11-11T00:00:00"/>
    <s v="O"/>
    <s v="O"/>
    <s v="O"/>
    <s v="O"/>
    <s v="O"/>
    <s v="A"/>
    <d v="2014-11-17T00:00:00"/>
    <x v="3"/>
    <d v="2014-11-17T00:00:00"/>
    <n v="155"/>
    <n v="1908014"/>
    <m/>
    <x v="1"/>
    <m/>
    <m/>
    <m/>
    <m/>
  </r>
  <r>
    <n v="63"/>
    <x v="62"/>
    <x v="3"/>
    <s v="N"/>
    <s v="O"/>
    <n v="27928"/>
    <n v="1935942"/>
    <d v="2014-04-23T00:00:00"/>
    <d v="2014-06-06T00:00:00"/>
    <d v="2014-06-06T00:00:00"/>
    <d v="2014-06-10T00:00:00"/>
    <s v="O"/>
    <s v="O"/>
    <s v="O"/>
    <s v="O"/>
    <s v="O"/>
    <s v="A"/>
    <d v="2014-06-12T00:00:00"/>
    <x v="3"/>
    <d v="2014-06-12T00:00:00"/>
    <n v="37"/>
    <n v="1935942"/>
    <m/>
    <x v="3"/>
    <s v="V"/>
    <m/>
    <m/>
    <s v="BNP"/>
  </r>
  <r>
    <n v="64"/>
    <x v="63"/>
    <x v="3"/>
    <s v="N"/>
    <s v="S"/>
    <n v="1479"/>
    <n v="1937421"/>
    <d v="2014-05-19T00:00:00"/>
    <d v="2014-06-06T00:00:00"/>
    <d v="2014-06-06T00:00:00"/>
    <m/>
    <s v="O"/>
    <m/>
    <m/>
    <m/>
    <m/>
    <s v="A"/>
    <m/>
    <x v="3"/>
    <d v="2014-06-10T00:00:00"/>
    <n v="17"/>
    <n v="1937421"/>
    <m/>
    <x v="1"/>
    <m/>
    <m/>
    <m/>
    <m/>
  </r>
  <r>
    <n v="65"/>
    <x v="64"/>
    <x v="5"/>
    <s v="N"/>
    <s v="O"/>
    <n v="1791"/>
    <n v="1939212"/>
    <d v="2014-05-19T00:00:00"/>
    <d v="2014-06-06T00:00:00"/>
    <d v="2014-06-06T00:00:00"/>
    <m/>
    <s v="O"/>
    <m/>
    <m/>
    <m/>
    <m/>
    <s v="A"/>
    <m/>
    <x v="3"/>
    <d v="2014-06-10T00:00:00"/>
    <n v="17"/>
    <n v="1939212"/>
    <m/>
    <x v="1"/>
    <m/>
    <m/>
    <m/>
    <m/>
  </r>
  <r>
    <n v="66"/>
    <x v="65"/>
    <x v="1"/>
    <s v="N"/>
    <s v="Q"/>
    <n v="4473"/>
    <n v="1943685"/>
    <d v="2014-06-13T00:00:00"/>
    <d v="2014-07-23T00:00:00"/>
    <d v="2014-07-23T00:00:00"/>
    <m/>
    <s v="O"/>
    <s v="O"/>
    <m/>
    <m/>
    <m/>
    <s v="A"/>
    <m/>
    <x v="3"/>
    <d v="2014-07-29T00:00:00"/>
    <n v="33"/>
    <n v="1943685"/>
    <m/>
    <x v="1"/>
    <m/>
    <m/>
    <m/>
    <m/>
  </r>
  <r>
    <n v="67"/>
    <x v="66"/>
    <x v="4"/>
    <s v="N"/>
    <s v="O"/>
    <n v="13896"/>
    <n v="1957581"/>
    <d v="2014-09-26T00:00:00"/>
    <d v="2014-11-05T00:00:00"/>
    <d v="2014-11-05T00:00:00"/>
    <d v="2014-11-11T00:00:00"/>
    <s v="O"/>
    <s v="O"/>
    <s v="O"/>
    <s v="O"/>
    <s v="O"/>
    <s v="A"/>
    <d v="2014-11-17T00:00:00"/>
    <x v="3"/>
    <d v="2014-11-18T00:00:00"/>
    <n v="38"/>
    <n v="1957581"/>
    <m/>
    <x v="3"/>
    <s v="A"/>
    <n v="2015"/>
    <m/>
    <s v="SG"/>
  </r>
  <r>
    <n v="68"/>
    <x v="67"/>
    <x v="2"/>
    <s v="N"/>
    <s v="P"/>
    <n v="111220"/>
    <n v="2068801"/>
    <d v="2014-08-25T00:00:00"/>
    <d v="2014-09-12T00:00:00"/>
    <d v="2014-09-12T00:00:00"/>
    <d v="2014-09-12T00:00:00"/>
    <s v="O"/>
    <s v="O"/>
    <s v="O"/>
    <s v="O"/>
    <s v="O"/>
    <s v="A"/>
    <d v="2014-09-21T00:00:00"/>
    <x v="3"/>
    <d v="2014-09-22T00:00:00"/>
    <n v="21"/>
    <n v="2068801"/>
    <m/>
    <x v="3"/>
    <s v="A"/>
    <n v="2015"/>
    <n v="113200"/>
    <s v="SG"/>
  </r>
  <r>
    <n v="69"/>
    <x v="68"/>
    <x v="4"/>
    <s v="N"/>
    <s v="P"/>
    <n v="53888"/>
    <n v="2122689"/>
    <d v="2014-06-24T00:00:00"/>
    <d v="2014-07-23T00:00:00"/>
    <d v="2014-07-23T00:00:00"/>
    <m/>
    <s v="O"/>
    <s v="O"/>
    <s v="O"/>
    <s v="O"/>
    <s v="O"/>
    <s v="A"/>
    <m/>
    <x v="3"/>
    <d v="2014-07-28T00:00:00"/>
    <n v="25"/>
    <n v="2122689"/>
    <m/>
    <x v="3"/>
    <s v="A"/>
    <n v="2015"/>
    <m/>
    <s v="SG"/>
  </r>
  <r>
    <n v="70"/>
    <x v="69"/>
    <x v="4"/>
    <s v="N"/>
    <s v="Q"/>
    <n v="7889"/>
    <n v="2130578"/>
    <d v="2014-07-11T00:00:00"/>
    <d v="2014-07-17T00:00:00"/>
    <d v="2014-07-17T00:00:00"/>
    <m/>
    <s v="O"/>
    <s v="O"/>
    <m/>
    <m/>
    <m/>
    <s v="A"/>
    <m/>
    <x v="3"/>
    <d v="2014-07-23T00:00:00"/>
    <n v="9"/>
    <n v="2130578"/>
    <m/>
    <x v="1"/>
    <m/>
    <m/>
    <m/>
    <m/>
  </r>
  <r>
    <n v="71"/>
    <x v="70"/>
    <x v="4"/>
    <s v="N"/>
    <s v="P"/>
    <n v="4500"/>
    <n v="2135078"/>
    <d v="2014-06-27T00:00:00"/>
    <d v="2014-07-23T00:00:00"/>
    <d v="2014-07-23T00:00:00"/>
    <m/>
    <s v="O"/>
    <s v="O"/>
    <m/>
    <m/>
    <m/>
    <s v="A"/>
    <m/>
    <x v="3"/>
    <d v="2014-07-29T00:00:00"/>
    <n v="23"/>
    <n v="2135078"/>
    <m/>
    <x v="1"/>
    <m/>
    <m/>
    <m/>
    <m/>
  </r>
  <r>
    <n v="72"/>
    <x v="71"/>
    <x v="0"/>
    <s v="N"/>
    <s v="P"/>
    <n v="22427"/>
    <n v="2157505"/>
    <d v="2014-08-25T00:00:00"/>
    <d v="2014-09-05T00:00:00"/>
    <d v="2014-09-05T00:00:00"/>
    <d v="2014-09-12T00:00:00"/>
    <s v="O"/>
    <s v="O"/>
    <s v="O"/>
    <s v="O"/>
    <s v="O"/>
    <s v="A"/>
    <d v="2014-09-21T00:00:00"/>
    <x v="3"/>
    <d v="2014-09-22T00:00:00"/>
    <n v="21"/>
    <n v="2157505"/>
    <m/>
    <x v="3"/>
    <s v="A"/>
    <n v="2015"/>
    <n v="24600"/>
    <s v="SG"/>
  </r>
  <r>
    <n v="73"/>
    <x v="72"/>
    <x v="4"/>
    <s v="N"/>
    <s v="O"/>
    <n v="1249"/>
    <n v="2158754"/>
    <d v="2014-09-15T00:00:00"/>
    <d v="2014-09-24T00:00:00"/>
    <d v="2014-10-03T00:00:00"/>
    <m/>
    <s v="O"/>
    <m/>
    <m/>
    <m/>
    <m/>
    <s v="A"/>
    <m/>
    <x v="3"/>
    <d v="2014-10-03T00:00:00"/>
    <n v="15"/>
    <n v="2158754"/>
    <m/>
    <x v="1"/>
    <m/>
    <m/>
    <m/>
    <m/>
  </r>
  <r>
    <n v="74"/>
    <x v="73"/>
    <x v="6"/>
    <s v="N"/>
    <s v="P"/>
    <n v="131041"/>
    <n v="2289795"/>
    <d v="2014-07-23T00:00:00"/>
    <d v="2014-11-05T00:00:00"/>
    <d v="2014-11-05T00:00:00"/>
    <d v="2014-11-11T00:00:00"/>
    <s v="O"/>
    <s v="O"/>
    <s v="O"/>
    <s v="O"/>
    <s v="O"/>
    <s v="A"/>
    <d v="2014-11-17T00:00:00"/>
    <x v="3"/>
    <d v="2014-11-17T00:00:00"/>
    <n v="84"/>
    <n v="2289795"/>
    <m/>
    <x v="3"/>
    <s v="AO"/>
    <n v="2015"/>
    <m/>
    <m/>
  </r>
  <r>
    <n v="75"/>
    <x v="74"/>
    <x v="4"/>
    <s v="N"/>
    <s v="C"/>
    <n v="68004"/>
    <n v="2357799"/>
    <d v="2014-10-10T00:00:00"/>
    <d v="2014-11-05T00:00:00"/>
    <d v="2014-11-05T00:00:00"/>
    <d v="2014-11-11T00:00:00"/>
    <s v="O"/>
    <s v="O"/>
    <s v="O"/>
    <s v="O"/>
    <s v="O"/>
    <s v="A"/>
    <d v="2014-11-11T00:00:00"/>
    <x v="3"/>
    <d v="2014-11-18T00:00:00"/>
    <n v="28"/>
    <n v="2357799"/>
    <m/>
    <x v="3"/>
    <s v="A"/>
    <n v="2015"/>
    <n v="58617"/>
    <s v="SG"/>
  </r>
  <r>
    <n v="76"/>
    <x v="75"/>
    <x v="4"/>
    <s v="N"/>
    <s v="O"/>
    <n v="8687"/>
    <n v="2366486"/>
    <d v="2014-11-05T00:00:00"/>
    <d v="2014-11-11T00:00:00"/>
    <d v="2014-11-11T00:00:00"/>
    <d v="2014-11-11T00:00:00"/>
    <s v="O"/>
    <s v="O"/>
    <s v="O"/>
    <s v="O"/>
    <s v="O"/>
    <s v="A"/>
    <d v="2014-11-11T00:00:00"/>
    <x v="3"/>
    <d v="2014-11-18T00:00:00"/>
    <n v="10"/>
    <n v="2366486"/>
    <m/>
    <x v="3"/>
    <s v="A"/>
    <n v="2015"/>
    <n v="9383"/>
    <s v="SG"/>
  </r>
  <r>
    <n v="77"/>
    <x v="76"/>
    <x v="5"/>
    <s v="N"/>
    <s v="O"/>
    <n v="121539"/>
    <n v="2488025"/>
    <d v="2014-11-05T00:00:00"/>
    <d v="2014-11-05T00:00:00"/>
    <d v="2014-11-05T00:00:00"/>
    <d v="2014-11-11T00:00:00"/>
    <s v="O"/>
    <s v="O"/>
    <s v="O"/>
    <s v="O"/>
    <s v="O"/>
    <s v="A"/>
    <d v="2014-11-11T00:00:00"/>
    <x v="3"/>
    <d v="2014-11-18T00:00:00"/>
    <n v="10"/>
    <n v="2488025"/>
    <m/>
    <x v="3"/>
    <s v="E"/>
    <n v="2015"/>
    <n v="126000"/>
    <s v="SG"/>
  </r>
  <r>
    <n v="78"/>
    <x v="77"/>
    <x v="2"/>
    <s v="N"/>
    <s v="O"/>
    <n v="19285"/>
    <n v="2507310"/>
    <d v="2014-12-08T00:00:00"/>
    <d v="2014-12-15T00:00:00"/>
    <d v="2014-12-15T00:00:00"/>
    <d v="2014-12-15T00:00:00"/>
    <s v="O"/>
    <s v="O"/>
    <m/>
    <m/>
    <m/>
    <s v="A"/>
    <d v="2014-12-15T00:00:00"/>
    <x v="3"/>
    <d v="2014-12-15T00:00:00"/>
    <n v="6"/>
    <n v="2507310"/>
    <m/>
    <x v="3"/>
    <s v="A"/>
    <n v="2015"/>
    <n v="18900"/>
    <s v="SG"/>
  </r>
  <r>
    <n v="79"/>
    <x v="78"/>
    <x v="3"/>
    <s v="N"/>
    <s v="O"/>
    <n v="2338"/>
    <n v="2509648"/>
    <d v="2014-12-01T00:00:00"/>
    <d v="2014-12-20T00:00:00"/>
    <d v="2014-12-20T00:00:00"/>
    <m/>
    <s v="O"/>
    <m/>
    <m/>
    <m/>
    <m/>
    <s v="A"/>
    <m/>
    <x v="4"/>
    <d v="2015-01-23T00:00:00"/>
    <n v="40"/>
    <n v="2509648"/>
    <m/>
    <x v="3"/>
    <s v="A"/>
    <n v="2015"/>
    <m/>
    <s v="CIC"/>
  </r>
  <r>
    <n v="80"/>
    <x v="79"/>
    <x v="3"/>
    <s v="N"/>
    <s v="O"/>
    <n v="4160"/>
    <n v="2513808"/>
    <d v="2015-01-20T00:00:00"/>
    <d v="2015-01-22T00:00:00"/>
    <d v="2015-01-22T00:00:00"/>
    <m/>
    <s v="O"/>
    <m/>
    <m/>
    <m/>
    <m/>
    <s v="A"/>
    <m/>
    <x v="4"/>
    <d v="2015-01-23T00:00:00"/>
    <n v="4"/>
    <n v="2513808"/>
    <m/>
    <x v="3"/>
    <s v="A"/>
    <n v="2015"/>
    <m/>
    <s v="CIC"/>
  </r>
  <r>
    <n v="81"/>
    <x v="80"/>
    <x v="5"/>
    <s v="N"/>
    <s v="P"/>
    <n v="5068"/>
    <n v="2518876"/>
    <d v="2014-12-08T00:00:00"/>
    <d v="2015-01-22T00:00:00"/>
    <d v="2015-01-22T00:00:00"/>
    <m/>
    <s v="O"/>
    <m/>
    <m/>
    <m/>
    <m/>
    <s v="A"/>
    <m/>
    <x v="4"/>
    <d v="2015-01-23T00:00:00"/>
    <n v="35"/>
    <n v="2518876"/>
    <m/>
    <x v="1"/>
    <m/>
    <n v="2015"/>
    <m/>
    <m/>
  </r>
  <r>
    <n v="82"/>
    <x v="81"/>
    <x v="6"/>
    <s v="N"/>
    <s v="C"/>
    <n v="13394"/>
    <n v="2532270"/>
    <d v="2015-01-30T00:00:00"/>
    <d v="2015-01-30T00:00:00"/>
    <d v="2015-01-30T00:00:00"/>
    <d v="2015-02-02T00:00:00"/>
    <s v="O"/>
    <s v="O"/>
    <s v="O"/>
    <s v="O"/>
    <s v="O"/>
    <s v="A"/>
    <d v="2015-02-02T00:00:00"/>
    <x v="4"/>
    <d v="2015-02-03T00:00:00"/>
    <n v="3"/>
    <n v="2532270"/>
    <m/>
    <x v="1"/>
    <m/>
    <m/>
    <m/>
    <m/>
  </r>
  <r>
    <n v="83"/>
    <x v="82"/>
    <x v="5"/>
    <s v="N"/>
    <m/>
    <n v="9500"/>
    <n v="2541770"/>
    <d v="2015-01-13T00:00:00"/>
    <m/>
    <m/>
    <m/>
    <m/>
    <m/>
    <m/>
    <m/>
    <m/>
    <s v=""/>
    <m/>
    <x v="5"/>
    <m/>
    <n v="372"/>
    <n v="2532270"/>
    <m/>
    <x v="0"/>
    <m/>
    <m/>
    <m/>
    <m/>
  </r>
  <r>
    <n v="84"/>
    <x v="83"/>
    <x v="2"/>
    <s v="N"/>
    <s v="O"/>
    <n v="6975"/>
    <n v="2548745"/>
    <d v="2015-01-28T00:00:00"/>
    <d v="2015-02-22T00:00:00"/>
    <d v="2015-02-22T00:00:00"/>
    <m/>
    <s v="O"/>
    <s v="O"/>
    <s v="O"/>
    <s v="O"/>
    <s v="O"/>
    <s v="A"/>
    <m/>
    <x v="4"/>
    <d v="2015-02-22T00:00:00"/>
    <n v="18"/>
    <n v="2539245"/>
    <m/>
    <x v="1"/>
    <m/>
    <n v="2015"/>
    <m/>
    <m/>
  </r>
  <r>
    <n v="85"/>
    <x v="84"/>
    <x v="3"/>
    <s v="N"/>
    <s v="E"/>
    <n v="11416"/>
    <n v="2560161"/>
    <d v="2015-03-11T00:00:00"/>
    <d v="2015-03-25T00:00:00"/>
    <d v="2015-03-25T00:00:00"/>
    <d v="2015-03-25T00:00:00"/>
    <s v="O"/>
    <s v="O"/>
    <s v="O"/>
    <s v="O"/>
    <s v="O"/>
    <s v="A"/>
    <d v="2015-03-31T00:00:00"/>
    <x v="4"/>
    <d v="2015-03-31T00:00:00"/>
    <n v="15"/>
    <n v="2550661"/>
    <m/>
    <x v="3"/>
    <s v="A"/>
    <n v="2015"/>
    <m/>
    <s v="CIC"/>
  </r>
  <r>
    <n v="86"/>
    <x v="85"/>
    <x v="1"/>
    <s v="N"/>
    <s v="O"/>
    <n v="10816"/>
    <n v="2570977"/>
    <d v="2015-01-29T00:00:00"/>
    <d v="2015-03-25T00:00:00"/>
    <d v="2015-03-25T00:00:00"/>
    <d v="2015-03-25T00:00:00"/>
    <s v="O"/>
    <s v="O"/>
    <s v="O"/>
    <s v="O"/>
    <s v="O"/>
    <s v="A"/>
    <m/>
    <x v="4"/>
    <d v="2015-03-31T00:00:00"/>
    <n v="44"/>
    <n v="2561477"/>
    <m/>
    <x v="1"/>
    <m/>
    <m/>
    <m/>
    <m/>
  </r>
  <r>
    <n v="87"/>
    <x v="86"/>
    <x v="2"/>
    <s v="N"/>
    <s v="P"/>
    <n v="6695"/>
    <n v="2577672"/>
    <d v="2015-02-06T00:00:00"/>
    <d v="2015-02-09T00:00:00"/>
    <d v="2015-02-10T00:00:00"/>
    <m/>
    <s v="O"/>
    <m/>
    <m/>
    <m/>
    <m/>
    <s v="A"/>
    <m/>
    <x v="4"/>
    <d v="2015-02-11T00:00:00"/>
    <n v="4"/>
    <n v="2568172"/>
    <m/>
    <x v="1"/>
    <m/>
    <n v="2015"/>
    <m/>
    <m/>
  </r>
  <r>
    <n v="88"/>
    <x v="87"/>
    <x v="2"/>
    <s v="N"/>
    <s v="O"/>
    <n v="112000"/>
    <n v="2689672"/>
    <d v="2015-02-18T00:00:00"/>
    <d v="2015-02-20T00:00:00"/>
    <d v="2015-02-22T00:00:00"/>
    <d v="2015-02-23T00:00:00"/>
    <s v="O"/>
    <s v="O"/>
    <s v="O"/>
    <s v="O"/>
    <s v="O"/>
    <s v="A"/>
    <d v="2015-02-23T00:00:00"/>
    <x v="4"/>
    <d v="2015-02-23T00:00:00"/>
    <n v="4"/>
    <n v="2680172"/>
    <m/>
    <x v="3"/>
    <s v="A"/>
    <n v="2015"/>
    <n v="104900"/>
    <s v="SG"/>
  </r>
  <r>
    <n v="89"/>
    <x v="88"/>
    <x v="4"/>
    <s v="N"/>
    <s v="P"/>
    <n v="10640"/>
    <n v="2700312"/>
    <d v="2015-02-12T00:00:00"/>
    <d v="2015-02-23T00:00:00"/>
    <d v="2015-02-23T00:00:00"/>
    <d v="2015-02-23T00:00:00"/>
    <s v="O"/>
    <s v="O"/>
    <s v="O"/>
    <s v="O"/>
    <s v="O"/>
    <s v="A"/>
    <d v="2015-02-23T00:00:00"/>
    <x v="4"/>
    <d v="2015-02-23T00:00:00"/>
    <n v="8"/>
    <n v="2690812"/>
    <m/>
    <x v="1"/>
    <m/>
    <n v="2015"/>
    <m/>
    <m/>
  </r>
  <r>
    <n v="90"/>
    <x v="89"/>
    <x v="3"/>
    <s v="N"/>
    <s v="Q"/>
    <n v="2568"/>
    <n v="2702880"/>
    <d v="2015-02-05T00:00:00"/>
    <d v="2015-02-22T00:00:00"/>
    <d v="2015-02-22T00:00:00"/>
    <m/>
    <s v="O"/>
    <m/>
    <m/>
    <m/>
    <m/>
    <s v="A"/>
    <m/>
    <x v="4"/>
    <d v="2015-02-22T00:00:00"/>
    <n v="12"/>
    <n v="2693380"/>
    <m/>
    <x v="3"/>
    <s v="A"/>
    <n v="2015"/>
    <m/>
    <s v="CIC"/>
  </r>
  <r>
    <n v="91"/>
    <x v="90"/>
    <x v="3"/>
    <s v="N"/>
    <s v="Q"/>
    <n v="6263"/>
    <n v="2709143"/>
    <d v="2015-02-17T00:00:00"/>
    <d v="2015-02-22T00:00:00"/>
    <d v="2015-02-22T00:00:00"/>
    <m/>
    <s v="O"/>
    <m/>
    <m/>
    <m/>
    <m/>
    <s v="A"/>
    <m/>
    <x v="4"/>
    <d v="2015-02-22T00:00:00"/>
    <n v="4"/>
    <n v="2699643"/>
    <m/>
    <x v="3"/>
    <s v="A"/>
    <n v="2015"/>
    <m/>
    <s v="CIC"/>
  </r>
  <r>
    <n v="92"/>
    <x v="91"/>
    <x v="3"/>
    <s v="N"/>
    <s v="Q"/>
    <n v="2730"/>
    <n v="2711873"/>
    <d v="2015-02-05T00:00:00"/>
    <d v="2015-02-22T00:00:00"/>
    <d v="2015-02-22T00:00:00"/>
    <m/>
    <s v="O"/>
    <m/>
    <m/>
    <m/>
    <m/>
    <s v="A"/>
    <m/>
    <x v="4"/>
    <d v="2015-02-22T00:00:00"/>
    <n v="12"/>
    <n v="2702373"/>
    <m/>
    <x v="3"/>
    <s v="A"/>
    <n v="2015"/>
    <m/>
    <s v="CIC"/>
  </r>
  <r>
    <n v="93"/>
    <x v="92"/>
    <x v="6"/>
    <s v="N"/>
    <s v="C"/>
    <n v="3450"/>
    <n v="2715323"/>
    <d v="2015-02-18T00:00:00"/>
    <d v="2015-02-22T00:00:00"/>
    <d v="2015-02-22T00:00:00"/>
    <m/>
    <s v="O"/>
    <m/>
    <m/>
    <m/>
    <m/>
    <s v="A"/>
    <m/>
    <x v="4"/>
    <d v="2015-02-22T00:00:00"/>
    <n v="3"/>
    <n v="2705823"/>
    <m/>
    <x v="3"/>
    <s v="AO"/>
    <m/>
    <m/>
    <m/>
  </r>
  <r>
    <n v="94"/>
    <x v="93"/>
    <x v="3"/>
    <s v="N"/>
    <s v="Q"/>
    <n v="4446"/>
    <n v="2719769"/>
    <d v="2015-02-24T00:00:00"/>
    <d v="2015-02-24T00:00:00"/>
    <d v="2015-02-24T00:00:00"/>
    <m/>
    <s v="O"/>
    <m/>
    <m/>
    <m/>
    <m/>
    <s v="A"/>
    <m/>
    <x v="4"/>
    <d v="2015-02-24T00:00:00"/>
    <n v="1"/>
    <n v="2710269"/>
    <m/>
    <x v="3"/>
    <s v="A"/>
    <n v="2015"/>
    <m/>
    <s v="CIC"/>
  </r>
  <r>
    <n v="95"/>
    <x v="94"/>
    <x v="4"/>
    <s v="N"/>
    <s v="P"/>
    <n v="22785"/>
    <n v="2742554"/>
    <d v="2015-04-23T00:00:00"/>
    <d v="2015-04-23T00:00:00"/>
    <d v="2015-04-23T00:00:00"/>
    <d v="2015-04-23T00:00:00"/>
    <s v="O"/>
    <s v="O"/>
    <s v="O"/>
    <s v="O"/>
    <s v="O"/>
    <s v="A"/>
    <d v="2015-04-25T00:00:00"/>
    <x v="4"/>
    <d v="2015-05-04T00:00:00"/>
    <n v="8"/>
    <n v="2733054"/>
    <m/>
    <x v="3"/>
    <s v="A"/>
    <n v="2015"/>
    <n v="21800"/>
    <s v="CIC"/>
  </r>
  <r>
    <n v="96"/>
    <x v="95"/>
    <x v="4"/>
    <s v="N"/>
    <s v="C"/>
    <n v="915000"/>
    <n v="3657554"/>
    <d v="2015-04-09T00:00:00"/>
    <d v="2015-04-09T00:00:00"/>
    <d v="2015-04-09T00:00:00"/>
    <d v="2015-04-09T00:00:00"/>
    <s v="O"/>
    <s v="O"/>
    <s v="O"/>
    <s v="O"/>
    <s v="O"/>
    <s v="A"/>
    <d v="2015-04-23T00:00:00"/>
    <x v="4"/>
    <d v="2015-04-24T00:00:00"/>
    <n v="12"/>
    <n v="3648054"/>
    <m/>
    <x v="3"/>
    <s v="A"/>
    <n v="2015"/>
    <n v="900000"/>
    <s v="PALLATINE"/>
  </r>
  <r>
    <n v="97"/>
    <x v="96"/>
    <x v="5"/>
    <s v="N"/>
    <s v="P"/>
    <n v="5380"/>
    <n v="3662934"/>
    <d v="2015-03-11T00:00:00"/>
    <d v="2015-03-24T00:00:00"/>
    <d v="2015-03-24T00:00:00"/>
    <m/>
    <s v="O"/>
    <m/>
    <m/>
    <m/>
    <m/>
    <s v="A"/>
    <m/>
    <x v="4"/>
    <d v="2015-03-24T00:00:00"/>
    <n v="10"/>
    <n v="3653434"/>
    <m/>
    <x v="3"/>
    <s v="A"/>
    <n v="2015"/>
    <n v="5000"/>
    <s v="CIC"/>
  </r>
  <r>
    <n v="98"/>
    <x v="97"/>
    <x v="0"/>
    <s v="N"/>
    <s v="P"/>
    <n v="20762"/>
    <n v="3683696"/>
    <d v="2015-03-25T00:00:00"/>
    <d v="2015-04-09T00:00:00"/>
    <d v="2015-04-09T00:00:00"/>
    <d v="2015-04-09T00:00:00"/>
    <s v="O"/>
    <s v="O"/>
    <s v="O"/>
    <s v="O"/>
    <s v="O"/>
    <s v="A"/>
    <d v="2015-04-17T00:00:00"/>
    <x v="4"/>
    <d v="2015-04-21T00:00:00"/>
    <n v="20"/>
    <n v="3674196"/>
    <m/>
    <x v="3"/>
    <s v="E"/>
    <n v="2015"/>
    <n v="20000"/>
    <s v="CIC"/>
  </r>
  <r>
    <n v="99"/>
    <x v="98"/>
    <x v="1"/>
    <s v="N"/>
    <s v="O"/>
    <n v="18300"/>
    <n v="3701996"/>
    <d v="2015-03-26T00:00:00"/>
    <d v="2015-04-09T00:00:00"/>
    <d v="2015-04-09T00:00:00"/>
    <d v="2015-04-09T00:00:00"/>
    <s v="O"/>
    <s v="O"/>
    <s v="O"/>
    <s v="O"/>
    <s v="O"/>
    <s v="A"/>
    <d v="2015-04-17T00:00:00"/>
    <x v="4"/>
    <d v="2015-04-21T00:00:00"/>
    <n v="19"/>
    <n v="3692496"/>
    <m/>
    <x v="3"/>
    <m/>
    <m/>
    <m/>
    <m/>
  </r>
  <r>
    <n v="100"/>
    <x v="99"/>
    <x v="4"/>
    <s v="N"/>
    <s v="P"/>
    <n v="24700"/>
    <n v="3726696"/>
    <d v="2015-04-14T00:00:00"/>
    <d v="2015-06-05T00:00:00"/>
    <d v="2015-06-05T00:00:00"/>
    <d v="2015-06-05T00:00:00"/>
    <s v="O"/>
    <s v="O"/>
    <s v="O"/>
    <s v="O"/>
    <s v="O"/>
    <s v="A"/>
    <d v="2015-06-08T00:00:00"/>
    <x v="4"/>
    <d v="2015-06-09T00:00:00"/>
    <n v="41"/>
    <n v="3717196"/>
    <m/>
    <x v="3"/>
    <s v="A"/>
    <n v="2015"/>
    <n v="24700"/>
    <s v="CIC"/>
  </r>
  <r>
    <n v="101"/>
    <x v="100"/>
    <x v="4"/>
    <s v="N"/>
    <s v="P"/>
    <n v="21500"/>
    <n v="3748196"/>
    <d v="2015-04-17T00:00:00"/>
    <d v="2015-04-21T00:00:00"/>
    <d v="2015-04-21T00:00:00"/>
    <d v="2015-04-21T00:00:00"/>
    <s v="O"/>
    <s v="O"/>
    <s v="O"/>
    <s v="O"/>
    <s v="O"/>
    <s v="A"/>
    <d v="2015-04-24T00:00:00"/>
    <x v="4"/>
    <d v="2015-04-24T00:00:00"/>
    <n v="6"/>
    <n v="3738696"/>
    <m/>
    <x v="3"/>
    <s v="A"/>
    <n v="2015"/>
    <n v="21500"/>
    <s v="CIC"/>
  </r>
  <r>
    <n v="102"/>
    <x v="100"/>
    <x v="0"/>
    <s v="N"/>
    <s v="P"/>
    <n v="19880"/>
    <n v="3768076"/>
    <d v="2015-04-17T00:00:00"/>
    <d v="2015-04-21T00:00:00"/>
    <d v="2015-04-21T00:00:00"/>
    <d v="2015-04-21T00:00:00"/>
    <s v="O"/>
    <s v="O"/>
    <s v="O"/>
    <s v="O"/>
    <s v="O"/>
    <s v="A"/>
    <d v="2015-04-24T00:00:00"/>
    <x v="4"/>
    <d v="2015-04-24T00:00:00"/>
    <n v="6"/>
    <n v="3758576"/>
    <m/>
    <x v="3"/>
    <s v="E"/>
    <n v="2015"/>
    <n v="20000"/>
    <s v="CIC"/>
  </r>
  <r>
    <n v="103"/>
    <x v="101"/>
    <x v="6"/>
    <s v="N"/>
    <s v="C"/>
    <n v="7589"/>
    <n v="3775665"/>
    <d v="2015-04-30T00:00:00"/>
    <d v="2015-05-13T00:00:00"/>
    <d v="2015-05-18T00:00:00"/>
    <d v="2015-06-05T00:00:00"/>
    <s v="O"/>
    <s v="O"/>
    <s v="O"/>
    <s v="O"/>
    <s v="O"/>
    <s v="A"/>
    <d v="2015-06-05T00:00:00"/>
    <x v="4"/>
    <d v="2015-06-05T00:00:00"/>
    <n v="27"/>
    <n v="3766165"/>
    <m/>
    <x v="1"/>
    <m/>
    <m/>
    <m/>
    <m/>
  </r>
  <r>
    <n v="104"/>
    <x v="102"/>
    <x v="6"/>
    <s v="N"/>
    <s v="C"/>
    <n v="54925"/>
    <n v="3830590"/>
    <d v="2015-04-30T00:00:00"/>
    <d v="2015-05-13T00:00:00"/>
    <d v="2015-05-18T00:00:00"/>
    <d v="2015-06-05T00:00:00"/>
    <s v="O"/>
    <s v="O"/>
    <s v="O"/>
    <s v="O"/>
    <s v="O"/>
    <s v="A"/>
    <d v="2015-06-05T00:00:00"/>
    <x v="4"/>
    <d v="2015-06-05T00:00:00"/>
    <n v="27"/>
    <n v="3821090"/>
    <m/>
    <x v="3"/>
    <s v="AO"/>
    <m/>
    <m/>
    <m/>
  </r>
  <r>
    <n v="105"/>
    <x v="3"/>
    <x v="1"/>
    <s v="N"/>
    <s v="S"/>
    <n v="2912"/>
    <n v="3833502"/>
    <d v="2015-04-30T00:00:00"/>
    <d v="2015-05-18T00:00:00"/>
    <d v="2015-05-18T00:00:00"/>
    <m/>
    <s v="O"/>
    <m/>
    <m/>
    <m/>
    <m/>
    <s v="A"/>
    <d v="2015-05-18T00:00:00"/>
    <x v="4"/>
    <d v="2015-05-18T00:00:00"/>
    <n v="13"/>
    <n v="3824002"/>
    <m/>
    <x v="3"/>
    <m/>
    <m/>
    <m/>
    <m/>
  </r>
  <r>
    <n v="106"/>
    <x v="3"/>
    <x v="0"/>
    <s v="N"/>
    <s v="S"/>
    <n v="8900"/>
    <n v="3842402"/>
    <d v="2015-04-30T00:00:00"/>
    <d v="2015-05-18T00:00:00"/>
    <d v="2015-05-18T00:00:00"/>
    <m/>
    <s v="O"/>
    <m/>
    <m/>
    <m/>
    <m/>
    <s v="A"/>
    <d v="2015-05-18T00:00:00"/>
    <x v="4"/>
    <d v="2015-05-18T00:00:00"/>
    <n v="13"/>
    <n v="3832902"/>
    <m/>
    <x v="3"/>
    <s v="E"/>
    <n v="2015"/>
    <n v="9000"/>
    <s v="CIC"/>
  </r>
  <r>
    <n v="107"/>
    <x v="103"/>
    <x v="5"/>
    <s v="N"/>
    <m/>
    <n v="25000"/>
    <n v="3867402"/>
    <d v="2015-06-01T00:00:00"/>
    <d v="2015-06-08T00:00:00"/>
    <d v="2015-06-08T00:00:00"/>
    <d v="2015-06-08T00:00:00"/>
    <s v="O"/>
    <s v="O"/>
    <s v="O"/>
    <s v="O"/>
    <s v="O"/>
    <s v="A"/>
    <d v="2015-06-09T00:00:00"/>
    <x v="4"/>
    <d v="2015-06-09T00:00:00"/>
    <n v="7"/>
    <n v="3857902"/>
    <m/>
    <x v="3"/>
    <s v="A"/>
    <n v="2015"/>
    <n v="25000"/>
    <s v="CIC"/>
  </r>
  <r>
    <n v="108"/>
    <x v="104"/>
    <x v="3"/>
    <s v="N"/>
    <s v="O"/>
    <n v="15732"/>
    <n v="3883134"/>
    <d v="2015-05-06T00:00:00"/>
    <d v="2015-06-05T00:00:00"/>
    <d v="2015-06-05T00:00:00"/>
    <d v="2015-06-05T00:00:00"/>
    <s v="O"/>
    <s v="O"/>
    <s v="O"/>
    <s v="O"/>
    <s v="O"/>
    <s v="A"/>
    <d v="2015-06-08T00:00:00"/>
    <x v="4"/>
    <d v="2015-06-09T00:00:00"/>
    <n v="25"/>
    <n v="3873634"/>
    <m/>
    <x v="3"/>
    <s v="E"/>
    <n v="2015"/>
    <m/>
    <s v="CIC"/>
  </r>
  <r>
    <n v="109"/>
    <x v="105"/>
    <x v="2"/>
    <s v="N"/>
    <s v="C"/>
    <n v="10384"/>
    <n v="3893518"/>
    <d v="2015-06-02T00:00:00"/>
    <d v="2015-06-05T00:00:00"/>
    <d v="2015-06-05T00:00:00"/>
    <m/>
    <s v="O"/>
    <m/>
    <m/>
    <m/>
    <m/>
    <s v="A"/>
    <m/>
    <x v="4"/>
    <d v="2015-06-05T00:00:00"/>
    <n v="4"/>
    <n v="3884018"/>
    <m/>
    <x v="3"/>
    <s v="E"/>
    <n v="2015"/>
    <m/>
    <m/>
  </r>
  <r>
    <n v="110"/>
    <x v="106"/>
    <x v="2"/>
    <s v="N"/>
    <s v="Q"/>
    <n v="3800"/>
    <n v="3897318"/>
    <d v="2015-06-11T00:00:00"/>
    <d v="2015-07-29T00:00:00"/>
    <d v="2015-07-29T00:00:00"/>
    <m/>
    <s v="O"/>
    <m/>
    <m/>
    <m/>
    <m/>
    <s v="A"/>
    <m/>
    <x v="4"/>
    <d v="2015-07-29T00:00:00"/>
    <n v="35"/>
    <n v="3887818"/>
    <m/>
    <x v="3"/>
    <s v="E"/>
    <n v="2015"/>
    <m/>
    <m/>
  </r>
  <r>
    <n v="111"/>
    <x v="107"/>
    <x v="1"/>
    <s v="N"/>
    <s v="C"/>
    <n v="6147"/>
    <n v="3903465"/>
    <d v="2015-06-26T00:00:00"/>
    <d v="2015-07-29T00:00:00"/>
    <d v="2015-07-29T00:00:00"/>
    <m/>
    <s v="O"/>
    <m/>
    <m/>
    <m/>
    <m/>
    <s v="A"/>
    <m/>
    <x v="4"/>
    <d v="2015-07-29T00:00:00"/>
    <n v="24"/>
    <n v="3893965"/>
    <m/>
    <x v="3"/>
    <m/>
    <m/>
    <m/>
    <m/>
  </r>
  <r>
    <n v="112"/>
    <x v="108"/>
    <x v="3"/>
    <s v="N"/>
    <s v="O"/>
    <n v="18681"/>
    <n v="3922146"/>
    <d v="2015-07-08T00:00:00"/>
    <d v="2015-07-16T00:00:00"/>
    <d v="2015-07-16T00:00:00"/>
    <d v="2015-07-16T00:00:00"/>
    <s v="O"/>
    <s v="O"/>
    <s v="O"/>
    <s v="O"/>
    <s v="O"/>
    <s v="A"/>
    <d v="2015-07-17T00:00:00"/>
    <x v="4"/>
    <d v="2015-07-17T00:00:00"/>
    <n v="8"/>
    <n v="3912646"/>
    <m/>
    <x v="1"/>
    <m/>
    <m/>
    <m/>
    <m/>
  </r>
  <r>
    <n v="113"/>
    <x v="109"/>
    <x v="5"/>
    <s v="N"/>
    <s v="P"/>
    <n v="4671"/>
    <n v="3926817"/>
    <d v="2015-07-10T00:00:00"/>
    <d v="2015-07-16T00:00:00"/>
    <d v="2015-07-29T00:00:00"/>
    <m/>
    <s v="O"/>
    <m/>
    <m/>
    <m/>
    <m/>
    <s v="A"/>
    <m/>
    <x v="4"/>
    <d v="2015-07-29T00:00:00"/>
    <n v="14"/>
    <n v="3917317"/>
    <m/>
    <x v="1"/>
    <m/>
    <n v="2015"/>
    <m/>
    <m/>
  </r>
  <r>
    <n v="114"/>
    <x v="110"/>
    <x v="2"/>
    <s v="N"/>
    <s v="Q"/>
    <n v="5851"/>
    <n v="3932668"/>
    <d v="2015-07-21T00:00:00"/>
    <d v="2015-07-29T00:00:00"/>
    <d v="2015-07-29T00:00:00"/>
    <m/>
    <s v="O"/>
    <m/>
    <m/>
    <m/>
    <m/>
    <s v="A"/>
    <m/>
    <x v="4"/>
    <d v="2015-07-29T00:00:00"/>
    <n v="7"/>
    <n v="3923168"/>
    <m/>
    <x v="3"/>
    <s v="E"/>
    <n v="2015"/>
    <m/>
    <m/>
  </r>
  <r>
    <n v="115"/>
    <x v="111"/>
    <x v="2"/>
    <s v="N"/>
    <s v="O"/>
    <n v="4645"/>
    <n v="3937313"/>
    <d v="2015-07-21T00:00:00"/>
    <d v="2015-07-29T00:00:00"/>
    <d v="2015-07-29T00:00:00"/>
    <m/>
    <s v="O"/>
    <m/>
    <m/>
    <m/>
    <m/>
    <s v="A"/>
    <m/>
    <x v="4"/>
    <d v="2015-07-29T00:00:00"/>
    <n v="7"/>
    <n v="3927813"/>
    <m/>
    <x v="3"/>
    <s v="E"/>
    <n v="2015"/>
    <m/>
    <m/>
  </r>
  <r>
    <n v="116"/>
    <x v="112"/>
    <x v="2"/>
    <s v="N"/>
    <s v="S"/>
    <n v="2402"/>
    <n v="3939715"/>
    <d v="2015-07-22T00:00:00"/>
    <d v="2015-07-29T00:00:00"/>
    <d v="2015-07-29T00:00:00"/>
    <m/>
    <s v="O"/>
    <m/>
    <m/>
    <m/>
    <m/>
    <s v="A"/>
    <m/>
    <x v="4"/>
    <d v="2015-07-29T00:00:00"/>
    <n v="6"/>
    <n v="3930215"/>
    <m/>
    <x v="3"/>
    <s v="E"/>
    <n v="2015"/>
    <m/>
    <m/>
  </r>
  <r>
    <n v="117"/>
    <x v="113"/>
    <x v="2"/>
    <s v="N"/>
    <s v="S"/>
    <m/>
    <n v="3939715"/>
    <m/>
    <m/>
    <m/>
    <m/>
    <m/>
    <m/>
    <m/>
    <m/>
    <m/>
    <s v=""/>
    <m/>
    <x v="0"/>
    <m/>
    <n v="30383"/>
    <n v="3930215"/>
    <m/>
    <x v="0"/>
    <m/>
    <m/>
    <m/>
    <m/>
  </r>
  <r>
    <n v="118"/>
    <x v="114"/>
    <x v="2"/>
    <s v="N"/>
    <s v="O"/>
    <n v="22780"/>
    <n v="3962495"/>
    <d v="2015-07-24T00:00:00"/>
    <d v="2015-07-29T00:00:00"/>
    <d v="2015-07-29T00:00:00"/>
    <m/>
    <s v="O"/>
    <s v="O"/>
    <s v="O"/>
    <s v="O"/>
    <s v="O"/>
    <s v="A"/>
    <m/>
    <x v="4"/>
    <d v="2015-12-15T00:00:00"/>
    <n v="103"/>
    <n v="3952995"/>
    <m/>
    <x v="0"/>
    <m/>
    <m/>
    <m/>
    <m/>
  </r>
  <r>
    <n v="119"/>
    <x v="115"/>
    <x v="1"/>
    <s v="N"/>
    <s v="S"/>
    <n v="5929"/>
    <n v="3968424"/>
    <d v="2015-07-28T00:00:00"/>
    <d v="2015-07-29T00:00:00"/>
    <d v="2015-07-29T00:00:00"/>
    <m/>
    <s v="O"/>
    <m/>
    <m/>
    <m/>
    <m/>
    <s v="A"/>
    <m/>
    <x v="4"/>
    <d v="2015-07-29T00:00:00"/>
    <n v="2"/>
    <n v="3958924"/>
    <m/>
    <x v="3"/>
    <m/>
    <m/>
    <m/>
    <m/>
  </r>
  <r>
    <n v="120"/>
    <x v="116"/>
    <x v="5"/>
    <s v="N"/>
    <s v="S"/>
    <n v="1400"/>
    <n v="3969824"/>
    <d v="2015-09-08T00:00:00"/>
    <d v="2015-09-25T00:00:00"/>
    <d v="2015-09-25T00:00:00"/>
    <m/>
    <s v="O"/>
    <m/>
    <m/>
    <m/>
    <m/>
    <s v="A"/>
    <m/>
    <x v="4"/>
    <d v="2015-09-30T00:00:00"/>
    <n v="17"/>
    <n v="3960324"/>
    <m/>
    <x v="1"/>
    <m/>
    <n v="2015"/>
    <m/>
    <m/>
  </r>
  <r>
    <n v="121"/>
    <x v="117"/>
    <x v="5"/>
    <s v="N"/>
    <s v="P"/>
    <n v="2214"/>
    <n v="3972038"/>
    <d v="2015-09-28T00:00:00"/>
    <d v="2015-09-30T00:00:00"/>
    <d v="2015-09-30T00:00:00"/>
    <m/>
    <s v="O"/>
    <m/>
    <m/>
    <m/>
    <m/>
    <s v="A"/>
    <m/>
    <x v="4"/>
    <d v="2015-09-30T00:00:00"/>
    <n v="3"/>
    <n v="3962538"/>
    <m/>
    <x v="1"/>
    <m/>
    <n v="2015"/>
    <m/>
    <m/>
  </r>
  <r>
    <n v="122"/>
    <x v="118"/>
    <x v="2"/>
    <s v="N"/>
    <s v="S"/>
    <n v="2670"/>
    <n v="3974708"/>
    <d v="2015-09-07T00:00:00"/>
    <d v="2015-09-30T00:00:00"/>
    <d v="2015-09-30T00:00:00"/>
    <m/>
    <s v="O"/>
    <m/>
    <m/>
    <m/>
    <m/>
    <s v="A"/>
    <m/>
    <x v="4"/>
    <d v="2015-09-30T00:00:00"/>
    <n v="18"/>
    <n v="3965208"/>
    <m/>
    <x v="3"/>
    <s v="E"/>
    <n v="2015"/>
    <m/>
    <m/>
  </r>
  <r>
    <n v="123"/>
    <x v="119"/>
    <x v="4"/>
    <s v="N"/>
    <s v="E"/>
    <n v="4669"/>
    <n v="3979377"/>
    <d v="2015-07-31T00:00:00"/>
    <d v="2015-09-30T00:00:00"/>
    <d v="2015-09-30T00:00:00"/>
    <m/>
    <s v="O"/>
    <m/>
    <m/>
    <m/>
    <m/>
    <s v="A"/>
    <m/>
    <x v="4"/>
    <d v="2015-09-30T00:00:00"/>
    <n v="44"/>
    <n v="3969877"/>
    <m/>
    <x v="1"/>
    <m/>
    <n v="2015"/>
    <m/>
    <m/>
  </r>
  <r>
    <n v="124"/>
    <x v="120"/>
    <x v="3"/>
    <s v="N"/>
    <s v="O"/>
    <n v="1672"/>
    <n v="3981049"/>
    <d v="2015-09-25T00:00:00"/>
    <d v="2015-09-30T00:00:00"/>
    <d v="2015-09-30T00:00:00"/>
    <m/>
    <s v="O"/>
    <m/>
    <m/>
    <m/>
    <m/>
    <s v="A"/>
    <m/>
    <x v="4"/>
    <d v="2015-09-30T00:00:00"/>
    <n v="4"/>
    <n v="3971549"/>
    <m/>
    <x v="1"/>
    <m/>
    <m/>
    <m/>
    <m/>
  </r>
  <r>
    <n v="125"/>
    <x v="121"/>
    <x v="3"/>
    <s v="N"/>
    <s v="S"/>
    <n v="7525"/>
    <n v="3988574"/>
    <d v="2015-07-31T00:00:00"/>
    <d v="2015-08-31T00:00:00"/>
    <d v="2015-08-31T00:00:00"/>
    <m/>
    <s v="O"/>
    <m/>
    <m/>
    <m/>
    <m/>
    <s v="A"/>
    <m/>
    <x v="4"/>
    <d v="2015-08-31T00:00:00"/>
    <n v="22"/>
    <n v="3979074"/>
    <m/>
    <x v="3"/>
    <s v="E"/>
    <n v="2015"/>
    <m/>
    <m/>
  </r>
  <r>
    <n v="126"/>
    <x v="122"/>
    <x v="0"/>
    <s v="N"/>
    <s v="C"/>
    <n v="17811"/>
    <n v="4006385"/>
    <d v="2015-10-12T00:00:00"/>
    <d v="2015-10-15T00:00:00"/>
    <d v="2015-10-15T00:00:00"/>
    <m/>
    <s v="O"/>
    <m/>
    <m/>
    <m/>
    <m/>
    <s v="A"/>
    <m/>
    <x v="4"/>
    <d v="2015-10-15T00:00:00"/>
    <n v="4"/>
    <n v="3996885"/>
    <m/>
    <x v="3"/>
    <s v="AO"/>
    <n v="2015"/>
    <m/>
    <m/>
  </r>
  <r>
    <n v="127"/>
    <x v="123"/>
    <x v="1"/>
    <s v="N"/>
    <s v="C"/>
    <n v="6500"/>
    <n v="4012885"/>
    <d v="2015-10-12T00:00:00"/>
    <d v="2015-10-15T00:00:00"/>
    <d v="2015-10-15T00:00:00"/>
    <m/>
    <s v="O"/>
    <m/>
    <m/>
    <m/>
    <m/>
    <s v="A"/>
    <m/>
    <x v="4"/>
    <d v="2015-10-15T00:00:00"/>
    <n v="4"/>
    <n v="4003385"/>
    <m/>
    <x v="3"/>
    <m/>
    <m/>
    <m/>
    <m/>
  </r>
  <r>
    <n v="128"/>
    <x v="124"/>
    <x v="5"/>
    <s v="N"/>
    <s v="C"/>
    <n v="9549"/>
    <n v="4022434"/>
    <d v="2015-10-21T00:00:00"/>
    <d v="2015-11-02T00:00:00"/>
    <d v="2015-11-03T00:00:00"/>
    <m/>
    <s v="O"/>
    <m/>
    <m/>
    <m/>
    <m/>
    <s v="A"/>
    <m/>
    <x v="4"/>
    <d v="2015-11-03T00:00:00"/>
    <n v="10"/>
    <n v="4012934"/>
    <m/>
    <x v="1"/>
    <m/>
    <n v="2015"/>
    <m/>
    <m/>
  </r>
  <r>
    <n v="129"/>
    <x v="113"/>
    <x v="2"/>
    <s v="N"/>
    <s v="S"/>
    <n v="136000"/>
    <n v="4158434"/>
    <d v="2015-10-14T00:00:00"/>
    <d v="2015-10-14T00:00:00"/>
    <m/>
    <d v="2015-11-03T00:00:00"/>
    <s v="O"/>
    <s v="O"/>
    <s v="O"/>
    <s v="O"/>
    <s v="O"/>
    <s v="A"/>
    <m/>
    <x v="4"/>
    <d v="2015-11-06T00:00:00"/>
    <n v="18"/>
    <n v="4148934"/>
    <m/>
    <x v="3"/>
    <s v="E"/>
    <n v="2015"/>
    <m/>
    <m/>
  </r>
  <r>
    <n v="130"/>
    <x v="125"/>
    <x v="2"/>
    <s v="N"/>
    <s v="S"/>
    <n v="8467"/>
    <n v="4166901"/>
    <d v="2015-10-22T00:00:00"/>
    <d v="2015-11-02T00:00:00"/>
    <d v="2015-11-03T00:00:00"/>
    <m/>
    <s v="O"/>
    <m/>
    <m/>
    <m/>
    <m/>
    <s v="A"/>
    <m/>
    <x v="4"/>
    <d v="2015-11-03T00:00:00"/>
    <n v="9"/>
    <n v="4157401"/>
    <m/>
    <x v="3"/>
    <s v="E"/>
    <n v="201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N18:Q26" firstHeaderRow="1" firstDataRow="2" firstDataCol="1" rowPageCount="2" colPageCount="1"/>
  <pivotFields count="28">
    <pivotField showAll="0"/>
    <pivotField showAll="0"/>
    <pivotField axis="axisRow" outline="0" showAll="0">
      <items count="9">
        <item x="5"/>
        <item x="2"/>
        <item x="0"/>
        <item x="4"/>
        <item x="3"/>
        <item x="1"/>
        <item x="6"/>
        <item x="7"/>
        <item t="default"/>
      </items>
    </pivotField>
    <pivotField showAl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8">
        <item h="1" x="1"/>
        <item h="1" x="2"/>
        <item x="3"/>
        <item x="4"/>
        <item x="0"/>
        <item h="1" x="5"/>
        <item h="1" x="6"/>
        <item t="default"/>
      </items>
    </pivotField>
    <pivotField showAll="0"/>
    <pivotField showAll="0"/>
    <pivotField showAll="0" defaultSubtotal="0"/>
    <pivotField showAll="0"/>
    <pivotField name="Mode " axis="axisPage" outline="0" showAll="0">
      <items count="9">
        <item x="2"/>
        <item x="1"/>
        <item x="4"/>
        <item x="6"/>
        <item x="5"/>
        <item x="7"/>
        <item x="3"/>
        <item x="0"/>
        <item t="default"/>
      </items>
    </pivotField>
    <pivotField showAll="0"/>
    <pivotField axis="axisPage" showAll="0" defaultSubtotal="0">
      <items count="4">
        <item x="0"/>
        <item x="1"/>
        <item x="2"/>
        <item x="3"/>
      </items>
    </pivotField>
    <pivotField showAll="0" defaultSubtotal="0"/>
    <pivotField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6"/>
    </i>
    <i t="grand">
      <x/>
    </i>
  </rowItems>
  <colFields count="1">
    <field x="18"/>
  </colFields>
  <colItems count="3">
    <i>
      <x v="2"/>
    </i>
    <i>
      <x v="3"/>
    </i>
    <i t="grand">
      <x/>
    </i>
  </colItems>
  <pageFields count="2">
    <pageField fld="23" item="6" hier="-1"/>
    <pageField fld="25" item="3" hier="-1"/>
  </pageFields>
  <dataFields count="1">
    <dataField name="S Mtt" fld="5" baseField="1" baseItem="6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N35:P55" firstHeaderRow="1" firstDataRow="1" firstDataCol="2" rowPageCount="2" colPageCount="1"/>
  <pivotFields count="28">
    <pivotField showAll="0"/>
    <pivotField showAll="0"/>
    <pivotField axis="axisRow" outline="0" showAll="0">
      <items count="9">
        <item x="5"/>
        <item x="2"/>
        <item x="0"/>
        <item x="4"/>
        <item x="3"/>
        <item x="1"/>
        <item x="6"/>
        <item x="7"/>
        <item t="default"/>
      </items>
    </pivotField>
    <pivotField showAl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name="Mode " axis="axisPage" outline="0" showAll="0">
      <items count="9">
        <item x="2"/>
        <item x="1"/>
        <item x="4"/>
        <item x="6"/>
        <item x="5"/>
        <item x="7"/>
        <item x="3"/>
        <item x="0"/>
        <item t="default"/>
      </items>
    </pivotField>
    <pivotField showAll="0"/>
    <pivotField axis="axisPage" showAll="0" defaultSubtotal="0">
      <items count="4">
        <item x="0"/>
        <item x="1"/>
        <item x="2"/>
        <item x="3"/>
      </items>
    </pivotField>
    <pivotField showAll="0" defaultSubtotal="0"/>
    <pivotField axis="axisRow" showAll="0">
      <items count="8">
        <item x="3"/>
        <item x="1"/>
        <item x="5"/>
        <item x="4"/>
        <item x="6"/>
        <item x="2"/>
        <item x="0"/>
        <item t="default"/>
      </items>
    </pivotField>
  </pivotFields>
  <rowFields count="2">
    <field x="2"/>
    <field x="27"/>
  </rowFields>
  <rowItems count="20">
    <i>
      <x/>
      <x v="2"/>
    </i>
    <i r="1">
      <x v="5"/>
    </i>
    <i t="default">
      <x/>
    </i>
    <i>
      <x v="1"/>
      <x v="5"/>
    </i>
    <i r="1">
      <x v="6"/>
    </i>
    <i t="default">
      <x v="1"/>
    </i>
    <i>
      <x v="2"/>
      <x v="2"/>
    </i>
    <i r="1">
      <x v="5"/>
    </i>
    <i r="1">
      <x v="6"/>
    </i>
    <i t="default">
      <x v="2"/>
    </i>
    <i>
      <x v="3"/>
      <x v="2"/>
    </i>
    <i r="1">
      <x v="4"/>
    </i>
    <i r="1">
      <x v="5"/>
    </i>
    <i t="default">
      <x v="3"/>
    </i>
    <i>
      <x v="4"/>
      <x v="2"/>
    </i>
    <i r="1">
      <x v="6"/>
    </i>
    <i t="default">
      <x v="4"/>
    </i>
    <i>
      <x v="6"/>
      <x v="6"/>
    </i>
    <i t="default">
      <x v="6"/>
    </i>
    <i t="grand">
      <x/>
    </i>
  </rowItems>
  <colItems count="1">
    <i/>
  </colItems>
  <pageFields count="2">
    <pageField fld="23" item="6" hier="-1"/>
    <pageField fld="25" item="3" hier="-1"/>
  </pageFields>
  <dataFields count="1">
    <dataField name="S Mtt" fld="5" baseField="1" baseItem="6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I18:L24" firstHeaderRow="1" firstDataRow="2" firstDataCol="1" rowPageCount="3" colPageCount="1"/>
  <pivotFields count="28">
    <pivotField showAll="0"/>
    <pivotField showAll="0"/>
    <pivotField axis="axisPage" outline="0" showAll="0">
      <items count="9">
        <item x="5"/>
        <item x="2"/>
        <item x="0"/>
        <item x="4"/>
        <item x="3"/>
        <item x="1"/>
        <item x="6"/>
        <item x="7"/>
        <item t="default"/>
      </items>
    </pivotField>
    <pivotField showAl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8">
        <item h="1" x="1"/>
        <item h="1" x="2"/>
        <item x="3"/>
        <item x="4"/>
        <item x="0"/>
        <item h="1" x="5"/>
        <item h="1" x="6"/>
        <item t="default"/>
      </items>
    </pivotField>
    <pivotField showAll="0"/>
    <pivotField showAll="0"/>
    <pivotField showAll="0" defaultSubtotal="0"/>
    <pivotField showAll="0"/>
    <pivotField name="Mode " axis="axisPage" outline="0" showAll="0">
      <items count="9">
        <item x="2"/>
        <item x="1"/>
        <item x="4"/>
        <item x="6"/>
        <item x="5"/>
        <item x="7"/>
        <item x="3"/>
        <item x="0"/>
        <item t="default"/>
      </items>
    </pivotField>
    <pivotField showAll="0"/>
    <pivotField axis="axisPage" showAll="0" defaultSubtotal="0">
      <items count="4">
        <item x="0"/>
        <item x="1"/>
        <item x="2"/>
        <item x="3"/>
      </items>
    </pivotField>
    <pivotField showAll="0" defaultSubtotal="0"/>
    <pivotField axis="axisRow" showAll="0">
      <items count="8">
        <item x="3"/>
        <item x="1"/>
        <item x="4"/>
        <item x="2"/>
        <item x="0"/>
        <item x="5"/>
        <item x="6"/>
        <item t="default"/>
      </items>
    </pivotField>
  </pivotFields>
  <rowFields count="1">
    <field x="27"/>
  </rowFields>
  <rowItems count="5">
    <i>
      <x v="3"/>
    </i>
    <i>
      <x v="4"/>
    </i>
    <i>
      <x v="5"/>
    </i>
    <i>
      <x v="6"/>
    </i>
    <i t="grand">
      <x/>
    </i>
  </rowItems>
  <colFields count="1">
    <field x="18"/>
  </colFields>
  <colItems count="3">
    <i>
      <x v="2"/>
    </i>
    <i>
      <x v="3"/>
    </i>
    <i t="grand">
      <x/>
    </i>
  </colItems>
  <pageFields count="3">
    <pageField fld="23" item="6" hier="-1"/>
    <pageField fld="25" item="3" hier="-1"/>
    <pageField fld="2" hier="-1"/>
  </pageFields>
  <dataFields count="1">
    <dataField name="S Mtt" fld="5" baseField="1" baseItem="6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I3:M8" firstHeaderRow="1" firstDataRow="2" firstDataCol="1"/>
  <pivotFields count="28">
    <pivotField showAll="0"/>
    <pivotField showAll="0"/>
    <pivotField outline="0" showAll="0"/>
    <pivotField showAl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8">
        <item h="1" x="1"/>
        <item h="1" x="2"/>
        <item x="3"/>
        <item x="4"/>
        <item x="0"/>
        <item h="1" x="5"/>
        <item h="1" x="6"/>
        <item t="default"/>
      </items>
    </pivotField>
    <pivotField showAll="0"/>
    <pivotField showAll="0"/>
    <pivotField showAll="0" defaultSubtotal="0"/>
    <pivotField showAll="0"/>
    <pivotField name="Mode " axis="axisRow" outline="0" showAll="0">
      <items count="9">
        <item x="2"/>
        <item x="1"/>
        <item x="4"/>
        <item x="6"/>
        <item x="5"/>
        <item x="7"/>
        <item x="3"/>
        <item x="0"/>
        <item t="default"/>
      </items>
    </pivotField>
    <pivotField showAll="0"/>
    <pivotField showAll="0" defaultSubtotal="0"/>
    <pivotField showAll="0" defaultSubtotal="0"/>
    <pivotField showAll="0"/>
  </pivotFields>
  <rowFields count="1">
    <field x="23"/>
  </rowFields>
  <rowItems count="4">
    <i>
      <x v="1"/>
    </i>
    <i>
      <x v="6"/>
    </i>
    <i>
      <x v="7"/>
    </i>
    <i t="grand">
      <x/>
    </i>
  </rowItems>
  <colFields count="1">
    <field x="18"/>
  </colFields>
  <colItems count="4">
    <i>
      <x v="2"/>
    </i>
    <i>
      <x v="3"/>
    </i>
    <i>
      <x v="4"/>
    </i>
    <i t="grand">
      <x/>
    </i>
  </colItems>
  <dataFields count="1">
    <dataField name="S Mtt" fld="5" baseField="1" baseItem="6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A3:F101" firstHeaderRow="1" firstDataRow="2" firstDataCol="3"/>
  <pivotFields count="28">
    <pivotField showAll="0"/>
    <pivotField axis="axisRow" showAll="0">
      <items count="127">
        <item x="36"/>
        <item x="42"/>
        <item x="5"/>
        <item x="15"/>
        <item x="35"/>
        <item x="84"/>
        <item x="13"/>
        <item x="26"/>
        <item x="89"/>
        <item x="37"/>
        <item x="59"/>
        <item x="63"/>
        <item x="70"/>
        <item x="29"/>
        <item x="82"/>
        <item x="61"/>
        <item x="51"/>
        <item x="6"/>
        <item x="17"/>
        <item x="1"/>
        <item x="46"/>
        <item x="20"/>
        <item x="76"/>
        <item x="2"/>
        <item x="64"/>
        <item x="11"/>
        <item x="55"/>
        <item x="56"/>
        <item x="81"/>
        <item x="60"/>
        <item x="25"/>
        <item x="8"/>
        <item x="83"/>
        <item x="80"/>
        <item x="47"/>
        <item x="16"/>
        <item x="48"/>
        <item x="40"/>
        <item x="38"/>
        <item x="44"/>
        <item x="21"/>
        <item x="43"/>
        <item x="32"/>
        <item x="77"/>
        <item x="86"/>
        <item x="58"/>
        <item x="27"/>
        <item x="53"/>
        <item x="66"/>
        <item x="75"/>
        <item x="79"/>
        <item x="72"/>
        <item x="12"/>
        <item x="19"/>
        <item x="33"/>
        <item x="34"/>
        <item x="22"/>
        <item x="7"/>
        <item x="41"/>
        <item x="49"/>
        <item x="23"/>
        <item x="54"/>
        <item x="39"/>
        <item x="14"/>
        <item x="68"/>
        <item x="74"/>
        <item x="9"/>
        <item x="50"/>
        <item x="3"/>
        <item x="85"/>
        <item x="65"/>
        <item x="71"/>
        <item x="67"/>
        <item x="78"/>
        <item x="10"/>
        <item x="57"/>
        <item x="73"/>
        <item x="45"/>
        <item x="30"/>
        <item x="31"/>
        <item x="69"/>
        <item x="24"/>
        <item x="62"/>
        <item x="4"/>
        <item x="28"/>
        <item x="52"/>
        <item x="18"/>
        <item x="0"/>
        <item x="87"/>
        <item x="88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t="default"/>
      </items>
    </pivotField>
    <pivotField axis="axisRow" outline="0" showAll="0">
      <items count="8">
        <item x="5"/>
        <item x="2"/>
        <item x="0"/>
        <item x="4"/>
        <item x="3"/>
        <item x="1"/>
        <item x="6"/>
        <item t="default"/>
      </items>
    </pivotField>
    <pivotField showAl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showAll="0">
      <items count="7">
        <item h="1" x="1"/>
        <item h="1" x="2"/>
        <item x="3"/>
        <item x="4"/>
        <item h="1" x="0"/>
        <item h="1" x="5"/>
        <item t="default"/>
      </items>
    </pivotField>
    <pivotField showAll="0"/>
    <pivotField showAll="0"/>
    <pivotField showAll="0" defaultSubtotal="0"/>
    <pivotField showAll="0"/>
    <pivotField name="Mode " axis="axisRow" outline="0" showAll="0">
      <items count="9">
        <item x="2"/>
        <item x="1"/>
        <item x="4"/>
        <item x="6"/>
        <item x="5"/>
        <item x="7"/>
        <item x="3"/>
        <item x="0"/>
        <item t="default"/>
      </items>
    </pivotField>
    <pivotField showAll="0"/>
    <pivotField showAll="0" defaultSubtotal="0"/>
    <pivotField showAll="0" defaultSubtotal="0"/>
    <pivotField showAll="0"/>
  </pivotFields>
  <rowFields count="3">
    <field x="2"/>
    <field x="23"/>
    <field x="1"/>
  </rowFields>
  <rowItems count="97">
    <i>
      <x/>
      <x v="1"/>
      <x v="24"/>
    </i>
    <i r="2">
      <x v="33"/>
    </i>
    <i r="2">
      <x v="61"/>
    </i>
    <i r="2">
      <x v="109"/>
    </i>
    <i r="2">
      <x v="116"/>
    </i>
    <i r="2">
      <x v="117"/>
    </i>
    <i r="2">
      <x v="124"/>
    </i>
    <i t="default" r="1">
      <x v="1"/>
    </i>
    <i r="1">
      <x v="6"/>
      <x v="22"/>
    </i>
    <i r="2">
      <x v="96"/>
    </i>
    <i r="2">
      <x v="103"/>
    </i>
    <i t="default" r="1">
      <x v="6"/>
    </i>
    <i t="default">
      <x/>
    </i>
    <i>
      <x v="1"/>
      <x v="1"/>
      <x v="15"/>
    </i>
    <i r="2">
      <x v="16"/>
    </i>
    <i r="2">
      <x v="29"/>
    </i>
    <i r="2">
      <x v="32"/>
    </i>
    <i r="2">
      <x v="44"/>
    </i>
    <i r="2">
      <x v="45"/>
    </i>
    <i r="2">
      <x v="47"/>
    </i>
    <i t="default" r="1">
      <x v="1"/>
    </i>
    <i r="1">
      <x v="6"/>
      <x v="43"/>
    </i>
    <i r="2">
      <x v="72"/>
    </i>
    <i r="2">
      <x v="88"/>
    </i>
    <i r="2">
      <x v="105"/>
    </i>
    <i r="2">
      <x v="106"/>
    </i>
    <i r="2">
      <x v="110"/>
    </i>
    <i r="2">
      <x v="111"/>
    </i>
    <i r="2">
      <x v="112"/>
    </i>
    <i r="2">
      <x v="113"/>
    </i>
    <i r="2">
      <x v="118"/>
    </i>
    <i r="2">
      <x v="125"/>
    </i>
    <i t="default" r="1">
      <x v="6"/>
    </i>
    <i r="1">
      <x v="7"/>
      <x v="114"/>
    </i>
    <i t="default" r="1">
      <x v="7"/>
    </i>
    <i t="default">
      <x v="1"/>
    </i>
    <i>
      <x v="2"/>
      <x v="6"/>
      <x v="68"/>
    </i>
    <i r="2">
      <x v="71"/>
    </i>
    <i r="2">
      <x v="97"/>
    </i>
    <i r="2">
      <x v="100"/>
    </i>
    <i r="2">
      <x v="122"/>
    </i>
    <i t="default" r="1">
      <x v="6"/>
    </i>
    <i t="default">
      <x v="2"/>
    </i>
    <i>
      <x v="3"/>
      <x v="1"/>
      <x v="10"/>
    </i>
    <i r="2">
      <x v="12"/>
    </i>
    <i r="2">
      <x v="51"/>
    </i>
    <i r="2">
      <x v="80"/>
    </i>
    <i r="2">
      <x v="89"/>
    </i>
    <i r="2">
      <x v="119"/>
    </i>
    <i t="default" r="1">
      <x v="1"/>
    </i>
    <i r="1">
      <x v="6"/>
      <x v="48"/>
    </i>
    <i r="2">
      <x v="49"/>
    </i>
    <i r="2">
      <x v="64"/>
    </i>
    <i r="2">
      <x v="65"/>
    </i>
    <i r="2">
      <x v="94"/>
    </i>
    <i r="2">
      <x v="95"/>
    </i>
    <i r="2">
      <x v="99"/>
    </i>
    <i r="2">
      <x v="100"/>
    </i>
    <i t="default" r="1">
      <x v="6"/>
    </i>
    <i t="default">
      <x v="3"/>
    </i>
    <i>
      <x v="4"/>
      <x v="1"/>
      <x v="11"/>
    </i>
    <i r="2">
      <x v="75"/>
    </i>
    <i r="2">
      <x v="108"/>
    </i>
    <i r="2">
      <x v="120"/>
    </i>
    <i t="default" r="1">
      <x v="1"/>
    </i>
    <i r="1">
      <x v="6"/>
      <x v="5"/>
    </i>
    <i r="2">
      <x v="8"/>
    </i>
    <i r="2">
      <x v="50"/>
    </i>
    <i r="2">
      <x v="73"/>
    </i>
    <i r="2">
      <x v="82"/>
    </i>
    <i r="2">
      <x v="90"/>
    </i>
    <i r="2">
      <x v="91"/>
    </i>
    <i r="2">
      <x v="93"/>
    </i>
    <i r="2">
      <x v="104"/>
    </i>
    <i r="2">
      <x v="121"/>
    </i>
    <i t="default" r="1">
      <x v="6"/>
    </i>
    <i t="default">
      <x v="4"/>
    </i>
    <i>
      <x v="5"/>
      <x v="1"/>
      <x v="69"/>
    </i>
    <i r="2">
      <x v="70"/>
    </i>
    <i r="2">
      <x v="85"/>
    </i>
    <i t="default" r="1">
      <x v="1"/>
    </i>
    <i r="1">
      <x v="6"/>
      <x v="68"/>
    </i>
    <i r="2">
      <x v="98"/>
    </i>
    <i r="2">
      <x v="107"/>
    </i>
    <i r="2">
      <x v="115"/>
    </i>
    <i r="2">
      <x v="123"/>
    </i>
    <i t="default" r="1">
      <x v="6"/>
    </i>
    <i t="default">
      <x v="5"/>
    </i>
    <i>
      <x v="6"/>
      <x v="1"/>
      <x v="28"/>
    </i>
    <i r="2">
      <x v="101"/>
    </i>
    <i t="default" r="1">
      <x v="1"/>
    </i>
    <i r="1">
      <x v="6"/>
      <x v="76"/>
    </i>
    <i r="2">
      <x v="92"/>
    </i>
    <i r="2">
      <x v="102"/>
    </i>
    <i t="default" r="1">
      <x v="6"/>
    </i>
    <i t="default">
      <x v="6"/>
    </i>
    <i t="grand">
      <x/>
    </i>
  </rowItems>
  <colFields count="1">
    <field x="18"/>
  </colFields>
  <colItems count="3">
    <i>
      <x v="2"/>
    </i>
    <i>
      <x v="3"/>
    </i>
    <i t="grand">
      <x/>
    </i>
  </colItems>
  <dataFields count="1">
    <dataField name="S Mtt" fld="5" baseField="1" baseItem="6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A20:D24" firstHeaderRow="1" firstDataRow="2" firstDataCol="1" rowPageCount="1" colPageCount="1"/>
  <pivotFields count="27">
    <pivotField showAll="0"/>
    <pivotField axis="axisCol" showAll="0">
      <items count="13">
        <item m="1" x="7"/>
        <item m="1" x="9"/>
        <item m="1" x="8"/>
        <item m="1" x="11"/>
        <item m="1" x="10"/>
        <item m="1" x="6"/>
        <item x="0"/>
        <item x="1"/>
        <item x="2"/>
        <item x="3"/>
        <item x="4"/>
        <item x="5"/>
        <item t="default"/>
      </items>
    </pivotField>
    <pivotField showAll="0" defaultSubtotal="0"/>
    <pivotField showAll="0" defaultSubtota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Page" showAll="0" defaultSubtotal="0">
      <items count="6">
        <item x="1"/>
        <item x="2"/>
        <item m="1" x="4"/>
        <item m="1" x="3"/>
        <item m="1" x="5"/>
        <item x="0"/>
      </items>
    </pivotField>
    <pivotField showAll="0"/>
    <pivotField showAll="0"/>
    <pivotField showAll="0" defaultSubtotal="0"/>
    <pivotField showAll="0"/>
    <pivotField axis="axisRow" showAll="0">
      <items count="13">
        <item x="2"/>
        <item h="1" x="1"/>
        <item x="4"/>
        <item h="1" x="5"/>
        <item m="1" x="11"/>
        <item h="1" x="0"/>
        <item m="1" x="9"/>
        <item h="1" x="6"/>
        <item h="1" x="7"/>
        <item m="1" x="10"/>
        <item m="1" x="8"/>
        <item h="1" x="3"/>
        <item t="default"/>
      </items>
    </pivotField>
    <pivotField showAll="0"/>
    <pivotField showAll="0" defaultSubtotal="0"/>
    <pivotField showAll="0" defaultSubtotal="0"/>
    <pivotField showAll="0"/>
  </pivotFields>
  <rowFields count="1">
    <field x="22"/>
  </rowFields>
  <rowItems count="3">
    <i>
      <x/>
    </i>
    <i>
      <x v="2"/>
    </i>
    <i t="grand">
      <x/>
    </i>
  </rowItems>
  <colFields count="1">
    <field x="1"/>
  </colFields>
  <colItems count="3">
    <i>
      <x v="7"/>
    </i>
    <i>
      <x v="8"/>
    </i>
    <i t="grand">
      <x/>
    </i>
  </colItems>
  <pageFields count="1">
    <pageField fld="17" hier="-1"/>
  </pageFields>
  <formats count="10">
    <format dxfId="9">
      <pivotArea outline="0" collapsedLevelsAreSubtotals="1" fieldPosition="0"/>
    </format>
    <format dxfId="8">
      <pivotArea field="17" type="button" dataOnly="0" labelOnly="1" outline="0" axis="axisPage" fieldPosition="1"/>
    </format>
    <format dxfId="7">
      <pivotArea dataOnly="0" labelOnly="1" fieldPosition="0">
        <references count="1">
          <reference field="17" count="0"/>
        </references>
      </pivotArea>
    </format>
    <format dxfId="6">
      <pivotArea type="origin" dataOnly="0" labelOnly="1" outline="0" fieldPosition="0"/>
    </format>
    <format dxfId="5">
      <pivotArea field="1" type="button" dataOnly="0" labelOnly="1" outline="0" axis="axisCol" fieldPosition="0"/>
    </format>
    <format dxfId="4">
      <pivotArea dataOnly="0" labelOnly="1" fieldPosition="0">
        <references count="1">
          <reference field="1" count="4">
            <x v="0"/>
            <x v="1"/>
            <x v="2"/>
            <x v="4"/>
          </reference>
        </references>
      </pivotArea>
    </format>
    <format dxfId="3">
      <pivotArea dataOnly="0" labelOnly="1" grandRow="1" outline="0" fieldPosition="0"/>
    </format>
    <format dxfId="2">
      <pivotArea type="all" dataOnly="0" outline="0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" colHeaderCaption="">
  <location ref="A4:H14" firstHeaderRow="1" firstDataRow="2" firstDataCol="1" rowPageCount="1" colPageCount="1"/>
  <pivotFields count="27">
    <pivotField showAll="0"/>
    <pivotField axis="axisCol" showAll="0">
      <items count="13">
        <item m="1" x="7"/>
        <item m="1" x="9"/>
        <item m="1" x="8"/>
        <item m="1" x="11"/>
        <item m="1" x="10"/>
        <item m="1" x="6"/>
        <item x="0"/>
        <item x="1"/>
        <item x="2"/>
        <item x="3"/>
        <item x="4"/>
        <item x="5"/>
        <item t="default"/>
      </items>
    </pivotField>
    <pivotField showAll="0" defaultSubtota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Page" showAll="0" defaultSubtotal="0">
      <items count="6">
        <item x="1"/>
        <item x="2"/>
        <item m="1" x="4"/>
        <item m="1" x="3"/>
        <item m="1" x="5"/>
        <item x="0"/>
      </items>
    </pivotField>
    <pivotField showAll="0"/>
    <pivotField showAll="0"/>
    <pivotField showAll="0" defaultSubtotal="0"/>
    <pivotField showAll="0"/>
    <pivotField axis="axisRow" showAll="0">
      <items count="13">
        <item x="2"/>
        <item x="1"/>
        <item x="4"/>
        <item x="5"/>
        <item m="1" x="11"/>
        <item x="0"/>
        <item m="1" x="9"/>
        <item x="6"/>
        <item x="7"/>
        <item m="1" x="10"/>
        <item m="1" x="8"/>
        <item x="3"/>
        <item t="default"/>
      </items>
    </pivotField>
    <pivotField showAll="0"/>
    <pivotField showAll="0" defaultSubtotal="0"/>
    <pivotField showAll="0" defaultSubtotal="0"/>
    <pivotField showAll="0"/>
  </pivotFields>
  <rowFields count="1">
    <field x="22"/>
  </rowFields>
  <rowItems count="9">
    <i>
      <x/>
    </i>
    <i>
      <x v="1"/>
    </i>
    <i>
      <x v="2"/>
    </i>
    <i>
      <x v="3"/>
    </i>
    <i>
      <x v="5"/>
    </i>
    <i>
      <x v="7"/>
    </i>
    <i>
      <x v="8"/>
    </i>
    <i>
      <x v="11"/>
    </i>
    <i t="grand">
      <x/>
    </i>
  </rowItems>
  <colFields count="1">
    <field x="1"/>
  </colFields>
  <colItems count="7"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17" hier="-1"/>
  </pageFields>
  <dataFields count="1">
    <dataField name="S Mtt ROI" fld="4" baseField="21" baseItem="1" numFmtId="3"/>
  </dataFields>
  <formats count="10">
    <format dxfId="19">
      <pivotArea outline="0" collapsedLevelsAreSubtotals="1" fieldPosition="0"/>
    </format>
    <format dxfId="18">
      <pivotArea field="17" type="button" dataOnly="0" labelOnly="1" outline="0" axis="axisPage" fieldPosition="1"/>
    </format>
    <format dxfId="17">
      <pivotArea dataOnly="0" labelOnly="1" fieldPosition="0">
        <references count="1">
          <reference field="17" count="0"/>
        </references>
      </pivotArea>
    </format>
    <format dxfId="16">
      <pivotArea type="origin" dataOnly="0" labelOnly="1" outline="0" fieldPosition="0"/>
    </format>
    <format dxfId="15">
      <pivotArea field="1" type="button" dataOnly="0" labelOnly="1" outline="0" axis="axisCol" fieldPosition="0"/>
    </format>
    <format dxfId="14">
      <pivotArea dataOnly="0" labelOnly="1" fieldPosition="0">
        <references count="1">
          <reference field="1" count="4">
            <x v="0"/>
            <x v="1"/>
            <x v="2"/>
            <x v="4"/>
          </reference>
        </references>
      </pivotArea>
    </format>
    <format dxfId="13">
      <pivotArea dataOnly="0" labelOnly="1" grandRow="1" outline="0" fieldPosition="0"/>
    </format>
    <format dxfId="12">
      <pivotArea type="all" dataOnly="0" outline="0" fieldPosition="0"/>
    </format>
    <format dxfId="11">
      <pivotArea grandRow="1" outline="0" collapsedLevelsAreSubtotals="1" fieldPosition="0"/>
    </format>
    <format dxfId="1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3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W75"/>
  <sheetViews>
    <sheetView tabSelected="1" zoomScaleNormal="100" workbookViewId="0">
      <pane xSplit="7" ySplit="14" topLeftCell="H15" activePane="bottomRight" state="frozen"/>
      <selection activeCell="B1" sqref="B1"/>
      <selection pane="topRight" activeCell="G1" sqref="G1"/>
      <selection pane="bottomLeft" activeCell="B15" sqref="B15"/>
      <selection pane="bottomRight" activeCell="G25" sqref="G25"/>
    </sheetView>
  </sheetViews>
  <sheetFormatPr baseColWidth="10" defaultRowHeight="12.75" x14ac:dyDescent="0.2"/>
  <cols>
    <col min="1" max="1" width="4.28515625" style="1" hidden="1" customWidth="1"/>
    <col min="2" max="2" width="7.5703125" style="1" bestFit="1" customWidth="1"/>
    <col min="3" max="3" width="37.5703125" style="1" bestFit="1" customWidth="1"/>
    <col min="4" max="4" width="6.42578125" style="1" bestFit="1" customWidth="1"/>
    <col min="5" max="5" width="6.42578125" style="1" customWidth="1"/>
    <col min="6" max="6" width="9.42578125" style="43" customWidth="1"/>
    <col min="7" max="7" width="11.85546875" style="65" bestFit="1" customWidth="1"/>
    <col min="8" max="8" width="12.85546875" style="59" bestFit="1" customWidth="1"/>
    <col min="9" max="9" width="11.5703125" style="1" bestFit="1" customWidth="1"/>
    <col min="10" max="10" width="10.7109375" style="2" bestFit="1" customWidth="1"/>
    <col min="11" max="11" width="9.85546875" style="2" customWidth="1"/>
    <col min="12" max="12" width="10.7109375" style="1" bestFit="1" customWidth="1"/>
    <col min="13" max="13" width="4.5703125" style="1" customWidth="1"/>
    <col min="14" max="17" width="4.42578125" style="1" customWidth="1"/>
    <col min="18" max="18" width="5.5703125" style="1" customWidth="1"/>
    <col min="19" max="19" width="10.7109375" style="1" bestFit="1" customWidth="1"/>
    <col min="20" max="20" width="9.28515625" style="1" customWidth="1"/>
    <col min="21" max="21" width="10.85546875" style="1" customWidth="1"/>
    <col min="22" max="22" width="9.85546875" style="1" customWidth="1"/>
    <col min="23" max="23" width="11.5703125" style="59" bestFit="1" customWidth="1"/>
    <col min="24" max="16384" width="11.42578125" style="1"/>
  </cols>
  <sheetData>
    <row r="2" spans="2:23" hidden="1" x14ac:dyDescent="0.2"/>
    <row r="3" spans="2:23" hidden="1" x14ac:dyDescent="0.2">
      <c r="V3" s="21">
        <f ca="1">+TODAY()</f>
        <v>42579</v>
      </c>
    </row>
    <row r="4" spans="2:23" hidden="1" x14ac:dyDescent="0.2"/>
    <row r="5" spans="2:23" hidden="1" x14ac:dyDescent="0.2"/>
    <row r="6" spans="2:23" hidden="1" x14ac:dyDescent="0.2"/>
    <row r="7" spans="2:23" ht="15" x14ac:dyDescent="0.2">
      <c r="T7" s="79" t="s">
        <v>128</v>
      </c>
      <c r="U7" s="80"/>
      <c r="V7" s="80"/>
      <c r="W7" s="81"/>
    </row>
    <row r="8" spans="2:23" x14ac:dyDescent="0.2">
      <c r="T8" s="52" t="s">
        <v>129</v>
      </c>
      <c r="U8" s="53" t="s">
        <v>130</v>
      </c>
      <c r="V8" s="52" t="s">
        <v>134</v>
      </c>
      <c r="W8" s="61" t="s">
        <v>135</v>
      </c>
    </row>
    <row r="9" spans="2:23" ht="13.5" thickBot="1" x14ac:dyDescent="0.25">
      <c r="T9" s="54" t="s">
        <v>131</v>
      </c>
      <c r="U9" s="55" t="s">
        <v>132</v>
      </c>
      <c r="V9" s="54" t="s">
        <v>136</v>
      </c>
      <c r="W9" s="62" t="s">
        <v>137</v>
      </c>
    </row>
    <row r="10" spans="2:23" ht="15.75" thickBot="1" x14ac:dyDescent="0.25">
      <c r="H10" s="76" t="s">
        <v>213</v>
      </c>
      <c r="I10" s="77"/>
      <c r="J10" s="77"/>
      <c r="K10" s="77"/>
      <c r="L10" s="77"/>
      <c r="M10" s="77"/>
      <c r="N10" s="77"/>
      <c r="O10" s="78"/>
      <c r="T10" s="56" t="s">
        <v>28</v>
      </c>
      <c r="U10" s="57" t="s">
        <v>133</v>
      </c>
      <c r="V10" s="56" t="s">
        <v>16</v>
      </c>
      <c r="W10" s="63" t="s">
        <v>138</v>
      </c>
    </row>
    <row r="14" spans="2:23" s="74" customFormat="1" ht="36.75" customHeight="1" x14ac:dyDescent="0.25">
      <c r="B14" s="67" t="s">
        <v>0</v>
      </c>
      <c r="C14" s="68" t="s">
        <v>1</v>
      </c>
      <c r="D14" s="68" t="s">
        <v>214</v>
      </c>
      <c r="E14" s="69" t="s">
        <v>212</v>
      </c>
      <c r="F14" s="69" t="s">
        <v>127</v>
      </c>
      <c r="G14" s="70" t="s">
        <v>3</v>
      </c>
      <c r="H14" s="71" t="s">
        <v>158</v>
      </c>
      <c r="I14" s="72" t="s">
        <v>34</v>
      </c>
      <c r="J14" s="72" t="s">
        <v>202</v>
      </c>
      <c r="K14" s="72" t="s">
        <v>203</v>
      </c>
      <c r="L14" s="72" t="s">
        <v>201</v>
      </c>
      <c r="M14" s="73" t="s">
        <v>204</v>
      </c>
      <c r="N14" s="73" t="s">
        <v>205</v>
      </c>
      <c r="O14" s="73" t="s">
        <v>206</v>
      </c>
      <c r="P14" s="73" t="s">
        <v>207</v>
      </c>
      <c r="Q14" s="73" t="s">
        <v>208</v>
      </c>
      <c r="R14" s="69" t="s">
        <v>209</v>
      </c>
      <c r="S14" s="72" t="s">
        <v>210</v>
      </c>
      <c r="T14" s="72" t="s">
        <v>39</v>
      </c>
      <c r="U14" s="72" t="s">
        <v>211</v>
      </c>
      <c r="V14" s="72" t="s">
        <v>37</v>
      </c>
      <c r="W14" s="75" t="s">
        <v>157</v>
      </c>
    </row>
    <row r="15" spans="2:23" x14ac:dyDescent="0.2">
      <c r="B15" s="11">
        <v>1</v>
      </c>
      <c r="C15" s="12" t="s">
        <v>169</v>
      </c>
      <c r="D15" s="13" t="s">
        <v>79</v>
      </c>
      <c r="E15" s="16"/>
      <c r="F15" s="16"/>
      <c r="G15" s="66">
        <v>22022</v>
      </c>
      <c r="H15" s="60">
        <f>G15</f>
        <v>22022</v>
      </c>
      <c r="I15" s="15">
        <f>+L15</f>
        <v>40970</v>
      </c>
      <c r="J15" s="16"/>
      <c r="K15" s="16"/>
      <c r="L15" s="15">
        <v>40970</v>
      </c>
      <c r="M15" s="16"/>
      <c r="N15" s="15" t="s">
        <v>16</v>
      </c>
      <c r="O15" s="15" t="s">
        <v>16</v>
      </c>
      <c r="P15" s="15" t="s">
        <v>16</v>
      </c>
      <c r="Q15" s="15" t="s">
        <v>16</v>
      </c>
      <c r="R15" s="11" t="str">
        <f>IF(AND(N15="O",O15="O",P15="O",Q15="O"),"A",IF(OR(N15="N",O15="N",P15="N",Q15="N"),"R",""))</f>
        <v>A</v>
      </c>
      <c r="S15" s="15">
        <v>40971</v>
      </c>
      <c r="T15" s="22">
        <f>YEAR(S15)</f>
        <v>2012</v>
      </c>
      <c r="U15" s="15">
        <f>+S15</f>
        <v>40971</v>
      </c>
      <c r="V15" s="20">
        <f>+IF(U15&lt;&gt;"",NETWORKDAYS(I15,U15),NETWORKDAYS(I15,$V$3))</f>
        <v>1</v>
      </c>
      <c r="W15" s="60">
        <f>IF(OR(R15="A",R15="a"),G15,0)</f>
        <v>22022</v>
      </c>
    </row>
    <row r="16" spans="2:23" x14ac:dyDescent="0.2">
      <c r="B16" s="11">
        <f>B15+1</f>
        <v>2</v>
      </c>
      <c r="C16" s="12" t="s">
        <v>170</v>
      </c>
      <c r="D16" s="13" t="s">
        <v>27</v>
      </c>
      <c r="E16" s="16"/>
      <c r="F16" s="16"/>
      <c r="G16" s="66">
        <v>41951</v>
      </c>
      <c r="H16" s="60">
        <f>H15+G16</f>
        <v>63973</v>
      </c>
      <c r="I16" s="15">
        <f t="shared" ref="I16:I18" si="0">+L16</f>
        <v>41180</v>
      </c>
      <c r="J16" s="16"/>
      <c r="K16" s="16"/>
      <c r="L16" s="15">
        <v>41180</v>
      </c>
      <c r="M16" s="16"/>
      <c r="N16" s="15" t="s">
        <v>16</v>
      </c>
      <c r="O16" s="15" t="s">
        <v>16</v>
      </c>
      <c r="P16" s="15" t="s">
        <v>16</v>
      </c>
      <c r="Q16" s="15" t="s">
        <v>16</v>
      </c>
      <c r="R16" s="11" t="str">
        <f t="shared" ref="R16:R18" si="1">IF(AND(N16="O",O16="O",P16="O",Q16="O"),"A",IF(OR(N16="N",O16="N",P16="N",Q16="N"),"R",""))</f>
        <v>A</v>
      </c>
      <c r="S16" s="15">
        <v>41192</v>
      </c>
      <c r="T16" s="22">
        <f t="shared" ref="T16:T18" si="2">YEAR(S16)</f>
        <v>2012</v>
      </c>
      <c r="U16" s="15">
        <f t="shared" ref="U16:U18" si="3">+S16</f>
        <v>41192</v>
      </c>
      <c r="V16" s="20">
        <f t="shared" ref="V16:V18" si="4">+IF(U16&lt;&gt;"",NETWORKDAYS(I16,U16),NETWORKDAYS(I16,$V$3))</f>
        <v>9</v>
      </c>
      <c r="W16" s="60">
        <f t="shared" ref="W16:W75" si="5">IF(OR(R16="A",R16="a"),G16,0)</f>
        <v>41951</v>
      </c>
    </row>
    <row r="17" spans="2:23" x14ac:dyDescent="0.2">
      <c r="B17" s="11">
        <v>4</v>
      </c>
      <c r="C17" s="12" t="s">
        <v>135</v>
      </c>
      <c r="D17" s="13" t="s">
        <v>27</v>
      </c>
      <c r="E17" s="16"/>
      <c r="F17" s="16"/>
      <c r="G17" s="66">
        <v>115900</v>
      </c>
      <c r="H17" s="60">
        <f>H16+G17</f>
        <v>179873</v>
      </c>
      <c r="I17" s="15">
        <f t="shared" si="0"/>
        <v>41178</v>
      </c>
      <c r="J17" s="16"/>
      <c r="K17" s="16"/>
      <c r="L17" s="15">
        <v>41178</v>
      </c>
      <c r="M17" s="16"/>
      <c r="N17" s="15" t="s">
        <v>16</v>
      </c>
      <c r="O17" s="15" t="s">
        <v>16</v>
      </c>
      <c r="P17" s="15" t="s">
        <v>16</v>
      </c>
      <c r="Q17" s="15" t="s">
        <v>16</v>
      </c>
      <c r="R17" s="11" t="str">
        <f t="shared" si="1"/>
        <v>A</v>
      </c>
      <c r="S17" s="15">
        <v>41194</v>
      </c>
      <c r="T17" s="22">
        <f t="shared" si="2"/>
        <v>2012</v>
      </c>
      <c r="U17" s="15">
        <f t="shared" si="3"/>
        <v>41194</v>
      </c>
      <c r="V17" s="20">
        <f t="shared" si="4"/>
        <v>13</v>
      </c>
      <c r="W17" s="60">
        <f t="shared" si="5"/>
        <v>115900</v>
      </c>
    </row>
    <row r="18" spans="2:23" x14ac:dyDescent="0.2">
      <c r="B18" s="11">
        <f t="shared" ref="B18:B75" si="6">B17+1</f>
        <v>5</v>
      </c>
      <c r="C18" s="12" t="s">
        <v>10</v>
      </c>
      <c r="D18" s="13" t="s">
        <v>27</v>
      </c>
      <c r="E18" s="16"/>
      <c r="F18" s="16"/>
      <c r="G18" s="66">
        <v>12000</v>
      </c>
      <c r="H18" s="60">
        <f t="shared" ref="H18:H75" si="7">H17+G18</f>
        <v>191873</v>
      </c>
      <c r="I18" s="15">
        <f t="shared" si="0"/>
        <v>41180</v>
      </c>
      <c r="J18" s="16"/>
      <c r="K18" s="16"/>
      <c r="L18" s="15">
        <v>41180</v>
      </c>
      <c r="M18" s="16"/>
      <c r="N18" s="15" t="s">
        <v>16</v>
      </c>
      <c r="O18" s="15" t="s">
        <v>16</v>
      </c>
      <c r="P18" s="15" t="s">
        <v>16</v>
      </c>
      <c r="Q18" s="15" t="s">
        <v>16</v>
      </c>
      <c r="R18" s="11" t="str">
        <f t="shared" si="1"/>
        <v>A</v>
      </c>
      <c r="S18" s="15">
        <v>41194</v>
      </c>
      <c r="T18" s="22">
        <f t="shared" si="2"/>
        <v>2012</v>
      </c>
      <c r="U18" s="15">
        <f t="shared" si="3"/>
        <v>41194</v>
      </c>
      <c r="V18" s="20">
        <f t="shared" si="4"/>
        <v>11</v>
      </c>
      <c r="W18" s="60">
        <f t="shared" si="5"/>
        <v>12000</v>
      </c>
    </row>
    <row r="19" spans="2:23" x14ac:dyDescent="0.2">
      <c r="B19" s="11">
        <f t="shared" si="6"/>
        <v>6</v>
      </c>
      <c r="C19" s="18" t="s">
        <v>171</v>
      </c>
      <c r="D19" s="13" t="s">
        <v>27</v>
      </c>
      <c r="E19" s="19" t="s">
        <v>17</v>
      </c>
      <c r="F19" s="16"/>
      <c r="G19" s="66">
        <v>46108</v>
      </c>
      <c r="H19" s="60">
        <f t="shared" si="7"/>
        <v>237981</v>
      </c>
      <c r="I19" s="15">
        <v>41470</v>
      </c>
      <c r="J19" s="40">
        <v>41471</v>
      </c>
      <c r="K19" s="40">
        <v>41471</v>
      </c>
      <c r="L19" s="15">
        <v>41471</v>
      </c>
      <c r="M19" s="15" t="s">
        <v>16</v>
      </c>
      <c r="N19" s="15" t="s">
        <v>16</v>
      </c>
      <c r="O19" s="15" t="s">
        <v>16</v>
      </c>
      <c r="P19" s="15" t="s">
        <v>16</v>
      </c>
      <c r="Q19" s="15" t="s">
        <v>16</v>
      </c>
      <c r="R19" s="11" t="str">
        <f t="shared" ref="R19:R21" si="8">IF(AND(G19&lt;5000,M19="O"),"A",IF(AND(M19="O",N19="O",O19="O",P19="O",Q19="O"),"A",IF(OR(M19="N",N19="N",O19="N",P19="N",Q19="N"),"R","")))</f>
        <v>A</v>
      </c>
      <c r="S19" s="15">
        <v>41474</v>
      </c>
      <c r="T19" s="22">
        <f t="shared" ref="T19:T21" si="9">IF(G19&lt;5000,YEAR(K19),YEAR(S19))</f>
        <v>2013</v>
      </c>
      <c r="U19" s="15">
        <v>41474</v>
      </c>
      <c r="V19" s="20">
        <f t="shared" ref="V19:V21" si="10">+IF(U19&lt;&gt;"",NETWORKDAYS(I19,U19),NETWORKDAYS(I19,$V$3))</f>
        <v>5</v>
      </c>
      <c r="W19" s="60">
        <f t="shared" si="5"/>
        <v>46108</v>
      </c>
    </row>
    <row r="20" spans="2:23" x14ac:dyDescent="0.2">
      <c r="B20" s="11">
        <f t="shared" si="6"/>
        <v>7</v>
      </c>
      <c r="C20" s="18" t="s">
        <v>172</v>
      </c>
      <c r="D20" s="13" t="s">
        <v>27</v>
      </c>
      <c r="E20" s="19" t="s">
        <v>17</v>
      </c>
      <c r="F20" s="16"/>
      <c r="G20" s="66">
        <v>19568</v>
      </c>
      <c r="H20" s="60">
        <f t="shared" si="7"/>
        <v>257549</v>
      </c>
      <c r="I20" s="15">
        <v>41478</v>
      </c>
      <c r="J20" s="40">
        <v>41478</v>
      </c>
      <c r="K20" s="40">
        <v>41481</v>
      </c>
      <c r="L20" s="15">
        <v>41481</v>
      </c>
      <c r="M20" s="15" t="s">
        <v>16</v>
      </c>
      <c r="N20" s="15" t="s">
        <v>16</v>
      </c>
      <c r="O20" s="15" t="s">
        <v>16</v>
      </c>
      <c r="P20" s="15" t="s">
        <v>16</v>
      </c>
      <c r="Q20" s="15" t="s">
        <v>16</v>
      </c>
      <c r="R20" s="11" t="str">
        <f t="shared" si="8"/>
        <v>A</v>
      </c>
      <c r="S20" s="15">
        <v>41486</v>
      </c>
      <c r="T20" s="22">
        <f t="shared" si="9"/>
        <v>2013</v>
      </c>
      <c r="U20" s="15">
        <v>41486</v>
      </c>
      <c r="V20" s="20">
        <f t="shared" si="10"/>
        <v>7</v>
      </c>
      <c r="W20" s="60">
        <f t="shared" si="5"/>
        <v>19568</v>
      </c>
    </row>
    <row r="21" spans="2:23" x14ac:dyDescent="0.2">
      <c r="B21" s="11">
        <f t="shared" si="6"/>
        <v>8</v>
      </c>
      <c r="C21" s="18" t="s">
        <v>173</v>
      </c>
      <c r="D21" s="13" t="s">
        <v>27</v>
      </c>
      <c r="E21" s="19" t="s">
        <v>17</v>
      </c>
      <c r="F21" s="16"/>
      <c r="G21" s="66">
        <v>7184</v>
      </c>
      <c r="H21" s="60">
        <f t="shared" si="7"/>
        <v>264733</v>
      </c>
      <c r="I21" s="15">
        <v>41478</v>
      </c>
      <c r="J21" s="40">
        <v>41478</v>
      </c>
      <c r="K21" s="40">
        <v>41481</v>
      </c>
      <c r="L21" s="15">
        <v>41481</v>
      </c>
      <c r="M21" s="15" t="s">
        <v>16</v>
      </c>
      <c r="N21" s="15" t="s">
        <v>16</v>
      </c>
      <c r="O21" s="15" t="s">
        <v>16</v>
      </c>
      <c r="P21" s="15" t="s">
        <v>16</v>
      </c>
      <c r="Q21" s="15" t="s">
        <v>16</v>
      </c>
      <c r="R21" s="11" t="str">
        <f t="shared" si="8"/>
        <v>A</v>
      </c>
      <c r="S21" s="15">
        <v>41551</v>
      </c>
      <c r="T21" s="22">
        <f t="shared" si="9"/>
        <v>2013</v>
      </c>
      <c r="U21" s="15">
        <v>41551</v>
      </c>
      <c r="V21" s="20">
        <f t="shared" si="10"/>
        <v>54</v>
      </c>
      <c r="W21" s="60">
        <f t="shared" si="5"/>
        <v>7184</v>
      </c>
    </row>
    <row r="22" spans="2:23" x14ac:dyDescent="0.2">
      <c r="B22" s="11">
        <f t="shared" si="6"/>
        <v>9</v>
      </c>
      <c r="C22" s="18" t="s">
        <v>174</v>
      </c>
      <c r="D22" s="13" t="s">
        <v>27</v>
      </c>
      <c r="E22" s="19" t="s">
        <v>17</v>
      </c>
      <c r="F22" s="58" t="s">
        <v>134</v>
      </c>
      <c r="G22" s="66">
        <v>38000</v>
      </c>
      <c r="H22" s="60">
        <f t="shared" si="7"/>
        <v>302733</v>
      </c>
      <c r="I22" s="15">
        <v>41688</v>
      </c>
      <c r="J22" s="40">
        <v>41723</v>
      </c>
      <c r="K22" s="40">
        <v>41732</v>
      </c>
      <c r="L22" s="15">
        <v>41736</v>
      </c>
      <c r="M22" s="15" t="s">
        <v>16</v>
      </c>
      <c r="N22" s="15" t="s">
        <v>16</v>
      </c>
      <c r="O22" s="15" t="s">
        <v>16</v>
      </c>
      <c r="P22" s="15" t="s">
        <v>16</v>
      </c>
      <c r="Q22" s="15" t="s">
        <v>16</v>
      </c>
      <c r="R22" s="11" t="str">
        <f t="shared" ref="R22:R27" si="11">IF(AND(G22&lt;10000,M22="O"),"A",IF(AND(M22="O",N22="O",O22="O",P22="O",Q22="O"),"A",IF(OR(M22="N",N22="N",O22="N",P22="N",Q22="N"),"R","")))</f>
        <v>A</v>
      </c>
      <c r="S22" s="15">
        <v>41737</v>
      </c>
      <c r="T22" s="22">
        <v>2014</v>
      </c>
      <c r="U22" s="15">
        <v>41740</v>
      </c>
      <c r="V22" s="20">
        <f>+IF(U22&lt;&gt;"",NETWORKDAYS(I22,U22),NETWORKDAYS(I22,$V$3))</f>
        <v>39</v>
      </c>
      <c r="W22" s="60">
        <f t="shared" si="5"/>
        <v>38000</v>
      </c>
    </row>
    <row r="23" spans="2:23" x14ac:dyDescent="0.2">
      <c r="B23" s="11">
        <f t="shared" si="6"/>
        <v>10</v>
      </c>
      <c r="C23" s="18" t="s">
        <v>175</v>
      </c>
      <c r="D23" s="19" t="s">
        <v>165</v>
      </c>
      <c r="E23" s="19" t="s">
        <v>17</v>
      </c>
      <c r="F23" s="58" t="s">
        <v>134</v>
      </c>
      <c r="G23" s="66">
        <v>3822</v>
      </c>
      <c r="H23" s="60">
        <f t="shared" si="7"/>
        <v>306555</v>
      </c>
      <c r="I23" s="15">
        <v>41737</v>
      </c>
      <c r="J23" s="40">
        <v>41850</v>
      </c>
      <c r="K23" s="40">
        <v>41851</v>
      </c>
      <c r="L23" s="46"/>
      <c r="M23" s="15" t="s">
        <v>16</v>
      </c>
      <c r="N23" s="15"/>
      <c r="O23" s="15"/>
      <c r="P23" s="15"/>
      <c r="Q23" s="15"/>
      <c r="R23" s="11" t="str">
        <f t="shared" si="11"/>
        <v>A</v>
      </c>
      <c r="S23" s="46"/>
      <c r="T23" s="22">
        <v>2014</v>
      </c>
      <c r="U23" s="15">
        <v>41851</v>
      </c>
      <c r="V23" s="20">
        <f t="shared" ref="V23:V27" si="12">+IF(U23&lt;&gt;"",NETWORKDAYS(I23,U23),NETWORKDAYS(I23,$V$3))</f>
        <v>83</v>
      </c>
      <c r="W23" s="60">
        <f t="shared" si="5"/>
        <v>3822</v>
      </c>
    </row>
    <row r="24" spans="2:23" x14ac:dyDescent="0.2">
      <c r="B24" s="11">
        <f t="shared" si="6"/>
        <v>11</v>
      </c>
      <c r="C24" s="18" t="s">
        <v>176</v>
      </c>
      <c r="D24" s="13" t="s">
        <v>27</v>
      </c>
      <c r="E24" s="19" t="s">
        <v>17</v>
      </c>
      <c r="F24" s="58" t="s">
        <v>129</v>
      </c>
      <c r="G24" s="66">
        <v>12376</v>
      </c>
      <c r="H24" s="60">
        <f t="shared" si="7"/>
        <v>318931</v>
      </c>
      <c r="I24" s="15">
        <v>41744</v>
      </c>
      <c r="J24" s="40">
        <v>41796</v>
      </c>
      <c r="K24" s="40">
        <v>41796</v>
      </c>
      <c r="L24" s="15">
        <v>41800</v>
      </c>
      <c r="M24" s="15" t="s">
        <v>16</v>
      </c>
      <c r="N24" s="15" t="s">
        <v>16</v>
      </c>
      <c r="O24" s="15" t="s">
        <v>16</v>
      </c>
      <c r="P24" s="15" t="s">
        <v>16</v>
      </c>
      <c r="Q24" s="15" t="s">
        <v>16</v>
      </c>
      <c r="R24" s="11" t="str">
        <f t="shared" si="11"/>
        <v>A</v>
      </c>
      <c r="S24" s="15">
        <v>41802</v>
      </c>
      <c r="T24" s="22">
        <v>2014</v>
      </c>
      <c r="U24" s="15">
        <v>41802</v>
      </c>
      <c r="V24" s="20">
        <f t="shared" si="12"/>
        <v>43</v>
      </c>
      <c r="W24" s="60">
        <f t="shared" si="5"/>
        <v>12376</v>
      </c>
    </row>
    <row r="25" spans="2:23" x14ac:dyDescent="0.2">
      <c r="B25" s="11">
        <f t="shared" si="6"/>
        <v>12</v>
      </c>
      <c r="C25" s="18" t="s">
        <v>177</v>
      </c>
      <c r="D25" s="13" t="s">
        <v>27</v>
      </c>
      <c r="E25" s="19" t="s">
        <v>17</v>
      </c>
      <c r="F25" s="58" t="s">
        <v>129</v>
      </c>
      <c r="G25" s="66">
        <v>60976</v>
      </c>
      <c r="H25" s="60">
        <f t="shared" si="7"/>
        <v>379907</v>
      </c>
      <c r="I25" s="15">
        <v>41744</v>
      </c>
      <c r="J25" s="40">
        <v>41948</v>
      </c>
      <c r="K25" s="40">
        <v>41948</v>
      </c>
      <c r="L25" s="15">
        <v>41954</v>
      </c>
      <c r="M25" s="15" t="s">
        <v>16</v>
      </c>
      <c r="N25" s="15" t="s">
        <v>16</v>
      </c>
      <c r="O25" s="15" t="s">
        <v>16</v>
      </c>
      <c r="P25" s="15" t="s">
        <v>16</v>
      </c>
      <c r="Q25" s="15" t="s">
        <v>16</v>
      </c>
      <c r="R25" s="11" t="str">
        <f t="shared" si="11"/>
        <v>A</v>
      </c>
      <c r="S25" s="15">
        <v>41960</v>
      </c>
      <c r="T25" s="22">
        <v>2014</v>
      </c>
      <c r="U25" s="15">
        <v>41960</v>
      </c>
      <c r="V25" s="20">
        <f t="shared" si="12"/>
        <v>155</v>
      </c>
      <c r="W25" s="60">
        <f t="shared" si="5"/>
        <v>60976</v>
      </c>
    </row>
    <row r="26" spans="2:23" x14ac:dyDescent="0.2">
      <c r="B26" s="11">
        <f t="shared" si="6"/>
        <v>13</v>
      </c>
      <c r="C26" s="18" t="s">
        <v>178</v>
      </c>
      <c r="D26" s="13" t="s">
        <v>166</v>
      </c>
      <c r="E26" s="19" t="s">
        <v>17</v>
      </c>
      <c r="F26" s="58" t="s">
        <v>16</v>
      </c>
      <c r="G26" s="66">
        <v>27928</v>
      </c>
      <c r="H26" s="60">
        <f t="shared" si="7"/>
        <v>407835</v>
      </c>
      <c r="I26" s="15">
        <v>41752</v>
      </c>
      <c r="J26" s="40">
        <v>41796</v>
      </c>
      <c r="K26" s="40">
        <v>41796</v>
      </c>
      <c r="L26" s="15">
        <v>41800</v>
      </c>
      <c r="M26" s="15" t="s">
        <v>16</v>
      </c>
      <c r="N26" s="15" t="s">
        <v>16</v>
      </c>
      <c r="O26" s="15" t="s">
        <v>16</v>
      </c>
      <c r="P26" s="15" t="s">
        <v>16</v>
      </c>
      <c r="Q26" s="15" t="s">
        <v>16</v>
      </c>
      <c r="R26" s="11" t="str">
        <f t="shared" si="11"/>
        <v>A</v>
      </c>
      <c r="S26" s="15">
        <v>41802</v>
      </c>
      <c r="T26" s="22">
        <v>2014</v>
      </c>
      <c r="U26" s="15">
        <v>41802</v>
      </c>
      <c r="V26" s="20">
        <f t="shared" si="12"/>
        <v>37</v>
      </c>
      <c r="W26" s="60">
        <f t="shared" si="5"/>
        <v>27928</v>
      </c>
    </row>
    <row r="27" spans="2:23" x14ac:dyDescent="0.2">
      <c r="B27" s="11">
        <f t="shared" si="6"/>
        <v>14</v>
      </c>
      <c r="C27" s="18" t="s">
        <v>65</v>
      </c>
      <c r="D27" s="13" t="s">
        <v>166</v>
      </c>
      <c r="E27" s="19" t="s">
        <v>17</v>
      </c>
      <c r="F27" s="58" t="s">
        <v>134</v>
      </c>
      <c r="G27" s="66">
        <v>1479</v>
      </c>
      <c r="H27" s="60">
        <f t="shared" si="7"/>
        <v>409314</v>
      </c>
      <c r="I27" s="15">
        <v>41778</v>
      </c>
      <c r="J27" s="40">
        <v>41796</v>
      </c>
      <c r="K27" s="40">
        <v>41796</v>
      </c>
      <c r="L27" s="46"/>
      <c r="M27" s="15" t="s">
        <v>16</v>
      </c>
      <c r="N27" s="46"/>
      <c r="O27" s="46"/>
      <c r="P27" s="46"/>
      <c r="Q27" s="46"/>
      <c r="R27" s="11" t="str">
        <f t="shared" si="11"/>
        <v>A</v>
      </c>
      <c r="S27" s="46"/>
      <c r="T27" s="22">
        <v>2014</v>
      </c>
      <c r="U27" s="15">
        <v>41800</v>
      </c>
      <c r="V27" s="20">
        <f t="shared" si="12"/>
        <v>17</v>
      </c>
      <c r="W27" s="60">
        <f t="shared" si="5"/>
        <v>1479</v>
      </c>
    </row>
    <row r="28" spans="2:23" x14ac:dyDescent="0.2">
      <c r="B28" s="11">
        <f t="shared" si="6"/>
        <v>15</v>
      </c>
      <c r="C28" s="18" t="s">
        <v>179</v>
      </c>
      <c r="D28" s="19" t="s">
        <v>27</v>
      </c>
      <c r="E28" s="19" t="s">
        <v>17</v>
      </c>
      <c r="F28" s="58" t="s">
        <v>134</v>
      </c>
      <c r="G28" s="66">
        <v>2670</v>
      </c>
      <c r="H28" s="60">
        <f t="shared" si="7"/>
        <v>411984</v>
      </c>
      <c r="I28" s="15">
        <v>42254</v>
      </c>
      <c r="J28" s="40">
        <v>42277</v>
      </c>
      <c r="K28" s="40">
        <v>42277</v>
      </c>
      <c r="L28" s="15"/>
      <c r="M28" s="15" t="s">
        <v>16</v>
      </c>
      <c r="N28" s="15"/>
      <c r="O28" s="15"/>
      <c r="P28" s="15"/>
      <c r="Q28" s="15"/>
      <c r="R28" s="11" t="str">
        <f t="shared" ref="R28:R29" si="13">IF(AND(G28&lt;10000,M28="O"),"A",IF(AND(M28="O",N28="O",O28="O",P28="O",Q28="O"),"A",IF(OR(M28="N",N28="N",O28="N",P28="N",Q28="N"),"R","")))</f>
        <v>A</v>
      </c>
      <c r="S28" s="15"/>
      <c r="T28" s="22">
        <v>2015</v>
      </c>
      <c r="U28" s="15">
        <v>42277</v>
      </c>
      <c r="V28" s="20">
        <f t="shared" ref="V28:V52" si="14">+IF(U28&lt;&gt;"",NETWORKDAYS(I28,U28),NETWORKDAYS(I28,$V$3))</f>
        <v>18</v>
      </c>
      <c r="W28" s="60">
        <f t="shared" si="5"/>
        <v>2670</v>
      </c>
    </row>
    <row r="29" spans="2:23" x14ac:dyDescent="0.2">
      <c r="B29" s="11">
        <f t="shared" si="6"/>
        <v>16</v>
      </c>
      <c r="C29" s="18" t="s">
        <v>180</v>
      </c>
      <c r="D29" s="19" t="s">
        <v>88</v>
      </c>
      <c r="E29" s="19" t="s">
        <v>17</v>
      </c>
      <c r="F29" s="58" t="s">
        <v>28</v>
      </c>
      <c r="G29" s="66">
        <v>4669</v>
      </c>
      <c r="H29" s="60">
        <f t="shared" si="7"/>
        <v>416653</v>
      </c>
      <c r="I29" s="15">
        <v>42216</v>
      </c>
      <c r="J29" s="40">
        <v>42277</v>
      </c>
      <c r="K29" s="40">
        <v>42277</v>
      </c>
      <c r="L29" s="15"/>
      <c r="M29" s="15" t="s">
        <v>16</v>
      </c>
      <c r="N29" s="15"/>
      <c r="O29" s="15"/>
      <c r="P29" s="15"/>
      <c r="Q29" s="15"/>
      <c r="R29" s="11" t="str">
        <f t="shared" si="13"/>
        <v>A</v>
      </c>
      <c r="S29" s="15"/>
      <c r="T29" s="22">
        <v>2015</v>
      </c>
      <c r="U29" s="15">
        <v>42277</v>
      </c>
      <c r="V29" s="20">
        <f t="shared" si="14"/>
        <v>44</v>
      </c>
      <c r="W29" s="60">
        <f t="shared" si="5"/>
        <v>4669</v>
      </c>
    </row>
    <row r="30" spans="2:23" x14ac:dyDescent="0.2">
      <c r="B30" s="11">
        <f t="shared" si="6"/>
        <v>17</v>
      </c>
      <c r="C30" s="18" t="s">
        <v>181</v>
      </c>
      <c r="D30" s="19" t="s">
        <v>166</v>
      </c>
      <c r="E30" s="19" t="s">
        <v>17</v>
      </c>
      <c r="F30" s="58" t="s">
        <v>16</v>
      </c>
      <c r="G30" s="66">
        <v>1672</v>
      </c>
      <c r="H30" s="60">
        <f t="shared" si="7"/>
        <v>418325</v>
      </c>
      <c r="I30" s="15">
        <v>42272</v>
      </c>
      <c r="J30" s="40">
        <v>42277</v>
      </c>
      <c r="K30" s="40">
        <v>42277</v>
      </c>
      <c r="L30" s="15"/>
      <c r="M30" s="15" t="s">
        <v>16</v>
      </c>
      <c r="N30" s="15"/>
      <c r="O30" s="15"/>
      <c r="P30" s="15"/>
      <c r="Q30" s="15"/>
      <c r="R30" s="11" t="str">
        <f t="shared" ref="R30:R39" si="15">IF(AND(G30&lt;10000,M30="O"),"A",IF(AND(M30="O",N30="O",O30="O",P30="O",Q30="O"),"A",IF(OR(M30="N",N30="N",O30="N",P30="N",Q30="N"),"R","")))</f>
        <v>A</v>
      </c>
      <c r="S30" s="15"/>
      <c r="T30" s="22">
        <v>2015</v>
      </c>
      <c r="U30" s="15">
        <v>42277</v>
      </c>
      <c r="V30" s="20">
        <f t="shared" si="14"/>
        <v>4</v>
      </c>
      <c r="W30" s="60">
        <f t="shared" si="5"/>
        <v>1672</v>
      </c>
    </row>
    <row r="31" spans="2:23" x14ac:dyDescent="0.2">
      <c r="B31" s="11">
        <f t="shared" si="6"/>
        <v>18</v>
      </c>
      <c r="C31" s="18" t="s">
        <v>182</v>
      </c>
      <c r="D31" s="19" t="s">
        <v>166</v>
      </c>
      <c r="E31" s="19" t="s">
        <v>17</v>
      </c>
      <c r="F31" s="58" t="s">
        <v>134</v>
      </c>
      <c r="G31" s="66">
        <v>7525</v>
      </c>
      <c r="H31" s="60">
        <f t="shared" si="7"/>
        <v>425850</v>
      </c>
      <c r="I31" s="15">
        <v>42216</v>
      </c>
      <c r="J31" s="40">
        <v>42247</v>
      </c>
      <c r="K31" s="40">
        <v>42247</v>
      </c>
      <c r="L31" s="15"/>
      <c r="M31" s="15" t="s">
        <v>16</v>
      </c>
      <c r="N31" s="15"/>
      <c r="O31" s="15"/>
      <c r="P31" s="15"/>
      <c r="Q31" s="15"/>
      <c r="R31" s="11" t="str">
        <f t="shared" si="15"/>
        <v>A</v>
      </c>
      <c r="S31" s="15"/>
      <c r="T31" s="22">
        <v>2015</v>
      </c>
      <c r="U31" s="15">
        <v>42247</v>
      </c>
      <c r="V31" s="20">
        <f t="shared" si="14"/>
        <v>22</v>
      </c>
      <c r="W31" s="60">
        <f t="shared" si="5"/>
        <v>7525</v>
      </c>
    </row>
    <row r="32" spans="2:23" x14ac:dyDescent="0.2">
      <c r="B32" s="11">
        <f t="shared" si="6"/>
        <v>19</v>
      </c>
      <c r="C32" s="18" t="s">
        <v>159</v>
      </c>
      <c r="D32" s="19" t="s">
        <v>17</v>
      </c>
      <c r="E32" s="19" t="s">
        <v>17</v>
      </c>
      <c r="F32" s="58" t="s">
        <v>129</v>
      </c>
      <c r="G32" s="66">
        <v>17811</v>
      </c>
      <c r="H32" s="60">
        <f t="shared" si="7"/>
        <v>443661</v>
      </c>
      <c r="I32" s="15">
        <v>42289</v>
      </c>
      <c r="J32" s="40">
        <v>42292</v>
      </c>
      <c r="K32" s="40">
        <v>42292</v>
      </c>
      <c r="L32" s="15"/>
      <c r="M32" s="15" t="s">
        <v>16</v>
      </c>
      <c r="N32" s="15"/>
      <c r="O32" s="15"/>
      <c r="P32" s="15"/>
      <c r="Q32" s="15"/>
      <c r="R32" s="47" t="s">
        <v>27</v>
      </c>
      <c r="S32" s="15"/>
      <c r="T32" s="22">
        <v>2015</v>
      </c>
      <c r="U32" s="15">
        <v>42292</v>
      </c>
      <c r="V32" s="20">
        <f t="shared" si="14"/>
        <v>4</v>
      </c>
      <c r="W32" s="60">
        <f t="shared" si="5"/>
        <v>17811</v>
      </c>
    </row>
    <row r="33" spans="2:23" x14ac:dyDescent="0.2">
      <c r="B33" s="11">
        <f t="shared" si="6"/>
        <v>20</v>
      </c>
      <c r="C33" s="48" t="s">
        <v>183</v>
      </c>
      <c r="D33" s="19" t="s">
        <v>79</v>
      </c>
      <c r="E33" s="19" t="s">
        <v>17</v>
      </c>
      <c r="F33" s="58" t="s">
        <v>131</v>
      </c>
      <c r="G33" s="66">
        <v>6500</v>
      </c>
      <c r="H33" s="60">
        <f t="shared" si="7"/>
        <v>450161</v>
      </c>
      <c r="I33" s="15">
        <v>42289</v>
      </c>
      <c r="J33" s="40">
        <v>42292</v>
      </c>
      <c r="K33" s="40">
        <v>42292</v>
      </c>
      <c r="L33" s="15"/>
      <c r="M33" s="15" t="s">
        <v>16</v>
      </c>
      <c r="N33" s="15"/>
      <c r="O33" s="15"/>
      <c r="P33" s="15"/>
      <c r="Q33" s="15"/>
      <c r="R33" s="11" t="str">
        <f t="shared" si="15"/>
        <v>A</v>
      </c>
      <c r="S33" s="15"/>
      <c r="T33" s="22">
        <v>2015</v>
      </c>
      <c r="U33" s="15">
        <v>42292</v>
      </c>
      <c r="V33" s="20">
        <f t="shared" si="14"/>
        <v>4</v>
      </c>
      <c r="W33" s="60">
        <f t="shared" si="5"/>
        <v>6500</v>
      </c>
    </row>
    <row r="34" spans="2:23" x14ac:dyDescent="0.2">
      <c r="B34" s="11">
        <f t="shared" si="6"/>
        <v>21</v>
      </c>
      <c r="C34" s="18" t="s">
        <v>184</v>
      </c>
      <c r="D34" s="19" t="s">
        <v>167</v>
      </c>
      <c r="E34" s="19" t="s">
        <v>17</v>
      </c>
      <c r="F34" s="58" t="s">
        <v>131</v>
      </c>
      <c r="G34" s="66">
        <v>9549</v>
      </c>
      <c r="H34" s="60">
        <f t="shared" si="7"/>
        <v>459710</v>
      </c>
      <c r="I34" s="15">
        <v>42298</v>
      </c>
      <c r="J34" s="40">
        <v>42310</v>
      </c>
      <c r="K34" s="40">
        <v>42311</v>
      </c>
      <c r="L34" s="15"/>
      <c r="M34" s="15" t="s">
        <v>16</v>
      </c>
      <c r="N34" s="15"/>
      <c r="O34" s="15"/>
      <c r="P34" s="15"/>
      <c r="Q34" s="15"/>
      <c r="R34" s="11" t="str">
        <f t="shared" si="15"/>
        <v>A</v>
      </c>
      <c r="S34" s="15"/>
      <c r="T34" s="22">
        <v>2015</v>
      </c>
      <c r="U34" s="15">
        <v>42311</v>
      </c>
      <c r="V34" s="20">
        <f t="shared" si="14"/>
        <v>10</v>
      </c>
      <c r="W34" s="60">
        <f t="shared" si="5"/>
        <v>9549</v>
      </c>
    </row>
    <row r="35" spans="2:23" x14ac:dyDescent="0.2">
      <c r="B35" s="11">
        <f t="shared" si="6"/>
        <v>22</v>
      </c>
      <c r="C35" s="18" t="s">
        <v>185</v>
      </c>
      <c r="D35" s="19" t="s">
        <v>27</v>
      </c>
      <c r="E35" s="19" t="s">
        <v>17</v>
      </c>
      <c r="F35" s="58" t="s">
        <v>129</v>
      </c>
      <c r="G35" s="66">
        <v>136000</v>
      </c>
      <c r="H35" s="60">
        <f t="shared" si="7"/>
        <v>595710</v>
      </c>
      <c r="I35" s="15">
        <v>42291</v>
      </c>
      <c r="J35" s="40">
        <v>42291</v>
      </c>
      <c r="K35" s="40"/>
      <c r="L35" s="15">
        <v>42311</v>
      </c>
      <c r="M35" s="15" t="s">
        <v>16</v>
      </c>
      <c r="N35" s="15" t="s">
        <v>16</v>
      </c>
      <c r="O35" s="15" t="s">
        <v>16</v>
      </c>
      <c r="P35" s="15" t="s">
        <v>16</v>
      </c>
      <c r="Q35" s="15" t="s">
        <v>16</v>
      </c>
      <c r="R35" s="11" t="str">
        <f t="shared" si="15"/>
        <v>A</v>
      </c>
      <c r="S35" s="15"/>
      <c r="T35" s="22">
        <v>2015</v>
      </c>
      <c r="U35" s="15">
        <v>42314</v>
      </c>
      <c r="V35" s="20">
        <f t="shared" si="14"/>
        <v>18</v>
      </c>
      <c r="W35" s="60">
        <f t="shared" si="5"/>
        <v>136000</v>
      </c>
    </row>
    <row r="36" spans="2:23" x14ac:dyDescent="0.2">
      <c r="B36" s="11">
        <f t="shared" si="6"/>
        <v>23</v>
      </c>
      <c r="C36" s="18" t="s">
        <v>186</v>
      </c>
      <c r="D36" s="19" t="s">
        <v>27</v>
      </c>
      <c r="E36" s="19" t="s">
        <v>17</v>
      </c>
      <c r="F36" s="58" t="s">
        <v>134</v>
      </c>
      <c r="G36" s="66">
        <v>8467</v>
      </c>
      <c r="H36" s="60">
        <f t="shared" si="7"/>
        <v>604177</v>
      </c>
      <c r="I36" s="15">
        <v>42299</v>
      </c>
      <c r="J36" s="40">
        <v>42310</v>
      </c>
      <c r="K36" s="40">
        <v>42311</v>
      </c>
      <c r="L36" s="15"/>
      <c r="M36" s="15" t="s">
        <v>16</v>
      </c>
      <c r="N36" s="15"/>
      <c r="O36" s="15"/>
      <c r="P36" s="15"/>
      <c r="Q36" s="15"/>
      <c r="R36" s="11" t="str">
        <f t="shared" si="15"/>
        <v>A</v>
      </c>
      <c r="S36" s="15"/>
      <c r="T36" s="22">
        <v>2015</v>
      </c>
      <c r="U36" s="15">
        <v>42311</v>
      </c>
      <c r="V36" s="20">
        <f t="shared" si="14"/>
        <v>9</v>
      </c>
      <c r="W36" s="60">
        <f t="shared" si="5"/>
        <v>8467</v>
      </c>
    </row>
    <row r="37" spans="2:23" x14ac:dyDescent="0.2">
      <c r="B37" s="11">
        <f t="shared" si="6"/>
        <v>24</v>
      </c>
      <c r="C37" s="48" t="s">
        <v>187</v>
      </c>
      <c r="D37" s="19" t="s">
        <v>27</v>
      </c>
      <c r="E37" s="19" t="s">
        <v>17</v>
      </c>
      <c r="F37" s="58" t="s">
        <v>129</v>
      </c>
      <c r="G37" s="66">
        <v>8114</v>
      </c>
      <c r="H37" s="60">
        <f t="shared" si="7"/>
        <v>612291</v>
      </c>
      <c r="I37" s="15">
        <v>42346</v>
      </c>
      <c r="J37" s="40">
        <v>42347</v>
      </c>
      <c r="K37" s="40">
        <v>42347</v>
      </c>
      <c r="L37" s="15"/>
      <c r="M37" s="15" t="s">
        <v>16</v>
      </c>
      <c r="N37" s="15"/>
      <c r="O37" s="15"/>
      <c r="P37" s="15"/>
      <c r="Q37" s="15"/>
      <c r="R37" s="11" t="str">
        <f t="shared" si="15"/>
        <v>A</v>
      </c>
      <c r="S37" s="15"/>
      <c r="T37" s="22">
        <v>2015</v>
      </c>
      <c r="U37" s="15">
        <v>42348</v>
      </c>
      <c r="V37" s="20">
        <f t="shared" si="14"/>
        <v>3</v>
      </c>
      <c r="W37" s="60">
        <f t="shared" si="5"/>
        <v>8114</v>
      </c>
    </row>
    <row r="38" spans="2:23" x14ac:dyDescent="0.2">
      <c r="B38" s="11">
        <f t="shared" si="6"/>
        <v>25</v>
      </c>
      <c r="C38" s="18" t="s">
        <v>188</v>
      </c>
      <c r="D38" s="19" t="s">
        <v>165</v>
      </c>
      <c r="E38" s="19" t="s">
        <v>17</v>
      </c>
      <c r="F38" s="58" t="s">
        <v>131</v>
      </c>
      <c r="G38" s="66">
        <v>73496</v>
      </c>
      <c r="H38" s="60">
        <f t="shared" si="7"/>
        <v>685787</v>
      </c>
      <c r="I38" s="15">
        <v>42318</v>
      </c>
      <c r="J38" s="40">
        <v>42415</v>
      </c>
      <c r="K38" s="40">
        <v>42415</v>
      </c>
      <c r="L38" s="40">
        <v>42415</v>
      </c>
      <c r="M38" s="15" t="s">
        <v>16</v>
      </c>
      <c r="N38" s="15" t="s">
        <v>16</v>
      </c>
      <c r="O38" s="15" t="s">
        <v>16</v>
      </c>
      <c r="P38" s="15" t="s">
        <v>16</v>
      </c>
      <c r="Q38" s="15" t="s">
        <v>16</v>
      </c>
      <c r="R38" s="11" t="str">
        <f t="shared" si="15"/>
        <v>A</v>
      </c>
      <c r="S38" s="15">
        <v>42419</v>
      </c>
      <c r="T38" s="22">
        <v>2016</v>
      </c>
      <c r="U38" s="15">
        <v>42419</v>
      </c>
      <c r="V38" s="20">
        <f t="shared" si="14"/>
        <v>74</v>
      </c>
      <c r="W38" s="60">
        <f t="shared" si="5"/>
        <v>73496</v>
      </c>
    </row>
    <row r="39" spans="2:23" x14ac:dyDescent="0.2">
      <c r="B39" s="11">
        <f t="shared" si="6"/>
        <v>26</v>
      </c>
      <c r="C39" s="18" t="s">
        <v>189</v>
      </c>
      <c r="D39" s="19" t="s">
        <v>17</v>
      </c>
      <c r="E39" s="19" t="s">
        <v>17</v>
      </c>
      <c r="F39" s="58" t="s">
        <v>131</v>
      </c>
      <c r="G39" s="66">
        <v>737000</v>
      </c>
      <c r="H39" s="60">
        <f t="shared" si="7"/>
        <v>1422787</v>
      </c>
      <c r="I39" s="15">
        <v>42383</v>
      </c>
      <c r="J39" s="40">
        <v>42415</v>
      </c>
      <c r="K39" s="40">
        <v>42415</v>
      </c>
      <c r="L39" s="40">
        <v>42415</v>
      </c>
      <c r="M39" s="15" t="s">
        <v>16</v>
      </c>
      <c r="N39" s="15" t="s">
        <v>16</v>
      </c>
      <c r="O39" s="15" t="s">
        <v>16</v>
      </c>
      <c r="P39" s="15" t="s">
        <v>16</v>
      </c>
      <c r="Q39" s="15" t="s">
        <v>16</v>
      </c>
      <c r="R39" s="11" t="str">
        <f t="shared" si="15"/>
        <v>A</v>
      </c>
      <c r="S39" s="15">
        <v>42419</v>
      </c>
      <c r="T39" s="22">
        <v>2016</v>
      </c>
      <c r="U39" s="15">
        <v>42419</v>
      </c>
      <c r="V39" s="20">
        <f t="shared" si="14"/>
        <v>27</v>
      </c>
      <c r="W39" s="60">
        <f t="shared" si="5"/>
        <v>737000</v>
      </c>
    </row>
    <row r="40" spans="2:23" x14ac:dyDescent="0.2">
      <c r="B40" s="11">
        <f t="shared" si="6"/>
        <v>27</v>
      </c>
      <c r="C40" s="18" t="s">
        <v>190</v>
      </c>
      <c r="D40" s="19" t="s">
        <v>167</v>
      </c>
      <c r="E40" s="19" t="s">
        <v>17</v>
      </c>
      <c r="F40" s="58" t="s">
        <v>16</v>
      </c>
      <c r="G40" s="66">
        <v>9600</v>
      </c>
      <c r="H40" s="60">
        <f t="shared" si="7"/>
        <v>1432387</v>
      </c>
      <c r="I40" s="15">
        <v>42429</v>
      </c>
      <c r="J40" s="40">
        <v>42452</v>
      </c>
      <c r="K40" s="40">
        <v>42452</v>
      </c>
      <c r="L40" s="15"/>
      <c r="M40" s="15" t="s">
        <v>16</v>
      </c>
      <c r="N40" s="15"/>
      <c r="O40" s="15"/>
      <c r="P40" s="15"/>
      <c r="Q40" s="15"/>
      <c r="R40" s="11" t="str">
        <f t="shared" ref="R40:R45" si="16">IF(AND(G40&lt;10000,M40="O"),"A",IF(AND(M40="O",N40="O",O40="O",P40="O",Q40="O"),"A",IF(OR(M40="N",N40="N",O40="N",P40="N",Q40="N"),"R","")))</f>
        <v>A</v>
      </c>
      <c r="S40" s="15"/>
      <c r="T40" s="22">
        <v>2016</v>
      </c>
      <c r="U40" s="15">
        <v>42461</v>
      </c>
      <c r="V40" s="20">
        <f t="shared" si="14"/>
        <v>25</v>
      </c>
      <c r="W40" s="60">
        <f t="shared" si="5"/>
        <v>9600</v>
      </c>
    </row>
    <row r="41" spans="2:23" x14ac:dyDescent="0.2">
      <c r="B41" s="11">
        <f t="shared" si="6"/>
        <v>28</v>
      </c>
      <c r="C41" s="18" t="s">
        <v>191</v>
      </c>
      <c r="D41" s="19" t="s">
        <v>167</v>
      </c>
      <c r="E41" s="19" t="s">
        <v>17</v>
      </c>
      <c r="F41" s="58" t="s">
        <v>129</v>
      </c>
      <c r="G41" s="66">
        <v>26362</v>
      </c>
      <c r="H41" s="60">
        <f t="shared" si="7"/>
        <v>1458749</v>
      </c>
      <c r="I41" s="15">
        <v>42437</v>
      </c>
      <c r="J41" s="40">
        <v>42452</v>
      </c>
      <c r="K41" s="40">
        <v>42452</v>
      </c>
      <c r="L41" s="15"/>
      <c r="M41" s="15" t="s">
        <v>16</v>
      </c>
      <c r="N41" s="15" t="s">
        <v>16</v>
      </c>
      <c r="O41" s="15" t="s">
        <v>16</v>
      </c>
      <c r="P41" s="15" t="s">
        <v>16</v>
      </c>
      <c r="Q41" s="15" t="s">
        <v>16</v>
      </c>
      <c r="R41" s="11" t="str">
        <f t="shared" si="16"/>
        <v>A</v>
      </c>
      <c r="S41" s="15"/>
      <c r="T41" s="22">
        <v>2016</v>
      </c>
      <c r="U41" s="15">
        <v>42471</v>
      </c>
      <c r="V41" s="20">
        <f t="shared" si="14"/>
        <v>25</v>
      </c>
      <c r="W41" s="60">
        <f t="shared" si="5"/>
        <v>26362</v>
      </c>
    </row>
    <row r="42" spans="2:23" x14ac:dyDescent="0.2">
      <c r="B42" s="11">
        <f t="shared" si="6"/>
        <v>29</v>
      </c>
      <c r="C42" s="18" t="s">
        <v>163</v>
      </c>
      <c r="D42" s="19" t="s">
        <v>166</v>
      </c>
      <c r="E42" s="19" t="s">
        <v>17</v>
      </c>
      <c r="F42" s="58" t="s">
        <v>129</v>
      </c>
      <c r="G42" s="66">
        <v>113198</v>
      </c>
      <c r="H42" s="60">
        <f t="shared" si="7"/>
        <v>1571947</v>
      </c>
      <c r="I42" s="15">
        <v>42444</v>
      </c>
      <c r="J42" s="40">
        <v>42444</v>
      </c>
      <c r="K42" s="40">
        <v>42444</v>
      </c>
      <c r="L42" s="15"/>
      <c r="M42" s="15" t="s">
        <v>16</v>
      </c>
      <c r="N42" s="15" t="s">
        <v>16</v>
      </c>
      <c r="O42" s="15" t="s">
        <v>16</v>
      </c>
      <c r="P42" s="15" t="s">
        <v>16</v>
      </c>
      <c r="Q42" s="15" t="s">
        <v>16</v>
      </c>
      <c r="R42" s="11" t="str">
        <f t="shared" si="16"/>
        <v>A</v>
      </c>
      <c r="S42" s="15">
        <v>42444</v>
      </c>
      <c r="T42" s="22">
        <v>2016</v>
      </c>
      <c r="U42" s="15">
        <v>42451</v>
      </c>
      <c r="V42" s="20">
        <f t="shared" si="14"/>
        <v>6</v>
      </c>
      <c r="W42" s="60">
        <f t="shared" si="5"/>
        <v>113198</v>
      </c>
    </row>
    <row r="43" spans="2:23" x14ac:dyDescent="0.2">
      <c r="B43" s="11">
        <f t="shared" si="6"/>
        <v>30</v>
      </c>
      <c r="C43" s="18" t="s">
        <v>192</v>
      </c>
      <c r="D43" s="19" t="s">
        <v>17</v>
      </c>
      <c r="E43" s="19" t="s">
        <v>17</v>
      </c>
      <c r="F43" s="58" t="s">
        <v>136</v>
      </c>
      <c r="G43" s="66">
        <v>14892</v>
      </c>
      <c r="H43" s="60">
        <f t="shared" si="7"/>
        <v>1586839</v>
      </c>
      <c r="I43" s="15">
        <v>42453</v>
      </c>
      <c r="J43" s="40">
        <v>42453</v>
      </c>
      <c r="K43" s="40">
        <v>42453</v>
      </c>
      <c r="L43" s="15"/>
      <c r="M43" s="15" t="s">
        <v>16</v>
      </c>
      <c r="N43" s="15" t="s">
        <v>16</v>
      </c>
      <c r="O43" s="15" t="s">
        <v>16</v>
      </c>
      <c r="P43" s="15" t="s">
        <v>16</v>
      </c>
      <c r="Q43" s="15" t="s">
        <v>16</v>
      </c>
      <c r="R43" s="11" t="str">
        <f t="shared" si="16"/>
        <v>A</v>
      </c>
      <c r="S43" s="15">
        <v>42468</v>
      </c>
      <c r="T43" s="22">
        <v>2016</v>
      </c>
      <c r="U43" s="15">
        <v>42471</v>
      </c>
      <c r="V43" s="20">
        <f t="shared" si="14"/>
        <v>13</v>
      </c>
      <c r="W43" s="60">
        <f t="shared" si="5"/>
        <v>14892</v>
      </c>
    </row>
    <row r="44" spans="2:23" x14ac:dyDescent="0.2">
      <c r="B44" s="11">
        <f t="shared" si="6"/>
        <v>31</v>
      </c>
      <c r="C44" s="18" t="s">
        <v>164</v>
      </c>
      <c r="D44" s="19" t="s">
        <v>17</v>
      </c>
      <c r="E44" s="19" t="s">
        <v>17</v>
      </c>
      <c r="F44" s="58" t="s">
        <v>131</v>
      </c>
      <c r="G44" s="66">
        <v>35800</v>
      </c>
      <c r="H44" s="60">
        <f t="shared" si="7"/>
        <v>1622639</v>
      </c>
      <c r="I44" s="15">
        <v>42454</v>
      </c>
      <c r="J44" s="40">
        <v>42453</v>
      </c>
      <c r="K44" s="40">
        <v>42453</v>
      </c>
      <c r="L44" s="15"/>
      <c r="M44" s="15"/>
      <c r="N44" s="15"/>
      <c r="O44" s="15"/>
      <c r="P44" s="15"/>
      <c r="Q44" s="15"/>
      <c r="R44" s="11" t="str">
        <f t="shared" si="16"/>
        <v/>
      </c>
      <c r="S44" s="15"/>
      <c r="T44" s="22"/>
      <c r="U44" s="15"/>
      <c r="V44" s="20">
        <f t="shared" ca="1" si="14"/>
        <v>90</v>
      </c>
      <c r="W44" s="60">
        <f t="shared" si="5"/>
        <v>0</v>
      </c>
    </row>
    <row r="45" spans="2:23" x14ac:dyDescent="0.2">
      <c r="B45" s="11">
        <f t="shared" si="6"/>
        <v>32</v>
      </c>
      <c r="C45" s="64" t="s">
        <v>193</v>
      </c>
      <c r="D45" s="19" t="s">
        <v>166</v>
      </c>
      <c r="E45" s="19" t="s">
        <v>17</v>
      </c>
      <c r="F45" s="58" t="s">
        <v>16</v>
      </c>
      <c r="G45" s="66">
        <v>10889</v>
      </c>
      <c r="H45" s="60">
        <f t="shared" si="7"/>
        <v>1633528</v>
      </c>
      <c r="I45" s="15">
        <v>42471</v>
      </c>
      <c r="J45" s="40">
        <v>42475</v>
      </c>
      <c r="K45" s="40">
        <v>42475</v>
      </c>
      <c r="L45" s="40">
        <v>42477</v>
      </c>
      <c r="M45" s="15" t="s">
        <v>16</v>
      </c>
      <c r="N45" s="15" t="s">
        <v>16</v>
      </c>
      <c r="O45" s="15" t="s">
        <v>16</v>
      </c>
      <c r="P45" s="15" t="s">
        <v>16</v>
      </c>
      <c r="Q45" s="15" t="s">
        <v>16</v>
      </c>
      <c r="R45" s="11" t="str">
        <f t="shared" si="16"/>
        <v>A</v>
      </c>
      <c r="S45" s="15">
        <v>42478</v>
      </c>
      <c r="T45" s="22">
        <v>2016</v>
      </c>
      <c r="U45" s="15">
        <v>42488</v>
      </c>
      <c r="V45" s="20">
        <f t="shared" si="14"/>
        <v>14</v>
      </c>
      <c r="W45" s="60">
        <f t="shared" si="5"/>
        <v>10889</v>
      </c>
    </row>
    <row r="46" spans="2:23" x14ac:dyDescent="0.2">
      <c r="B46" s="11">
        <f t="shared" si="6"/>
        <v>33</v>
      </c>
      <c r="C46" s="18" t="s">
        <v>194</v>
      </c>
      <c r="D46" s="19" t="s">
        <v>79</v>
      </c>
      <c r="E46" s="19" t="s">
        <v>17</v>
      </c>
      <c r="F46" s="58" t="s">
        <v>129</v>
      </c>
      <c r="G46" s="66">
        <v>25400</v>
      </c>
      <c r="H46" s="60">
        <f t="shared" si="7"/>
        <v>1658928</v>
      </c>
      <c r="I46" s="15">
        <v>42494</v>
      </c>
      <c r="J46" s="40">
        <v>42494</v>
      </c>
      <c r="K46" s="40">
        <v>42494</v>
      </c>
      <c r="L46" s="40">
        <v>42494</v>
      </c>
      <c r="M46" s="15" t="s">
        <v>16</v>
      </c>
      <c r="N46" s="15" t="s">
        <v>16</v>
      </c>
      <c r="O46" s="15" t="s">
        <v>16</v>
      </c>
      <c r="P46" s="15" t="s">
        <v>16</v>
      </c>
      <c r="Q46" s="15" t="s">
        <v>16</v>
      </c>
      <c r="R46" s="11" t="str">
        <f t="shared" ref="R46:R53" si="17">IF(AND(G46&lt;10000,M46="O"),"A",IF(AND(M46="O",N46="O",O46="O",P46="O",Q46="O"),"A",IF(OR(M46="N",N46="N",O46="N",P46="N",Q46="N"),"R","")))</f>
        <v>A</v>
      </c>
      <c r="S46" s="15">
        <v>42496</v>
      </c>
      <c r="T46" s="22">
        <v>2016</v>
      </c>
      <c r="U46" s="15">
        <v>42496</v>
      </c>
      <c r="V46" s="20">
        <f t="shared" si="14"/>
        <v>3</v>
      </c>
      <c r="W46" s="60">
        <f t="shared" si="5"/>
        <v>25400</v>
      </c>
    </row>
    <row r="47" spans="2:23" x14ac:dyDescent="0.2">
      <c r="B47" s="11">
        <f t="shared" si="6"/>
        <v>34</v>
      </c>
      <c r="C47" s="18" t="s">
        <v>195</v>
      </c>
      <c r="D47" s="19" t="s">
        <v>79</v>
      </c>
      <c r="E47" s="19" t="s">
        <v>17</v>
      </c>
      <c r="F47" s="58" t="s">
        <v>129</v>
      </c>
      <c r="G47" s="66">
        <v>4445</v>
      </c>
      <c r="H47" s="60">
        <f t="shared" si="7"/>
        <v>1663373</v>
      </c>
      <c r="I47" s="15">
        <v>42502</v>
      </c>
      <c r="J47" s="40">
        <v>42517</v>
      </c>
      <c r="K47" s="40">
        <v>42517</v>
      </c>
      <c r="L47" s="15"/>
      <c r="M47" s="15" t="s">
        <v>16</v>
      </c>
      <c r="N47" s="15"/>
      <c r="O47" s="15"/>
      <c r="P47" s="15"/>
      <c r="Q47" s="15"/>
      <c r="R47" s="11" t="str">
        <f t="shared" si="17"/>
        <v>A</v>
      </c>
      <c r="S47" s="15"/>
      <c r="T47" s="22">
        <v>2016</v>
      </c>
      <c r="U47" s="15">
        <v>42517</v>
      </c>
      <c r="V47" s="20">
        <f t="shared" si="14"/>
        <v>12</v>
      </c>
      <c r="W47" s="60">
        <f t="shared" si="5"/>
        <v>4445</v>
      </c>
    </row>
    <row r="48" spans="2:23" x14ac:dyDescent="0.2">
      <c r="B48" s="11">
        <f t="shared" si="6"/>
        <v>35</v>
      </c>
      <c r="C48" s="18" t="s">
        <v>196</v>
      </c>
      <c r="D48" s="19" t="s">
        <v>166</v>
      </c>
      <c r="E48" s="19" t="s">
        <v>17</v>
      </c>
      <c r="F48" s="58" t="s">
        <v>129</v>
      </c>
      <c r="G48" s="66">
        <v>14854</v>
      </c>
      <c r="H48" s="60">
        <f t="shared" si="7"/>
        <v>1678227</v>
      </c>
      <c r="I48" s="15">
        <v>42503</v>
      </c>
      <c r="J48" s="40">
        <v>42517</v>
      </c>
      <c r="K48" s="40">
        <v>42517</v>
      </c>
      <c r="L48" s="40">
        <v>42517</v>
      </c>
      <c r="M48" s="15" t="s">
        <v>16</v>
      </c>
      <c r="N48" s="15" t="s">
        <v>16</v>
      </c>
      <c r="O48" s="15" t="s">
        <v>16</v>
      </c>
      <c r="P48" s="15" t="s">
        <v>16</v>
      </c>
      <c r="Q48" s="15" t="s">
        <v>16</v>
      </c>
      <c r="R48" s="11" t="str">
        <f t="shared" si="17"/>
        <v>A</v>
      </c>
      <c r="S48" s="15">
        <v>42530</v>
      </c>
      <c r="T48" s="22">
        <v>2016</v>
      </c>
      <c r="U48" s="15">
        <v>42530</v>
      </c>
      <c r="V48" s="20">
        <f t="shared" si="14"/>
        <v>20</v>
      </c>
      <c r="W48" s="60">
        <f t="shared" si="5"/>
        <v>14854</v>
      </c>
    </row>
    <row r="49" spans="2:23" x14ac:dyDescent="0.2">
      <c r="B49" s="11">
        <f t="shared" si="6"/>
        <v>36</v>
      </c>
      <c r="C49" s="18" t="s">
        <v>168</v>
      </c>
      <c r="D49" s="19" t="s">
        <v>165</v>
      </c>
      <c r="E49" s="19" t="s">
        <v>17</v>
      </c>
      <c r="F49" s="58" t="s">
        <v>129</v>
      </c>
      <c r="G49" s="66">
        <v>15000</v>
      </c>
      <c r="H49" s="60">
        <f t="shared" si="7"/>
        <v>1693227</v>
      </c>
      <c r="I49" s="15">
        <v>42522</v>
      </c>
      <c r="J49" s="40">
        <v>42545</v>
      </c>
      <c r="K49" s="40">
        <v>42545</v>
      </c>
      <c r="L49" s="15">
        <v>42545</v>
      </c>
      <c r="M49" s="15" t="s">
        <v>16</v>
      </c>
      <c r="N49" s="15" t="s">
        <v>16</v>
      </c>
      <c r="O49" s="15" t="s">
        <v>16</v>
      </c>
      <c r="P49" s="15" t="s">
        <v>16</v>
      </c>
      <c r="Q49" s="15" t="s">
        <v>16</v>
      </c>
      <c r="R49" s="11" t="str">
        <f t="shared" si="17"/>
        <v>A</v>
      </c>
      <c r="S49" s="15">
        <v>42548</v>
      </c>
      <c r="T49" s="22">
        <v>2016</v>
      </c>
      <c r="U49" s="15">
        <v>42550</v>
      </c>
      <c r="V49" s="20">
        <f>+IF(U49&lt;&gt;"",NETWORKDAYS(I49,U49),NETWORKDAYS(I49,$V$3))</f>
        <v>21</v>
      </c>
      <c r="W49" s="60">
        <f t="shared" si="5"/>
        <v>15000</v>
      </c>
    </row>
    <row r="50" spans="2:23" x14ac:dyDescent="0.2">
      <c r="B50" s="11">
        <f t="shared" si="6"/>
        <v>37</v>
      </c>
      <c r="C50" s="18" t="s">
        <v>197</v>
      </c>
      <c r="D50" s="19" t="s">
        <v>88</v>
      </c>
      <c r="E50" s="19" t="s">
        <v>17</v>
      </c>
      <c r="F50" s="58" t="s">
        <v>129</v>
      </c>
      <c r="G50" s="66">
        <v>9140</v>
      </c>
      <c r="H50" s="60">
        <f t="shared" si="7"/>
        <v>1702367</v>
      </c>
      <c r="I50" s="15">
        <v>42541</v>
      </c>
      <c r="J50" s="40">
        <v>42545</v>
      </c>
      <c r="K50" s="40">
        <v>42545</v>
      </c>
      <c r="L50" s="15">
        <v>42545</v>
      </c>
      <c r="M50" s="15" t="s">
        <v>16</v>
      </c>
      <c r="N50" s="15" t="s">
        <v>16</v>
      </c>
      <c r="O50" s="15" t="s">
        <v>16</v>
      </c>
      <c r="P50" s="15" t="s">
        <v>16</v>
      </c>
      <c r="Q50" s="15" t="s">
        <v>16</v>
      </c>
      <c r="R50" s="11" t="str">
        <f t="shared" si="17"/>
        <v>A</v>
      </c>
      <c r="S50" s="15">
        <v>42548</v>
      </c>
      <c r="T50" s="22">
        <v>2016</v>
      </c>
      <c r="U50" s="15">
        <v>42550</v>
      </c>
      <c r="V50" s="20">
        <f t="shared" si="14"/>
        <v>8</v>
      </c>
      <c r="W50" s="60">
        <f t="shared" si="5"/>
        <v>9140</v>
      </c>
    </row>
    <row r="51" spans="2:23" x14ac:dyDescent="0.2">
      <c r="B51" s="11">
        <f t="shared" si="6"/>
        <v>38</v>
      </c>
      <c r="C51" s="18" t="s">
        <v>198</v>
      </c>
      <c r="D51" s="19" t="s">
        <v>27</v>
      </c>
      <c r="E51" s="19" t="s">
        <v>17</v>
      </c>
      <c r="F51" s="58" t="s">
        <v>131</v>
      </c>
      <c r="G51" s="66">
        <v>1289000</v>
      </c>
      <c r="H51" s="60">
        <f t="shared" si="7"/>
        <v>2991367</v>
      </c>
      <c r="I51" s="15">
        <v>42544</v>
      </c>
      <c r="J51" s="40">
        <v>42545</v>
      </c>
      <c r="K51" s="40">
        <v>42545</v>
      </c>
      <c r="L51" s="15">
        <v>42545</v>
      </c>
      <c r="M51" s="15" t="s">
        <v>16</v>
      </c>
      <c r="N51" s="15" t="s">
        <v>16</v>
      </c>
      <c r="O51" s="15" t="s">
        <v>16</v>
      </c>
      <c r="P51" s="15" t="s">
        <v>16</v>
      </c>
      <c r="Q51" s="15" t="s">
        <v>16</v>
      </c>
      <c r="R51" s="11" t="str">
        <f t="shared" si="17"/>
        <v>A</v>
      </c>
      <c r="S51" s="15">
        <v>42548</v>
      </c>
      <c r="T51" s="22">
        <v>2016</v>
      </c>
      <c r="U51" s="15">
        <v>42550</v>
      </c>
      <c r="V51" s="20">
        <f t="shared" si="14"/>
        <v>5</v>
      </c>
      <c r="W51" s="60">
        <f t="shared" si="5"/>
        <v>1289000</v>
      </c>
    </row>
    <row r="52" spans="2:23" x14ac:dyDescent="0.2">
      <c r="B52" s="11">
        <f t="shared" si="6"/>
        <v>39</v>
      </c>
      <c r="C52" s="18" t="s">
        <v>199</v>
      </c>
      <c r="D52" s="19" t="s">
        <v>27</v>
      </c>
      <c r="E52" s="19" t="s">
        <v>17</v>
      </c>
      <c r="F52" s="58" t="s">
        <v>134</v>
      </c>
      <c r="G52" s="66">
        <v>189298</v>
      </c>
      <c r="H52" s="60">
        <f t="shared" si="7"/>
        <v>3180665</v>
      </c>
      <c r="I52" s="15">
        <v>42517</v>
      </c>
      <c r="J52" s="40">
        <v>42517</v>
      </c>
      <c r="K52" s="40">
        <v>42517</v>
      </c>
      <c r="L52" s="15">
        <v>42517</v>
      </c>
      <c r="M52" s="15" t="s">
        <v>16</v>
      </c>
      <c r="N52" s="15" t="s">
        <v>16</v>
      </c>
      <c r="O52" s="15" t="s">
        <v>16</v>
      </c>
      <c r="P52" s="15" t="s">
        <v>16</v>
      </c>
      <c r="Q52" s="15" t="s">
        <v>16</v>
      </c>
      <c r="R52" s="11" t="str">
        <f t="shared" si="17"/>
        <v>A</v>
      </c>
      <c r="S52" s="15">
        <v>42524</v>
      </c>
      <c r="T52" s="22">
        <v>2016</v>
      </c>
      <c r="U52" s="15">
        <v>42527</v>
      </c>
      <c r="V52" s="20">
        <f t="shared" si="14"/>
        <v>7</v>
      </c>
      <c r="W52" s="60">
        <f t="shared" si="5"/>
        <v>189298</v>
      </c>
    </row>
    <row r="53" spans="2:23" x14ac:dyDescent="0.2">
      <c r="B53" s="11">
        <f t="shared" si="6"/>
        <v>40</v>
      </c>
      <c r="C53" s="18" t="s">
        <v>200</v>
      </c>
      <c r="D53" s="19" t="s">
        <v>27</v>
      </c>
      <c r="E53" s="19" t="s">
        <v>17</v>
      </c>
      <c r="F53" s="58" t="s">
        <v>136</v>
      </c>
      <c r="G53" s="66">
        <v>7599</v>
      </c>
      <c r="H53" s="60">
        <f t="shared" si="7"/>
        <v>3188264</v>
      </c>
      <c r="I53" s="15">
        <v>42548</v>
      </c>
      <c r="J53" s="40"/>
      <c r="K53" s="40"/>
      <c r="L53" s="15"/>
      <c r="M53" s="15"/>
      <c r="N53" s="15"/>
      <c r="O53" s="15"/>
      <c r="P53" s="15"/>
      <c r="Q53" s="15"/>
      <c r="R53" s="11" t="str">
        <f t="shared" si="17"/>
        <v/>
      </c>
      <c r="S53" s="15"/>
      <c r="T53" s="45"/>
      <c r="U53" s="15"/>
      <c r="V53" s="20"/>
      <c r="W53" s="60">
        <f t="shared" si="5"/>
        <v>0</v>
      </c>
    </row>
    <row r="54" spans="2:23" x14ac:dyDescent="0.2">
      <c r="B54" s="11">
        <f t="shared" si="6"/>
        <v>41</v>
      </c>
      <c r="C54" s="18"/>
      <c r="D54" s="19"/>
      <c r="E54" s="19"/>
      <c r="F54" s="58"/>
      <c r="G54" s="66"/>
      <c r="H54" s="60">
        <f t="shared" si="7"/>
        <v>3188264</v>
      </c>
      <c r="I54" s="15"/>
      <c r="J54" s="40"/>
      <c r="K54" s="40"/>
      <c r="L54" s="15"/>
      <c r="M54" s="15"/>
      <c r="N54" s="15"/>
      <c r="O54" s="15"/>
      <c r="P54" s="15"/>
      <c r="Q54" s="15"/>
      <c r="R54" s="11" t="str">
        <f t="shared" ref="R54:R75" si="18">IF(AND(G54&lt;10000,M54="O"),"A",IF(AND(M54="O",N54="O",O54="O",P54="O",Q54="O"),"A",IF(OR(M54="N",N54="N",O54="N",P54="N",Q54="N"),"R","")))</f>
        <v/>
      </c>
      <c r="S54" s="15"/>
      <c r="T54" s="45"/>
      <c r="U54" s="15"/>
      <c r="V54" s="20"/>
      <c r="W54" s="60">
        <f t="shared" si="5"/>
        <v>0</v>
      </c>
    </row>
    <row r="55" spans="2:23" x14ac:dyDescent="0.2">
      <c r="B55" s="11">
        <f t="shared" si="6"/>
        <v>42</v>
      </c>
      <c r="C55" s="18"/>
      <c r="D55" s="19"/>
      <c r="E55" s="19"/>
      <c r="F55" s="58"/>
      <c r="G55" s="66"/>
      <c r="H55" s="60">
        <f t="shared" si="7"/>
        <v>3188264</v>
      </c>
      <c r="I55" s="15"/>
      <c r="J55" s="40"/>
      <c r="K55" s="40"/>
      <c r="L55" s="15"/>
      <c r="M55" s="15"/>
      <c r="N55" s="15"/>
      <c r="O55" s="15"/>
      <c r="P55" s="15"/>
      <c r="Q55" s="15"/>
      <c r="R55" s="11" t="str">
        <f t="shared" si="18"/>
        <v/>
      </c>
      <c r="S55" s="15"/>
      <c r="T55" s="45"/>
      <c r="U55" s="15"/>
      <c r="V55" s="20"/>
      <c r="W55" s="60">
        <f t="shared" si="5"/>
        <v>0</v>
      </c>
    </row>
    <row r="56" spans="2:23" x14ac:dyDescent="0.2">
      <c r="B56" s="11">
        <f t="shared" si="6"/>
        <v>43</v>
      </c>
      <c r="C56" s="18"/>
      <c r="D56" s="19"/>
      <c r="E56" s="19"/>
      <c r="F56" s="58"/>
      <c r="G56" s="66"/>
      <c r="H56" s="60">
        <f t="shared" si="7"/>
        <v>3188264</v>
      </c>
      <c r="I56" s="15"/>
      <c r="J56" s="40"/>
      <c r="K56" s="40"/>
      <c r="L56" s="15"/>
      <c r="M56" s="15"/>
      <c r="N56" s="15"/>
      <c r="O56" s="15"/>
      <c r="P56" s="15"/>
      <c r="Q56" s="15"/>
      <c r="R56" s="11" t="str">
        <f t="shared" si="18"/>
        <v/>
      </c>
      <c r="S56" s="15"/>
      <c r="T56" s="45"/>
      <c r="U56" s="15"/>
      <c r="V56" s="20"/>
      <c r="W56" s="60">
        <f t="shared" si="5"/>
        <v>0</v>
      </c>
    </row>
    <row r="57" spans="2:23" x14ac:dyDescent="0.2">
      <c r="B57" s="11">
        <f t="shared" si="6"/>
        <v>44</v>
      </c>
      <c r="C57" s="18"/>
      <c r="D57" s="19"/>
      <c r="E57" s="19"/>
      <c r="F57" s="58"/>
      <c r="G57" s="66"/>
      <c r="H57" s="60">
        <f t="shared" si="7"/>
        <v>3188264</v>
      </c>
      <c r="I57" s="15"/>
      <c r="J57" s="40"/>
      <c r="K57" s="40"/>
      <c r="L57" s="15"/>
      <c r="M57" s="15"/>
      <c r="N57" s="15"/>
      <c r="O57" s="15"/>
      <c r="P57" s="15"/>
      <c r="Q57" s="15"/>
      <c r="R57" s="11" t="str">
        <f t="shared" si="18"/>
        <v/>
      </c>
      <c r="S57" s="15"/>
      <c r="T57" s="45"/>
      <c r="U57" s="15"/>
      <c r="V57" s="20"/>
      <c r="W57" s="60">
        <f t="shared" si="5"/>
        <v>0</v>
      </c>
    </row>
    <row r="58" spans="2:23" x14ac:dyDescent="0.2">
      <c r="B58" s="11">
        <f t="shared" si="6"/>
        <v>45</v>
      </c>
      <c r="C58" s="18"/>
      <c r="D58" s="19"/>
      <c r="E58" s="19"/>
      <c r="F58" s="58"/>
      <c r="G58" s="66"/>
      <c r="H58" s="60">
        <f t="shared" si="7"/>
        <v>3188264</v>
      </c>
      <c r="I58" s="15"/>
      <c r="J58" s="40"/>
      <c r="K58" s="40"/>
      <c r="L58" s="15"/>
      <c r="M58" s="15"/>
      <c r="N58" s="15"/>
      <c r="O58" s="15"/>
      <c r="P58" s="15"/>
      <c r="Q58" s="15"/>
      <c r="R58" s="11" t="str">
        <f t="shared" si="18"/>
        <v/>
      </c>
      <c r="S58" s="15"/>
      <c r="T58" s="45"/>
      <c r="U58" s="15"/>
      <c r="V58" s="20"/>
      <c r="W58" s="60">
        <f t="shared" si="5"/>
        <v>0</v>
      </c>
    </row>
    <row r="59" spans="2:23" x14ac:dyDescent="0.2">
      <c r="B59" s="11">
        <f t="shared" si="6"/>
        <v>46</v>
      </c>
      <c r="C59" s="18"/>
      <c r="D59" s="19"/>
      <c r="E59" s="19"/>
      <c r="F59" s="58"/>
      <c r="G59" s="66"/>
      <c r="H59" s="60">
        <f t="shared" si="7"/>
        <v>3188264</v>
      </c>
      <c r="I59" s="15"/>
      <c r="J59" s="40"/>
      <c r="K59" s="40"/>
      <c r="L59" s="15"/>
      <c r="M59" s="15"/>
      <c r="N59" s="15"/>
      <c r="O59" s="15"/>
      <c r="P59" s="15"/>
      <c r="Q59" s="15"/>
      <c r="R59" s="11" t="str">
        <f t="shared" si="18"/>
        <v/>
      </c>
      <c r="S59" s="15"/>
      <c r="T59" s="45"/>
      <c r="U59" s="15"/>
      <c r="V59" s="20"/>
      <c r="W59" s="60">
        <f t="shared" si="5"/>
        <v>0</v>
      </c>
    </row>
    <row r="60" spans="2:23" x14ac:dyDescent="0.2">
      <c r="B60" s="11">
        <f t="shared" si="6"/>
        <v>47</v>
      </c>
      <c r="C60" s="18"/>
      <c r="D60" s="19"/>
      <c r="E60" s="19"/>
      <c r="F60" s="58"/>
      <c r="G60" s="66"/>
      <c r="H60" s="60">
        <f t="shared" si="7"/>
        <v>3188264</v>
      </c>
      <c r="I60" s="15"/>
      <c r="J60" s="40"/>
      <c r="K60" s="40"/>
      <c r="L60" s="15"/>
      <c r="M60" s="15"/>
      <c r="N60" s="15"/>
      <c r="O60" s="15"/>
      <c r="P60" s="15"/>
      <c r="Q60" s="15"/>
      <c r="R60" s="11" t="str">
        <f t="shared" si="18"/>
        <v/>
      </c>
      <c r="S60" s="15"/>
      <c r="T60" s="45"/>
      <c r="U60" s="15"/>
      <c r="V60" s="20"/>
      <c r="W60" s="60">
        <f t="shared" si="5"/>
        <v>0</v>
      </c>
    </row>
    <row r="61" spans="2:23" x14ac:dyDescent="0.2">
      <c r="B61" s="11">
        <f t="shared" si="6"/>
        <v>48</v>
      </c>
      <c r="C61" s="18"/>
      <c r="D61" s="19"/>
      <c r="E61" s="19"/>
      <c r="F61" s="58"/>
      <c r="G61" s="66"/>
      <c r="H61" s="60">
        <f t="shared" si="7"/>
        <v>3188264</v>
      </c>
      <c r="I61" s="15"/>
      <c r="J61" s="40"/>
      <c r="K61" s="40"/>
      <c r="L61" s="15"/>
      <c r="M61" s="15"/>
      <c r="N61" s="15"/>
      <c r="O61" s="15"/>
      <c r="P61" s="15"/>
      <c r="Q61" s="15"/>
      <c r="R61" s="11" t="str">
        <f t="shared" si="18"/>
        <v/>
      </c>
      <c r="S61" s="15"/>
      <c r="T61" s="45"/>
      <c r="U61" s="15"/>
      <c r="V61" s="20"/>
      <c r="W61" s="60">
        <f t="shared" si="5"/>
        <v>0</v>
      </c>
    </row>
    <row r="62" spans="2:23" x14ac:dyDescent="0.2">
      <c r="B62" s="11">
        <f t="shared" si="6"/>
        <v>49</v>
      </c>
      <c r="C62" s="18"/>
      <c r="D62" s="19"/>
      <c r="E62" s="19"/>
      <c r="F62" s="58"/>
      <c r="G62" s="66"/>
      <c r="H62" s="60">
        <f t="shared" si="7"/>
        <v>3188264</v>
      </c>
      <c r="I62" s="15"/>
      <c r="J62" s="40"/>
      <c r="K62" s="40"/>
      <c r="L62" s="15"/>
      <c r="M62" s="15"/>
      <c r="N62" s="15"/>
      <c r="O62" s="15"/>
      <c r="P62" s="15"/>
      <c r="Q62" s="15"/>
      <c r="R62" s="11" t="str">
        <f t="shared" si="18"/>
        <v/>
      </c>
      <c r="S62" s="15"/>
      <c r="T62" s="45"/>
      <c r="U62" s="15"/>
      <c r="V62" s="20"/>
      <c r="W62" s="60">
        <f t="shared" si="5"/>
        <v>0</v>
      </c>
    </row>
    <row r="63" spans="2:23" x14ac:dyDescent="0.2">
      <c r="B63" s="11">
        <f t="shared" si="6"/>
        <v>50</v>
      </c>
      <c r="C63" s="18"/>
      <c r="D63" s="19"/>
      <c r="E63" s="19"/>
      <c r="F63" s="58"/>
      <c r="G63" s="66"/>
      <c r="H63" s="60">
        <f t="shared" si="7"/>
        <v>3188264</v>
      </c>
      <c r="I63" s="15"/>
      <c r="J63" s="40"/>
      <c r="K63" s="40"/>
      <c r="L63" s="15"/>
      <c r="M63" s="15"/>
      <c r="N63" s="15"/>
      <c r="O63" s="15"/>
      <c r="P63" s="15"/>
      <c r="Q63" s="15"/>
      <c r="R63" s="11" t="str">
        <f t="shared" si="18"/>
        <v/>
      </c>
      <c r="S63" s="15"/>
      <c r="T63" s="45"/>
      <c r="U63" s="15"/>
      <c r="V63" s="20"/>
      <c r="W63" s="60">
        <f t="shared" si="5"/>
        <v>0</v>
      </c>
    </row>
    <row r="64" spans="2:23" x14ac:dyDescent="0.2">
      <c r="B64" s="11">
        <f t="shared" si="6"/>
        <v>51</v>
      </c>
      <c r="C64" s="18"/>
      <c r="D64" s="19"/>
      <c r="E64" s="19"/>
      <c r="F64" s="58"/>
      <c r="G64" s="66"/>
      <c r="H64" s="60">
        <f t="shared" si="7"/>
        <v>3188264</v>
      </c>
      <c r="I64" s="15"/>
      <c r="J64" s="40"/>
      <c r="K64" s="40"/>
      <c r="L64" s="15"/>
      <c r="M64" s="15"/>
      <c r="N64" s="15"/>
      <c r="O64" s="15"/>
      <c r="P64" s="15"/>
      <c r="Q64" s="15"/>
      <c r="R64" s="11" t="str">
        <f t="shared" si="18"/>
        <v/>
      </c>
      <c r="S64" s="15"/>
      <c r="T64" s="45"/>
      <c r="U64" s="15"/>
      <c r="V64" s="20"/>
      <c r="W64" s="60">
        <f t="shared" si="5"/>
        <v>0</v>
      </c>
    </row>
    <row r="65" spans="2:23" x14ac:dyDescent="0.2">
      <c r="B65" s="11">
        <f t="shared" si="6"/>
        <v>52</v>
      </c>
      <c r="C65" s="18"/>
      <c r="D65" s="19"/>
      <c r="E65" s="19"/>
      <c r="F65" s="58"/>
      <c r="G65" s="66"/>
      <c r="H65" s="60">
        <f t="shared" si="7"/>
        <v>3188264</v>
      </c>
      <c r="I65" s="15"/>
      <c r="J65" s="40"/>
      <c r="K65" s="40"/>
      <c r="L65" s="15"/>
      <c r="M65" s="15"/>
      <c r="N65" s="15"/>
      <c r="O65" s="15"/>
      <c r="P65" s="15"/>
      <c r="Q65" s="15"/>
      <c r="R65" s="11" t="str">
        <f t="shared" si="18"/>
        <v/>
      </c>
      <c r="S65" s="15"/>
      <c r="T65" s="45"/>
      <c r="U65" s="15"/>
      <c r="V65" s="20"/>
      <c r="W65" s="60">
        <f t="shared" si="5"/>
        <v>0</v>
      </c>
    </row>
    <row r="66" spans="2:23" x14ac:dyDescent="0.2">
      <c r="B66" s="11">
        <f t="shared" si="6"/>
        <v>53</v>
      </c>
      <c r="C66" s="18"/>
      <c r="D66" s="19"/>
      <c r="E66" s="19"/>
      <c r="F66" s="58"/>
      <c r="G66" s="66"/>
      <c r="H66" s="60">
        <f t="shared" si="7"/>
        <v>3188264</v>
      </c>
      <c r="I66" s="15"/>
      <c r="J66" s="40"/>
      <c r="K66" s="40"/>
      <c r="L66" s="15"/>
      <c r="M66" s="15"/>
      <c r="N66" s="15"/>
      <c r="O66" s="15"/>
      <c r="P66" s="15"/>
      <c r="Q66" s="15"/>
      <c r="R66" s="11" t="str">
        <f t="shared" si="18"/>
        <v/>
      </c>
      <c r="S66" s="15"/>
      <c r="T66" s="45"/>
      <c r="U66" s="15"/>
      <c r="V66" s="20"/>
      <c r="W66" s="60">
        <f t="shared" si="5"/>
        <v>0</v>
      </c>
    </row>
    <row r="67" spans="2:23" x14ac:dyDescent="0.2">
      <c r="B67" s="11">
        <f t="shared" si="6"/>
        <v>54</v>
      </c>
      <c r="C67" s="18"/>
      <c r="D67" s="19"/>
      <c r="E67" s="19"/>
      <c r="F67" s="58"/>
      <c r="G67" s="66"/>
      <c r="H67" s="60">
        <f t="shared" si="7"/>
        <v>3188264</v>
      </c>
      <c r="I67" s="15"/>
      <c r="J67" s="40"/>
      <c r="K67" s="40"/>
      <c r="L67" s="15"/>
      <c r="M67" s="15"/>
      <c r="N67" s="15"/>
      <c r="O67" s="15"/>
      <c r="P67" s="15"/>
      <c r="Q67" s="15"/>
      <c r="R67" s="11" t="str">
        <f t="shared" si="18"/>
        <v/>
      </c>
      <c r="S67" s="15"/>
      <c r="T67" s="45"/>
      <c r="U67" s="15"/>
      <c r="V67" s="20"/>
      <c r="W67" s="60">
        <f t="shared" si="5"/>
        <v>0</v>
      </c>
    </row>
    <row r="68" spans="2:23" x14ac:dyDescent="0.2">
      <c r="B68" s="11">
        <f t="shared" si="6"/>
        <v>55</v>
      </c>
      <c r="C68" s="18"/>
      <c r="D68" s="19"/>
      <c r="E68" s="19"/>
      <c r="F68" s="58"/>
      <c r="G68" s="66"/>
      <c r="H68" s="60">
        <f t="shared" si="7"/>
        <v>3188264</v>
      </c>
      <c r="I68" s="15"/>
      <c r="J68" s="40"/>
      <c r="K68" s="40"/>
      <c r="L68" s="15"/>
      <c r="M68" s="15"/>
      <c r="N68" s="15"/>
      <c r="O68" s="15"/>
      <c r="P68" s="15"/>
      <c r="Q68" s="15"/>
      <c r="R68" s="11" t="str">
        <f t="shared" si="18"/>
        <v/>
      </c>
      <c r="S68" s="15"/>
      <c r="T68" s="45"/>
      <c r="U68" s="15"/>
      <c r="V68" s="20"/>
      <c r="W68" s="60">
        <f t="shared" si="5"/>
        <v>0</v>
      </c>
    </row>
    <row r="69" spans="2:23" x14ac:dyDescent="0.2">
      <c r="B69" s="11">
        <f t="shared" si="6"/>
        <v>56</v>
      </c>
      <c r="C69" s="18"/>
      <c r="D69" s="19"/>
      <c r="E69" s="19"/>
      <c r="F69" s="58"/>
      <c r="G69" s="66"/>
      <c r="H69" s="60">
        <f t="shared" si="7"/>
        <v>3188264</v>
      </c>
      <c r="I69" s="15"/>
      <c r="J69" s="40"/>
      <c r="K69" s="40"/>
      <c r="L69" s="15"/>
      <c r="M69" s="15"/>
      <c r="N69" s="15"/>
      <c r="O69" s="15"/>
      <c r="P69" s="15"/>
      <c r="Q69" s="15"/>
      <c r="R69" s="11" t="str">
        <f t="shared" si="18"/>
        <v/>
      </c>
      <c r="S69" s="15"/>
      <c r="T69" s="45"/>
      <c r="U69" s="15"/>
      <c r="V69" s="20"/>
      <c r="W69" s="60">
        <f t="shared" si="5"/>
        <v>0</v>
      </c>
    </row>
    <row r="70" spans="2:23" x14ac:dyDescent="0.2">
      <c r="B70" s="11">
        <f t="shared" si="6"/>
        <v>57</v>
      </c>
      <c r="C70" s="18"/>
      <c r="D70" s="19"/>
      <c r="E70" s="19"/>
      <c r="F70" s="58"/>
      <c r="G70" s="66"/>
      <c r="H70" s="60">
        <f t="shared" si="7"/>
        <v>3188264</v>
      </c>
      <c r="I70" s="15"/>
      <c r="J70" s="40"/>
      <c r="K70" s="40"/>
      <c r="L70" s="15"/>
      <c r="M70" s="15"/>
      <c r="N70" s="15"/>
      <c r="O70" s="15"/>
      <c r="P70" s="15"/>
      <c r="Q70" s="15"/>
      <c r="R70" s="11" t="str">
        <f t="shared" si="18"/>
        <v/>
      </c>
      <c r="S70" s="15"/>
      <c r="T70" s="45"/>
      <c r="U70" s="15"/>
      <c r="V70" s="20"/>
      <c r="W70" s="60">
        <f t="shared" si="5"/>
        <v>0</v>
      </c>
    </row>
    <row r="71" spans="2:23" x14ac:dyDescent="0.2">
      <c r="B71" s="11">
        <f t="shared" si="6"/>
        <v>58</v>
      </c>
      <c r="C71" s="18"/>
      <c r="D71" s="19"/>
      <c r="E71" s="19"/>
      <c r="F71" s="58"/>
      <c r="G71" s="66"/>
      <c r="H71" s="60">
        <f t="shared" si="7"/>
        <v>3188264</v>
      </c>
      <c r="I71" s="15"/>
      <c r="J71" s="40"/>
      <c r="K71" s="40"/>
      <c r="L71" s="15"/>
      <c r="M71" s="15"/>
      <c r="N71" s="15"/>
      <c r="O71" s="15"/>
      <c r="P71" s="15"/>
      <c r="Q71" s="15"/>
      <c r="R71" s="11" t="str">
        <f t="shared" si="18"/>
        <v/>
      </c>
      <c r="S71" s="15"/>
      <c r="T71" s="45"/>
      <c r="U71" s="15"/>
      <c r="V71" s="20"/>
      <c r="W71" s="60">
        <f t="shared" si="5"/>
        <v>0</v>
      </c>
    </row>
    <row r="72" spans="2:23" x14ac:dyDescent="0.2">
      <c r="B72" s="11">
        <f t="shared" si="6"/>
        <v>59</v>
      </c>
      <c r="C72" s="18"/>
      <c r="D72" s="19"/>
      <c r="E72" s="19"/>
      <c r="F72" s="58"/>
      <c r="G72" s="66"/>
      <c r="H72" s="60">
        <f t="shared" si="7"/>
        <v>3188264</v>
      </c>
      <c r="I72" s="15"/>
      <c r="J72" s="40"/>
      <c r="K72" s="40"/>
      <c r="L72" s="15"/>
      <c r="M72" s="15"/>
      <c r="N72" s="15"/>
      <c r="O72" s="15"/>
      <c r="P72" s="15"/>
      <c r="Q72" s="15"/>
      <c r="R72" s="11" t="str">
        <f t="shared" si="18"/>
        <v/>
      </c>
      <c r="S72" s="15"/>
      <c r="T72" s="45"/>
      <c r="U72" s="15"/>
      <c r="V72" s="20"/>
      <c r="W72" s="60">
        <f t="shared" si="5"/>
        <v>0</v>
      </c>
    </row>
    <row r="73" spans="2:23" x14ac:dyDescent="0.2">
      <c r="B73" s="11">
        <f t="shared" si="6"/>
        <v>60</v>
      </c>
      <c r="C73" s="18"/>
      <c r="D73" s="19"/>
      <c r="E73" s="19"/>
      <c r="F73" s="58"/>
      <c r="G73" s="66"/>
      <c r="H73" s="60">
        <f t="shared" si="7"/>
        <v>3188264</v>
      </c>
      <c r="I73" s="15"/>
      <c r="J73" s="40"/>
      <c r="K73" s="40"/>
      <c r="L73" s="15"/>
      <c r="M73" s="15"/>
      <c r="N73" s="15"/>
      <c r="O73" s="15"/>
      <c r="P73" s="15"/>
      <c r="Q73" s="15"/>
      <c r="R73" s="11" t="str">
        <f t="shared" si="18"/>
        <v/>
      </c>
      <c r="S73" s="15"/>
      <c r="T73" s="45"/>
      <c r="U73" s="15"/>
      <c r="V73" s="20"/>
      <c r="W73" s="60">
        <f t="shared" si="5"/>
        <v>0</v>
      </c>
    </row>
    <row r="74" spans="2:23" x14ac:dyDescent="0.2">
      <c r="B74" s="11">
        <f t="shared" si="6"/>
        <v>61</v>
      </c>
      <c r="C74" s="18"/>
      <c r="D74" s="19"/>
      <c r="E74" s="19"/>
      <c r="F74" s="58"/>
      <c r="G74" s="66"/>
      <c r="H74" s="60">
        <f t="shared" si="7"/>
        <v>3188264</v>
      </c>
      <c r="I74" s="15"/>
      <c r="J74" s="40"/>
      <c r="K74" s="40"/>
      <c r="L74" s="15"/>
      <c r="M74" s="15"/>
      <c r="N74" s="15"/>
      <c r="O74" s="15"/>
      <c r="P74" s="15"/>
      <c r="Q74" s="15"/>
      <c r="R74" s="11" t="str">
        <f t="shared" si="18"/>
        <v/>
      </c>
      <c r="S74" s="15"/>
      <c r="T74" s="45"/>
      <c r="U74" s="15"/>
      <c r="V74" s="20"/>
      <c r="W74" s="60">
        <f t="shared" si="5"/>
        <v>0</v>
      </c>
    </row>
    <row r="75" spans="2:23" x14ac:dyDescent="0.2">
      <c r="B75" s="11">
        <f t="shared" si="6"/>
        <v>62</v>
      </c>
      <c r="C75" s="18"/>
      <c r="D75" s="19"/>
      <c r="E75" s="19"/>
      <c r="F75" s="58"/>
      <c r="G75" s="66"/>
      <c r="H75" s="60">
        <f t="shared" si="7"/>
        <v>3188264</v>
      </c>
      <c r="I75" s="15"/>
      <c r="J75" s="40"/>
      <c r="K75" s="40"/>
      <c r="L75" s="15"/>
      <c r="M75" s="15"/>
      <c r="N75" s="15"/>
      <c r="O75" s="15"/>
      <c r="P75" s="15"/>
      <c r="Q75" s="15"/>
      <c r="R75" s="11" t="str">
        <f t="shared" si="18"/>
        <v/>
      </c>
      <c r="S75" s="15"/>
      <c r="T75" s="45"/>
      <c r="U75" s="15"/>
      <c r="V75" s="20"/>
      <c r="W75" s="60">
        <f t="shared" si="5"/>
        <v>0</v>
      </c>
    </row>
  </sheetData>
  <autoFilter ref="B14:W53"/>
  <mergeCells count="2">
    <mergeCell ref="H10:O10"/>
    <mergeCell ref="T7:W7"/>
  </mergeCells>
  <conditionalFormatting sqref="R15:R19 R22:R75">
    <cfRule type="cellIs" dxfId="58" priority="346" operator="equal">
      <formula>"A"</formula>
    </cfRule>
  </conditionalFormatting>
  <conditionalFormatting sqref="R15:R19 R22:R75">
    <cfRule type="cellIs" dxfId="57" priority="345" operator="equal">
      <formula>"R"</formula>
    </cfRule>
  </conditionalFormatting>
  <conditionalFormatting sqref="M20 O20:Q20 N15:Q18 M19:Q19 M22:Q26 M28:Q75">
    <cfRule type="cellIs" dxfId="56" priority="341" operator="equal">
      <formula>"N"</formula>
    </cfRule>
    <cfRule type="cellIs" dxfId="55" priority="342" operator="equal">
      <formula>"O"</formula>
    </cfRule>
  </conditionalFormatting>
  <conditionalFormatting sqref="N20">
    <cfRule type="cellIs" dxfId="54" priority="217" operator="equal">
      <formula>"N"</formula>
    </cfRule>
    <cfRule type="cellIs" dxfId="53" priority="218" operator="equal">
      <formula>"O"</formula>
    </cfRule>
  </conditionalFormatting>
  <conditionalFormatting sqref="O21:Q21 M21">
    <cfRule type="cellIs" dxfId="52" priority="199" operator="equal">
      <formula>"N"</formula>
    </cfRule>
    <cfRule type="cellIs" dxfId="51" priority="200" operator="equal">
      <formula>"O"</formula>
    </cfRule>
  </conditionalFormatting>
  <conditionalFormatting sqref="N21">
    <cfRule type="cellIs" dxfId="50" priority="195" operator="equal">
      <formula>"N"</formula>
    </cfRule>
    <cfRule type="cellIs" dxfId="49" priority="196" operator="equal">
      <formula>"O"</formula>
    </cfRule>
  </conditionalFormatting>
  <conditionalFormatting sqref="M27:Q27">
    <cfRule type="cellIs" dxfId="48" priority="167" operator="equal">
      <formula>"N"</formula>
    </cfRule>
    <cfRule type="cellIs" dxfId="47" priority="168" operator="equal">
      <formula>"O"</formula>
    </cfRule>
  </conditionalFormatting>
  <conditionalFormatting sqref="V15:V75">
    <cfRule type="cellIs" dxfId="46" priority="51" operator="greaterThan">
      <formula>25</formula>
    </cfRule>
    <cfRule type="cellIs" dxfId="45" priority="52" operator="lessThanOrEqual">
      <formula>25</formula>
    </cfRule>
  </conditionalFormatting>
  <printOptions horizontalCentered="1" gridLines="1"/>
  <pageMargins left="0.23622047244094491" right="0.23622047244094491" top="0.55118110236220474" bottom="0.35433070866141736" header="0.19685039370078741" footer="0"/>
  <pageSetup paperSize="9" scale="42" orientation="landscape" horizontalDpi="300" verticalDpi="300" r:id="rId1"/>
  <headerFooter>
    <oddFooter>&amp;R&amp;Z&amp;F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6:AB30"/>
  <sheetViews>
    <sheetView topLeftCell="B4" workbookViewId="0">
      <pane xSplit="5" ySplit="1" topLeftCell="Q5" activePane="bottomRight" state="frozen"/>
      <selection activeCell="B21" sqref="B21"/>
      <selection pane="topRight" activeCell="B21" sqref="B21"/>
      <selection pane="bottomLeft" activeCell="B21" sqref="B21"/>
      <selection pane="bottomRight" activeCell="D20" sqref="D20"/>
    </sheetView>
  </sheetViews>
  <sheetFormatPr baseColWidth="10" defaultRowHeight="12.75" outlineLevelCol="1" x14ac:dyDescent="0.2"/>
  <cols>
    <col min="1" max="2" width="11.42578125" style="1"/>
    <col min="3" max="3" width="47.85546875" style="1" bestFit="1" customWidth="1"/>
    <col min="4" max="4" width="16.5703125" style="1" customWidth="1"/>
    <col min="5" max="5" width="11.42578125" style="1"/>
    <col min="6" max="6" width="11.85546875" style="2" bestFit="1" customWidth="1"/>
    <col min="7" max="7" width="18.85546875" style="2" bestFit="1" customWidth="1"/>
    <col min="8" max="8" width="11.42578125" style="1" outlineLevel="1"/>
    <col min="9" max="10" width="11.42578125" style="2" outlineLevel="1"/>
    <col min="11" max="21" width="11.42578125" style="1"/>
    <col min="22" max="23" width="11.42578125" style="2"/>
    <col min="24" max="24" width="11.42578125" style="1"/>
    <col min="25" max="25" width="11.42578125" style="43"/>
    <col min="26" max="26" width="11.42578125" style="42" outlineLevel="1"/>
    <col min="27" max="28" width="11.42578125" style="1" outlineLevel="1"/>
    <col min="29" max="16384" width="11.42578125" style="1"/>
  </cols>
  <sheetData>
    <row r="6" spans="1:26" ht="51" x14ac:dyDescent="0.2">
      <c r="B6" s="3" t="s">
        <v>0</v>
      </c>
      <c r="C6" s="4" t="s">
        <v>1</v>
      </c>
      <c r="D6" s="4" t="s">
        <v>2</v>
      </c>
      <c r="E6" s="41" t="s">
        <v>48</v>
      </c>
      <c r="F6" s="5" t="s">
        <v>3</v>
      </c>
      <c r="G6" s="6" t="s">
        <v>4</v>
      </c>
      <c r="H6" s="7" t="s">
        <v>34</v>
      </c>
      <c r="I6" s="7" t="s">
        <v>35</v>
      </c>
      <c r="J6" s="7" t="s">
        <v>36</v>
      </c>
      <c r="K6" s="7" t="s">
        <v>31</v>
      </c>
      <c r="L6" s="8" t="s">
        <v>29</v>
      </c>
      <c r="M6" s="8" t="s">
        <v>12</v>
      </c>
      <c r="N6" s="8" t="s">
        <v>13</v>
      </c>
      <c r="O6" s="8" t="s">
        <v>14</v>
      </c>
      <c r="P6" s="8" t="s">
        <v>15</v>
      </c>
      <c r="Q6" s="3" t="s">
        <v>5</v>
      </c>
      <c r="R6" s="7" t="s">
        <v>32</v>
      </c>
      <c r="S6" s="7" t="s">
        <v>39</v>
      </c>
      <c r="T6" s="7" t="s">
        <v>33</v>
      </c>
      <c r="U6" s="7" t="s">
        <v>37</v>
      </c>
      <c r="V6" s="9" t="s">
        <v>6</v>
      </c>
      <c r="W6" s="10" t="s">
        <v>23</v>
      </c>
      <c r="X6" s="10" t="s">
        <v>26</v>
      </c>
      <c r="Y6" s="10" t="s">
        <v>22</v>
      </c>
      <c r="Z6" s="10" t="s">
        <v>22</v>
      </c>
    </row>
    <row r="7" spans="1:26" x14ac:dyDescent="0.2">
      <c r="A7" s="3"/>
      <c r="B7" s="4"/>
      <c r="C7" s="4"/>
      <c r="D7" s="41" t="s">
        <v>59</v>
      </c>
      <c r="E7" s="5"/>
      <c r="F7" s="5">
        <v>1E-4</v>
      </c>
      <c r="G7" s="7"/>
      <c r="H7" s="7"/>
      <c r="I7" s="7"/>
      <c r="J7" s="7"/>
      <c r="K7" s="8"/>
      <c r="L7" s="8"/>
      <c r="M7" s="8"/>
      <c r="N7" s="8"/>
      <c r="O7" s="8"/>
      <c r="P7" s="3"/>
      <c r="Q7" s="7"/>
      <c r="R7" s="7"/>
      <c r="S7" s="22">
        <v>2015</v>
      </c>
      <c r="T7" s="7"/>
      <c r="U7" s="9"/>
      <c r="V7" s="10"/>
      <c r="W7" s="10"/>
      <c r="X7" s="10"/>
      <c r="Y7" s="1"/>
      <c r="Z7" s="1"/>
    </row>
    <row r="8" spans="1:26" x14ac:dyDescent="0.2">
      <c r="A8" s="3"/>
      <c r="B8" s="4"/>
      <c r="C8" s="4"/>
      <c r="D8" s="41" t="s">
        <v>76</v>
      </c>
      <c r="E8" s="5"/>
      <c r="F8" s="5">
        <v>1E-4</v>
      </c>
      <c r="G8" s="7"/>
      <c r="H8" s="7"/>
      <c r="I8" s="7"/>
      <c r="J8" s="7"/>
      <c r="K8" s="8"/>
      <c r="L8" s="8"/>
      <c r="M8" s="8"/>
      <c r="N8" s="8"/>
      <c r="O8" s="8"/>
      <c r="P8" s="3"/>
      <c r="Q8" s="7"/>
      <c r="R8" s="7"/>
      <c r="S8" s="22">
        <v>2015</v>
      </c>
      <c r="T8" s="7"/>
      <c r="U8" s="9"/>
      <c r="V8" s="10"/>
      <c r="W8" s="10"/>
      <c r="X8" s="10"/>
      <c r="Y8" s="1"/>
      <c r="Z8" s="1"/>
    </row>
    <row r="9" spans="1:26" x14ac:dyDescent="0.2">
      <c r="B9" s="11">
        <v>53</v>
      </c>
      <c r="C9" s="18" t="s">
        <v>54</v>
      </c>
      <c r="D9" s="19" t="s">
        <v>76</v>
      </c>
      <c r="E9" s="19" t="s">
        <v>17</v>
      </c>
      <c r="F9" s="14">
        <v>4784</v>
      </c>
      <c r="G9" s="14">
        <v>1765735</v>
      </c>
      <c r="H9" s="15">
        <v>41619</v>
      </c>
      <c r="I9" s="40">
        <v>41619</v>
      </c>
      <c r="J9" s="40">
        <v>41658</v>
      </c>
      <c r="K9" s="15">
        <v>41660</v>
      </c>
      <c r="L9" s="15" t="s">
        <v>16</v>
      </c>
      <c r="M9" s="15" t="s">
        <v>16</v>
      </c>
      <c r="N9" s="15" t="s">
        <v>16</v>
      </c>
      <c r="O9" s="15" t="s">
        <v>16</v>
      </c>
      <c r="P9" s="15" t="s">
        <v>16</v>
      </c>
      <c r="Q9" s="11" t="s">
        <v>27</v>
      </c>
      <c r="R9" s="15">
        <v>41666</v>
      </c>
      <c r="S9" s="22">
        <v>2014</v>
      </c>
      <c r="T9" s="15">
        <v>41666</v>
      </c>
      <c r="U9" s="20">
        <v>34</v>
      </c>
      <c r="V9" s="14">
        <v>1765735</v>
      </c>
      <c r="W9" s="17" t="s">
        <v>20</v>
      </c>
      <c r="X9" s="44"/>
      <c r="Y9" s="17"/>
    </row>
    <row r="10" spans="1:26" x14ac:dyDescent="0.2">
      <c r="B10" s="11">
        <v>55</v>
      </c>
      <c r="C10" s="18" t="s">
        <v>61</v>
      </c>
      <c r="D10" s="19" t="s">
        <v>55</v>
      </c>
      <c r="E10" s="19" t="s">
        <v>17</v>
      </c>
      <c r="F10" s="14">
        <v>7500</v>
      </c>
      <c r="G10" s="14">
        <v>1789364</v>
      </c>
      <c r="H10" s="15">
        <v>41723</v>
      </c>
      <c r="I10" s="40">
        <v>41723</v>
      </c>
      <c r="J10" s="40">
        <v>41732</v>
      </c>
      <c r="K10" s="46"/>
      <c r="L10" s="15" t="s">
        <v>16</v>
      </c>
      <c r="M10" s="46"/>
      <c r="N10" s="46"/>
      <c r="O10" s="46"/>
      <c r="P10" s="46"/>
      <c r="Q10" s="11" t="s">
        <v>27</v>
      </c>
      <c r="R10" s="46"/>
      <c r="S10" s="22">
        <v>2014</v>
      </c>
      <c r="T10" s="15">
        <v>41736</v>
      </c>
      <c r="U10" s="20">
        <v>10</v>
      </c>
      <c r="V10" s="14">
        <v>1789364</v>
      </c>
      <c r="W10" s="17" t="s">
        <v>20</v>
      </c>
      <c r="X10" s="44"/>
      <c r="Y10" s="17"/>
    </row>
    <row r="11" spans="1:26" x14ac:dyDescent="0.2">
      <c r="B11" s="11">
        <v>58</v>
      </c>
      <c r="C11" s="18" t="s">
        <v>62</v>
      </c>
      <c r="D11" s="13" t="s">
        <v>58</v>
      </c>
      <c r="E11" s="19" t="s">
        <v>17</v>
      </c>
      <c r="F11" s="14">
        <v>3476</v>
      </c>
      <c r="G11" s="14">
        <v>1792840</v>
      </c>
      <c r="H11" s="15">
        <v>41697</v>
      </c>
      <c r="I11" s="40">
        <v>41723</v>
      </c>
      <c r="J11" s="40">
        <v>41732</v>
      </c>
      <c r="K11" s="15"/>
      <c r="L11" s="15" t="s">
        <v>16</v>
      </c>
      <c r="M11" s="15" t="s">
        <v>16</v>
      </c>
      <c r="N11" s="15" t="s">
        <v>16</v>
      </c>
      <c r="O11" s="15" t="s">
        <v>16</v>
      </c>
      <c r="P11" s="15" t="s">
        <v>16</v>
      </c>
      <c r="Q11" s="11" t="s">
        <v>27</v>
      </c>
      <c r="R11" s="15">
        <v>41732</v>
      </c>
      <c r="S11" s="22">
        <v>2014</v>
      </c>
      <c r="T11" s="15">
        <v>41736</v>
      </c>
      <c r="U11" s="20">
        <v>28</v>
      </c>
      <c r="V11" s="14">
        <v>1792840</v>
      </c>
      <c r="W11" s="17" t="s">
        <v>20</v>
      </c>
      <c r="X11" s="44"/>
      <c r="Y11" s="17"/>
    </row>
    <row r="12" spans="1:26" x14ac:dyDescent="0.2">
      <c r="B12" s="11">
        <v>60</v>
      </c>
      <c r="C12" s="18" t="s">
        <v>66</v>
      </c>
      <c r="D12" s="19" t="s">
        <v>56</v>
      </c>
      <c r="E12" s="19" t="s">
        <v>17</v>
      </c>
      <c r="F12" s="14">
        <v>3822</v>
      </c>
      <c r="G12" s="14">
        <v>1834662</v>
      </c>
      <c r="H12" s="15">
        <v>41737</v>
      </c>
      <c r="I12" s="40">
        <v>41850</v>
      </c>
      <c r="J12" s="40">
        <v>41851</v>
      </c>
      <c r="K12" s="46"/>
      <c r="L12" s="15" t="s">
        <v>16</v>
      </c>
      <c r="M12" s="15"/>
      <c r="N12" s="15"/>
      <c r="O12" s="15"/>
      <c r="P12" s="15"/>
      <c r="Q12" s="11" t="s">
        <v>27</v>
      </c>
      <c r="R12" s="46"/>
      <c r="S12" s="22">
        <v>2014</v>
      </c>
      <c r="T12" s="15">
        <v>41851</v>
      </c>
      <c r="U12" s="20">
        <v>83</v>
      </c>
      <c r="V12" s="14">
        <v>1834662</v>
      </c>
      <c r="W12" s="17" t="s">
        <v>20</v>
      </c>
      <c r="X12" s="44"/>
      <c r="Y12" s="17"/>
    </row>
    <row r="13" spans="1:26" x14ac:dyDescent="0.2">
      <c r="B13" s="11">
        <v>64</v>
      </c>
      <c r="C13" s="18" t="s">
        <v>65</v>
      </c>
      <c r="D13" s="13" t="s">
        <v>58</v>
      </c>
      <c r="E13" s="19" t="s">
        <v>17</v>
      </c>
      <c r="F13" s="14">
        <v>1479</v>
      </c>
      <c r="G13" s="14">
        <v>1937421</v>
      </c>
      <c r="H13" s="15">
        <v>41778</v>
      </c>
      <c r="I13" s="40">
        <v>41796</v>
      </c>
      <c r="J13" s="40">
        <v>41796</v>
      </c>
      <c r="K13" s="46"/>
      <c r="L13" s="15" t="s">
        <v>16</v>
      </c>
      <c r="M13" s="46"/>
      <c r="N13" s="46"/>
      <c r="O13" s="46"/>
      <c r="P13" s="46"/>
      <c r="Q13" s="11" t="s">
        <v>27</v>
      </c>
      <c r="R13" s="46"/>
      <c r="S13" s="22">
        <v>2014</v>
      </c>
      <c r="T13" s="15">
        <v>41800</v>
      </c>
      <c r="U13" s="20">
        <v>17</v>
      </c>
      <c r="V13" s="14">
        <v>1937421</v>
      </c>
      <c r="W13" s="17" t="s">
        <v>20</v>
      </c>
      <c r="X13" s="44"/>
      <c r="Y13" s="17"/>
    </row>
    <row r="14" spans="1:26" x14ac:dyDescent="0.2">
      <c r="B14" s="11">
        <v>65</v>
      </c>
      <c r="C14" s="18" t="s">
        <v>69</v>
      </c>
      <c r="D14" s="19" t="s">
        <v>55</v>
      </c>
      <c r="E14" s="19" t="s">
        <v>17</v>
      </c>
      <c r="F14" s="14">
        <v>1791</v>
      </c>
      <c r="G14" s="14">
        <v>1939212</v>
      </c>
      <c r="H14" s="15">
        <v>41778</v>
      </c>
      <c r="I14" s="40">
        <v>41796</v>
      </c>
      <c r="J14" s="40">
        <v>41796</v>
      </c>
      <c r="K14" s="46"/>
      <c r="L14" s="15" t="s">
        <v>16</v>
      </c>
      <c r="M14" s="46"/>
      <c r="N14" s="46"/>
      <c r="O14" s="46"/>
      <c r="P14" s="46"/>
      <c r="Q14" s="11" t="s">
        <v>27</v>
      </c>
      <c r="R14" s="46"/>
      <c r="S14" s="22">
        <v>2014</v>
      </c>
      <c r="T14" s="15">
        <v>41800</v>
      </c>
      <c r="U14" s="20">
        <v>17</v>
      </c>
      <c r="V14" s="14">
        <v>1939212</v>
      </c>
      <c r="W14" s="17" t="s">
        <v>20</v>
      </c>
      <c r="X14" s="44"/>
      <c r="Y14" s="17"/>
    </row>
    <row r="15" spans="1:26" x14ac:dyDescent="0.2">
      <c r="B15" s="11">
        <v>66</v>
      </c>
      <c r="C15" s="18" t="s">
        <v>70</v>
      </c>
      <c r="D15" s="19" t="s">
        <v>76</v>
      </c>
      <c r="E15" s="19" t="s">
        <v>17</v>
      </c>
      <c r="F15" s="14">
        <v>4473</v>
      </c>
      <c r="G15" s="14">
        <v>1943685</v>
      </c>
      <c r="H15" s="15">
        <v>41803</v>
      </c>
      <c r="I15" s="40">
        <v>41843</v>
      </c>
      <c r="J15" s="40">
        <v>41843</v>
      </c>
      <c r="K15" s="46"/>
      <c r="L15" s="15" t="s">
        <v>16</v>
      </c>
      <c r="M15" s="15" t="s">
        <v>16</v>
      </c>
      <c r="N15" s="15"/>
      <c r="O15" s="15"/>
      <c r="P15" s="15"/>
      <c r="Q15" s="11" t="s">
        <v>27</v>
      </c>
      <c r="R15" s="46"/>
      <c r="S15" s="22">
        <v>2014</v>
      </c>
      <c r="T15" s="15">
        <v>41849</v>
      </c>
      <c r="U15" s="20">
        <v>33</v>
      </c>
      <c r="V15" s="14">
        <v>1943685</v>
      </c>
      <c r="W15" s="17" t="s">
        <v>20</v>
      </c>
      <c r="X15" s="44"/>
      <c r="Y15" s="17"/>
    </row>
    <row r="16" spans="1:26" x14ac:dyDescent="0.2">
      <c r="B16" s="11">
        <v>70</v>
      </c>
      <c r="C16" s="18" t="s">
        <v>74</v>
      </c>
      <c r="D16" s="19" t="s">
        <v>56</v>
      </c>
      <c r="E16" s="19" t="s">
        <v>17</v>
      </c>
      <c r="F16" s="14">
        <v>7889</v>
      </c>
      <c r="G16" s="14">
        <v>2130578</v>
      </c>
      <c r="H16" s="15">
        <v>41831</v>
      </c>
      <c r="I16" s="40">
        <v>41837</v>
      </c>
      <c r="J16" s="40">
        <v>41837</v>
      </c>
      <c r="K16" s="46"/>
      <c r="L16" s="15" t="s">
        <v>16</v>
      </c>
      <c r="M16" s="15" t="s">
        <v>16</v>
      </c>
      <c r="N16" s="15"/>
      <c r="O16" s="15"/>
      <c r="P16" s="15"/>
      <c r="Q16" s="11" t="s">
        <v>27</v>
      </c>
      <c r="R16" s="46"/>
      <c r="S16" s="22">
        <v>2014</v>
      </c>
      <c r="T16" s="15">
        <v>41843</v>
      </c>
      <c r="U16" s="20">
        <v>9</v>
      </c>
      <c r="V16" s="14">
        <v>2130578</v>
      </c>
      <c r="W16" s="17" t="s">
        <v>20</v>
      </c>
      <c r="X16" s="44"/>
      <c r="Y16" s="17"/>
    </row>
    <row r="17" spans="2:25" x14ac:dyDescent="0.2">
      <c r="B17" s="11">
        <v>71</v>
      </c>
      <c r="C17" s="18" t="s">
        <v>75</v>
      </c>
      <c r="D17" s="19" t="s">
        <v>56</v>
      </c>
      <c r="E17" s="19" t="s">
        <v>17</v>
      </c>
      <c r="F17" s="14">
        <v>4500</v>
      </c>
      <c r="G17" s="14">
        <v>2135078</v>
      </c>
      <c r="H17" s="15">
        <v>41817</v>
      </c>
      <c r="I17" s="40">
        <v>41843</v>
      </c>
      <c r="J17" s="40">
        <v>41843</v>
      </c>
      <c r="K17" s="46"/>
      <c r="L17" s="15" t="s">
        <v>16</v>
      </c>
      <c r="M17" s="15" t="s">
        <v>16</v>
      </c>
      <c r="N17" s="15"/>
      <c r="O17" s="15"/>
      <c r="P17" s="15"/>
      <c r="Q17" s="11" t="s">
        <v>27</v>
      </c>
      <c r="R17" s="46"/>
      <c r="S17" s="22">
        <v>2014</v>
      </c>
      <c r="T17" s="15">
        <v>41849</v>
      </c>
      <c r="U17" s="20">
        <v>23</v>
      </c>
      <c r="V17" s="14">
        <v>2135078</v>
      </c>
      <c r="W17" s="17" t="s">
        <v>20</v>
      </c>
      <c r="X17" s="44"/>
      <c r="Y17" s="17"/>
    </row>
    <row r="18" spans="2:25" x14ac:dyDescent="0.2">
      <c r="B18" s="11">
        <v>73</v>
      </c>
      <c r="C18" s="18" t="s">
        <v>78</v>
      </c>
      <c r="D18" s="19" t="s">
        <v>56</v>
      </c>
      <c r="E18" s="19" t="s">
        <v>17</v>
      </c>
      <c r="F18" s="14">
        <v>1249</v>
      </c>
      <c r="G18" s="14">
        <v>2158754</v>
      </c>
      <c r="H18" s="15">
        <v>41897</v>
      </c>
      <c r="I18" s="40">
        <v>41906</v>
      </c>
      <c r="J18" s="40">
        <v>41915</v>
      </c>
      <c r="K18" s="46"/>
      <c r="L18" s="15" t="s">
        <v>16</v>
      </c>
      <c r="M18" s="15"/>
      <c r="N18" s="15"/>
      <c r="O18" s="15"/>
      <c r="P18" s="15"/>
      <c r="Q18" s="11" t="s">
        <v>27</v>
      </c>
      <c r="R18" s="46"/>
      <c r="S18" s="22">
        <v>2014</v>
      </c>
      <c r="T18" s="15">
        <v>41915</v>
      </c>
      <c r="U18" s="20">
        <v>15</v>
      </c>
      <c r="V18" s="14">
        <v>2158754</v>
      </c>
      <c r="W18" s="17" t="s">
        <v>20</v>
      </c>
      <c r="X18" s="44"/>
      <c r="Y18" s="17"/>
    </row>
    <row r="19" spans="2:25" ht="25.5" x14ac:dyDescent="0.2">
      <c r="B19" s="11">
        <v>76</v>
      </c>
      <c r="C19" s="48" t="s">
        <v>83</v>
      </c>
      <c r="D19" s="19" t="s">
        <v>56</v>
      </c>
      <c r="E19" s="19" t="s">
        <v>17</v>
      </c>
      <c r="F19" s="14">
        <v>8687</v>
      </c>
      <c r="G19" s="14">
        <v>2366486</v>
      </c>
      <c r="H19" s="15">
        <v>41948</v>
      </c>
      <c r="I19" s="40">
        <v>41954</v>
      </c>
      <c r="J19" s="40">
        <v>41954</v>
      </c>
      <c r="K19" s="15">
        <v>41954</v>
      </c>
      <c r="L19" s="15" t="s">
        <v>16</v>
      </c>
      <c r="M19" s="15" t="s">
        <v>16</v>
      </c>
      <c r="N19" s="15" t="s">
        <v>16</v>
      </c>
      <c r="O19" s="15" t="s">
        <v>16</v>
      </c>
      <c r="P19" s="15" t="s">
        <v>16</v>
      </c>
      <c r="Q19" s="11" t="s">
        <v>27</v>
      </c>
      <c r="R19" s="15">
        <v>41954</v>
      </c>
      <c r="S19" s="22">
        <v>2014</v>
      </c>
      <c r="T19" s="15">
        <v>41961</v>
      </c>
      <c r="U19" s="20">
        <v>10</v>
      </c>
      <c r="V19" s="14">
        <v>2366486</v>
      </c>
      <c r="W19" s="17" t="s">
        <v>46</v>
      </c>
      <c r="X19" s="44" t="s">
        <v>28</v>
      </c>
      <c r="Y19" s="17"/>
    </row>
    <row r="20" spans="2:25" x14ac:dyDescent="0.2">
      <c r="B20" s="11">
        <v>79</v>
      </c>
      <c r="C20" s="18" t="s">
        <v>85</v>
      </c>
      <c r="D20" s="19" t="s">
        <v>58</v>
      </c>
      <c r="E20" s="19" t="s">
        <v>17</v>
      </c>
      <c r="F20" s="14">
        <v>2338</v>
      </c>
      <c r="G20" s="14">
        <v>2509648</v>
      </c>
      <c r="H20" s="15">
        <v>41974</v>
      </c>
      <c r="I20" s="40">
        <v>41993</v>
      </c>
      <c r="J20" s="40">
        <v>41993</v>
      </c>
      <c r="K20" s="46"/>
      <c r="L20" s="15" t="s">
        <v>16</v>
      </c>
      <c r="M20" s="15"/>
      <c r="N20" s="15"/>
      <c r="O20" s="15"/>
      <c r="P20" s="15"/>
      <c r="Q20" s="11" t="s">
        <v>27</v>
      </c>
      <c r="R20" s="46"/>
      <c r="S20" s="22">
        <v>2015</v>
      </c>
      <c r="T20" s="15">
        <v>42027</v>
      </c>
      <c r="U20" s="20">
        <v>40</v>
      </c>
      <c r="V20" s="14">
        <v>2509648</v>
      </c>
      <c r="W20" s="17" t="s">
        <v>20</v>
      </c>
      <c r="X20" s="44"/>
      <c r="Y20" s="17"/>
    </row>
    <row r="21" spans="2:25" x14ac:dyDescent="0.2">
      <c r="B21" s="11">
        <v>80</v>
      </c>
      <c r="C21" s="18" t="s">
        <v>86</v>
      </c>
      <c r="D21" s="19" t="s">
        <v>58</v>
      </c>
      <c r="E21" s="19" t="s">
        <v>17</v>
      </c>
      <c r="F21" s="14">
        <v>4160</v>
      </c>
      <c r="G21" s="14">
        <v>2513808</v>
      </c>
      <c r="H21" s="15">
        <v>42024</v>
      </c>
      <c r="I21" s="40">
        <v>42026</v>
      </c>
      <c r="J21" s="40">
        <v>42026</v>
      </c>
      <c r="K21" s="46"/>
      <c r="L21" s="15" t="s">
        <v>16</v>
      </c>
      <c r="M21" s="15"/>
      <c r="N21" s="15"/>
      <c r="O21" s="15"/>
      <c r="P21" s="15"/>
      <c r="Q21" s="11" t="s">
        <v>27</v>
      </c>
      <c r="R21" s="46"/>
      <c r="S21" s="22">
        <v>2015</v>
      </c>
      <c r="T21" s="15">
        <v>42027</v>
      </c>
      <c r="U21" s="20">
        <v>4</v>
      </c>
      <c r="V21" s="14">
        <v>2513808</v>
      </c>
      <c r="W21" s="17" t="s">
        <v>20</v>
      </c>
      <c r="X21" s="44"/>
      <c r="Y21" s="17"/>
    </row>
    <row r="22" spans="2:25" x14ac:dyDescent="0.2">
      <c r="B22" s="11">
        <v>81</v>
      </c>
      <c r="C22" s="18" t="s">
        <v>89</v>
      </c>
      <c r="D22" s="19" t="s">
        <v>55</v>
      </c>
      <c r="E22" s="19" t="s">
        <v>17</v>
      </c>
      <c r="F22" s="14">
        <v>5068</v>
      </c>
      <c r="G22" s="14">
        <v>2518876</v>
      </c>
      <c r="H22" s="15">
        <v>41981</v>
      </c>
      <c r="I22" s="40">
        <v>42026</v>
      </c>
      <c r="J22" s="40">
        <v>42026</v>
      </c>
      <c r="K22" s="46"/>
      <c r="L22" s="15" t="s">
        <v>16</v>
      </c>
      <c r="M22" s="15"/>
      <c r="N22" s="15"/>
      <c r="O22" s="15"/>
      <c r="P22" s="15"/>
      <c r="Q22" s="11" t="s">
        <v>27</v>
      </c>
      <c r="R22" s="46"/>
      <c r="S22" s="22">
        <v>2015</v>
      </c>
      <c r="T22" s="15">
        <v>42027</v>
      </c>
      <c r="U22" s="20">
        <v>35</v>
      </c>
      <c r="V22" s="14">
        <v>2518876</v>
      </c>
      <c r="W22" s="17" t="s">
        <v>20</v>
      </c>
      <c r="X22" s="44"/>
      <c r="Y22" s="17"/>
    </row>
    <row r="23" spans="2:25" x14ac:dyDescent="0.2">
      <c r="B23" s="11">
        <v>84</v>
      </c>
      <c r="C23" s="18" t="s">
        <v>90</v>
      </c>
      <c r="D23" s="19" t="s">
        <v>57</v>
      </c>
      <c r="E23" s="19" t="s">
        <v>17</v>
      </c>
      <c r="F23" s="14">
        <v>6975</v>
      </c>
      <c r="G23" s="14">
        <v>2548745</v>
      </c>
      <c r="H23" s="15">
        <v>42032</v>
      </c>
      <c r="I23" s="40">
        <v>42057</v>
      </c>
      <c r="J23" s="40">
        <v>42057</v>
      </c>
      <c r="K23" s="46"/>
      <c r="L23" s="15" t="s">
        <v>16</v>
      </c>
      <c r="M23" s="15" t="s">
        <v>16</v>
      </c>
      <c r="N23" s="15" t="s">
        <v>16</v>
      </c>
      <c r="O23" s="15" t="s">
        <v>16</v>
      </c>
      <c r="P23" s="15" t="s">
        <v>16</v>
      </c>
      <c r="Q23" s="11" t="s">
        <v>27</v>
      </c>
      <c r="R23" s="46"/>
      <c r="S23" s="22">
        <v>2015</v>
      </c>
      <c r="T23" s="15">
        <v>42057</v>
      </c>
      <c r="U23" s="20">
        <v>18</v>
      </c>
      <c r="V23" s="14">
        <v>2539245</v>
      </c>
      <c r="W23" s="17" t="s">
        <v>20</v>
      </c>
      <c r="X23" s="44"/>
      <c r="Y23" s="17"/>
    </row>
    <row r="24" spans="2:25" x14ac:dyDescent="0.2">
      <c r="B24" s="11">
        <v>87</v>
      </c>
      <c r="C24" s="18" t="s">
        <v>94</v>
      </c>
      <c r="D24" s="19" t="s">
        <v>57</v>
      </c>
      <c r="E24" s="19" t="s">
        <v>17</v>
      </c>
      <c r="F24" s="14">
        <v>6695</v>
      </c>
      <c r="G24" s="14">
        <v>2577672</v>
      </c>
      <c r="H24" s="15">
        <v>42041</v>
      </c>
      <c r="I24" s="40">
        <v>42044</v>
      </c>
      <c r="J24" s="40">
        <v>42045</v>
      </c>
      <c r="K24" s="46"/>
      <c r="L24" s="15" t="s">
        <v>16</v>
      </c>
      <c r="M24" s="15"/>
      <c r="N24" s="15"/>
      <c r="O24" s="15"/>
      <c r="P24" s="15"/>
      <c r="Q24" s="11" t="s">
        <v>27</v>
      </c>
      <c r="R24" s="46"/>
      <c r="S24" s="22">
        <v>2015</v>
      </c>
      <c r="T24" s="15">
        <v>42046</v>
      </c>
      <c r="U24" s="20">
        <v>4</v>
      </c>
      <c r="V24" s="14">
        <v>2545940</v>
      </c>
      <c r="W24" s="17" t="s">
        <v>20</v>
      </c>
      <c r="X24" s="44"/>
      <c r="Y24" s="17"/>
    </row>
    <row r="25" spans="2:25" x14ac:dyDescent="0.2">
      <c r="B25" s="11">
        <v>90</v>
      </c>
      <c r="C25" s="18" t="s">
        <v>91</v>
      </c>
      <c r="D25" s="19" t="s">
        <v>58</v>
      </c>
      <c r="E25" s="19" t="s">
        <v>17</v>
      </c>
      <c r="F25" s="14">
        <v>2568</v>
      </c>
      <c r="G25" s="14">
        <v>2702880</v>
      </c>
      <c r="H25" s="15">
        <v>42040</v>
      </c>
      <c r="I25" s="40">
        <v>42057</v>
      </c>
      <c r="J25" s="40">
        <v>42057</v>
      </c>
      <c r="K25" s="46"/>
      <c r="L25" s="15" t="s">
        <v>16</v>
      </c>
      <c r="M25" s="15"/>
      <c r="N25" s="15"/>
      <c r="O25" s="15"/>
      <c r="P25" s="15"/>
      <c r="Q25" s="11" t="s">
        <v>27</v>
      </c>
      <c r="R25" s="46"/>
      <c r="S25" s="22">
        <v>2015</v>
      </c>
      <c r="T25" s="15">
        <v>42057</v>
      </c>
      <c r="U25" s="20">
        <v>12</v>
      </c>
      <c r="V25" s="14">
        <v>2671148</v>
      </c>
      <c r="W25" s="17" t="s">
        <v>20</v>
      </c>
      <c r="X25" s="44"/>
      <c r="Y25" s="17"/>
    </row>
    <row r="26" spans="2:25" x14ac:dyDescent="0.2">
      <c r="B26" s="11">
        <v>91</v>
      </c>
      <c r="C26" s="18" t="s">
        <v>108</v>
      </c>
      <c r="D26" s="19" t="s">
        <v>58</v>
      </c>
      <c r="E26" s="19" t="s">
        <v>17</v>
      </c>
      <c r="F26" s="14">
        <v>6263</v>
      </c>
      <c r="G26" s="14">
        <v>2706575</v>
      </c>
      <c r="H26" s="15">
        <v>42052</v>
      </c>
      <c r="I26" s="40">
        <v>42057</v>
      </c>
      <c r="J26" s="40">
        <v>42057</v>
      </c>
      <c r="K26" s="46"/>
      <c r="L26" s="15" t="s">
        <v>16</v>
      </c>
      <c r="M26" s="15"/>
      <c r="N26" s="15"/>
      <c r="O26" s="15"/>
      <c r="P26" s="15"/>
      <c r="Q26" s="11" t="s">
        <v>27</v>
      </c>
      <c r="R26" s="46"/>
      <c r="S26" s="22">
        <v>2015</v>
      </c>
      <c r="T26" s="15">
        <v>42057</v>
      </c>
      <c r="U26" s="20">
        <v>4</v>
      </c>
      <c r="V26" s="14">
        <v>2677411</v>
      </c>
      <c r="W26" s="17" t="s">
        <v>20</v>
      </c>
      <c r="X26" s="44"/>
      <c r="Y26" s="17"/>
    </row>
    <row r="27" spans="2:25" x14ac:dyDescent="0.2">
      <c r="B27" s="11">
        <v>92</v>
      </c>
      <c r="C27" s="18" t="s">
        <v>109</v>
      </c>
      <c r="D27" s="19" t="s">
        <v>58</v>
      </c>
      <c r="E27" s="19" t="s">
        <v>17</v>
      </c>
      <c r="F27" s="14">
        <v>2730</v>
      </c>
      <c r="G27" s="14">
        <v>2705610</v>
      </c>
      <c r="H27" s="15">
        <v>42040</v>
      </c>
      <c r="I27" s="40">
        <v>42057</v>
      </c>
      <c r="J27" s="40">
        <v>42057</v>
      </c>
      <c r="K27" s="46"/>
      <c r="L27" s="15" t="s">
        <v>16</v>
      </c>
      <c r="M27" s="15"/>
      <c r="N27" s="15"/>
      <c r="O27" s="15"/>
      <c r="P27" s="15"/>
      <c r="Q27" s="11" t="s">
        <v>27</v>
      </c>
      <c r="R27" s="46"/>
      <c r="S27" s="22">
        <v>2015</v>
      </c>
      <c r="T27" s="15">
        <v>42057</v>
      </c>
      <c r="U27" s="20">
        <v>12</v>
      </c>
      <c r="V27" s="14">
        <v>2680141</v>
      </c>
      <c r="W27" s="17" t="s">
        <v>20</v>
      </c>
      <c r="X27" s="44"/>
      <c r="Y27" s="17"/>
    </row>
    <row r="28" spans="2:25" x14ac:dyDescent="0.2">
      <c r="B28" s="11">
        <v>93</v>
      </c>
      <c r="C28" s="18" t="s">
        <v>110</v>
      </c>
      <c r="D28" s="19" t="s">
        <v>88</v>
      </c>
      <c r="E28" s="19" t="s">
        <v>17</v>
      </c>
      <c r="F28" s="14">
        <v>3450</v>
      </c>
      <c r="G28" s="14">
        <v>2710025</v>
      </c>
      <c r="H28" s="15">
        <v>42053</v>
      </c>
      <c r="I28" s="40">
        <v>42057</v>
      </c>
      <c r="J28" s="40">
        <v>42057</v>
      </c>
      <c r="K28" s="46"/>
      <c r="L28" s="15" t="s">
        <v>16</v>
      </c>
      <c r="M28" s="15"/>
      <c r="N28" s="15"/>
      <c r="O28" s="15"/>
      <c r="P28" s="15"/>
      <c r="Q28" s="11" t="s">
        <v>27</v>
      </c>
      <c r="R28" s="46"/>
      <c r="S28" s="22">
        <v>2015</v>
      </c>
      <c r="T28" s="15">
        <v>42057</v>
      </c>
      <c r="U28" s="20">
        <v>3</v>
      </c>
      <c r="V28" s="14">
        <v>2683591</v>
      </c>
      <c r="W28" s="17" t="s">
        <v>20</v>
      </c>
      <c r="X28" s="44"/>
      <c r="Y28" s="17"/>
    </row>
    <row r="29" spans="2:25" x14ac:dyDescent="0.2">
      <c r="B29" s="11">
        <v>94</v>
      </c>
      <c r="C29" s="18" t="s">
        <v>111</v>
      </c>
      <c r="D29" s="19" t="s">
        <v>58</v>
      </c>
      <c r="E29" s="19" t="s">
        <v>17</v>
      </c>
      <c r="F29" s="14">
        <v>4446</v>
      </c>
      <c r="G29" s="14">
        <v>2710056</v>
      </c>
      <c r="H29" s="15">
        <v>42059</v>
      </c>
      <c r="I29" s="40">
        <v>42059</v>
      </c>
      <c r="J29" s="40">
        <v>42059</v>
      </c>
      <c r="K29" s="46"/>
      <c r="L29" s="15" t="s">
        <v>16</v>
      </c>
      <c r="M29" s="15"/>
      <c r="N29" s="15"/>
      <c r="O29" s="15"/>
      <c r="P29" s="15"/>
      <c r="Q29" s="11" t="s">
        <v>27</v>
      </c>
      <c r="R29" s="46"/>
      <c r="S29" s="22">
        <v>2015</v>
      </c>
      <c r="T29" s="15">
        <v>42059</v>
      </c>
      <c r="U29" s="20">
        <v>1</v>
      </c>
      <c r="V29" s="14">
        <v>2688037</v>
      </c>
      <c r="W29" s="17" t="s">
        <v>20</v>
      </c>
      <c r="X29" s="44"/>
      <c r="Y29" s="17"/>
    </row>
    <row r="30" spans="2:25" x14ac:dyDescent="0.2">
      <c r="B30" s="11">
        <v>97</v>
      </c>
      <c r="C30" s="18" t="s">
        <v>114</v>
      </c>
      <c r="D30" s="19" t="s">
        <v>55</v>
      </c>
      <c r="E30" s="19" t="s">
        <v>17</v>
      </c>
      <c r="F30" s="14">
        <v>5380</v>
      </c>
      <c r="G30" s="14">
        <v>2738190</v>
      </c>
      <c r="H30" s="15">
        <v>42074</v>
      </c>
      <c r="I30" s="40">
        <v>42087</v>
      </c>
      <c r="J30" s="40">
        <v>42087</v>
      </c>
      <c r="K30" s="46"/>
      <c r="L30" s="15" t="s">
        <v>16</v>
      </c>
      <c r="M30" s="15"/>
      <c r="N30" s="15"/>
      <c r="O30" s="15"/>
      <c r="P30" s="15"/>
      <c r="Q30" s="11" t="s">
        <v>27</v>
      </c>
      <c r="R30" s="46"/>
      <c r="S30" s="22">
        <v>2015</v>
      </c>
      <c r="T30" s="15">
        <v>42087</v>
      </c>
      <c r="U30" s="20">
        <v>10</v>
      </c>
      <c r="V30" s="14">
        <v>2693417</v>
      </c>
      <c r="W30" s="17" t="s">
        <v>20</v>
      </c>
      <c r="X30" s="44"/>
      <c r="Y30" s="17"/>
    </row>
  </sheetData>
  <autoFilter ref="A6:XEY30"/>
  <conditionalFormatting sqref="L24">
    <cfRule type="cellIs" dxfId="44" priority="15" operator="equal">
      <formula>"N"</formula>
    </cfRule>
    <cfRule type="cellIs" dxfId="43" priority="16" operator="equal">
      <formula>"O"</formula>
    </cfRule>
  </conditionalFormatting>
  <conditionalFormatting sqref="L27">
    <cfRule type="cellIs" dxfId="42" priority="13" operator="equal">
      <formula>"N"</formula>
    </cfRule>
    <cfRule type="cellIs" dxfId="41" priority="14" operator="equal">
      <formula>"O"</formula>
    </cfRule>
  </conditionalFormatting>
  <conditionalFormatting sqref="L26:P26 M27:P27 L28:P29 M24:P24 L20:P22 L15:P18 M11:P12 L10:L12 L9:P9">
    <cfRule type="cellIs" dxfId="40" priority="35" operator="equal">
      <formula>"N"</formula>
    </cfRule>
    <cfRule type="cellIs" dxfId="39" priority="36" operator="equal">
      <formula>"O"</formula>
    </cfRule>
  </conditionalFormatting>
  <conditionalFormatting sqref="M10:P10">
    <cfRule type="cellIs" dxfId="38" priority="29" operator="equal">
      <formula>"N"</formula>
    </cfRule>
    <cfRule type="cellIs" dxfId="37" priority="30" operator="equal">
      <formula>"O"</formula>
    </cfRule>
  </conditionalFormatting>
  <conditionalFormatting sqref="L13:P14">
    <cfRule type="cellIs" dxfId="36" priority="25" operator="equal">
      <formula>"N"</formula>
    </cfRule>
    <cfRule type="cellIs" dxfId="35" priority="26" operator="equal">
      <formula>"O"</formula>
    </cfRule>
  </conditionalFormatting>
  <conditionalFormatting sqref="L19">
    <cfRule type="cellIs" dxfId="34" priority="23" operator="equal">
      <formula>"N"</formula>
    </cfRule>
    <cfRule type="cellIs" dxfId="33" priority="24" operator="equal">
      <formula>"O"</formula>
    </cfRule>
  </conditionalFormatting>
  <conditionalFormatting sqref="M19:P19">
    <cfRule type="cellIs" dxfId="32" priority="21" operator="equal">
      <formula>"N"</formula>
    </cfRule>
    <cfRule type="cellIs" dxfId="31" priority="22" operator="equal">
      <formula>"O"</formula>
    </cfRule>
  </conditionalFormatting>
  <conditionalFormatting sqref="L23">
    <cfRule type="cellIs" dxfId="30" priority="19" operator="equal">
      <formula>"N"</formula>
    </cfRule>
    <cfRule type="cellIs" dxfId="29" priority="20" operator="equal">
      <formula>"O"</formula>
    </cfRule>
  </conditionalFormatting>
  <conditionalFormatting sqref="M23:P23">
    <cfRule type="cellIs" dxfId="28" priority="17" operator="equal">
      <formula>"N"</formula>
    </cfRule>
    <cfRule type="cellIs" dxfId="27" priority="18" operator="equal">
      <formula>"O"</formula>
    </cfRule>
  </conditionalFormatting>
  <conditionalFormatting sqref="L25:P25">
    <cfRule type="cellIs" dxfId="26" priority="9" operator="equal">
      <formula>"N"</formula>
    </cfRule>
    <cfRule type="cellIs" dxfId="25" priority="10" operator="equal">
      <formula>"O"</formula>
    </cfRule>
  </conditionalFormatting>
  <conditionalFormatting sqref="L30:P30">
    <cfRule type="cellIs" dxfId="24" priority="3" operator="equal">
      <formula>"N"</formula>
    </cfRule>
    <cfRule type="cellIs" dxfId="23" priority="4" operator="equal">
      <formula>"O"</formula>
    </cfRule>
  </conditionalFormatting>
  <printOptions horizontalCentered="1" gridLines="1"/>
  <pageMargins left="0.23622047244094491" right="0.23622047244094491" top="0.55118110236220474" bottom="0.35433070866141736" header="0.19685039370078741" footer="0"/>
  <pageSetup paperSize="9" scale="41" orientation="landscape" horizontalDpi="300" verticalDpi="300" r:id="rId1"/>
  <headerFooter>
    <oddFooter>&amp;R&amp;Z&amp;F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Q10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7" sqref="K7"/>
    </sheetView>
  </sheetViews>
  <sheetFormatPr baseColWidth="10" defaultRowHeight="15" x14ac:dyDescent="0.25"/>
  <cols>
    <col min="1" max="1" width="17.140625" bestFit="1" customWidth="1"/>
    <col min="2" max="2" width="25.140625" bestFit="1" customWidth="1"/>
    <col min="3" max="3" width="91.42578125" bestFit="1" customWidth="1"/>
    <col min="4" max="4" width="7.42578125" customWidth="1"/>
    <col min="5" max="5" width="8.85546875" bestFit="1" customWidth="1"/>
    <col min="6" max="7" width="12.5703125" customWidth="1"/>
    <col min="8" max="8" width="1.7109375" customWidth="1"/>
    <col min="9" max="9" width="19.85546875" customWidth="1"/>
    <col min="10" max="10" width="7.42578125" customWidth="1"/>
    <col min="11" max="11" width="8.85546875" customWidth="1"/>
    <col min="12" max="12" width="6.28515625" customWidth="1"/>
    <col min="13" max="13" width="12.5703125" customWidth="1"/>
    <col min="14" max="14" width="17" customWidth="1"/>
    <col min="15" max="15" width="16" customWidth="1"/>
    <col min="16" max="16" width="8.85546875" customWidth="1"/>
    <col min="17" max="17" width="12.5703125" customWidth="1"/>
    <col min="18" max="18" width="12.5703125" bestFit="1" customWidth="1"/>
  </cols>
  <sheetData>
    <row r="3" spans="1:15" x14ac:dyDescent="0.25">
      <c r="A3" s="49" t="s">
        <v>95</v>
      </c>
      <c r="D3" s="49" t="s">
        <v>40</v>
      </c>
      <c r="I3" s="49" t="s">
        <v>95</v>
      </c>
      <c r="J3" s="49" t="s">
        <v>40</v>
      </c>
    </row>
    <row r="4" spans="1:15" x14ac:dyDescent="0.25">
      <c r="A4" s="49" t="s">
        <v>40</v>
      </c>
      <c r="B4" s="49" t="s">
        <v>98</v>
      </c>
      <c r="C4" s="49" t="s">
        <v>1</v>
      </c>
      <c r="D4">
        <v>2014</v>
      </c>
      <c r="E4">
        <v>2015</v>
      </c>
      <c r="F4" t="s">
        <v>38</v>
      </c>
      <c r="I4" s="49" t="s">
        <v>40</v>
      </c>
      <c r="J4">
        <v>2014</v>
      </c>
      <c r="K4">
        <v>2015</v>
      </c>
      <c r="L4" t="s">
        <v>149</v>
      </c>
      <c r="M4" t="s">
        <v>38</v>
      </c>
    </row>
    <row r="5" spans="1:15" x14ac:dyDescent="0.25">
      <c r="A5" s="50" t="s">
        <v>55</v>
      </c>
      <c r="B5" s="50" t="s">
        <v>20</v>
      </c>
      <c r="C5" s="50" t="s">
        <v>69</v>
      </c>
      <c r="D5" s="28">
        <v>1791</v>
      </c>
      <c r="E5" s="28"/>
      <c r="F5" s="28">
        <v>1791</v>
      </c>
      <c r="I5" t="s">
        <v>20</v>
      </c>
      <c r="J5" s="28">
        <v>176240</v>
      </c>
      <c r="K5" s="28">
        <v>104033</v>
      </c>
      <c r="L5" s="28"/>
      <c r="M5" s="28">
        <v>280273</v>
      </c>
    </row>
    <row r="6" spans="1:15" x14ac:dyDescent="0.25">
      <c r="C6" s="50" t="s">
        <v>89</v>
      </c>
      <c r="D6" s="28"/>
      <c r="E6" s="28">
        <v>5068</v>
      </c>
      <c r="F6" s="28">
        <v>5068</v>
      </c>
      <c r="I6" t="s">
        <v>46</v>
      </c>
      <c r="J6" s="28">
        <v>577915</v>
      </c>
      <c r="K6" s="28">
        <v>1523278</v>
      </c>
      <c r="L6" s="28"/>
      <c r="M6" s="28">
        <v>2101193</v>
      </c>
    </row>
    <row r="7" spans="1:15" x14ac:dyDescent="0.25">
      <c r="C7" s="50" t="s">
        <v>61</v>
      </c>
      <c r="D7" s="28">
        <v>7500</v>
      </c>
      <c r="E7" s="28"/>
      <c r="F7" s="28">
        <v>7500</v>
      </c>
      <c r="I7" t="s">
        <v>149</v>
      </c>
      <c r="J7" s="28"/>
      <c r="K7" s="28">
        <v>30894</v>
      </c>
      <c r="L7" s="28">
        <v>2.0000000000000001E-4</v>
      </c>
      <c r="M7" s="28">
        <v>30894.000199999999</v>
      </c>
    </row>
    <row r="8" spans="1:15" x14ac:dyDescent="0.25">
      <c r="C8" s="50" t="s">
        <v>141</v>
      </c>
      <c r="D8" s="28"/>
      <c r="E8" s="28">
        <v>4671</v>
      </c>
      <c r="F8" s="28">
        <v>4671</v>
      </c>
      <c r="I8" t="s">
        <v>38</v>
      </c>
      <c r="J8" s="28">
        <v>754155</v>
      </c>
      <c r="K8" s="28">
        <v>1658205</v>
      </c>
      <c r="L8" s="28">
        <v>2.0000000000000001E-4</v>
      </c>
      <c r="M8" s="28">
        <v>2412360.0002000001</v>
      </c>
    </row>
    <row r="9" spans="1:15" x14ac:dyDescent="0.25">
      <c r="C9" s="50" t="s">
        <v>151</v>
      </c>
      <c r="D9" s="28"/>
      <c r="E9" s="28">
        <v>1400</v>
      </c>
      <c r="F9" s="28">
        <v>1400</v>
      </c>
      <c r="I9" t="s">
        <v>115</v>
      </c>
      <c r="J9" s="51" t="e">
        <f>+J6/J7</f>
        <v>#DIV/0!</v>
      </c>
      <c r="K9" s="51">
        <f>+K6/K7</f>
        <v>49.306596750178031</v>
      </c>
      <c r="L9" s="51">
        <f>+L6/L7</f>
        <v>0</v>
      </c>
    </row>
    <row r="10" spans="1:15" x14ac:dyDescent="0.25">
      <c r="C10" s="50" t="s">
        <v>152</v>
      </c>
      <c r="D10" s="28"/>
      <c r="E10" s="28">
        <v>2214</v>
      </c>
      <c r="F10" s="28">
        <v>2214</v>
      </c>
    </row>
    <row r="11" spans="1:15" x14ac:dyDescent="0.25">
      <c r="C11" s="50" t="s">
        <v>161</v>
      </c>
      <c r="D11" s="28"/>
      <c r="E11" s="28">
        <v>9549</v>
      </c>
      <c r="F11" s="28">
        <v>9549</v>
      </c>
    </row>
    <row r="12" spans="1:15" x14ac:dyDescent="0.25">
      <c r="B12" s="50" t="s">
        <v>96</v>
      </c>
      <c r="D12" s="28">
        <v>9291</v>
      </c>
      <c r="E12" s="28">
        <v>22902</v>
      </c>
      <c r="F12" s="28">
        <v>32193</v>
      </c>
    </row>
    <row r="13" spans="1:15" x14ac:dyDescent="0.25">
      <c r="B13" s="50" t="s">
        <v>46</v>
      </c>
      <c r="C13" s="50" t="s">
        <v>82</v>
      </c>
      <c r="D13" s="28">
        <v>121539</v>
      </c>
      <c r="E13" s="28"/>
      <c r="F13" s="28">
        <v>121539</v>
      </c>
    </row>
    <row r="14" spans="1:15" x14ac:dyDescent="0.25">
      <c r="C14" s="50" t="s">
        <v>114</v>
      </c>
      <c r="D14" s="28"/>
      <c r="E14" s="28">
        <v>5380</v>
      </c>
      <c r="F14" s="28">
        <v>5380</v>
      </c>
      <c r="I14" s="49" t="s">
        <v>98</v>
      </c>
      <c r="J14" t="s">
        <v>46</v>
      </c>
    </row>
    <row r="15" spans="1:15" x14ac:dyDescent="0.25">
      <c r="C15" s="50" t="s">
        <v>122</v>
      </c>
      <c r="D15" s="28"/>
      <c r="E15" s="28">
        <v>25000</v>
      </c>
      <c r="F15" s="28">
        <v>25000</v>
      </c>
      <c r="I15" s="49" t="s">
        <v>126</v>
      </c>
      <c r="J15" s="50">
        <v>2015</v>
      </c>
      <c r="N15" s="49" t="s">
        <v>98</v>
      </c>
      <c r="O15" t="s">
        <v>46</v>
      </c>
    </row>
    <row r="16" spans="1:15" x14ac:dyDescent="0.25">
      <c r="B16" s="50" t="s">
        <v>97</v>
      </c>
      <c r="D16" s="28">
        <v>121539</v>
      </c>
      <c r="E16" s="28">
        <v>30380</v>
      </c>
      <c r="F16" s="28">
        <v>151919</v>
      </c>
      <c r="I16" s="49" t="s">
        <v>2</v>
      </c>
      <c r="J16" t="s">
        <v>50</v>
      </c>
      <c r="N16" s="49" t="s">
        <v>126</v>
      </c>
      <c r="O16" s="50">
        <v>2015</v>
      </c>
    </row>
    <row r="17" spans="1:17" x14ac:dyDescent="0.25">
      <c r="A17" s="50" t="s">
        <v>99</v>
      </c>
      <c r="D17" s="28">
        <v>130830</v>
      </c>
      <c r="E17" s="28">
        <v>53282</v>
      </c>
      <c r="F17" s="28">
        <v>184112</v>
      </c>
    </row>
    <row r="18" spans="1:17" x14ac:dyDescent="0.25">
      <c r="A18" s="50" t="s">
        <v>57</v>
      </c>
      <c r="B18" s="50" t="s">
        <v>20</v>
      </c>
      <c r="C18" s="50" t="s">
        <v>68</v>
      </c>
      <c r="D18" s="28">
        <v>60976</v>
      </c>
      <c r="E18" s="28"/>
      <c r="F18" s="28">
        <v>60976</v>
      </c>
      <c r="I18" s="49" t="s">
        <v>95</v>
      </c>
      <c r="J18" s="49" t="s">
        <v>40</v>
      </c>
      <c r="N18" s="49" t="s">
        <v>95</v>
      </c>
      <c r="O18" s="49" t="s">
        <v>40</v>
      </c>
    </row>
    <row r="19" spans="1:17" x14ac:dyDescent="0.25">
      <c r="C19" s="50" t="s">
        <v>53</v>
      </c>
      <c r="D19" s="28">
        <v>7796</v>
      </c>
      <c r="E19" s="28"/>
      <c r="F19" s="28">
        <v>7796</v>
      </c>
      <c r="I19" s="49" t="s">
        <v>40</v>
      </c>
      <c r="J19">
        <v>2014</v>
      </c>
      <c r="K19">
        <v>2015</v>
      </c>
      <c r="L19" t="s">
        <v>38</v>
      </c>
      <c r="N19" s="49" t="s">
        <v>40</v>
      </c>
      <c r="O19">
        <v>2014</v>
      </c>
      <c r="P19">
        <v>2015</v>
      </c>
      <c r="Q19" t="s">
        <v>38</v>
      </c>
    </row>
    <row r="20" spans="1:17" x14ac:dyDescent="0.25">
      <c r="C20" s="50" t="s">
        <v>67</v>
      </c>
      <c r="D20" s="28">
        <v>12376</v>
      </c>
      <c r="E20" s="28"/>
      <c r="F20" s="28">
        <v>12376</v>
      </c>
      <c r="I20" s="50" t="s">
        <v>21</v>
      </c>
      <c r="J20" s="28">
        <v>418946</v>
      </c>
      <c r="K20" s="28">
        <v>112000</v>
      </c>
      <c r="L20" s="28">
        <v>530946</v>
      </c>
      <c r="N20" t="s">
        <v>55</v>
      </c>
      <c r="O20" s="28">
        <v>121539</v>
      </c>
      <c r="P20" s="28">
        <v>30380</v>
      </c>
      <c r="Q20" s="28">
        <v>151919</v>
      </c>
    </row>
    <row r="21" spans="1:17" x14ac:dyDescent="0.25">
      <c r="C21" s="50" t="s">
        <v>90</v>
      </c>
      <c r="D21" s="28"/>
      <c r="E21" s="28">
        <v>6975</v>
      </c>
      <c r="F21" s="28">
        <v>6975</v>
      </c>
      <c r="I21" s="50" t="s">
        <v>149</v>
      </c>
      <c r="J21" s="28">
        <v>131041</v>
      </c>
      <c r="K21" s="28">
        <v>199555</v>
      </c>
      <c r="L21" s="28">
        <v>330596</v>
      </c>
      <c r="N21" t="s">
        <v>57</v>
      </c>
      <c r="O21" s="28">
        <v>130505</v>
      </c>
      <c r="P21" s="28">
        <v>286219</v>
      </c>
      <c r="Q21" s="28">
        <v>416724</v>
      </c>
    </row>
    <row r="22" spans="1:17" x14ac:dyDescent="0.25">
      <c r="C22" s="50" t="s">
        <v>94</v>
      </c>
      <c r="D22" s="28"/>
      <c r="E22" s="28">
        <v>6695</v>
      </c>
      <c r="F22" s="28">
        <v>6695</v>
      </c>
      <c r="I22" s="50" t="s">
        <v>125</v>
      </c>
      <c r="J22" s="28"/>
      <c r="K22" s="28">
        <v>198560</v>
      </c>
      <c r="L22" s="28">
        <v>198560</v>
      </c>
      <c r="N22" t="s">
        <v>59</v>
      </c>
      <c r="O22" s="28">
        <v>22427</v>
      </c>
      <c r="P22" s="28">
        <v>67353</v>
      </c>
      <c r="Q22" s="28">
        <v>89780</v>
      </c>
    </row>
    <row r="23" spans="1:17" x14ac:dyDescent="0.25">
      <c r="C23" s="50" t="s">
        <v>63</v>
      </c>
      <c r="D23" s="28">
        <v>38000</v>
      </c>
      <c r="E23" s="28"/>
      <c r="F23" s="28">
        <v>38000</v>
      </c>
      <c r="I23" s="50" t="s">
        <v>52</v>
      </c>
      <c r="J23" s="28"/>
      <c r="K23" s="28">
        <v>915000</v>
      </c>
      <c r="L23" s="28">
        <v>915000</v>
      </c>
      <c r="N23" t="s">
        <v>56</v>
      </c>
      <c r="O23" s="28">
        <v>144475</v>
      </c>
      <c r="P23" s="28">
        <v>983985</v>
      </c>
      <c r="Q23" s="28">
        <v>1128460</v>
      </c>
    </row>
    <row r="24" spans="1:17" x14ac:dyDescent="0.25">
      <c r="C24" s="50" t="s">
        <v>60</v>
      </c>
      <c r="D24" s="28">
        <v>16129</v>
      </c>
      <c r="E24" s="28"/>
      <c r="F24" s="28">
        <v>16129</v>
      </c>
      <c r="I24" s="50" t="s">
        <v>38</v>
      </c>
      <c r="J24" s="28">
        <v>549987</v>
      </c>
      <c r="K24" s="28">
        <v>1425115</v>
      </c>
      <c r="L24" s="28">
        <v>1975102</v>
      </c>
      <c r="N24" t="s">
        <v>58</v>
      </c>
      <c r="O24" s="28"/>
      <c r="P24" s="28">
        <v>57178</v>
      </c>
      <c r="Q24" s="28">
        <v>57178</v>
      </c>
    </row>
    <row r="25" spans="1:17" x14ac:dyDescent="0.25">
      <c r="B25" s="50" t="s">
        <v>96</v>
      </c>
      <c r="D25" s="28">
        <v>135277</v>
      </c>
      <c r="E25" s="28">
        <v>13670</v>
      </c>
      <c r="F25" s="28">
        <v>148947</v>
      </c>
      <c r="N25" t="s">
        <v>88</v>
      </c>
      <c r="O25" s="28">
        <v>131041</v>
      </c>
      <c r="P25" s="28"/>
      <c r="Q25" s="28">
        <v>131041</v>
      </c>
    </row>
    <row r="26" spans="1:17" x14ac:dyDescent="0.25">
      <c r="B26" s="50" t="s">
        <v>46</v>
      </c>
      <c r="C26" s="50" t="s">
        <v>84</v>
      </c>
      <c r="D26" s="28">
        <v>19285</v>
      </c>
      <c r="E26" s="28"/>
      <c r="F26" s="28">
        <v>19285</v>
      </c>
      <c r="N26" t="s">
        <v>38</v>
      </c>
      <c r="O26" s="28">
        <v>549987</v>
      </c>
      <c r="P26" s="28">
        <v>1425115</v>
      </c>
      <c r="Q26" s="28">
        <v>1975102</v>
      </c>
    </row>
    <row r="27" spans="1:17" x14ac:dyDescent="0.25">
      <c r="C27" s="50" t="s">
        <v>72</v>
      </c>
      <c r="D27" s="28">
        <v>111220</v>
      </c>
      <c r="E27" s="28"/>
      <c r="F27" s="28">
        <v>111220</v>
      </c>
    </row>
    <row r="28" spans="1:17" x14ac:dyDescent="0.25">
      <c r="C28" s="50" t="s">
        <v>106</v>
      </c>
      <c r="D28" s="28"/>
      <c r="E28" s="28">
        <v>112000</v>
      </c>
      <c r="F28" s="28">
        <v>112000</v>
      </c>
    </row>
    <row r="29" spans="1:17" x14ac:dyDescent="0.25">
      <c r="C29" s="50" t="s">
        <v>124</v>
      </c>
      <c r="D29" s="28"/>
      <c r="E29" s="28">
        <v>10384</v>
      </c>
      <c r="F29" s="28">
        <v>10384</v>
      </c>
    </row>
    <row r="30" spans="1:17" x14ac:dyDescent="0.25">
      <c r="C30" s="50" t="s">
        <v>139</v>
      </c>
      <c r="D30" s="28"/>
      <c r="E30" s="28">
        <v>3800</v>
      </c>
      <c r="F30" s="28">
        <v>3800</v>
      </c>
    </row>
    <row r="31" spans="1:17" x14ac:dyDescent="0.25">
      <c r="C31" s="50" t="s">
        <v>142</v>
      </c>
      <c r="D31" s="28"/>
      <c r="E31" s="28">
        <v>5851</v>
      </c>
      <c r="F31" s="28">
        <v>5851</v>
      </c>
    </row>
    <row r="32" spans="1:17" x14ac:dyDescent="0.25">
      <c r="C32" s="50" t="s">
        <v>143</v>
      </c>
      <c r="D32" s="28"/>
      <c r="E32" s="28">
        <v>4645</v>
      </c>
      <c r="F32" s="28">
        <v>4645</v>
      </c>
      <c r="N32" s="49" t="s">
        <v>98</v>
      </c>
      <c r="O32" t="s">
        <v>46</v>
      </c>
    </row>
    <row r="33" spans="1:16" x14ac:dyDescent="0.25">
      <c r="C33" s="50" t="s">
        <v>144</v>
      </c>
      <c r="D33" s="28"/>
      <c r="E33" s="28">
        <v>2402</v>
      </c>
      <c r="F33" s="28">
        <v>2402</v>
      </c>
      <c r="N33" s="49" t="s">
        <v>126</v>
      </c>
      <c r="O33" s="50">
        <v>2015</v>
      </c>
    </row>
    <row r="34" spans="1:16" x14ac:dyDescent="0.25">
      <c r="C34" s="50" t="s">
        <v>145</v>
      </c>
      <c r="D34" s="28"/>
      <c r="E34" s="28">
        <v>136000</v>
      </c>
      <c r="F34" s="28">
        <v>136000</v>
      </c>
    </row>
    <row r="35" spans="1:16" x14ac:dyDescent="0.25">
      <c r="C35" s="50" t="s">
        <v>153</v>
      </c>
      <c r="D35" s="28"/>
      <c r="E35" s="28">
        <v>2670</v>
      </c>
      <c r="F35" s="28">
        <v>2670</v>
      </c>
      <c r="N35" s="49" t="s">
        <v>40</v>
      </c>
      <c r="O35" s="49" t="s">
        <v>22</v>
      </c>
      <c r="P35" t="s">
        <v>95</v>
      </c>
    </row>
    <row r="36" spans="1:16" x14ac:dyDescent="0.25">
      <c r="C36" s="50" t="s">
        <v>162</v>
      </c>
      <c r="D36" s="28"/>
      <c r="E36" s="28">
        <v>8467</v>
      </c>
      <c r="F36" s="28">
        <v>8467</v>
      </c>
      <c r="N36" s="50" t="s">
        <v>55</v>
      </c>
      <c r="O36" s="50" t="s">
        <v>125</v>
      </c>
      <c r="P36" s="28">
        <v>30380</v>
      </c>
    </row>
    <row r="37" spans="1:16" x14ac:dyDescent="0.25">
      <c r="B37" s="50" t="s">
        <v>97</v>
      </c>
      <c r="D37" s="28">
        <v>130505</v>
      </c>
      <c r="E37" s="28">
        <v>286219</v>
      </c>
      <c r="F37" s="28">
        <v>416724</v>
      </c>
      <c r="O37" s="50" t="s">
        <v>21</v>
      </c>
      <c r="P37" s="28">
        <v>121539</v>
      </c>
    </row>
    <row r="38" spans="1:16" x14ac:dyDescent="0.25">
      <c r="B38" s="50" t="s">
        <v>149</v>
      </c>
      <c r="C38" s="50" t="s">
        <v>146</v>
      </c>
      <c r="D38" s="28"/>
      <c r="E38" s="28">
        <v>22780</v>
      </c>
      <c r="F38" s="28">
        <v>22780</v>
      </c>
      <c r="N38" s="50" t="s">
        <v>99</v>
      </c>
      <c r="P38" s="28">
        <v>151919</v>
      </c>
    </row>
    <row r="39" spans="1:16" x14ac:dyDescent="0.25">
      <c r="B39" s="50" t="s">
        <v>150</v>
      </c>
      <c r="D39" s="28"/>
      <c r="E39" s="28">
        <v>22780</v>
      </c>
      <c r="F39" s="28">
        <v>22780</v>
      </c>
      <c r="N39" s="50" t="s">
        <v>57</v>
      </c>
      <c r="O39" s="50" t="s">
        <v>21</v>
      </c>
      <c r="P39" s="28">
        <v>242505</v>
      </c>
    </row>
    <row r="40" spans="1:16" x14ac:dyDescent="0.25">
      <c r="A40" s="50" t="s">
        <v>100</v>
      </c>
      <c r="D40" s="28">
        <v>265782</v>
      </c>
      <c r="E40" s="28">
        <v>322669</v>
      </c>
      <c r="F40" s="28">
        <v>588451</v>
      </c>
      <c r="O40" s="50" t="s">
        <v>149</v>
      </c>
      <c r="P40" s="28">
        <v>174219</v>
      </c>
    </row>
    <row r="41" spans="1:16" x14ac:dyDescent="0.25">
      <c r="A41" s="50" t="s">
        <v>59</v>
      </c>
      <c r="B41" s="50" t="s">
        <v>46</v>
      </c>
      <c r="C41" s="50" t="s">
        <v>9</v>
      </c>
      <c r="D41" s="28"/>
      <c r="E41" s="28">
        <v>8900</v>
      </c>
      <c r="F41" s="28">
        <v>8900</v>
      </c>
      <c r="N41" s="50" t="s">
        <v>100</v>
      </c>
      <c r="P41" s="28">
        <v>416724</v>
      </c>
    </row>
    <row r="42" spans="1:16" x14ac:dyDescent="0.25">
      <c r="C42" s="50" t="s">
        <v>77</v>
      </c>
      <c r="D42" s="28">
        <v>22427</v>
      </c>
      <c r="E42" s="28"/>
      <c r="F42" s="28">
        <v>22427</v>
      </c>
      <c r="N42" s="50" t="s">
        <v>59</v>
      </c>
      <c r="O42" s="50" t="s">
        <v>125</v>
      </c>
      <c r="P42" s="28">
        <v>49542</v>
      </c>
    </row>
    <row r="43" spans="1:16" x14ac:dyDescent="0.25">
      <c r="C43" s="50" t="s">
        <v>116</v>
      </c>
      <c r="D43" s="28"/>
      <c r="E43" s="28">
        <v>20762</v>
      </c>
      <c r="F43" s="28">
        <v>20762</v>
      </c>
      <c r="O43" s="50" t="s">
        <v>21</v>
      </c>
      <c r="P43" s="28">
        <v>22427</v>
      </c>
    </row>
    <row r="44" spans="1:16" x14ac:dyDescent="0.25">
      <c r="C44" s="50" t="s">
        <v>121</v>
      </c>
      <c r="D44" s="28"/>
      <c r="E44" s="28">
        <v>19880</v>
      </c>
      <c r="F44" s="28">
        <v>19880</v>
      </c>
      <c r="O44" s="50" t="s">
        <v>149</v>
      </c>
      <c r="P44" s="28">
        <v>17811</v>
      </c>
    </row>
    <row r="45" spans="1:16" x14ac:dyDescent="0.25">
      <c r="C45" s="50" t="s">
        <v>159</v>
      </c>
      <c r="D45" s="28"/>
      <c r="E45" s="28">
        <v>17811</v>
      </c>
      <c r="F45" s="28">
        <v>17811</v>
      </c>
      <c r="N45" s="50" t="s">
        <v>101</v>
      </c>
      <c r="P45" s="28">
        <v>89780</v>
      </c>
    </row>
    <row r="46" spans="1:16" x14ac:dyDescent="0.25">
      <c r="B46" s="50" t="s">
        <v>97</v>
      </c>
      <c r="D46" s="28">
        <v>22427</v>
      </c>
      <c r="E46" s="28">
        <v>67353</v>
      </c>
      <c r="F46" s="28">
        <v>89780</v>
      </c>
      <c r="N46" s="50" t="s">
        <v>56</v>
      </c>
      <c r="O46" s="50" t="s">
        <v>125</v>
      </c>
      <c r="P46" s="28">
        <v>68985</v>
      </c>
    </row>
    <row r="47" spans="1:16" x14ac:dyDescent="0.25">
      <c r="A47" s="50" t="s">
        <v>101</v>
      </c>
      <c r="D47" s="28">
        <v>22427</v>
      </c>
      <c r="E47" s="28">
        <v>67353</v>
      </c>
      <c r="F47" s="28">
        <v>89780</v>
      </c>
      <c r="O47" s="50" t="s">
        <v>52</v>
      </c>
      <c r="P47" s="28">
        <v>915000</v>
      </c>
    </row>
    <row r="48" spans="1:16" x14ac:dyDescent="0.25">
      <c r="A48" s="50" t="s">
        <v>56</v>
      </c>
      <c r="B48" s="50" t="s">
        <v>20</v>
      </c>
      <c r="C48" s="50" t="s">
        <v>66</v>
      </c>
      <c r="D48" s="28">
        <v>3822</v>
      </c>
      <c r="E48" s="28"/>
      <c r="F48" s="28">
        <v>3822</v>
      </c>
      <c r="O48" s="50" t="s">
        <v>21</v>
      </c>
      <c r="P48" s="28">
        <v>144475</v>
      </c>
    </row>
    <row r="49" spans="1:16" x14ac:dyDescent="0.25">
      <c r="C49" s="50" t="s">
        <v>75</v>
      </c>
      <c r="D49" s="28">
        <v>4500</v>
      </c>
      <c r="E49" s="28"/>
      <c r="F49" s="28">
        <v>4500</v>
      </c>
      <c r="N49" s="50" t="s">
        <v>102</v>
      </c>
      <c r="P49" s="28">
        <v>1128460</v>
      </c>
    </row>
    <row r="50" spans="1:16" x14ac:dyDescent="0.25">
      <c r="C50" s="50" t="s">
        <v>78</v>
      </c>
      <c r="D50" s="28">
        <v>1249</v>
      </c>
      <c r="E50" s="28"/>
      <c r="F50" s="28">
        <v>1249</v>
      </c>
      <c r="N50" s="50" t="s">
        <v>58</v>
      </c>
      <c r="O50" s="50" t="s">
        <v>125</v>
      </c>
      <c r="P50" s="28">
        <v>49653</v>
      </c>
    </row>
    <row r="51" spans="1:16" x14ac:dyDescent="0.25">
      <c r="C51" s="50" t="s">
        <v>74</v>
      </c>
      <c r="D51" s="28">
        <v>7889</v>
      </c>
      <c r="E51" s="28"/>
      <c r="F51" s="28">
        <v>7889</v>
      </c>
      <c r="O51" s="50" t="s">
        <v>149</v>
      </c>
      <c r="P51" s="28">
        <v>7525</v>
      </c>
    </row>
    <row r="52" spans="1:16" x14ac:dyDescent="0.25">
      <c r="C52" s="50" t="s">
        <v>107</v>
      </c>
      <c r="D52" s="28"/>
      <c r="E52" s="28">
        <v>10640</v>
      </c>
      <c r="F52" s="28">
        <v>10640</v>
      </c>
      <c r="N52" s="50" t="s">
        <v>103</v>
      </c>
      <c r="P52" s="28">
        <v>57178</v>
      </c>
    </row>
    <row r="53" spans="1:16" x14ac:dyDescent="0.25">
      <c r="C53" s="50" t="s">
        <v>154</v>
      </c>
      <c r="D53" s="28"/>
      <c r="E53" s="28">
        <v>4669</v>
      </c>
      <c r="F53" s="28">
        <v>4669</v>
      </c>
      <c r="N53" s="50" t="s">
        <v>88</v>
      </c>
      <c r="O53" s="50" t="s">
        <v>149</v>
      </c>
      <c r="P53" s="28">
        <v>131041</v>
      </c>
    </row>
    <row r="54" spans="1:16" x14ac:dyDescent="0.25">
      <c r="B54" s="50" t="s">
        <v>96</v>
      </c>
      <c r="D54" s="28">
        <v>17460</v>
      </c>
      <c r="E54" s="28">
        <v>15309</v>
      </c>
      <c r="F54" s="28">
        <v>32769</v>
      </c>
      <c r="N54" s="50" t="s">
        <v>105</v>
      </c>
      <c r="P54" s="28">
        <v>131041</v>
      </c>
    </row>
    <row r="55" spans="1:16" x14ac:dyDescent="0.25">
      <c r="B55" s="50" t="s">
        <v>46</v>
      </c>
      <c r="C55" s="50" t="s">
        <v>71</v>
      </c>
      <c r="D55" s="28">
        <v>13896</v>
      </c>
      <c r="E55" s="28"/>
      <c r="F55" s="28">
        <v>13896</v>
      </c>
      <c r="N55" s="50" t="s">
        <v>38</v>
      </c>
      <c r="P55" s="28">
        <v>1975102</v>
      </c>
    </row>
    <row r="56" spans="1:16" x14ac:dyDescent="0.25">
      <c r="C56" s="50" t="s">
        <v>83</v>
      </c>
      <c r="D56" s="28">
        <v>8687</v>
      </c>
      <c r="E56" s="28"/>
      <c r="F56" s="28">
        <v>8687</v>
      </c>
    </row>
    <row r="57" spans="1:16" x14ac:dyDescent="0.25">
      <c r="C57" s="50" t="s">
        <v>73</v>
      </c>
      <c r="D57" s="28">
        <v>53888</v>
      </c>
      <c r="E57" s="28"/>
      <c r="F57" s="28">
        <v>53888</v>
      </c>
    </row>
    <row r="58" spans="1:16" x14ac:dyDescent="0.25">
      <c r="C58" s="50" t="s">
        <v>81</v>
      </c>
      <c r="D58" s="28">
        <v>68004</v>
      </c>
      <c r="E58" s="28"/>
      <c r="F58" s="28">
        <v>68004</v>
      </c>
    </row>
    <row r="59" spans="1:16" x14ac:dyDescent="0.25">
      <c r="C59" s="50" t="s">
        <v>112</v>
      </c>
      <c r="D59" s="28"/>
      <c r="E59" s="28">
        <v>22785</v>
      </c>
      <c r="F59" s="28">
        <v>22785</v>
      </c>
    </row>
    <row r="60" spans="1:16" x14ac:dyDescent="0.25">
      <c r="C60" s="50" t="s">
        <v>113</v>
      </c>
      <c r="D60" s="28"/>
      <c r="E60" s="28">
        <v>915000</v>
      </c>
      <c r="F60" s="28">
        <v>915000</v>
      </c>
    </row>
    <row r="61" spans="1:16" x14ac:dyDescent="0.25">
      <c r="C61" s="50" t="s">
        <v>120</v>
      </c>
      <c r="D61" s="28"/>
      <c r="E61" s="28">
        <v>24700</v>
      </c>
      <c r="F61" s="28">
        <v>24700</v>
      </c>
    </row>
    <row r="62" spans="1:16" x14ac:dyDescent="0.25">
      <c r="C62" s="50" t="s">
        <v>121</v>
      </c>
      <c r="D62" s="28"/>
      <c r="E62" s="28">
        <v>21500</v>
      </c>
      <c r="F62" s="28">
        <v>21500</v>
      </c>
    </row>
    <row r="63" spans="1:16" x14ac:dyDescent="0.25">
      <c r="B63" s="50" t="s">
        <v>97</v>
      </c>
      <c r="D63" s="28">
        <v>144475</v>
      </c>
      <c r="E63" s="28">
        <v>983985</v>
      </c>
      <c r="F63" s="28">
        <v>1128460</v>
      </c>
    </row>
    <row r="64" spans="1:16" x14ac:dyDescent="0.25">
      <c r="A64" s="50" t="s">
        <v>102</v>
      </c>
      <c r="D64" s="28">
        <v>161935</v>
      </c>
      <c r="E64" s="28">
        <v>999294</v>
      </c>
      <c r="F64" s="28">
        <v>1161229</v>
      </c>
    </row>
    <row r="65" spans="1:6" x14ac:dyDescent="0.25">
      <c r="A65" s="50" t="s">
        <v>58</v>
      </c>
      <c r="B65" s="50" t="s">
        <v>20</v>
      </c>
      <c r="C65" s="50" t="s">
        <v>65</v>
      </c>
      <c r="D65" s="28">
        <v>1479</v>
      </c>
      <c r="E65" s="28"/>
      <c r="F65" s="28">
        <v>1479</v>
      </c>
    </row>
    <row r="66" spans="1:6" x14ac:dyDescent="0.25">
      <c r="C66" s="50" t="s">
        <v>62</v>
      </c>
      <c r="D66" s="28">
        <v>3476</v>
      </c>
      <c r="E66" s="28"/>
      <c r="F66" s="28">
        <v>3476</v>
      </c>
    </row>
    <row r="67" spans="1:6" x14ac:dyDescent="0.25">
      <c r="C67" s="50" t="s">
        <v>140</v>
      </c>
      <c r="D67" s="28"/>
      <c r="E67" s="28">
        <v>18681</v>
      </c>
      <c r="F67" s="28">
        <v>18681</v>
      </c>
    </row>
    <row r="68" spans="1:6" x14ac:dyDescent="0.25">
      <c r="C68" s="50" t="s">
        <v>155</v>
      </c>
      <c r="D68" s="28"/>
      <c r="E68" s="28">
        <v>1672</v>
      </c>
      <c r="F68" s="28">
        <v>1672</v>
      </c>
    </row>
    <row r="69" spans="1:6" x14ac:dyDescent="0.25">
      <c r="B69" s="50" t="s">
        <v>96</v>
      </c>
      <c r="D69" s="28">
        <v>4955</v>
      </c>
      <c r="E69" s="28">
        <v>20353</v>
      </c>
      <c r="F69" s="28">
        <v>25308</v>
      </c>
    </row>
    <row r="70" spans="1:6" x14ac:dyDescent="0.25">
      <c r="B70" s="50" t="s">
        <v>46</v>
      </c>
      <c r="C70" s="50" t="s">
        <v>92</v>
      </c>
      <c r="D70" s="28"/>
      <c r="E70" s="28">
        <v>11416</v>
      </c>
      <c r="F70" s="28">
        <v>11416</v>
      </c>
    </row>
    <row r="71" spans="1:6" x14ac:dyDescent="0.25">
      <c r="C71" s="50" t="s">
        <v>91</v>
      </c>
      <c r="D71" s="28"/>
      <c r="E71" s="28">
        <v>2568</v>
      </c>
      <c r="F71" s="28">
        <v>2568</v>
      </c>
    </row>
    <row r="72" spans="1:6" x14ac:dyDescent="0.25">
      <c r="C72" s="50" t="s">
        <v>86</v>
      </c>
      <c r="D72" s="28"/>
      <c r="E72" s="28">
        <v>4160</v>
      </c>
      <c r="F72" s="28">
        <v>4160</v>
      </c>
    </row>
    <row r="73" spans="1:6" x14ac:dyDescent="0.25">
      <c r="C73" s="50" t="s">
        <v>85</v>
      </c>
      <c r="D73" s="28"/>
      <c r="E73" s="28">
        <v>2338</v>
      </c>
      <c r="F73" s="28">
        <v>2338</v>
      </c>
    </row>
    <row r="74" spans="1:6" x14ac:dyDescent="0.25">
      <c r="C74" s="50" t="s">
        <v>64</v>
      </c>
      <c r="D74" s="28">
        <v>27928</v>
      </c>
      <c r="E74" s="28"/>
      <c r="F74" s="28">
        <v>27928</v>
      </c>
    </row>
    <row r="75" spans="1:6" x14ac:dyDescent="0.25">
      <c r="C75" s="50" t="s">
        <v>108</v>
      </c>
      <c r="D75" s="28"/>
      <c r="E75" s="28">
        <v>6263</v>
      </c>
      <c r="F75" s="28">
        <v>6263</v>
      </c>
    </row>
    <row r="76" spans="1:6" x14ac:dyDescent="0.25">
      <c r="C76" s="50" t="s">
        <v>109</v>
      </c>
      <c r="D76" s="28"/>
      <c r="E76" s="28">
        <v>2730</v>
      </c>
      <c r="F76" s="28">
        <v>2730</v>
      </c>
    </row>
    <row r="77" spans="1:6" x14ac:dyDescent="0.25">
      <c r="C77" s="50" t="s">
        <v>111</v>
      </c>
      <c r="D77" s="28"/>
      <c r="E77" s="28">
        <v>4446</v>
      </c>
      <c r="F77" s="28">
        <v>4446</v>
      </c>
    </row>
    <row r="78" spans="1:6" x14ac:dyDescent="0.25">
      <c r="C78" s="50" t="s">
        <v>123</v>
      </c>
      <c r="D78" s="28"/>
      <c r="E78" s="28">
        <v>15732</v>
      </c>
      <c r="F78" s="28">
        <v>15732</v>
      </c>
    </row>
    <row r="79" spans="1:6" x14ac:dyDescent="0.25">
      <c r="C79" s="50" t="s">
        <v>156</v>
      </c>
      <c r="D79" s="28"/>
      <c r="E79" s="28">
        <v>7525</v>
      </c>
      <c r="F79" s="28">
        <v>7525</v>
      </c>
    </row>
    <row r="80" spans="1:6" x14ac:dyDescent="0.25">
      <c r="B80" s="50" t="s">
        <v>97</v>
      </c>
      <c r="D80" s="28">
        <v>27928</v>
      </c>
      <c r="E80" s="28">
        <v>57178</v>
      </c>
      <c r="F80" s="28">
        <v>85106</v>
      </c>
    </row>
    <row r="81" spans="1:6" x14ac:dyDescent="0.25">
      <c r="A81" s="50" t="s">
        <v>103</v>
      </c>
      <c r="D81" s="28">
        <v>32883</v>
      </c>
      <c r="E81" s="28">
        <v>77531</v>
      </c>
      <c r="F81" s="28">
        <v>110414</v>
      </c>
    </row>
    <row r="82" spans="1:6" x14ac:dyDescent="0.25">
      <c r="A82" s="50" t="s">
        <v>76</v>
      </c>
      <c r="B82" s="50" t="s">
        <v>20</v>
      </c>
      <c r="C82" s="50" t="s">
        <v>93</v>
      </c>
      <c r="D82" s="28"/>
      <c r="E82" s="28">
        <v>10816</v>
      </c>
      <c r="F82" s="28">
        <v>10816</v>
      </c>
    </row>
    <row r="83" spans="1:6" x14ac:dyDescent="0.25">
      <c r="C83" s="50" t="s">
        <v>70</v>
      </c>
      <c r="D83" s="28">
        <v>4473</v>
      </c>
      <c r="E83" s="28"/>
      <c r="F83" s="28">
        <v>4473</v>
      </c>
    </row>
    <row r="84" spans="1:6" x14ac:dyDescent="0.25">
      <c r="C84" s="50" t="s">
        <v>54</v>
      </c>
      <c r="D84" s="28">
        <v>4784</v>
      </c>
      <c r="E84" s="28"/>
      <c r="F84" s="28">
        <v>4784</v>
      </c>
    </row>
    <row r="85" spans="1:6" x14ac:dyDescent="0.25">
      <c r="B85" s="50" t="s">
        <v>96</v>
      </c>
      <c r="D85" s="28">
        <v>9257</v>
      </c>
      <c r="E85" s="28">
        <v>10816</v>
      </c>
      <c r="F85" s="28">
        <v>20073</v>
      </c>
    </row>
    <row r="86" spans="1:6" x14ac:dyDescent="0.25">
      <c r="B86" s="50" t="s">
        <v>46</v>
      </c>
      <c r="C86" s="50" t="s">
        <v>9</v>
      </c>
      <c r="D86" s="28"/>
      <c r="E86" s="28">
        <v>2912</v>
      </c>
      <c r="F86" s="28">
        <v>2912</v>
      </c>
    </row>
    <row r="87" spans="1:6" x14ac:dyDescent="0.25">
      <c r="C87" s="50" t="s">
        <v>117</v>
      </c>
      <c r="D87" s="28"/>
      <c r="E87" s="28">
        <v>18300</v>
      </c>
      <c r="F87" s="28">
        <v>18300</v>
      </c>
    </row>
    <row r="88" spans="1:6" x14ac:dyDescent="0.25">
      <c r="C88" s="50" t="s">
        <v>148</v>
      </c>
      <c r="D88" s="28"/>
      <c r="E88" s="28">
        <v>6147</v>
      </c>
      <c r="F88" s="28">
        <v>6147</v>
      </c>
    </row>
    <row r="89" spans="1:6" x14ac:dyDescent="0.25">
      <c r="C89" s="50" t="s">
        <v>147</v>
      </c>
      <c r="D89" s="28"/>
      <c r="E89" s="28">
        <v>5929</v>
      </c>
      <c r="F89" s="28">
        <v>5929</v>
      </c>
    </row>
    <row r="90" spans="1:6" x14ac:dyDescent="0.25">
      <c r="C90" s="50" t="s">
        <v>160</v>
      </c>
      <c r="D90" s="28"/>
      <c r="E90" s="28">
        <v>6500</v>
      </c>
      <c r="F90" s="28">
        <v>6500</v>
      </c>
    </row>
    <row r="91" spans="1:6" x14ac:dyDescent="0.25">
      <c r="B91" s="50" t="s">
        <v>97</v>
      </c>
      <c r="D91" s="28"/>
      <c r="E91" s="28">
        <v>39788</v>
      </c>
      <c r="F91" s="28">
        <v>39788</v>
      </c>
    </row>
    <row r="92" spans="1:6" x14ac:dyDescent="0.25">
      <c r="A92" s="50" t="s">
        <v>104</v>
      </c>
      <c r="D92" s="28">
        <v>9257</v>
      </c>
      <c r="E92" s="28">
        <v>50604</v>
      </c>
      <c r="F92" s="28">
        <v>59861</v>
      </c>
    </row>
    <row r="93" spans="1:6" x14ac:dyDescent="0.25">
      <c r="A93" s="50" t="s">
        <v>88</v>
      </c>
      <c r="B93" s="50" t="s">
        <v>20</v>
      </c>
      <c r="C93" s="50" t="s">
        <v>87</v>
      </c>
      <c r="D93" s="28"/>
      <c r="E93" s="28">
        <v>13394</v>
      </c>
      <c r="F93" s="28">
        <v>13394</v>
      </c>
    </row>
    <row r="94" spans="1:6" x14ac:dyDescent="0.25">
      <c r="C94" s="50" t="s">
        <v>118</v>
      </c>
      <c r="D94" s="28"/>
      <c r="E94" s="28">
        <v>7589</v>
      </c>
      <c r="F94" s="28">
        <v>7589</v>
      </c>
    </row>
    <row r="95" spans="1:6" x14ac:dyDescent="0.25">
      <c r="B95" s="50" t="s">
        <v>96</v>
      </c>
      <c r="D95" s="28"/>
      <c r="E95" s="28">
        <v>20983</v>
      </c>
      <c r="F95" s="28">
        <v>20983</v>
      </c>
    </row>
    <row r="96" spans="1:6" x14ac:dyDescent="0.25">
      <c r="B96" s="50" t="s">
        <v>46</v>
      </c>
      <c r="C96" s="50" t="s">
        <v>80</v>
      </c>
      <c r="D96" s="28">
        <v>131041</v>
      </c>
      <c r="E96" s="28"/>
      <c r="F96" s="28">
        <v>131041</v>
      </c>
    </row>
    <row r="97" spans="1:6" x14ac:dyDescent="0.25">
      <c r="C97" s="50" t="s">
        <v>110</v>
      </c>
      <c r="D97" s="28"/>
      <c r="E97" s="28">
        <v>3450</v>
      </c>
      <c r="F97" s="28">
        <v>3450</v>
      </c>
    </row>
    <row r="98" spans="1:6" x14ac:dyDescent="0.25">
      <c r="C98" s="50" t="s">
        <v>119</v>
      </c>
      <c r="D98" s="28"/>
      <c r="E98" s="28">
        <v>54925</v>
      </c>
      <c r="F98" s="28">
        <v>54925</v>
      </c>
    </row>
    <row r="99" spans="1:6" x14ac:dyDescent="0.25">
      <c r="B99" s="50" t="s">
        <v>97</v>
      </c>
      <c r="D99" s="28">
        <v>131041</v>
      </c>
      <c r="E99" s="28">
        <v>58375</v>
      </c>
      <c r="F99" s="28">
        <v>189416</v>
      </c>
    </row>
    <row r="100" spans="1:6" x14ac:dyDescent="0.25">
      <c r="A100" s="50" t="s">
        <v>105</v>
      </c>
      <c r="D100" s="28">
        <v>131041</v>
      </c>
      <c r="E100" s="28">
        <v>79358</v>
      </c>
      <c r="F100" s="28">
        <v>210399</v>
      </c>
    </row>
    <row r="101" spans="1:6" x14ac:dyDescent="0.25">
      <c r="A101" s="50" t="s">
        <v>38</v>
      </c>
      <c r="D101" s="28">
        <v>754155</v>
      </c>
      <c r="E101" s="28">
        <v>1650091</v>
      </c>
      <c r="F101" s="28">
        <v>2404246</v>
      </c>
    </row>
  </sheetData>
  <pageMargins left="0.23622047244094491" right="0.23622047244094491" top="0.39370078740157483" bottom="0.39370078740157483" header="0.31496062992125984" footer="0.31496062992125984"/>
  <pageSetup paperSize="9" orientation="portrait" r:id="rId6"/>
  <headerFooter>
    <oddHeader>&amp;L&amp;D&amp;T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2:AA29"/>
  <sheetViews>
    <sheetView zoomScaleNormal="100" workbookViewId="0">
      <selection activeCell="K14" sqref="K14"/>
    </sheetView>
  </sheetViews>
  <sheetFormatPr baseColWidth="10" defaultRowHeight="15" x14ac:dyDescent="0.25"/>
  <cols>
    <col min="1" max="1" width="27.140625" customWidth="1"/>
    <col min="2" max="2" width="11.28515625" customWidth="1"/>
    <col min="3" max="3" width="9.7109375" customWidth="1"/>
    <col min="4" max="4" width="7.42578125" customWidth="1"/>
    <col min="5" max="5" width="10.5703125" customWidth="1"/>
    <col min="6" max="6" width="9.28515625" customWidth="1"/>
    <col min="7" max="7" width="11.42578125" hidden="1" customWidth="1"/>
    <col min="8" max="8" width="12.5703125" bestFit="1" customWidth="1"/>
    <col min="9" max="9" width="11.42578125" hidden="1" customWidth="1"/>
    <col min="10" max="10" width="1.7109375" customWidth="1"/>
    <col min="11" max="11" width="7.42578125" style="28" bestFit="1" customWidth="1"/>
    <col min="12" max="12" width="8.85546875" style="28" bestFit="1" customWidth="1"/>
    <col min="13" max="13" width="7.42578125" style="28" bestFit="1" customWidth="1"/>
    <col min="14" max="14" width="4.7109375" style="28" bestFit="1" customWidth="1"/>
    <col min="15" max="17" width="8" style="28" customWidth="1"/>
    <col min="18" max="18" width="8.85546875" style="28" bestFit="1" customWidth="1"/>
    <col min="19" max="19" width="1.7109375" customWidth="1"/>
    <col min="20" max="20" width="7.42578125" style="28" bestFit="1" customWidth="1"/>
    <col min="21" max="21" width="8.85546875" style="28" bestFit="1" customWidth="1"/>
    <col min="22" max="22" width="8.140625" style="28" bestFit="1" customWidth="1"/>
    <col min="23" max="23" width="4.7109375" style="28" bestFit="1" customWidth="1"/>
    <col min="24" max="24" width="8.5703125" style="28" bestFit="1" customWidth="1"/>
    <col min="25" max="26" width="7.42578125" style="28" bestFit="1" customWidth="1"/>
    <col min="27" max="27" width="8.85546875" style="28" bestFit="1" customWidth="1"/>
  </cols>
  <sheetData>
    <row r="2" spans="1:27" x14ac:dyDescent="0.25">
      <c r="A2" s="32" t="s">
        <v>39</v>
      </c>
      <c r="B2" s="25" t="s">
        <v>50</v>
      </c>
    </row>
    <row r="3" spans="1:27" x14ac:dyDescent="0.25">
      <c r="A3" s="23"/>
      <c r="J3" s="34"/>
      <c r="S3" s="34"/>
    </row>
    <row r="4" spans="1:27" x14ac:dyDescent="0.25">
      <c r="A4" s="24" t="s">
        <v>51</v>
      </c>
      <c r="B4" s="24" t="s">
        <v>40</v>
      </c>
      <c r="C4" s="29"/>
      <c r="D4" s="29"/>
      <c r="E4" s="29"/>
      <c r="F4" s="29"/>
      <c r="G4" s="29"/>
      <c r="H4" s="29"/>
      <c r="J4" s="34"/>
      <c r="K4" s="82" t="s">
        <v>45</v>
      </c>
      <c r="L4" s="83"/>
      <c r="M4" s="83"/>
      <c r="N4" s="83"/>
      <c r="O4" s="83"/>
      <c r="P4" s="83"/>
      <c r="Q4" s="83"/>
      <c r="R4" s="84"/>
      <c r="S4" s="34"/>
      <c r="T4" s="82" t="s">
        <v>43</v>
      </c>
      <c r="U4" s="83"/>
      <c r="V4" s="83"/>
      <c r="W4" s="83"/>
      <c r="X4" s="83"/>
      <c r="Y4" s="83"/>
      <c r="Z4" s="83"/>
      <c r="AA4" s="84"/>
    </row>
    <row r="5" spans="1:27" x14ac:dyDescent="0.25">
      <c r="A5" s="32" t="s">
        <v>40</v>
      </c>
      <c r="B5" s="29" t="s">
        <v>59</v>
      </c>
      <c r="C5" s="29" t="s">
        <v>76</v>
      </c>
      <c r="D5" s="29" t="s">
        <v>57</v>
      </c>
      <c r="E5" s="29" t="s">
        <v>58</v>
      </c>
      <c r="F5" s="29" t="s">
        <v>56</v>
      </c>
      <c r="G5" s="29" t="s">
        <v>55</v>
      </c>
      <c r="H5" s="29" t="s">
        <v>38</v>
      </c>
      <c r="J5" s="34"/>
      <c r="K5" s="27" t="s">
        <v>30</v>
      </c>
      <c r="L5" s="27" t="s">
        <v>18</v>
      </c>
      <c r="M5" s="27" t="s">
        <v>8</v>
      </c>
      <c r="N5" s="27" t="s">
        <v>42</v>
      </c>
      <c r="O5" s="27" t="s">
        <v>41</v>
      </c>
      <c r="P5" s="27" t="s">
        <v>7</v>
      </c>
      <c r="Q5" s="27" t="s">
        <v>11</v>
      </c>
      <c r="R5" s="38" t="s">
        <v>44</v>
      </c>
      <c r="S5" s="34"/>
      <c r="T5" s="27" t="s">
        <v>30</v>
      </c>
      <c r="U5" s="27" t="s">
        <v>18</v>
      </c>
      <c r="V5" s="27" t="s">
        <v>8</v>
      </c>
      <c r="W5" s="27" t="s">
        <v>42</v>
      </c>
      <c r="X5" s="27" t="s">
        <v>41</v>
      </c>
      <c r="Y5" s="27" t="s">
        <v>7</v>
      </c>
      <c r="Z5" s="27" t="s">
        <v>11</v>
      </c>
      <c r="AA5" s="38" t="s">
        <v>44</v>
      </c>
    </row>
    <row r="6" spans="1:27" x14ac:dyDescent="0.25">
      <c r="A6" s="33" t="s">
        <v>25</v>
      </c>
      <c r="B6" s="26"/>
      <c r="C6" s="26"/>
      <c r="D6" s="26">
        <v>0</v>
      </c>
      <c r="E6" s="26"/>
      <c r="F6" s="26"/>
      <c r="G6" s="26"/>
      <c r="H6" s="26">
        <v>0</v>
      </c>
      <c r="J6" s="35"/>
      <c r="K6" s="37"/>
      <c r="L6" s="37"/>
      <c r="M6" s="37"/>
      <c r="N6" s="37"/>
      <c r="O6" s="37"/>
      <c r="P6" s="37"/>
      <c r="Q6" s="37"/>
      <c r="R6" s="38">
        <f>SUM(K6:Q6)</f>
        <v>0</v>
      </c>
      <c r="S6" s="35"/>
      <c r="T6" s="37">
        <f>+K6-B6</f>
        <v>0</v>
      </c>
      <c r="U6" s="37">
        <f>+L6-C6</f>
        <v>0</v>
      </c>
      <c r="V6" s="37"/>
      <c r="W6" s="37"/>
      <c r="X6" s="37"/>
      <c r="Y6" s="37"/>
      <c r="Z6" s="37"/>
      <c r="AA6" s="38">
        <f>SUM(T6:Z6)</f>
        <v>0</v>
      </c>
    </row>
    <row r="7" spans="1:27" x14ac:dyDescent="0.25">
      <c r="A7" s="33" t="s">
        <v>20</v>
      </c>
      <c r="B7" s="26"/>
      <c r="C7" s="26">
        <v>22022</v>
      </c>
      <c r="D7" s="26">
        <v>233431</v>
      </c>
      <c r="E7" s="26">
        <v>44132</v>
      </c>
      <c r="F7" s="26">
        <v>5346</v>
      </c>
      <c r="G7" s="26"/>
      <c r="H7" s="26">
        <v>304931</v>
      </c>
      <c r="J7" s="35"/>
      <c r="K7" s="37"/>
      <c r="L7" s="37">
        <v>500000</v>
      </c>
      <c r="M7" s="37">
        <v>200000</v>
      </c>
      <c r="N7" s="37"/>
      <c r="O7" s="37">
        <v>150000</v>
      </c>
      <c r="P7" s="37">
        <v>163000</v>
      </c>
      <c r="Q7" s="37"/>
      <c r="R7" s="38">
        <f t="shared" ref="R7:R13" si="0">SUM(K7:Q7)</f>
        <v>1013000</v>
      </c>
      <c r="S7" s="35"/>
      <c r="T7" s="37">
        <f>+K7-B7</f>
        <v>0</v>
      </c>
      <c r="U7" s="37">
        <f>+L7-C7</f>
        <v>477978</v>
      </c>
      <c r="V7" s="37">
        <f>+M7-D7</f>
        <v>-33431</v>
      </c>
      <c r="W7" s="37"/>
      <c r="X7" s="37">
        <f>+O7</f>
        <v>150000</v>
      </c>
      <c r="Y7" s="37">
        <f>+P7</f>
        <v>163000</v>
      </c>
      <c r="Z7" s="37">
        <f>+Q7-E7</f>
        <v>-44132</v>
      </c>
      <c r="AA7" s="38">
        <f>SUM(T7:Z7)</f>
        <v>713415</v>
      </c>
    </row>
    <row r="8" spans="1:27" x14ac:dyDescent="0.25">
      <c r="A8" s="33" t="s">
        <v>24</v>
      </c>
      <c r="B8" s="26"/>
      <c r="C8" s="26">
        <v>52112</v>
      </c>
      <c r="D8" s="26">
        <v>223768</v>
      </c>
      <c r="E8" s="26"/>
      <c r="F8" s="26"/>
      <c r="G8" s="26"/>
      <c r="H8" s="26">
        <v>275880</v>
      </c>
      <c r="J8" s="35"/>
      <c r="K8" s="37"/>
      <c r="L8" s="37">
        <v>566000</v>
      </c>
      <c r="M8" s="37"/>
      <c r="N8" s="37"/>
      <c r="O8" s="37"/>
      <c r="P8" s="37"/>
      <c r="Q8" s="37"/>
      <c r="R8" s="38">
        <f t="shared" si="0"/>
        <v>566000</v>
      </c>
      <c r="S8" s="35"/>
      <c r="T8" s="37">
        <f t="shared" ref="T8:T13" si="1">+K8-B8</f>
        <v>0</v>
      </c>
      <c r="U8" s="37">
        <f t="shared" ref="U8:U13" si="2">+L8-C8</f>
        <v>513888</v>
      </c>
      <c r="V8" s="37">
        <f>+M8-D8</f>
        <v>-223768</v>
      </c>
      <c r="W8" s="37"/>
      <c r="X8" s="37">
        <f t="shared" ref="X8:X13" si="3">+O8</f>
        <v>0</v>
      </c>
      <c r="Y8" s="37">
        <f t="shared" ref="Y8:Y13" si="4">+P8</f>
        <v>0</v>
      </c>
      <c r="Z8" s="37">
        <f t="shared" ref="Z8:Z13" si="5">+Q8-E8</f>
        <v>0</v>
      </c>
      <c r="AA8" s="38">
        <f t="shared" ref="AA8:AA13" si="6">SUM(T8:Z8)</f>
        <v>290120</v>
      </c>
    </row>
    <row r="9" spans="1:27" x14ac:dyDescent="0.25">
      <c r="A9" s="33" t="s">
        <v>19</v>
      </c>
      <c r="B9" s="26"/>
      <c r="C9" s="26"/>
      <c r="D9" s="26"/>
      <c r="E9" s="26"/>
      <c r="F9" s="26">
        <v>360800</v>
      </c>
      <c r="G9" s="26"/>
      <c r="H9" s="26">
        <v>360800</v>
      </c>
      <c r="J9" s="35"/>
      <c r="K9" s="37">
        <v>100000</v>
      </c>
      <c r="L9" s="37">
        <f>500000-150000</f>
        <v>350000</v>
      </c>
      <c r="M9" s="37">
        <f>1120000-400000</f>
        <v>720000</v>
      </c>
      <c r="N9" s="37"/>
      <c r="O9" s="37">
        <v>100000</v>
      </c>
      <c r="P9" s="37"/>
      <c r="Q9" s="37">
        <f>375000-100000</f>
        <v>275000</v>
      </c>
      <c r="R9" s="38">
        <f t="shared" si="0"/>
        <v>1545000</v>
      </c>
      <c r="S9" s="35"/>
      <c r="T9" s="37">
        <f t="shared" si="1"/>
        <v>100000</v>
      </c>
      <c r="U9" s="37">
        <f t="shared" si="2"/>
        <v>350000</v>
      </c>
      <c r="V9" s="37">
        <f>+M9-D9</f>
        <v>720000</v>
      </c>
      <c r="W9" s="37"/>
      <c r="X9" s="37">
        <f t="shared" si="3"/>
        <v>100000</v>
      </c>
      <c r="Y9" s="37">
        <f t="shared" si="4"/>
        <v>0</v>
      </c>
      <c r="Z9" s="37">
        <f t="shared" si="5"/>
        <v>275000</v>
      </c>
      <c r="AA9" s="38">
        <f t="shared" si="6"/>
        <v>1545000</v>
      </c>
    </row>
    <row r="10" spans="1:27" x14ac:dyDescent="0.25">
      <c r="A10" s="33" t="s">
        <v>149</v>
      </c>
      <c r="B10" s="26">
        <v>1E-4</v>
      </c>
      <c r="C10" s="26">
        <v>1E-4</v>
      </c>
      <c r="D10" s="26"/>
      <c r="E10" s="26"/>
      <c r="F10" s="26"/>
      <c r="G10" s="26"/>
      <c r="H10" s="26">
        <v>2.0000000000000001E-4</v>
      </c>
      <c r="J10" s="35"/>
      <c r="K10" s="37"/>
      <c r="L10" s="37"/>
      <c r="M10" s="37"/>
      <c r="N10" s="37"/>
      <c r="O10" s="37"/>
      <c r="P10" s="37"/>
      <c r="Q10" s="37"/>
      <c r="R10" s="38"/>
      <c r="S10" s="35"/>
      <c r="T10" s="37">
        <f t="shared" si="1"/>
        <v>-1E-4</v>
      </c>
      <c r="U10" s="37">
        <f t="shared" si="2"/>
        <v>-1E-4</v>
      </c>
      <c r="V10" s="37"/>
      <c r="W10" s="37"/>
      <c r="X10" s="37">
        <f t="shared" si="3"/>
        <v>0</v>
      </c>
      <c r="Y10" s="37">
        <f t="shared" si="4"/>
        <v>0</v>
      </c>
      <c r="Z10" s="37">
        <f t="shared" si="5"/>
        <v>0</v>
      </c>
      <c r="AA10" s="38">
        <f t="shared" si="6"/>
        <v>-2.0000000000000001E-4</v>
      </c>
    </row>
    <row r="11" spans="1:27" s="36" customFormat="1" x14ac:dyDescent="0.25">
      <c r="A11" s="33" t="s">
        <v>47</v>
      </c>
      <c r="B11" s="26"/>
      <c r="C11" s="26"/>
      <c r="D11" s="26">
        <v>43464</v>
      </c>
      <c r="E11" s="26"/>
      <c r="F11" s="26"/>
      <c r="G11" s="26"/>
      <c r="H11" s="26">
        <v>43464</v>
      </c>
      <c r="I11"/>
      <c r="J11" s="39"/>
      <c r="K11" s="37"/>
      <c r="L11" s="37"/>
      <c r="M11" s="37"/>
      <c r="N11" s="37"/>
      <c r="O11" s="37"/>
      <c r="P11" s="37"/>
      <c r="Q11" s="37"/>
      <c r="R11" s="38"/>
      <c r="S11" s="35"/>
      <c r="T11" s="37">
        <f t="shared" si="1"/>
        <v>0</v>
      </c>
      <c r="U11" s="37">
        <f t="shared" si="2"/>
        <v>0</v>
      </c>
      <c r="V11" s="37"/>
      <c r="W11" s="37"/>
      <c r="X11" s="37">
        <f t="shared" si="3"/>
        <v>0</v>
      </c>
      <c r="Y11" s="37">
        <f t="shared" si="4"/>
        <v>0</v>
      </c>
      <c r="Z11" s="37">
        <f t="shared" si="5"/>
        <v>0</v>
      </c>
      <c r="AA11" s="38">
        <f t="shared" si="6"/>
        <v>0</v>
      </c>
    </row>
    <row r="12" spans="1:27" x14ac:dyDescent="0.25">
      <c r="A12" s="33" t="s">
        <v>49</v>
      </c>
      <c r="B12" s="26"/>
      <c r="C12" s="26"/>
      <c r="D12" s="26">
        <v>44000</v>
      </c>
      <c r="E12" s="26"/>
      <c r="F12" s="26"/>
      <c r="G12" s="26"/>
      <c r="H12" s="26">
        <v>44000</v>
      </c>
      <c r="K12" s="37"/>
      <c r="L12" s="37"/>
      <c r="M12" s="37"/>
      <c r="N12" s="37"/>
      <c r="O12" s="37"/>
      <c r="P12" s="37"/>
      <c r="Q12" s="37"/>
      <c r="R12" s="38"/>
      <c r="S12" s="35"/>
      <c r="T12" s="37">
        <f t="shared" si="1"/>
        <v>0</v>
      </c>
      <c r="U12" s="37">
        <f t="shared" si="2"/>
        <v>0</v>
      </c>
      <c r="V12" s="37"/>
      <c r="W12" s="37"/>
      <c r="X12" s="37">
        <f t="shared" si="3"/>
        <v>0</v>
      </c>
      <c r="Y12" s="37">
        <f t="shared" si="4"/>
        <v>0</v>
      </c>
      <c r="Z12" s="37">
        <f t="shared" si="5"/>
        <v>0</v>
      </c>
      <c r="AA12" s="38">
        <f t="shared" si="6"/>
        <v>0</v>
      </c>
    </row>
    <row r="13" spans="1:27" x14ac:dyDescent="0.25">
      <c r="A13" s="33" t="s">
        <v>46</v>
      </c>
      <c r="B13" s="26"/>
      <c r="C13" s="26"/>
      <c r="D13" s="26">
        <v>445224</v>
      </c>
      <c r="E13" s="26">
        <v>36700</v>
      </c>
      <c r="F13" s="26">
        <v>23560</v>
      </c>
      <c r="G13" s="26">
        <v>20348</v>
      </c>
      <c r="H13" s="26">
        <v>525832</v>
      </c>
      <c r="K13" s="37"/>
      <c r="L13" s="37"/>
      <c r="M13" s="37"/>
      <c r="N13" s="37"/>
      <c r="O13" s="37"/>
      <c r="P13" s="37"/>
      <c r="Q13" s="37"/>
      <c r="R13" s="38">
        <f t="shared" si="0"/>
        <v>0</v>
      </c>
      <c r="S13" s="35"/>
      <c r="T13" s="37">
        <f t="shared" si="1"/>
        <v>0</v>
      </c>
      <c r="U13" s="37">
        <f t="shared" si="2"/>
        <v>0</v>
      </c>
      <c r="V13" s="37"/>
      <c r="W13" s="37"/>
      <c r="X13" s="37">
        <f t="shared" si="3"/>
        <v>0</v>
      </c>
      <c r="Y13" s="37">
        <f t="shared" si="4"/>
        <v>0</v>
      </c>
      <c r="Z13" s="37">
        <f t="shared" si="5"/>
        <v>-36700</v>
      </c>
      <c r="AA13" s="38">
        <f t="shared" si="6"/>
        <v>-36700</v>
      </c>
    </row>
    <row r="14" spans="1:27" x14ac:dyDescent="0.25">
      <c r="A14" s="30" t="s">
        <v>38</v>
      </c>
      <c r="B14" s="31">
        <v>1E-4</v>
      </c>
      <c r="C14" s="31">
        <v>74134.000100000005</v>
      </c>
      <c r="D14" s="31">
        <v>989887</v>
      </c>
      <c r="E14" s="31">
        <v>80832</v>
      </c>
      <c r="F14" s="31">
        <v>389706</v>
      </c>
      <c r="G14" s="31">
        <v>20348</v>
      </c>
      <c r="H14" s="31">
        <v>1554907.0002000001</v>
      </c>
      <c r="K14" s="38">
        <f t="shared" ref="K14:R14" si="7">SUM(K6:K13)</f>
        <v>100000</v>
      </c>
      <c r="L14" s="38">
        <f t="shared" si="7"/>
        <v>1416000</v>
      </c>
      <c r="M14" s="38">
        <f t="shared" si="7"/>
        <v>920000</v>
      </c>
      <c r="N14" s="38">
        <f t="shared" si="7"/>
        <v>0</v>
      </c>
      <c r="O14" s="38">
        <f t="shared" si="7"/>
        <v>250000</v>
      </c>
      <c r="P14" s="38">
        <f t="shared" si="7"/>
        <v>163000</v>
      </c>
      <c r="Q14" s="38">
        <f t="shared" si="7"/>
        <v>275000</v>
      </c>
      <c r="R14" s="38">
        <f t="shared" si="7"/>
        <v>3124000</v>
      </c>
      <c r="S14" s="39"/>
      <c r="T14" s="38">
        <f t="shared" ref="T14:AA14" si="8">SUM(T6:T13)</f>
        <v>99999.999899999995</v>
      </c>
      <c r="U14" s="38">
        <f t="shared" si="8"/>
        <v>1341865.9998999999</v>
      </c>
      <c r="V14" s="38">
        <f t="shared" si="8"/>
        <v>462801</v>
      </c>
      <c r="W14" s="38">
        <f t="shared" si="8"/>
        <v>0</v>
      </c>
      <c r="X14" s="38">
        <f t="shared" si="8"/>
        <v>250000</v>
      </c>
      <c r="Y14" s="38">
        <f t="shared" si="8"/>
        <v>163000</v>
      </c>
      <c r="Z14" s="38">
        <f t="shared" si="8"/>
        <v>194168</v>
      </c>
      <c r="AA14" s="38">
        <f t="shared" si="8"/>
        <v>2511834.9997999999</v>
      </c>
    </row>
    <row r="15" spans="1:27" x14ac:dyDescent="0.25">
      <c r="S15" s="39"/>
    </row>
    <row r="16" spans="1:27" x14ac:dyDescent="0.25">
      <c r="S16" s="39"/>
    </row>
    <row r="17" spans="1:27" x14ac:dyDescent="0.25">
      <c r="S17" s="28"/>
    </row>
    <row r="18" spans="1:27" x14ac:dyDescent="0.25">
      <c r="A18" s="32" t="s">
        <v>39</v>
      </c>
      <c r="B18" s="25" t="s">
        <v>50</v>
      </c>
      <c r="S18" s="28"/>
    </row>
    <row r="19" spans="1:27" x14ac:dyDescent="0.25">
      <c r="A19" s="23"/>
      <c r="J19" s="34"/>
      <c r="S19" s="28"/>
    </row>
    <row r="20" spans="1:27" x14ac:dyDescent="0.25">
      <c r="A20" s="25"/>
      <c r="B20" s="24" t="s">
        <v>40</v>
      </c>
      <c r="C20" s="29"/>
      <c r="D20" s="29"/>
      <c r="J20" s="34"/>
      <c r="K20" s="82" t="s">
        <v>45</v>
      </c>
      <c r="L20" s="83"/>
      <c r="M20" s="83"/>
      <c r="N20" s="83"/>
      <c r="O20" s="83"/>
      <c r="P20" s="83"/>
      <c r="Q20" s="83"/>
      <c r="R20" s="84"/>
      <c r="S20" s="34"/>
      <c r="T20" s="82" t="s">
        <v>43</v>
      </c>
      <c r="U20" s="83"/>
      <c r="V20" s="83"/>
      <c r="W20" s="83"/>
      <c r="X20" s="83"/>
      <c r="Y20" s="83"/>
      <c r="Z20" s="83"/>
      <c r="AA20" s="84"/>
    </row>
    <row r="21" spans="1:27" x14ac:dyDescent="0.25">
      <c r="A21" s="32" t="s">
        <v>40</v>
      </c>
      <c r="B21" s="29" t="s">
        <v>76</v>
      </c>
      <c r="C21" s="29" t="s">
        <v>57</v>
      </c>
      <c r="D21" s="29" t="s">
        <v>38</v>
      </c>
      <c r="J21" s="34"/>
      <c r="K21" s="27" t="s">
        <v>30</v>
      </c>
      <c r="L21" s="27" t="s">
        <v>18</v>
      </c>
      <c r="M21" s="27" t="s">
        <v>8</v>
      </c>
      <c r="N21" s="27" t="s">
        <v>42</v>
      </c>
      <c r="O21" s="27" t="s">
        <v>41</v>
      </c>
      <c r="P21" s="27" t="s">
        <v>7</v>
      </c>
      <c r="Q21" s="27" t="s">
        <v>11</v>
      </c>
      <c r="R21" s="38" t="s">
        <v>44</v>
      </c>
      <c r="S21" s="34"/>
      <c r="T21" s="27" t="s">
        <v>30</v>
      </c>
      <c r="U21" s="27" t="s">
        <v>18</v>
      </c>
      <c r="V21" s="27" t="s">
        <v>8</v>
      </c>
      <c r="W21" s="27" t="s">
        <v>42</v>
      </c>
      <c r="X21" s="27" t="s">
        <v>41</v>
      </c>
      <c r="Y21" s="27" t="s">
        <v>7</v>
      </c>
      <c r="Z21" s="27" t="s">
        <v>11</v>
      </c>
      <c r="AA21" s="38" t="s">
        <v>44</v>
      </c>
    </row>
    <row r="22" spans="1:27" x14ac:dyDescent="0.25">
      <c r="A22" s="33" t="s">
        <v>25</v>
      </c>
      <c r="B22" s="25"/>
      <c r="C22" s="25"/>
      <c r="D22" s="25"/>
      <c r="J22" s="35"/>
      <c r="K22" s="37"/>
      <c r="L22" s="37">
        <v>500000</v>
      </c>
      <c r="M22" s="37">
        <v>200000</v>
      </c>
      <c r="N22" s="37"/>
      <c r="O22" s="37">
        <v>150000</v>
      </c>
      <c r="P22" s="37">
        <v>163000</v>
      </c>
      <c r="Q22" s="37"/>
      <c r="R22" s="38">
        <f>SUM(K22:Q22)</f>
        <v>1013000</v>
      </c>
      <c r="S22" s="35"/>
      <c r="T22" s="37">
        <f t="shared" ref="T22:V24" si="9">+K22-B22</f>
        <v>0</v>
      </c>
      <c r="U22" s="37">
        <f t="shared" si="9"/>
        <v>500000</v>
      </c>
      <c r="V22" s="37">
        <f t="shared" si="9"/>
        <v>200000</v>
      </c>
      <c r="W22" s="37"/>
      <c r="X22" s="37">
        <f t="shared" ref="X22:Y24" si="10">+O22</f>
        <v>150000</v>
      </c>
      <c r="Y22" s="37">
        <f t="shared" si="10"/>
        <v>163000</v>
      </c>
      <c r="Z22" s="37">
        <f>+Q22-E22</f>
        <v>0</v>
      </c>
      <c r="AA22" s="38">
        <f>SUM(T22:Z22)</f>
        <v>1013000</v>
      </c>
    </row>
    <row r="23" spans="1:27" x14ac:dyDescent="0.25">
      <c r="A23" s="33" t="s">
        <v>24</v>
      </c>
      <c r="B23" s="25"/>
      <c r="C23" s="25"/>
      <c r="D23" s="25"/>
      <c r="J23" s="35"/>
      <c r="K23" s="37">
        <v>100000</v>
      </c>
      <c r="L23" s="37">
        <f>500000-150000</f>
        <v>350000</v>
      </c>
      <c r="M23" s="37">
        <f>1120000-400000</f>
        <v>720000</v>
      </c>
      <c r="N23" s="37"/>
      <c r="O23" s="37">
        <v>100000</v>
      </c>
      <c r="P23" s="37"/>
      <c r="Q23" s="37">
        <f>375000-100000</f>
        <v>275000</v>
      </c>
      <c r="R23" s="38">
        <f>SUM(K23:Q23)</f>
        <v>1545000</v>
      </c>
      <c r="S23" s="35"/>
      <c r="T23" s="37">
        <f t="shared" si="9"/>
        <v>100000</v>
      </c>
      <c r="U23" s="37">
        <f t="shared" si="9"/>
        <v>350000</v>
      </c>
      <c r="V23" s="37">
        <f t="shared" si="9"/>
        <v>720000</v>
      </c>
      <c r="W23" s="37"/>
      <c r="X23" s="37">
        <f t="shared" si="10"/>
        <v>100000</v>
      </c>
      <c r="Y23" s="37">
        <f t="shared" si="10"/>
        <v>0</v>
      </c>
      <c r="Z23" s="37">
        <f>+Q23-E23</f>
        <v>275000</v>
      </c>
      <c r="AA23" s="38">
        <f>SUM(T23:Z23)</f>
        <v>1545000</v>
      </c>
    </row>
    <row r="24" spans="1:27" x14ac:dyDescent="0.25">
      <c r="A24" s="30" t="s">
        <v>38</v>
      </c>
      <c r="B24" s="30"/>
      <c r="C24" s="30"/>
      <c r="D24" s="30"/>
      <c r="J24" s="35"/>
      <c r="K24" s="37"/>
      <c r="L24" s="37"/>
      <c r="M24" s="37"/>
      <c r="N24" s="37"/>
      <c r="O24" s="37"/>
      <c r="P24" s="37"/>
      <c r="Q24" s="37"/>
      <c r="R24" s="38"/>
      <c r="S24" s="28"/>
      <c r="T24" s="37">
        <f t="shared" si="9"/>
        <v>0</v>
      </c>
      <c r="U24" s="37">
        <f t="shared" si="9"/>
        <v>0</v>
      </c>
      <c r="V24" s="37">
        <f t="shared" si="9"/>
        <v>0</v>
      </c>
      <c r="W24" s="37"/>
      <c r="X24" s="37">
        <f t="shared" si="10"/>
        <v>0</v>
      </c>
      <c r="Y24" s="37">
        <f t="shared" si="10"/>
        <v>0</v>
      </c>
      <c r="Z24" s="37">
        <f>+Q24-E24</f>
        <v>0</v>
      </c>
      <c r="AA24" s="38">
        <f>SUM(T24:Z24)</f>
        <v>0</v>
      </c>
    </row>
    <row r="25" spans="1:27" x14ac:dyDescent="0.25">
      <c r="J25" s="35"/>
      <c r="K25" s="38">
        <f t="shared" ref="K25:R25" si="11">SUM(K22:K24)</f>
        <v>100000</v>
      </c>
      <c r="L25" s="38">
        <f t="shared" si="11"/>
        <v>850000</v>
      </c>
      <c r="M25" s="38">
        <f t="shared" si="11"/>
        <v>920000</v>
      </c>
      <c r="N25" s="38">
        <f t="shared" si="11"/>
        <v>0</v>
      </c>
      <c r="O25" s="38">
        <f t="shared" si="11"/>
        <v>250000</v>
      </c>
      <c r="P25" s="38">
        <f t="shared" si="11"/>
        <v>163000</v>
      </c>
      <c r="Q25" s="38">
        <f t="shared" si="11"/>
        <v>275000</v>
      </c>
      <c r="R25" s="38">
        <f t="shared" si="11"/>
        <v>2558000</v>
      </c>
      <c r="S25" s="28"/>
      <c r="T25" s="38">
        <f>SUM(T22:T24)</f>
        <v>100000</v>
      </c>
      <c r="U25" s="38">
        <f t="shared" ref="U25:AA25" si="12">SUM(U22:U24)</f>
        <v>850000</v>
      </c>
      <c r="V25" s="38">
        <f t="shared" si="12"/>
        <v>920000</v>
      </c>
      <c r="W25" s="38">
        <f t="shared" si="12"/>
        <v>0</v>
      </c>
      <c r="X25" s="38">
        <f t="shared" si="12"/>
        <v>250000</v>
      </c>
      <c r="Y25" s="38">
        <f t="shared" si="12"/>
        <v>163000</v>
      </c>
      <c r="Z25" s="38">
        <f t="shared" si="12"/>
        <v>275000</v>
      </c>
      <c r="AA25" s="38">
        <f t="shared" si="12"/>
        <v>2558000</v>
      </c>
    </row>
    <row r="26" spans="1:27" x14ac:dyDescent="0.25">
      <c r="J26" s="35"/>
      <c r="S26" s="28"/>
    </row>
    <row r="27" spans="1:27" s="36" customFormat="1" x14ac:dyDescent="0.25">
      <c r="A27"/>
      <c r="B27"/>
      <c r="C27"/>
      <c r="D27"/>
      <c r="E27"/>
      <c r="F27"/>
      <c r="G27"/>
      <c r="H27"/>
      <c r="I27"/>
      <c r="J27" s="39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</row>
    <row r="28" spans="1:27" x14ac:dyDescent="0.25">
      <c r="S28" s="28"/>
    </row>
    <row r="29" spans="1:27" x14ac:dyDescent="0.25">
      <c r="S29" s="28"/>
    </row>
  </sheetData>
  <mergeCells count="4">
    <mergeCell ref="K20:R20"/>
    <mergeCell ref="T20:AA20"/>
    <mergeCell ref="K4:R4"/>
    <mergeCell ref="T4:AA4"/>
  </mergeCells>
  <conditionalFormatting sqref="T6:AA13 T22:AA24">
    <cfRule type="cellIs" dxfId="22" priority="5" operator="equal">
      <formula>0</formula>
    </cfRule>
  </conditionalFormatting>
  <conditionalFormatting sqref="T26:AA27">
    <cfRule type="cellIs" dxfId="21" priority="3" operator="equal">
      <formula>0</formula>
    </cfRule>
  </conditionalFormatting>
  <conditionalFormatting sqref="K24:R24">
    <cfRule type="cellIs" dxfId="20" priority="1" operator="equal">
      <formula>0</formula>
    </cfRule>
  </conditionalFormatting>
  <printOptions horizontalCentered="1" gridLines="1"/>
  <pageMargins left="0.23622047244094491" right="0.23622047244094491" top="0.74803149606299213" bottom="0.74803149606299213" header="0.31496062992125984" footer="0.31496062992125984"/>
  <pageSetup paperSize="9" scale="66" orientation="landscape" horizontalDpi="300" verticalDpi="300" r:id="rId3"/>
  <headerFooter>
    <oddHeader>&amp;C&amp;A</oddHeader>
  </headerFooter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ROI</vt:lpstr>
      <vt:lpstr>ROI (2)</vt:lpstr>
      <vt:lpstr>Financements</vt:lpstr>
      <vt:lpstr>Enveloppe financement</vt:lpstr>
      <vt:lpstr>'Enveloppe financement'!Zone_d_impression</vt:lpstr>
      <vt:lpstr>Financements!Zone_d_impression</vt:lpstr>
      <vt:lpstr>ROI!Zone_d_impression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KILHOFFER</dc:creator>
  <cp:lastModifiedBy>Marlène Coste</cp:lastModifiedBy>
  <cp:lastPrinted>2015-11-10T16:06:16Z</cp:lastPrinted>
  <dcterms:created xsi:type="dcterms:W3CDTF">2012-10-11T12:34:07Z</dcterms:created>
  <dcterms:modified xsi:type="dcterms:W3CDTF">2016-07-28T08:10:32Z</dcterms:modified>
</cp:coreProperties>
</file>