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68" yWindow="288" windowWidth="21792" windowHeight="8124"/>
  </bookViews>
  <sheets>
    <sheet name="Spline Method" sheetId="1" r:id="rId1"/>
  </sheets>
  <calcPr calcId="125725"/>
</workbook>
</file>

<file path=xl/calcChain.xml><?xml version="1.0" encoding="utf-8"?>
<calcChain xmlns="http://schemas.openxmlformats.org/spreadsheetml/2006/main">
  <c r="I15" i="1"/>
  <c r="C15"/>
  <c r="I14"/>
  <c r="C14"/>
  <c r="I13"/>
  <c r="C13"/>
  <c r="I12"/>
  <c r="I17" s="1"/>
  <c r="C12"/>
  <c r="C17" s="1"/>
  <c r="I7"/>
  <c r="H7"/>
  <c r="G7"/>
  <c r="F7"/>
  <c r="E7"/>
  <c r="D7"/>
  <c r="I6"/>
  <c r="H6"/>
  <c r="G6"/>
  <c r="F6"/>
  <c r="E6"/>
  <c r="D6"/>
  <c r="I5"/>
  <c r="I9" s="1"/>
  <c r="H5"/>
  <c r="H9" s="1"/>
  <c r="G5"/>
  <c r="G9" s="1"/>
  <c r="F5"/>
  <c r="F9" s="1"/>
  <c r="E5"/>
  <c r="E9" s="1"/>
  <c r="D5"/>
  <c r="D9" s="1"/>
  <c r="G36" s="1" a="1"/>
  <c r="H36" l="1"/>
  <c r="J36"/>
  <c r="G36"/>
  <c r="I36"/>
</calcChain>
</file>

<file path=xl/sharedStrings.xml><?xml version="1.0" encoding="utf-8"?>
<sst xmlns="http://schemas.openxmlformats.org/spreadsheetml/2006/main" count="20" uniqueCount="11">
  <si>
    <t>x2</t>
  </si>
  <si>
    <t>x</t>
  </si>
  <si>
    <t>a</t>
  </si>
  <si>
    <t>INPUT</t>
  </si>
  <si>
    <t>Power</t>
  </si>
  <si>
    <t>Power at a given speed</t>
  </si>
  <si>
    <t>x3</t>
  </si>
  <si>
    <t>Speed achievable</t>
  </si>
  <si>
    <t>Power needed</t>
  </si>
  <si>
    <t>Speed at a given Power</t>
  </si>
  <si>
    <t>DETERMINATION OF THE SPEED ACHIEVABLE AT A GIVEN PD or SPEED AND at X DISPLACEMENT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</si>
</sst>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6" formatCode="0.0000E+00"/>
    <numFmt numFmtId="167" formatCode="0.00000E+00"/>
    <numFmt numFmtId="168" formatCode="_(* #,##0.00_);_(* \(#,##0.0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1" applyFont="1" applyFill="1" applyBorder="1" applyAlignment="1">
      <alignment horizontal="left" vertical="center"/>
    </xf>
    <xf numFmtId="0" fontId="4" fillId="2" borderId="2" xfId="1" applyFont="1" applyFill="1" applyBorder="1"/>
    <xf numFmtId="0" fontId="1" fillId="2" borderId="2" xfId="1" applyFill="1" applyBorder="1"/>
    <xf numFmtId="0" fontId="1" fillId="0" borderId="0" xfId="1"/>
    <xf numFmtId="0" fontId="1" fillId="0" borderId="4" xfId="1" applyBorder="1" applyAlignment="1">
      <alignment horizontal="center" vertical="center"/>
    </xf>
    <xf numFmtId="0" fontId="1" fillId="0" borderId="4" xfId="1" applyBorder="1"/>
    <xf numFmtId="0" fontId="1" fillId="3" borderId="4" xfId="1" applyFill="1" applyBorder="1"/>
    <xf numFmtId="0" fontId="1" fillId="4" borderId="4" xfId="1" applyFill="1" applyBorder="1"/>
    <xf numFmtId="0" fontId="1" fillId="5" borderId="4" xfId="1" applyFill="1" applyBorder="1"/>
    <xf numFmtId="0" fontId="1" fillId="6" borderId="4" xfId="1" applyFill="1" applyBorder="1"/>
    <xf numFmtId="0" fontId="1" fillId="7" borderId="4" xfId="1" applyFill="1" applyBorder="1"/>
    <xf numFmtId="0" fontId="1" fillId="8" borderId="4" xfId="1" applyFill="1" applyBorder="1"/>
    <xf numFmtId="166" fontId="1" fillId="0" borderId="4" xfId="1" applyNumberFormat="1" applyBorder="1"/>
    <xf numFmtId="0" fontId="1" fillId="9" borderId="4" xfId="1" applyFill="1" applyBorder="1"/>
    <xf numFmtId="0" fontId="2" fillId="0" borderId="4" xfId="1" applyFont="1" applyBorder="1"/>
    <xf numFmtId="1" fontId="2" fillId="0" borderId="4" xfId="1" applyNumberFormat="1" applyFont="1" applyBorder="1"/>
    <xf numFmtId="0" fontId="1" fillId="0" borderId="4" xfId="1" applyBorder="1" applyAlignment="1">
      <alignment horizontal="center" vertical="center"/>
    </xf>
    <xf numFmtId="167" fontId="1" fillId="0" borderId="4" xfId="1" applyNumberFormat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2" fontId="1" fillId="0" borderId="4" xfId="1" applyNumberFormat="1" applyBorder="1" applyAlignment="1">
      <alignment horizontal="center" vertical="center"/>
    </xf>
    <xf numFmtId="1" fontId="1" fillId="0" borderId="4" xfId="1" applyNumberFormat="1" applyBorder="1" applyAlignment="1">
      <alignment horizontal="center" vertical="center"/>
    </xf>
    <xf numFmtId="167" fontId="1" fillId="0" borderId="0" xfId="1" applyNumberFormat="1"/>
    <xf numFmtId="0" fontId="0" fillId="0" borderId="4" xfId="1" applyFont="1" applyBorder="1" applyAlignment="1">
      <alignment horizontal="center" vertical="center"/>
    </xf>
    <xf numFmtId="14" fontId="6" fillId="2" borderId="3" xfId="1" applyNumberFormat="1" applyFont="1" applyFill="1" applyBorder="1" applyAlignment="1">
      <alignment horizontal="right" vertical="center"/>
    </xf>
    <xf numFmtId="0" fontId="1" fillId="8" borderId="0" xfId="1" applyFill="1"/>
  </cellXfs>
  <cellStyles count="6">
    <cellStyle name="Milliers 2" xfId="3"/>
    <cellStyle name="Milliers 3" xfId="2"/>
    <cellStyle name="Normal" xfId="0" builtinId="0"/>
    <cellStyle name="Normal 2" xfId="4"/>
    <cellStyle name="Normal 3" xfId="1"/>
    <cellStyle name="Pourcentage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600" b="0" u="sng"/>
              <a:t>Speed</a:t>
            </a:r>
            <a:r>
              <a:rPr lang="en-US" sz="1600" b="0" u="sng" baseline="0"/>
              <a:t> achievable at given PD</a:t>
            </a:r>
            <a:endParaRPr lang="en-US" sz="1600" b="0" u="sng"/>
          </a:p>
        </c:rich>
      </c:tx>
      <c:layout>
        <c:manualLayout>
          <c:xMode val="edge"/>
          <c:yMode val="edge"/>
          <c:x val="0.26543973432159679"/>
          <c:y val="3.6618207610820824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9725853233863"/>
          <c:y val="0.15391851425075931"/>
          <c:w val="0.81963375267746763"/>
          <c:h val="0.71931963658591924"/>
        </c:manualLayout>
      </c:layout>
      <c:scatterChart>
        <c:scatterStyle val="lineMarker"/>
        <c:ser>
          <c:idx val="0"/>
          <c:order val="0"/>
          <c:tx>
            <c:strRef>
              <c:f>'Spline Method'!$B$11:$C$11</c:f>
              <c:strCache>
                <c:ptCount val="1"/>
                <c:pt idx="0">
                  <c:v>Speed at a given Power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3"/>
            <c:dispEq val="1"/>
            <c:trendlineLbl>
              <c:layout>
                <c:manualLayout>
                  <c:x val="-7.5183898199549459E-2"/>
                  <c:y val="0.23845957361504638"/>
                </c:manualLayout>
              </c:layout>
              <c:numFmt formatCode="0.0000E+00" sourceLinked="0"/>
              <c:spPr>
                <a:solidFill>
                  <a:schemeClr val="accent1">
                    <a:lumMod val="20000"/>
                    <a:lumOff val="80000"/>
                  </a:schemeClr>
                </a:solidFill>
                <a:ln>
                  <a:solidFill>
                    <a:sysClr val="windowText" lastClr="000000"/>
                  </a:solidFill>
                </a:ln>
              </c:spPr>
            </c:trendlineLbl>
          </c:trendline>
          <c:xVal>
            <c:numRef>
              <c:f>'Spline Method'!$D$9:$I$9</c:f>
              <c:numCache>
                <c:formatCode>0</c:formatCode>
                <c:ptCount val="6"/>
                <c:pt idx="0">
                  <c:v>1919.4585403285002</c:v>
                </c:pt>
                <c:pt idx="1">
                  <c:v>2466.4417815866</c:v>
                </c:pt>
                <c:pt idx="2">
                  <c:v>3409.6345842048995</c:v>
                </c:pt>
                <c:pt idx="3">
                  <c:v>4578.2311212601981</c:v>
                </c:pt>
                <c:pt idx="4">
                  <c:v>6139.1032237330019</c:v>
                </c:pt>
                <c:pt idx="5">
                  <c:v>8253.4877484360004</c:v>
                </c:pt>
              </c:numCache>
            </c:numRef>
          </c:xVal>
          <c:yVal>
            <c:numRef>
              <c:f>'Spline Method'!$D$4:$I$4</c:f>
              <c:numCache>
                <c:formatCode>General</c:formatCode>
                <c:ptCount val="6"/>
                <c:pt idx="0">
                  <c:v>12</c:v>
                </c:pt>
                <c:pt idx="1">
                  <c:v>13</c:v>
                </c:pt>
                <c:pt idx="2">
                  <c:v>14.5</c:v>
                </c:pt>
                <c:pt idx="3">
                  <c:v>16</c:v>
                </c:pt>
                <c:pt idx="4">
                  <c:v>17.5</c:v>
                </c:pt>
                <c:pt idx="5">
                  <c:v>19</c:v>
                </c:pt>
              </c:numCache>
            </c:numRef>
          </c:yVal>
        </c:ser>
        <c:axId val="64914560"/>
        <c:axId val="64916480"/>
      </c:scatterChart>
      <c:valAx>
        <c:axId val="64914560"/>
        <c:scaling>
          <c:orientation val="minMax"/>
          <c:max val="8500"/>
          <c:min val="1500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 b="0"/>
                  <a:t>Attained speed (kts)</a:t>
                </a:r>
              </a:p>
            </c:rich>
          </c:tx>
          <c:layout/>
        </c:title>
        <c:numFmt formatCode="0" sourceLinked="1"/>
        <c:tickLblPos val="nextTo"/>
        <c:crossAx val="64916480"/>
        <c:crosses val="autoZero"/>
        <c:crossBetween val="midCat"/>
      </c:valAx>
      <c:valAx>
        <c:axId val="64916480"/>
        <c:scaling>
          <c:orientation val="minMax"/>
          <c:max val="19"/>
          <c:min val="12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fr-FR" b="0"/>
                  <a:t>Delivered</a:t>
                </a:r>
                <a:r>
                  <a:rPr lang="fr-FR" b="0" baseline="0"/>
                  <a:t> Power (kW)</a:t>
                </a:r>
                <a:endParaRPr lang="fr-FR" b="0"/>
              </a:p>
            </c:rich>
          </c:tx>
          <c:layout/>
        </c:title>
        <c:numFmt formatCode="General" sourceLinked="1"/>
        <c:tickLblPos val="nextTo"/>
        <c:crossAx val="64914560"/>
        <c:crosses val="autoZero"/>
        <c:crossBetween val="midCat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45048032328499488"/>
          <c:y val="0.60419579968823778"/>
          <c:w val="0.45828709254862493"/>
          <c:h val="0.12824927565087571"/>
        </c:manualLayout>
      </c:layout>
      <c:spPr>
        <a:solidFill>
          <a:sysClr val="window" lastClr="FFFFFF"/>
        </a:solidFill>
        <a:ln>
          <a:solidFill>
            <a:sysClr val="windowText" lastClr="000000"/>
          </a:solidFill>
        </a:ln>
      </c:spPr>
    </c:legend>
    <c:plotVisOnly val="1"/>
  </c:chart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600" b="0" u="sng"/>
              <a:t>Power at a given</a:t>
            </a:r>
            <a:r>
              <a:rPr lang="en-US" sz="1600" b="0" u="sng" baseline="0"/>
              <a:t> speed</a:t>
            </a:r>
            <a:endParaRPr lang="en-US" sz="1600" b="0" u="sng"/>
          </a:p>
        </c:rich>
      </c:tx>
      <c:layout>
        <c:manualLayout>
          <c:xMode val="edge"/>
          <c:yMode val="edge"/>
          <c:x val="0.26543973432159679"/>
          <c:y val="3.6618207610820852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9725853233863"/>
          <c:y val="0.15391851425075931"/>
          <c:w val="0.81963375267746763"/>
          <c:h val="0.71931963658591946"/>
        </c:manualLayout>
      </c:layout>
      <c:scatterChart>
        <c:scatterStyle val="lineMarker"/>
        <c:ser>
          <c:idx val="0"/>
          <c:order val="0"/>
          <c:tx>
            <c:strRef>
              <c:f>'Spline Method'!$H$11:$I$11</c:f>
              <c:strCache>
                <c:ptCount val="1"/>
                <c:pt idx="0">
                  <c:v>Power at a given speed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3"/>
            <c:dispEq val="1"/>
            <c:trendlineLbl>
              <c:layout>
                <c:manualLayout>
                  <c:x val="-0.10818134421657358"/>
                  <c:y val="8.8676972625727463E-2"/>
                </c:manualLayout>
              </c:layout>
              <c:numFmt formatCode="0.0000E+00" sourceLinked="0"/>
              <c:spPr>
                <a:solidFill>
                  <a:schemeClr val="accent1">
                    <a:lumMod val="20000"/>
                    <a:lumOff val="80000"/>
                  </a:schemeClr>
                </a:solidFill>
                <a:ln>
                  <a:solidFill>
                    <a:sysClr val="windowText" lastClr="000000"/>
                  </a:solidFill>
                </a:ln>
              </c:spPr>
            </c:trendlineLbl>
          </c:trendline>
          <c:xVal>
            <c:numRef>
              <c:f>'Spline Method'!$D$4:$I$4</c:f>
              <c:numCache>
                <c:formatCode>General</c:formatCode>
                <c:ptCount val="6"/>
                <c:pt idx="0">
                  <c:v>12</c:v>
                </c:pt>
                <c:pt idx="1">
                  <c:v>13</c:v>
                </c:pt>
                <c:pt idx="2">
                  <c:v>14.5</c:v>
                </c:pt>
                <c:pt idx="3">
                  <c:v>16</c:v>
                </c:pt>
                <c:pt idx="4">
                  <c:v>17.5</c:v>
                </c:pt>
                <c:pt idx="5">
                  <c:v>19</c:v>
                </c:pt>
              </c:numCache>
            </c:numRef>
          </c:xVal>
          <c:yVal>
            <c:numRef>
              <c:f>'Spline Method'!$D$9:$I$9</c:f>
              <c:numCache>
                <c:formatCode>0</c:formatCode>
                <c:ptCount val="6"/>
                <c:pt idx="0">
                  <c:v>1919.4585403285002</c:v>
                </c:pt>
                <c:pt idx="1">
                  <c:v>2466.4417815866</c:v>
                </c:pt>
                <c:pt idx="2">
                  <c:v>3409.6345842048995</c:v>
                </c:pt>
                <c:pt idx="3">
                  <c:v>4578.2311212601981</c:v>
                </c:pt>
                <c:pt idx="4">
                  <c:v>6139.1032237330019</c:v>
                </c:pt>
                <c:pt idx="5">
                  <c:v>8253.4877484360004</c:v>
                </c:pt>
              </c:numCache>
            </c:numRef>
          </c:yVal>
        </c:ser>
        <c:axId val="64954752"/>
        <c:axId val="64956672"/>
      </c:scatterChart>
      <c:valAx>
        <c:axId val="64954752"/>
        <c:scaling>
          <c:orientation val="minMax"/>
          <c:max val="19"/>
          <c:min val="11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 b="0"/>
                  <a:t>Attained speed (kts)</a:t>
                </a:r>
              </a:p>
            </c:rich>
          </c:tx>
          <c:layout/>
        </c:title>
        <c:numFmt formatCode="General" sourceLinked="1"/>
        <c:tickLblPos val="nextTo"/>
        <c:crossAx val="64956672"/>
        <c:crosses val="autoZero"/>
        <c:crossBetween val="midCat"/>
      </c:valAx>
      <c:valAx>
        <c:axId val="64956672"/>
        <c:scaling>
          <c:orientation val="minMax"/>
          <c:max val="8500"/>
          <c:min val="150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fr-FR" b="0"/>
                  <a:t>Delivered</a:t>
                </a:r>
                <a:r>
                  <a:rPr lang="fr-FR" b="0" baseline="0"/>
                  <a:t> Power (kW)</a:t>
                </a:r>
                <a:endParaRPr lang="fr-FR" b="0"/>
              </a:p>
            </c:rich>
          </c:tx>
          <c:layout/>
        </c:title>
        <c:numFmt formatCode="0" sourceLinked="1"/>
        <c:tickLblPos val="nextTo"/>
        <c:crossAx val="64954752"/>
        <c:crosses val="autoZero"/>
        <c:crossBetween val="midCat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64202685400362314"/>
          <c:y val="0.58635697850770618"/>
          <c:w val="0.23567916236444697"/>
          <c:h val="0.11481141623080415"/>
        </c:manualLayout>
      </c:layout>
      <c:spPr>
        <a:solidFill>
          <a:sysClr val="window" lastClr="FFFFFF"/>
        </a:solidFill>
        <a:ln>
          <a:solidFill>
            <a:sysClr val="windowText" lastClr="000000"/>
          </a:solidFill>
        </a:ln>
      </c:spPr>
    </c:legend>
    <c:plotVisOnly val="1"/>
  </c:chart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40788</xdr:colOff>
      <xdr:row>17</xdr:row>
      <xdr:rowOff>106680</xdr:rowOff>
    </xdr:from>
    <xdr:to>
      <xdr:col>4</xdr:col>
      <xdr:colOff>330347</xdr:colOff>
      <xdr:row>33</xdr:row>
      <xdr:rowOff>21515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493058</xdr:colOff>
      <xdr:row>17</xdr:row>
      <xdr:rowOff>8965</xdr:rowOff>
    </xdr:from>
    <xdr:to>
      <xdr:col>10</xdr:col>
      <xdr:colOff>477817</xdr:colOff>
      <xdr:row>32</xdr:row>
      <xdr:rowOff>94129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6"/>
  <sheetViews>
    <sheetView tabSelected="1" zoomScale="70" zoomScaleNormal="70" workbookViewId="0">
      <selection activeCell="S14" sqref="S14"/>
    </sheetView>
  </sheetViews>
  <sheetFormatPr baseColWidth="10" defaultRowHeight="14.4"/>
  <cols>
    <col min="1" max="1" width="19.44140625" style="4" customWidth="1"/>
    <col min="2" max="4" width="15.88671875" style="4" customWidth="1"/>
    <col min="5" max="5" width="13" style="4" customWidth="1"/>
    <col min="6" max="6" width="11.5546875" style="4"/>
    <col min="7" max="7" width="13.6640625" style="4" bestFit="1" customWidth="1"/>
    <col min="8" max="8" width="16.77734375" style="4" customWidth="1"/>
    <col min="9" max="9" width="15.6640625" style="4" customWidth="1"/>
    <col min="10" max="10" width="14.109375" style="4" customWidth="1"/>
    <col min="11" max="11" width="14.21875" style="4" customWidth="1"/>
    <col min="12" max="13" width="11.5546875" style="4"/>
    <col min="14" max="14" width="16.109375" style="4" bestFit="1" customWidth="1"/>
    <col min="15" max="15" width="11.5546875" style="4"/>
    <col min="16" max="16" width="11.88671875" style="4" bestFit="1" customWidth="1"/>
    <col min="17" max="16384" width="11.5546875" style="4"/>
  </cols>
  <sheetData>
    <row r="1" spans="1:10" ht="46.2" customHeight="1" thickBot="1">
      <c r="A1" s="1" t="s">
        <v>10</v>
      </c>
      <c r="B1" s="2"/>
      <c r="C1" s="2"/>
      <c r="D1" s="2"/>
      <c r="E1" s="3"/>
      <c r="F1" s="3"/>
      <c r="G1" s="3"/>
      <c r="H1" s="3"/>
      <c r="I1" s="3"/>
      <c r="J1" s="24">
        <v>42706</v>
      </c>
    </row>
    <row r="4" spans="1:10">
      <c r="C4" s="6"/>
      <c r="D4" s="7">
        <v>12</v>
      </c>
      <c r="E4" s="8">
        <v>13</v>
      </c>
      <c r="F4" s="9">
        <v>14.5</v>
      </c>
      <c r="G4" s="10">
        <v>16</v>
      </c>
      <c r="H4" s="11">
        <v>17.5</v>
      </c>
      <c r="I4" s="12">
        <v>19</v>
      </c>
    </row>
    <row r="5" spans="1:10">
      <c r="C5" s="6" t="s">
        <v>0</v>
      </c>
      <c r="D5" s="6">
        <f>-1.0715*10^-6</f>
        <v>-1.0714999999999998E-6</v>
      </c>
      <c r="E5" s="13">
        <f>1.9466*10^-6</f>
        <v>1.9466000000000001E-6</v>
      </c>
      <c r="F5" s="13">
        <f>6.2449*10^-6</f>
        <v>6.2449000000000001E-6</v>
      </c>
      <c r="G5" s="13">
        <f>9.1802*10^-6</f>
        <v>9.1801999999999989E-6</v>
      </c>
      <c r="H5" s="13">
        <f>1.0533*10^-5</f>
        <v>1.0533000000000001E-5</v>
      </c>
      <c r="I5" s="13">
        <f>1.2036*10^-5</f>
        <v>1.2036000000000001E-5</v>
      </c>
    </row>
    <row r="6" spans="1:10">
      <c r="C6" s="6" t="s">
        <v>1</v>
      </c>
      <c r="D6" s="6">
        <f>7.703*10^-2</f>
        <v>7.7030000000000001E-2</v>
      </c>
      <c r="E6" s="13">
        <f>-7.3601*10^-2</f>
        <v>-7.3601E-2</v>
      </c>
      <c r="F6" s="13">
        <f>-2.7528*10^-1</f>
        <v>-0.27528000000000002</v>
      </c>
      <c r="G6" s="13">
        <f>-3.8104*10^-1</f>
        <v>-0.38104000000000005</v>
      </c>
      <c r="H6" s="13">
        <f>-3.63*10^-1</f>
        <v>-0.36299999999999999</v>
      </c>
      <c r="I6" s="13">
        <f>-2.76522*10^-1</f>
        <v>-0.27652199999999999</v>
      </c>
    </row>
    <row r="7" spans="1:10">
      <c r="C7" s="6" t="s">
        <v>2</v>
      </c>
      <c r="D7" s="6">
        <f>8.1437*10^2</f>
        <v>814.37000000000012</v>
      </c>
      <c r="E7" s="13">
        <f>3.1606*10^3</f>
        <v>3160.6</v>
      </c>
      <c r="F7" s="13">
        <f>6.4119*10^3</f>
        <v>6411.9000000000005</v>
      </c>
      <c r="G7" s="13">
        <f>8.5238*10^3</f>
        <v>8523.7999999999993</v>
      </c>
      <c r="H7" s="13">
        <f>9.1972*10^3</f>
        <v>9197.2000000000007</v>
      </c>
      <c r="I7" s="13">
        <f>9.01023*10^3</f>
        <v>9010.23</v>
      </c>
    </row>
    <row r="8" spans="1:10">
      <c r="C8" s="14" t="s">
        <v>3</v>
      </c>
      <c r="D8" s="14">
        <v>19799</v>
      </c>
      <c r="E8" s="14">
        <v>19799</v>
      </c>
      <c r="F8" s="14">
        <v>19799</v>
      </c>
      <c r="G8" s="14">
        <v>19799</v>
      </c>
      <c r="H8" s="14">
        <v>19799</v>
      </c>
      <c r="I8" s="14">
        <v>19799</v>
      </c>
    </row>
    <row r="9" spans="1:10">
      <c r="C9" s="15" t="s">
        <v>4</v>
      </c>
      <c r="D9" s="16">
        <f>D5*D8^2+D6*D8+D7</f>
        <v>1919.4585403285002</v>
      </c>
      <c r="E9" s="16">
        <f>E5*E8^2+E6*E8+E7</f>
        <v>2466.4417815866</v>
      </c>
      <c r="F9" s="16">
        <f t="shared" ref="F9:I9" si="0">F5*F8^2+F6*F8+F7</f>
        <v>3409.6345842048995</v>
      </c>
      <c r="G9" s="16">
        <f t="shared" si="0"/>
        <v>4578.2311212601981</v>
      </c>
      <c r="H9" s="16">
        <f t="shared" si="0"/>
        <v>6139.1032237330019</v>
      </c>
      <c r="I9" s="16">
        <f t="shared" si="0"/>
        <v>8253.4877484360004</v>
      </c>
    </row>
    <row r="11" spans="1:10">
      <c r="B11" s="23" t="s">
        <v>9</v>
      </c>
      <c r="C11" s="17"/>
      <c r="H11" s="17" t="s">
        <v>5</v>
      </c>
      <c r="I11" s="17"/>
    </row>
    <row r="12" spans="1:10">
      <c r="B12" s="5" t="s">
        <v>6</v>
      </c>
      <c r="C12" s="18">
        <f>8.9729*10^-12</f>
        <v>8.9728999999999995E-12</v>
      </c>
      <c r="H12" s="5" t="s">
        <v>6</v>
      </c>
      <c r="I12" s="18">
        <f>7.3972*10^0</f>
        <v>7.3971999999999998</v>
      </c>
    </row>
    <row r="13" spans="1:10">
      <c r="B13" s="5" t="s">
        <v>0</v>
      </c>
      <c r="C13" s="18">
        <f>-2.4065*10^-7</f>
        <v>-2.4064999999999997E-7</v>
      </c>
      <c r="H13" s="5" t="s">
        <v>0</v>
      </c>
      <c r="I13" s="18">
        <f>-2.6769*10^2</f>
        <v>-267.69</v>
      </c>
    </row>
    <row r="14" spans="1:10">
      <c r="B14" s="5" t="s">
        <v>1</v>
      </c>
      <c r="C14" s="18">
        <f>2.7673*10^-3</f>
        <v>2.7673000000000003E-3</v>
      </c>
      <c r="H14" s="5" t="s">
        <v>1</v>
      </c>
      <c r="I14" s="18">
        <f>3.7814*10^3</f>
        <v>3781.4</v>
      </c>
    </row>
    <row r="15" spans="1:10">
      <c r="B15" s="5" t="s">
        <v>2</v>
      </c>
      <c r="C15" s="18">
        <f>7.5084*10^0</f>
        <v>7.5084</v>
      </c>
      <c r="H15" s="5" t="s">
        <v>2</v>
      </c>
      <c r="I15" s="18">
        <f>-1.7696*10^4</f>
        <v>-17696</v>
      </c>
    </row>
    <row r="16" spans="1:10">
      <c r="B16" s="19" t="s">
        <v>3</v>
      </c>
      <c r="C16" s="5">
        <v>10214</v>
      </c>
      <c r="H16" s="19" t="s">
        <v>3</v>
      </c>
      <c r="I16" s="5">
        <v>17.399999999999999</v>
      </c>
    </row>
    <row r="17" spans="2:16">
      <c r="B17" s="19" t="s">
        <v>7</v>
      </c>
      <c r="C17" s="20">
        <f>(C16^3)*C12+C13*(C16^2)+C16*C14+C15</f>
        <v>20.228975197958686</v>
      </c>
      <c r="H17" s="19" t="s">
        <v>8</v>
      </c>
      <c r="I17" s="21">
        <f>(I16^3)*I12+I13*(I16^2)+I16*I14+I15</f>
        <v>6023.1627328000031</v>
      </c>
    </row>
    <row r="20" spans="2:16">
      <c r="P20" s="22"/>
    </row>
    <row r="36" spans="7:10">
      <c r="G36" s="25" t="e">
        <f t="array" ref="G36:J36">LINEST(D4:I4,D9:I9^{123})</f>
        <v>#VALUE!</v>
      </c>
      <c r="H36" s="25" t="e">
        <v>#VALUE!</v>
      </c>
      <c r="I36" s="25" t="e">
        <v>#VALUE!</v>
      </c>
      <c r="J36" s="25" t="e">
        <v>#VALUE!</v>
      </c>
    </row>
  </sheetData>
  <mergeCells count="2">
    <mergeCell ref="B11:C11"/>
    <mergeCell ref="H11:I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Spline Method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thr</dc:creator>
  <cp:lastModifiedBy>thr</cp:lastModifiedBy>
  <dcterms:created xsi:type="dcterms:W3CDTF">2016-12-02T08:19:08Z</dcterms:created>
  <dcterms:modified xsi:type="dcterms:W3CDTF">2016-12-02T08:31:01Z</dcterms:modified>
</cp:coreProperties>
</file>