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tthews\Google Drive\"/>
    </mc:Choice>
  </mc:AlternateContent>
  <bookViews>
    <workbookView xWindow="240" yWindow="120" windowWidth="18990" windowHeight="6645" activeTab="1"/>
  </bookViews>
  <sheets>
    <sheet name="Devis Client" sheetId="2" r:id="rId1"/>
    <sheet name="Produits" sheetId="7" r:id="rId2"/>
    <sheet name="Contrat DUSAM" sheetId="8" r:id="rId3"/>
  </sheets>
  <definedNames>
    <definedName name="Désignation">Produits!$A$1:$A$58</definedName>
    <definedName name="DUREE_LOA">Produits!$B$70:$E$70</definedName>
    <definedName name="DUSAM">'Contrat DUSAM'!$A$1:$A$4</definedName>
    <definedName name="DUSAM2">'Contrat DUSAM'!$A$1:$C$4</definedName>
    <definedName name="L.O.A">'Devis Client'!$A$42</definedName>
    <definedName name="LOCATION">Produits!$B$70:$E$70</definedName>
    <definedName name="Print_Area" localSheetId="0">'Devis Client'!$A$1:$G$98</definedName>
    <definedName name="Produits">Produits!$A$1:$E$58</definedName>
    <definedName name="TOTALHT">'Devis Client'!$G$20:$G$40</definedName>
    <definedName name="_xlnm.Print_Area" localSheetId="0">'Devis Client'!$A$1:$G$97</definedName>
  </definedNames>
  <calcPr calcId="152511"/>
</workbook>
</file>

<file path=xl/calcChain.xml><?xml version="1.0" encoding="utf-8"?>
<calcChain xmlns="http://schemas.openxmlformats.org/spreadsheetml/2006/main">
  <c r="D13" i="7" l="1"/>
  <c r="D12" i="7"/>
  <c r="D15" i="7"/>
  <c r="D14" i="7"/>
  <c r="A40" i="2"/>
  <c r="D41" i="7"/>
  <c r="D54" i="7"/>
  <c r="D53" i="7"/>
  <c r="D52" i="7"/>
  <c r="D10" i="7"/>
  <c r="D9" i="7"/>
  <c r="D8" i="7"/>
  <c r="D48" i="7"/>
  <c r="C49" i="7"/>
  <c r="D49" i="7" s="1"/>
  <c r="D21" i="7"/>
  <c r="D20" i="7"/>
  <c r="D68" i="7"/>
  <c r="D1" i="7"/>
  <c r="D2" i="7"/>
  <c r="D3" i="7"/>
  <c r="D4" i="7"/>
  <c r="D5" i="7"/>
  <c r="D6" i="7"/>
  <c r="D7" i="7"/>
  <c r="D16" i="7"/>
  <c r="D17" i="7"/>
  <c r="D18" i="7"/>
  <c r="D19" i="7"/>
  <c r="D22" i="7"/>
  <c r="D23" i="7"/>
  <c r="D29" i="7"/>
  <c r="D32" i="7"/>
  <c r="D33" i="7"/>
  <c r="D34" i="7"/>
  <c r="D35" i="7"/>
  <c r="D36" i="7"/>
  <c r="D37" i="7"/>
  <c r="D39" i="7"/>
  <c r="D50" i="7"/>
  <c r="D41" i="2"/>
  <c r="G41" i="2"/>
  <c r="D20" i="2" l="1"/>
  <c r="D21" i="2"/>
  <c r="D22" i="2"/>
  <c r="D39" i="2"/>
  <c r="D38" i="2"/>
  <c r="D37" i="2"/>
  <c r="D36" i="2"/>
  <c r="D35" i="2"/>
  <c r="D34" i="2"/>
  <c r="D33" i="2"/>
  <c r="D32" i="2"/>
  <c r="D31" i="2"/>
  <c r="D30" i="2"/>
  <c r="D29" i="2"/>
  <c r="D28" i="2"/>
  <c r="D27" i="2"/>
  <c r="D26" i="2"/>
  <c r="D25" i="2"/>
  <c r="D24" i="2"/>
  <c r="D23" i="2"/>
  <c r="F40" i="2"/>
  <c r="G40" i="2" s="1"/>
  <c r="F39" i="2"/>
  <c r="G39" i="2" s="1"/>
  <c r="F38" i="2"/>
  <c r="G38" i="2" s="1"/>
  <c r="F37" i="2"/>
  <c r="G37" i="2" s="1"/>
  <c r="F36" i="2"/>
  <c r="G36" i="2" s="1"/>
  <c r="F34" i="2"/>
  <c r="G34" i="2" s="1"/>
  <c r="F35" i="2"/>
  <c r="G35" i="2" s="1"/>
  <c r="F33" i="2"/>
  <c r="G33" i="2" s="1"/>
  <c r="F32" i="2"/>
  <c r="G32" i="2" s="1"/>
  <c r="F31" i="2"/>
  <c r="G31" i="2" s="1"/>
  <c r="F30" i="2"/>
  <c r="G30" i="2" s="1"/>
  <c r="F29" i="2"/>
  <c r="G29" i="2" s="1"/>
  <c r="F28" i="2"/>
  <c r="G28" i="2" s="1"/>
  <c r="F27" i="2"/>
  <c r="G27" i="2" s="1"/>
  <c r="F26" i="2"/>
  <c r="G26" i="2" s="1"/>
  <c r="F25" i="2"/>
  <c r="G25" i="2" s="1"/>
  <c r="F24" i="2"/>
  <c r="G24" i="2" s="1"/>
  <c r="E13" i="2"/>
  <c r="F21" i="2" l="1"/>
  <c r="G21" i="2" s="1"/>
  <c r="F22" i="2" l="1"/>
  <c r="G22" i="2" s="1"/>
  <c r="F23" i="2"/>
  <c r="G23" i="2" s="1"/>
  <c r="F20" i="2"/>
  <c r="G20" i="2" s="1"/>
  <c r="G46" i="2" l="1"/>
  <c r="G47" i="2" s="1"/>
  <c r="G48" i="2" s="1"/>
  <c r="A44" i="2" l="1"/>
  <c r="B44" i="2" l="1"/>
  <c r="E68" i="7" l="1"/>
  <c r="C44" i="2" s="1"/>
</calcChain>
</file>

<file path=xl/sharedStrings.xml><?xml version="1.0" encoding="utf-8"?>
<sst xmlns="http://schemas.openxmlformats.org/spreadsheetml/2006/main" count="276" uniqueCount="210">
  <si>
    <t>Désignation</t>
  </si>
  <si>
    <t>Qté</t>
  </si>
  <si>
    <t>P.U</t>
  </si>
  <si>
    <t>PRIX H.T</t>
  </si>
  <si>
    <t>SAV DU LUNDI AU SAMEDI</t>
  </si>
  <si>
    <t xml:space="preserve"> En cas d'acceptation veuillez
 nous retourner cet exemplaire
 avec votre signature et cachet
 avec la mention
 "Bon pour accord"</t>
  </si>
  <si>
    <t>Montant H.T.</t>
  </si>
  <si>
    <t>T.V.A. 20%</t>
  </si>
  <si>
    <t>Montant T.T.C.</t>
  </si>
  <si>
    <t>Prix D'achat</t>
  </si>
  <si>
    <t>TOTAL H.T</t>
  </si>
  <si>
    <t>TAUX</t>
  </si>
  <si>
    <t>MENSUALITE</t>
  </si>
  <si>
    <t>L.O.A 24 MOIS</t>
  </si>
  <si>
    <t>L.O.A 36 MOIS</t>
  </si>
  <si>
    <t>L.O.A 48 MOIS</t>
  </si>
  <si>
    <t>L.O.A 60 MOIS</t>
  </si>
  <si>
    <t>PRIX</t>
  </si>
  <si>
    <t>Prix de Vente Minimum</t>
  </si>
  <si>
    <t>323411G3-L</t>
  </si>
  <si>
    <t>CB5001N</t>
  </si>
  <si>
    <t>DL2112N-A</t>
  </si>
  <si>
    <t>IP0010N</t>
  </si>
  <si>
    <t>IP0100N</t>
  </si>
  <si>
    <t>LB0006</t>
  </si>
  <si>
    <t>LOGICIEL LAW EVOLUTION</t>
  </si>
  <si>
    <t>RZX750F</t>
  </si>
  <si>
    <t>RZX650</t>
  </si>
  <si>
    <t>L76CRISALID</t>
  </si>
  <si>
    <t>LOGICIEL CRISALID</t>
  </si>
  <si>
    <t>L76CRISALIDSUP</t>
  </si>
  <si>
    <t>LOGICIEL CRISALID LICENCE SUPPL. POSTE</t>
  </si>
  <si>
    <t>L76MAGELLAN</t>
  </si>
  <si>
    <t>SCANNER MAGELLAN OMNIDIRECTIONNEL</t>
  </si>
  <si>
    <t>L76MATSCAN</t>
  </si>
  <si>
    <t>BRAS FIXATION POUR SCANNER MAGELLAN</t>
  </si>
  <si>
    <t>L76HERON</t>
  </si>
  <si>
    <t>DOUCHETTE CCD avec support</t>
  </si>
  <si>
    <t>RZX6DP1</t>
  </si>
  <si>
    <t>RZX6DP2</t>
  </si>
  <si>
    <t>RZ-X6DP2 AFFICHEUR CLIENT 10"</t>
  </si>
  <si>
    <t>L76MATALIMVGA</t>
  </si>
  <si>
    <t>RALLONGE VGA/ELECTRIQUE RZ-X6DP2</t>
  </si>
  <si>
    <t>L76MATRZX6DP</t>
  </si>
  <si>
    <t>ADAPTATEUR MAT RZ-X6DP1/RZ-X6DP2</t>
  </si>
  <si>
    <t>L76DS800NOIR</t>
  </si>
  <si>
    <t>L76TMT70</t>
  </si>
  <si>
    <t>L76MATBRAPOS</t>
  </si>
  <si>
    <t>L76MATDOUBLE</t>
  </si>
  <si>
    <t>MAT ACCROCHE DOUBLE</t>
  </si>
  <si>
    <t>SWITCH8PORTS</t>
  </si>
  <si>
    <t>SWITCH 8 PORTS</t>
  </si>
  <si>
    <t>SAMSUNGC460FW</t>
  </si>
  <si>
    <t>IMPRIMANTE SAMSUNG C460FW</t>
  </si>
  <si>
    <t>OND625ECUS</t>
  </si>
  <si>
    <t>FRAIS DE CONNEXION BALANCE (DRIRE)</t>
  </si>
  <si>
    <t>MODULEFIDELITE</t>
  </si>
  <si>
    <t>MODULE FIDELITE CARTE FIDELITE</t>
  </si>
  <si>
    <t>TPV STAR 12II 6 PORTS NOIR AFFICHEUR</t>
  </si>
  <si>
    <t>Désignations</t>
  </si>
  <si>
    <t>Code</t>
  </si>
  <si>
    <t>Prix de Vente</t>
  </si>
  <si>
    <t>SHARP</t>
  </si>
  <si>
    <t>ECUS</t>
  </si>
  <si>
    <t>CSI</t>
  </si>
  <si>
    <t>B</t>
  </si>
  <si>
    <t>C</t>
  </si>
  <si>
    <t>D</t>
  </si>
  <si>
    <t>E</t>
  </si>
  <si>
    <t>F</t>
  </si>
  <si>
    <t>H</t>
  </si>
  <si>
    <t>I</t>
  </si>
  <si>
    <t>J</t>
  </si>
  <si>
    <t>K</t>
  </si>
  <si>
    <t>L</t>
  </si>
  <si>
    <t>M</t>
  </si>
  <si>
    <t>N</t>
  </si>
  <si>
    <t>O</t>
  </si>
  <si>
    <t>P</t>
  </si>
  <si>
    <t>Q</t>
  </si>
  <si>
    <t>R</t>
  </si>
  <si>
    <t>S</t>
  </si>
  <si>
    <t>T</t>
  </si>
  <si>
    <t>U</t>
  </si>
  <si>
    <t>V</t>
  </si>
  <si>
    <t>X</t>
  </si>
  <si>
    <t>RRR</t>
  </si>
  <si>
    <t>Y</t>
  </si>
  <si>
    <t>Z</t>
  </si>
  <si>
    <t>ZZ</t>
  </si>
  <si>
    <t>ZZZ</t>
  </si>
  <si>
    <t>ZZZZ</t>
  </si>
  <si>
    <t>ZZZZZ</t>
  </si>
  <si>
    <t>&gt;12000</t>
  </si>
  <si>
    <t>1500 à 3000</t>
  </si>
  <si>
    <t>3000 à 5000</t>
  </si>
  <si>
    <t>5000 à 8000</t>
  </si>
  <si>
    <t>8000 à 12000</t>
  </si>
  <si>
    <t>RZ-X6DP1  AFFICHEUR CLIENT 2 LIGNES</t>
  </si>
  <si>
    <t>FF</t>
  </si>
  <si>
    <t>L76MATPOSDIREC</t>
  </si>
  <si>
    <t>TIROIR SHARP (Grand Format 445*460*103)</t>
  </si>
  <si>
    <t>TIROIR SHARP (Petit Format 355*420*118)</t>
  </si>
  <si>
    <t>ER-05DWB5</t>
  </si>
  <si>
    <t>ER-05DWB4</t>
  </si>
  <si>
    <t>RRRR</t>
  </si>
  <si>
    <t>RRRRR</t>
  </si>
  <si>
    <t>Fournisseur</t>
  </si>
  <si>
    <t>LOGICIEL ESTEREL MANAGER</t>
  </si>
  <si>
    <t>HH</t>
  </si>
  <si>
    <t>LB0005</t>
  </si>
  <si>
    <t>TA0001N</t>
  </si>
  <si>
    <t>TA0004N</t>
  </si>
  <si>
    <t>321411G3</t>
  </si>
  <si>
    <t>321411G3-L</t>
  </si>
  <si>
    <t>322411G3-L</t>
  </si>
  <si>
    <t>DDD</t>
  </si>
  <si>
    <t>DD</t>
  </si>
  <si>
    <t>322411G3</t>
  </si>
  <si>
    <t>323411G3</t>
  </si>
  <si>
    <t>BB</t>
  </si>
  <si>
    <t>BBB</t>
  </si>
  <si>
    <t>GG</t>
  </si>
  <si>
    <t>GGG</t>
  </si>
  <si>
    <t>FRAIS DE CONNEXION BALANCE SUPP.</t>
  </si>
  <si>
    <t>CNXBALANCE2</t>
  </si>
  <si>
    <t>CNXBALANCE1</t>
  </si>
  <si>
    <t>PRECIA MOLEN</t>
  </si>
  <si>
    <t>ZZZZZZ</t>
  </si>
  <si>
    <t>RZ-X650 ECRAN TACTILE LCD COULEUR 15"</t>
  </si>
  <si>
    <t>RZ-X750F ECRAN TACTILE LCD COULEUR 15" LED</t>
  </si>
  <si>
    <t>TIROIR NOIR (Grand Format)</t>
  </si>
  <si>
    <t>TIROIR NOIR (Petit Format)</t>
  </si>
  <si>
    <t>MAT COURT</t>
  </si>
  <si>
    <t>MAT LONG</t>
  </si>
  <si>
    <t>281001N</t>
  </si>
  <si>
    <t>GGGG</t>
  </si>
  <si>
    <t>CORAILC310</t>
  </si>
  <si>
    <t>BALANCE COMMERCIALE PRECIA C310</t>
  </si>
  <si>
    <t>GGGGGG</t>
  </si>
  <si>
    <t>281001H</t>
  </si>
  <si>
    <t>CONTRAT FIDELITE CRISALID / SAV</t>
  </si>
  <si>
    <t>CONTRAT PRESSE CRISALID / SAV</t>
  </si>
  <si>
    <t>CONTRAT CSI / SAV</t>
  </si>
  <si>
    <t>IMP. DS800 THERM. 80MM NOIRE</t>
  </si>
  <si>
    <t>IMP. TMT70 THERM. 80MM USB FRONTAL</t>
  </si>
  <si>
    <t>PC PORTABLE ASUS</t>
  </si>
  <si>
    <t>ASUSPORTABLE</t>
  </si>
  <si>
    <t>SBSI</t>
  </si>
  <si>
    <t>HERON</t>
  </si>
  <si>
    <t>PA0001</t>
  </si>
  <si>
    <t>POINT D'ACCES WIFI PUBLIC</t>
  </si>
  <si>
    <t>PA0002</t>
  </si>
  <si>
    <t>30€ H.T / MOIS</t>
  </si>
  <si>
    <t>70€ H.T / MOIS</t>
  </si>
  <si>
    <t>50€ H.T / MOIS</t>
  </si>
  <si>
    <t>20€ H.T / MOIS</t>
  </si>
  <si>
    <t>P. SECURITE STARVISION+ 15" AFFICHEUR</t>
  </si>
  <si>
    <t>P. SECURITE STARVISION+ 15" ECRAN</t>
  </si>
  <si>
    <t>PACK SECURITE STARVISION+ 15"</t>
  </si>
  <si>
    <t>PACK SECURITE STARVISION+ 15" Light</t>
  </si>
  <si>
    <t>P. SECURITE STARVISION+ 15" AFFICHEUR Light</t>
  </si>
  <si>
    <t>P. SECURITE STARVISION+ 15" ECRAN Light</t>
  </si>
  <si>
    <t xml:space="preserve">P. STARVISION+  15" AFFICHEUR Light </t>
  </si>
  <si>
    <t>P. STARVISION+  15" ECRAN Light</t>
  </si>
  <si>
    <t>321411N-L</t>
  </si>
  <si>
    <t>322411N-L</t>
  </si>
  <si>
    <t>323411N-L</t>
  </si>
  <si>
    <t>PACK STARVISION+  15" Light</t>
  </si>
  <si>
    <t>TELECOMMANDE CSI NOTE</t>
  </si>
  <si>
    <t>IMPRIMANTE CSI PRP300 THERM. 80MM</t>
  </si>
  <si>
    <t>IMP. CSI PA10 THERM. 80MM</t>
  </si>
  <si>
    <t>TPV ESTEREL ADVANCE</t>
  </si>
  <si>
    <t>SACOCHE CEINTURE TELECOMMANDE</t>
  </si>
  <si>
    <t>SWITCH 4 LAN POE + 4 LAN</t>
  </si>
  <si>
    <t>SWITCHPOE</t>
  </si>
  <si>
    <t>TECHDATA</t>
  </si>
  <si>
    <t>ANTD14DBI</t>
  </si>
  <si>
    <t>PA0003</t>
  </si>
  <si>
    <t>Le Cablage reste à la charge du client.</t>
  </si>
  <si>
    <t>WN604-100PES</t>
  </si>
  <si>
    <t>TE-ACCESSLOG</t>
  </si>
  <si>
    <t>BORNE DIFFUSION WIFI PUBLIC</t>
  </si>
  <si>
    <t>POINT D'ACCES SANS FIL TELECOMMANDE</t>
  </si>
  <si>
    <t>AMPLIFICATEUR DIRECTIONNEL DE WIFI</t>
  </si>
  <si>
    <t>NETGEAR N150</t>
  </si>
  <si>
    <t>ACCES LOG HotSpot 40 accès</t>
  </si>
  <si>
    <t>Ainsi que le support ADSL</t>
  </si>
  <si>
    <t>STARVISION+ 15" WINDOWS</t>
  </si>
  <si>
    <t>331111N-EP</t>
  </si>
  <si>
    <t>331111N-EPLE</t>
  </si>
  <si>
    <t>STARVISION+ 15" WINDOWS + LAW EVOLUTION</t>
  </si>
  <si>
    <t>CSI SATELLITE 15"</t>
  </si>
  <si>
    <t>PPC6000N</t>
  </si>
  <si>
    <t>POINT D'ACCES PICOSTATION2</t>
  </si>
  <si>
    <t>AZ0143</t>
  </si>
  <si>
    <t>NE PAS OUBLIER DE METTRE</t>
  </si>
  <si>
    <t>ONDULEUR POUR CHAQUE TPV</t>
  </si>
  <si>
    <t>SWITCH POE/ SWITCH LES IMPRIMANTES …</t>
  </si>
  <si>
    <t>CONTRAT SAV</t>
  </si>
  <si>
    <t>SHARP A-307</t>
  </si>
  <si>
    <t>SHARPA307</t>
  </si>
  <si>
    <t>CONTACT :Matthews VETTER</t>
  </si>
  <si>
    <t>Société</t>
  </si>
  <si>
    <t>Mr XXX</t>
  </si>
  <si>
    <t>Adresse</t>
  </si>
  <si>
    <t>CP VILLE</t>
  </si>
  <si>
    <t>Téléphone</t>
  </si>
  <si>
    <t>DEVIS XXXXXXXXXXXXXXXXXXXXXXXX</t>
  </si>
  <si>
    <t>ONDULEUR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</si>
</sst>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quot;€&quot;"/>
    <numFmt numFmtId="165" formatCode="0.000%"/>
    <numFmt numFmtId="166" formatCode=";;;"/>
  </numFmts>
  <fonts count="41" x14ac:knownFonts="1">
    <font>
      <sz val="11"/>
      <color theme="1"/>
      <name val="Calibri"/>
      <family val="2"/>
      <scheme val="minor"/>
    </font>
    <font>
      <b/>
      <sz val="11"/>
      <color theme="0"/>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sz val="20"/>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0"/>
      <name val="Arial"/>
      <family val="2"/>
    </font>
    <font>
      <sz val="7"/>
      <name val="Arial"/>
      <family val="2"/>
    </font>
    <font>
      <sz val="10"/>
      <color rgb="FF000000"/>
      <name val="Arial"/>
      <family val="2"/>
    </font>
    <font>
      <sz val="11"/>
      <color theme="1"/>
      <name val="Arial"/>
      <family val="2"/>
    </font>
    <font>
      <sz val="11"/>
      <color rgb="FF000000"/>
      <name val="Arial"/>
      <family val="2"/>
    </font>
    <font>
      <b/>
      <u/>
      <sz val="11"/>
      <color theme="0"/>
      <name val="Calibri"/>
      <family val="2"/>
      <scheme val="minor"/>
    </font>
    <font>
      <b/>
      <sz val="10"/>
      <color theme="1"/>
      <name val="Calibri"/>
      <family val="2"/>
      <scheme val="minor"/>
    </font>
    <font>
      <i/>
      <sz val="9"/>
      <color theme="1"/>
      <name val="Calibri"/>
      <family val="2"/>
      <scheme val="minor"/>
    </font>
    <font>
      <sz val="11"/>
      <color theme="0" tint="-4.9989318521683403E-2"/>
      <name val="Calibri"/>
      <family val="2"/>
      <scheme val="minor"/>
    </font>
    <font>
      <b/>
      <sz val="11"/>
      <color theme="0" tint="-4.9989318521683403E-2"/>
      <name val="Calibri"/>
      <family val="2"/>
      <scheme val="minor"/>
    </font>
    <font>
      <b/>
      <sz val="16"/>
      <color theme="1"/>
      <name val="Calibri"/>
      <family val="2"/>
      <scheme val="minor"/>
    </font>
    <font>
      <sz val="11"/>
      <color theme="0"/>
      <name val="Calibri"/>
      <family val="2"/>
      <scheme val="minor"/>
    </font>
    <font>
      <sz val="10"/>
      <color rgb="FF484848"/>
      <name val="Verdana"/>
      <family val="2"/>
    </font>
    <font>
      <b/>
      <u/>
      <sz val="10"/>
      <color rgb="FFFF0000"/>
      <name val="Calibri"/>
      <family val="2"/>
      <scheme val="minor"/>
    </font>
    <font>
      <b/>
      <u/>
      <sz val="11"/>
      <name val="Calibri"/>
      <family val="2"/>
      <scheme val="minor"/>
    </font>
    <font>
      <b/>
      <sz val="11"/>
      <name val="Calibri"/>
      <family val="2"/>
      <scheme val="minor"/>
    </font>
    <font>
      <b/>
      <u/>
      <sz val="11"/>
      <color rgb="FFFF0000"/>
      <name val="Calibri"/>
      <family val="2"/>
      <scheme val="minor"/>
    </font>
  </fonts>
  <fills count="41">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26"/>
        <bgColor indexed="9"/>
      </patternFill>
    </fill>
    <fill>
      <patternFill patternType="solid">
        <fgColor indexed="43"/>
        <bgColor indexed="26"/>
      </patternFill>
    </fill>
    <fill>
      <patternFill patternType="solid">
        <fgColor indexed="55"/>
        <bgColor indexed="23"/>
      </patternFill>
    </fill>
    <fill>
      <patternFill patternType="solid">
        <fgColor theme="1"/>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7030A0"/>
        <bgColor indexed="64"/>
      </patternFill>
    </fill>
    <fill>
      <patternFill patternType="solid">
        <fgColor rgb="FFFF0000"/>
        <bgColor indexed="64"/>
      </patternFill>
    </fill>
    <fill>
      <patternFill patternType="solid">
        <fgColor theme="3" tint="0.39997558519241921"/>
        <bgColor indexed="64"/>
      </patternFill>
    </fill>
    <fill>
      <patternFill patternType="solid">
        <fgColor rgb="FF00B050"/>
        <bgColor indexed="64"/>
      </patternFill>
    </fill>
    <fill>
      <patternFill patternType="solid">
        <fgColor theme="9" tint="-0.249977111117893"/>
        <bgColor indexed="64"/>
      </patternFill>
    </fill>
    <fill>
      <patternFill patternType="solid">
        <fgColor theme="4" tint="0.59999389629810485"/>
        <bgColor indexed="64"/>
      </patternFill>
    </fill>
    <fill>
      <patternFill patternType="solid">
        <fgColor theme="9" tint="-0.499984740745262"/>
        <bgColor indexed="64"/>
      </patternFill>
    </fill>
    <fill>
      <patternFill patternType="solid">
        <fgColor theme="0"/>
        <bgColor indexed="64"/>
      </patternFill>
    </fill>
    <fill>
      <patternFill patternType="solid">
        <fgColor rgb="FF00B0F0"/>
        <bgColor indexed="64"/>
      </patternFill>
    </fill>
    <fill>
      <patternFill patternType="solid">
        <fgColor theme="0" tint="-0.249977111117893"/>
        <bgColor indexed="64"/>
      </patternFill>
    </fill>
    <fill>
      <patternFill patternType="solid">
        <fgColor rgb="FFFFFF00"/>
        <bgColor indexed="64"/>
      </patternFill>
    </fill>
    <fill>
      <patternFill patternType="solid">
        <fgColor rgb="FF92D050"/>
        <bgColor indexed="64"/>
      </patternFill>
    </fill>
    <fill>
      <patternFill patternType="solid">
        <fgColor rgb="FF0070C0"/>
        <bgColor indexed="64"/>
      </patternFill>
    </fill>
  </fills>
  <borders count="43">
    <border>
      <left/>
      <right/>
      <top/>
      <bottom/>
      <diagonal/>
    </border>
    <border>
      <left style="thick">
        <color indexed="64"/>
      </left>
      <right style="thick">
        <color indexed="64"/>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diagonal/>
    </border>
    <border>
      <left/>
      <right style="thick">
        <color indexed="64"/>
      </right>
      <top/>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top/>
      <bottom style="thin">
        <color theme="0"/>
      </bottom>
      <diagonal/>
    </border>
    <border>
      <left/>
      <right style="thin">
        <color theme="0"/>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8"/>
      </right>
      <top style="medium">
        <color indexed="64"/>
      </top>
      <bottom style="medium">
        <color indexed="8"/>
      </bottom>
      <diagonal/>
    </border>
    <border>
      <left style="medium">
        <color indexed="64"/>
      </left>
      <right style="medium">
        <color indexed="8"/>
      </right>
      <top style="medium">
        <color indexed="8"/>
      </top>
      <bottom style="medium">
        <color indexed="8"/>
      </bottom>
      <diagonal/>
    </border>
    <border>
      <left style="medium">
        <color indexed="64"/>
      </left>
      <right style="medium">
        <color indexed="8"/>
      </right>
      <top style="medium">
        <color indexed="8"/>
      </top>
      <bottom style="medium">
        <color indexed="64"/>
      </bottom>
      <diagonal/>
    </border>
    <border>
      <left style="medium">
        <color indexed="8"/>
      </left>
      <right style="medium">
        <color indexed="64"/>
      </right>
      <top style="medium">
        <color indexed="64"/>
      </top>
      <bottom style="medium">
        <color indexed="8"/>
      </bottom>
      <diagonal/>
    </border>
    <border>
      <left style="medium">
        <color indexed="8"/>
      </left>
      <right style="medium">
        <color indexed="64"/>
      </right>
      <top style="medium">
        <color indexed="8"/>
      </top>
      <bottom style="medium">
        <color indexed="8"/>
      </bottom>
      <diagonal/>
    </border>
    <border>
      <left style="medium">
        <color indexed="8"/>
      </left>
      <right style="medium">
        <color indexed="64"/>
      </right>
      <top style="medium">
        <color indexed="8"/>
      </top>
      <bottom style="medium">
        <color indexed="64"/>
      </bottom>
      <diagonal/>
    </border>
  </borders>
  <cellStyleXfs count="166">
    <xf numFmtId="0" fontId="0" fillId="0" borderId="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9" applyNumberFormat="0" applyAlignment="0" applyProtection="0"/>
    <xf numFmtId="0" fontId="11" fillId="0" borderId="10" applyNumberFormat="0" applyFill="0" applyAlignment="0" applyProtection="0"/>
    <xf numFmtId="0" fontId="6" fillId="21" borderId="11" applyNumberFormat="0" applyAlignment="0" applyProtection="0"/>
    <xf numFmtId="0" fontId="12" fillId="7" borderId="9"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2"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13" applyNumberFormat="0" applyFill="0" applyAlignment="0" applyProtection="0"/>
    <xf numFmtId="0" fontId="20" fillId="0" borderId="14" applyNumberFormat="0" applyFill="0" applyAlignment="0" applyProtection="0"/>
    <xf numFmtId="0" fontId="21" fillId="0" borderId="15" applyNumberFormat="0" applyFill="0" applyAlignment="0" applyProtection="0"/>
    <xf numFmtId="0" fontId="21" fillId="0" borderId="0" applyNumberFormat="0" applyFill="0" applyBorder="0" applyAlignment="0" applyProtection="0"/>
    <xf numFmtId="0" fontId="22" fillId="0" borderId="16" applyNumberFormat="0" applyFill="0" applyAlignment="0" applyProtection="0"/>
    <xf numFmtId="0" fontId="23" fillId="23" borderId="17"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9" applyNumberFormat="0" applyAlignment="0" applyProtection="0"/>
    <xf numFmtId="0" fontId="11" fillId="0" borderId="10" applyNumberFormat="0" applyFill="0" applyAlignment="0" applyProtection="0"/>
    <xf numFmtId="0" fontId="6" fillId="21" borderId="11" applyNumberFormat="0" applyAlignment="0" applyProtection="0"/>
    <xf numFmtId="0" fontId="12" fillId="7" borderId="9"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2" applyNumberFormat="0" applyAlignment="0" applyProtection="0"/>
    <xf numFmtId="0" fontId="17" fillId="0" borderId="0" applyNumberFormat="0" applyFill="0" applyBorder="0" applyAlignment="0" applyProtection="0"/>
    <xf numFmtId="0" fontId="19" fillId="0" borderId="13" applyNumberFormat="0" applyFill="0" applyAlignment="0" applyProtection="0"/>
    <xf numFmtId="0" fontId="20" fillId="0" borderId="14" applyNumberFormat="0" applyFill="0" applyAlignment="0" applyProtection="0"/>
    <xf numFmtId="0" fontId="21" fillId="0" borderId="15" applyNumberFormat="0" applyFill="0" applyAlignment="0" applyProtection="0"/>
    <xf numFmtId="0" fontId="21" fillId="0" borderId="0" applyNumberFormat="0" applyFill="0" applyBorder="0" applyAlignment="0" applyProtection="0"/>
    <xf numFmtId="0" fontId="22" fillId="0" borderId="16" applyNumberFormat="0" applyFill="0" applyAlignment="0" applyProtection="0"/>
    <xf numFmtId="0" fontId="23" fillId="23" borderId="17"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9" applyNumberFormat="0" applyAlignment="0" applyProtection="0"/>
    <xf numFmtId="0" fontId="11" fillId="0" borderId="10" applyNumberFormat="0" applyFill="0" applyAlignment="0" applyProtection="0"/>
    <xf numFmtId="0" fontId="6" fillId="21" borderId="11" applyNumberFormat="0" applyAlignment="0" applyProtection="0"/>
    <xf numFmtId="0" fontId="12" fillId="7" borderId="9"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2" applyNumberFormat="0" applyAlignment="0" applyProtection="0"/>
    <xf numFmtId="0" fontId="17" fillId="0" borderId="0" applyNumberFormat="0" applyFill="0" applyBorder="0" applyAlignment="0" applyProtection="0"/>
    <xf numFmtId="0" fontId="19" fillId="0" borderId="13" applyNumberFormat="0" applyFill="0" applyAlignment="0" applyProtection="0"/>
    <xf numFmtId="0" fontId="20" fillId="0" borderId="14" applyNumberFormat="0" applyFill="0" applyAlignment="0" applyProtection="0"/>
    <xf numFmtId="0" fontId="21" fillId="0" borderId="15" applyNumberFormat="0" applyFill="0" applyAlignment="0" applyProtection="0"/>
    <xf numFmtId="0" fontId="21" fillId="0" borderId="0" applyNumberFormat="0" applyFill="0" applyBorder="0" applyAlignment="0" applyProtection="0"/>
    <xf numFmtId="0" fontId="22" fillId="0" borderId="16" applyNumberFormat="0" applyFill="0" applyAlignment="0" applyProtection="0"/>
    <xf numFmtId="0" fontId="23" fillId="23" borderId="17" applyNumberFormat="0" applyAlignment="0" applyProtection="0"/>
    <xf numFmtId="0" fontId="6"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0" borderId="0" applyNumberFormat="0" applyFill="0" applyBorder="0" applyAlignment="0" applyProtection="0"/>
    <xf numFmtId="0" fontId="10" fillId="20" borderId="9" applyNumberFormat="0" applyAlignment="0" applyProtection="0"/>
    <xf numFmtId="0" fontId="11" fillId="0" borderId="10" applyNumberFormat="0" applyFill="0" applyAlignment="0" applyProtection="0"/>
    <xf numFmtId="0" fontId="6" fillId="21" borderId="11" applyNumberFormat="0" applyAlignment="0" applyProtection="0"/>
    <xf numFmtId="0" fontId="12" fillId="7" borderId="9" applyNumberFormat="0" applyAlignment="0" applyProtection="0"/>
    <xf numFmtId="0" fontId="13" fillId="3" borderId="0" applyNumberFormat="0" applyBorder="0" applyAlignment="0" applyProtection="0"/>
    <xf numFmtId="0" fontId="14" fillId="22" borderId="0" applyNumberFormat="0" applyBorder="0" applyAlignment="0" applyProtection="0"/>
    <xf numFmtId="0" fontId="15" fillId="4" borderId="0" applyNumberFormat="0" applyBorder="0" applyAlignment="0" applyProtection="0"/>
    <xf numFmtId="0" fontId="16" fillId="20" borderId="12" applyNumberFormat="0" applyAlignment="0" applyProtection="0"/>
    <xf numFmtId="0" fontId="17" fillId="0" borderId="0" applyNumberFormat="0" applyFill="0" applyBorder="0" applyAlignment="0" applyProtection="0"/>
    <xf numFmtId="0" fontId="19" fillId="0" borderId="13" applyNumberFormat="0" applyFill="0" applyAlignment="0" applyProtection="0"/>
    <xf numFmtId="0" fontId="20" fillId="0" borderId="14" applyNumberFormat="0" applyFill="0" applyAlignment="0" applyProtection="0"/>
    <xf numFmtId="0" fontId="21" fillId="0" borderId="15" applyNumberFormat="0" applyFill="0" applyAlignment="0" applyProtection="0"/>
    <xf numFmtId="0" fontId="21" fillId="0" borderId="0" applyNumberFormat="0" applyFill="0" applyBorder="0" applyAlignment="0" applyProtection="0"/>
    <xf numFmtId="0" fontId="22" fillId="0" borderId="16" applyNumberFormat="0" applyFill="0" applyAlignment="0" applyProtection="0"/>
    <xf numFmtId="0" fontId="23" fillId="23" borderId="17" applyNumberFormat="0" applyAlignment="0" applyProtection="0"/>
  </cellStyleXfs>
  <cellXfs count="239">
    <xf numFmtId="0" fontId="0" fillId="0" borderId="0" xfId="0"/>
    <xf numFmtId="0" fontId="0" fillId="0" borderId="0" xfId="0" applyBorder="1"/>
    <xf numFmtId="0" fontId="27" fillId="0" borderId="0" xfId="0" applyFont="1" applyBorder="1"/>
    <xf numFmtId="0" fontId="26" fillId="0" borderId="0" xfId="0" applyFont="1" applyBorder="1"/>
    <xf numFmtId="0" fontId="2" fillId="0" borderId="0" xfId="0" applyFont="1" applyBorder="1"/>
    <xf numFmtId="0" fontId="0" fillId="0" borderId="0" xfId="0" applyAlignment="1">
      <alignment horizontal="center"/>
    </xf>
    <xf numFmtId="0" fontId="4" fillId="0" borderId="24" xfId="0" applyFont="1" applyBorder="1" applyAlignment="1">
      <alignment horizontal="center"/>
    </xf>
    <xf numFmtId="0" fontId="2" fillId="0" borderId="31" xfId="0" applyFont="1" applyBorder="1"/>
    <xf numFmtId="0" fontId="0" fillId="0" borderId="32" xfId="0" applyBorder="1"/>
    <xf numFmtId="0" fontId="0" fillId="0" borderId="33" xfId="0" applyBorder="1"/>
    <xf numFmtId="0" fontId="0" fillId="0" borderId="27" xfId="0" applyBorder="1"/>
    <xf numFmtId="166" fontId="0" fillId="0" borderId="30" xfId="0" applyNumberFormat="1" applyFill="1" applyBorder="1" applyAlignment="1">
      <alignment horizontal="center"/>
    </xf>
    <xf numFmtId="164" fontId="0" fillId="0" borderId="30" xfId="0" applyNumberFormat="1" applyBorder="1" applyAlignment="1">
      <alignment horizontal="center"/>
    </xf>
    <xf numFmtId="164" fontId="0" fillId="0" borderId="33" xfId="0" applyNumberFormat="1" applyBorder="1" applyAlignment="1">
      <alignment horizontal="center"/>
    </xf>
    <xf numFmtId="0" fontId="4" fillId="0" borderId="25" xfId="0" applyFont="1" applyBorder="1" applyAlignment="1">
      <alignment horizontal="center"/>
    </xf>
    <xf numFmtId="164" fontId="0" fillId="0" borderId="35" xfId="0" applyNumberFormat="1" applyBorder="1" applyAlignment="1">
      <alignment horizontal="center"/>
    </xf>
    <xf numFmtId="164" fontId="0" fillId="0" borderId="35" xfId="0" applyNumberFormat="1" applyFill="1" applyBorder="1" applyAlignment="1">
      <alignment horizontal="center"/>
    </xf>
    <xf numFmtId="164" fontId="0" fillId="0" borderId="36" xfId="0" applyNumberFormat="1" applyBorder="1" applyAlignment="1">
      <alignment horizontal="center"/>
    </xf>
    <xf numFmtId="0" fontId="0" fillId="0" borderId="30" xfId="0" applyBorder="1" applyAlignment="1">
      <alignment horizontal="center"/>
    </xf>
    <xf numFmtId="0" fontId="0" fillId="0" borderId="30" xfId="0" applyFill="1" applyBorder="1"/>
    <xf numFmtId="0" fontId="0" fillId="0" borderId="33" xfId="0" applyBorder="1" applyAlignment="1">
      <alignment horizontal="center"/>
    </xf>
    <xf numFmtId="164" fontId="31" fillId="0" borderId="30" xfId="0" applyNumberFormat="1" applyFont="1" applyBorder="1" applyAlignment="1">
      <alignment horizontal="right"/>
    </xf>
    <xf numFmtId="164" fontId="0" fillId="0" borderId="24" xfId="0" applyNumberFormat="1" applyBorder="1" applyAlignment="1">
      <alignment horizontal="center"/>
    </xf>
    <xf numFmtId="164" fontId="0" fillId="0" borderId="25" xfId="0" applyNumberFormat="1" applyBorder="1" applyAlignment="1">
      <alignment horizontal="center"/>
    </xf>
    <xf numFmtId="0" fontId="2" fillId="36" borderId="33" xfId="0" applyFont="1" applyFill="1" applyBorder="1" applyAlignment="1">
      <alignment horizontal="left"/>
    </xf>
    <xf numFmtId="0" fontId="0" fillId="0" borderId="0" xfId="0" applyFill="1"/>
    <xf numFmtId="0" fontId="0" fillId="0" borderId="0" xfId="0" applyNumberFormat="1" applyFont="1" applyFill="1" applyBorder="1" applyAlignment="1">
      <alignment horizontal="center"/>
    </xf>
    <xf numFmtId="0" fontId="0" fillId="0" borderId="0" xfId="0" applyNumberFormat="1"/>
    <xf numFmtId="0" fontId="0" fillId="0" borderId="23" xfId="0" applyNumberFormat="1" applyBorder="1"/>
    <xf numFmtId="0" fontId="0" fillId="0" borderId="24" xfId="0" applyNumberFormat="1" applyBorder="1" applyProtection="1"/>
    <xf numFmtId="0" fontId="1" fillId="25" borderId="18" xfId="0" applyNumberFormat="1" applyFont="1" applyFill="1" applyBorder="1" applyAlignment="1">
      <alignment horizontal="center"/>
    </xf>
    <xf numFmtId="0" fontId="1" fillId="25" borderId="19" xfId="0" applyNumberFormat="1" applyFont="1" applyFill="1" applyBorder="1" applyAlignment="1">
      <alignment horizontal="center"/>
    </xf>
    <xf numFmtId="0" fontId="0" fillId="26" borderId="20" xfId="0" applyNumberFormat="1" applyFont="1" applyFill="1" applyBorder="1" applyAlignment="1">
      <alignment horizontal="center"/>
    </xf>
    <xf numFmtId="0" fontId="1" fillId="31" borderId="0" xfId="0" applyNumberFormat="1" applyFont="1" applyFill="1"/>
    <xf numFmtId="0" fontId="0" fillId="27" borderId="20" xfId="0" applyNumberFormat="1" applyFill="1" applyBorder="1" applyAlignment="1">
      <alignment horizontal="center"/>
    </xf>
    <xf numFmtId="0" fontId="0" fillId="26" borderId="22" xfId="0" applyNumberFormat="1" applyFont="1" applyFill="1" applyBorder="1" applyAlignment="1">
      <alignment horizontal="center"/>
    </xf>
    <xf numFmtId="165" fontId="0" fillId="26" borderId="20" xfId="0" applyNumberFormat="1" applyFont="1" applyFill="1" applyBorder="1" applyAlignment="1">
      <alignment horizontal="center"/>
    </xf>
    <xf numFmtId="165" fontId="0" fillId="26" borderId="21" xfId="0" applyNumberFormat="1" applyFont="1" applyFill="1" applyBorder="1" applyAlignment="1">
      <alignment horizontal="center"/>
    </xf>
    <xf numFmtId="165" fontId="0" fillId="27" borderId="20" xfId="0" applyNumberFormat="1" applyFont="1" applyFill="1" applyBorder="1" applyAlignment="1">
      <alignment horizontal="center"/>
    </xf>
    <xf numFmtId="165" fontId="0" fillId="27" borderId="21" xfId="0" applyNumberFormat="1" applyFont="1" applyFill="1" applyBorder="1" applyAlignment="1">
      <alignment horizontal="center"/>
    </xf>
    <xf numFmtId="165" fontId="0" fillId="26" borderId="22" xfId="0" applyNumberFormat="1" applyFont="1" applyFill="1" applyBorder="1" applyAlignment="1">
      <alignment horizontal="center"/>
    </xf>
    <xf numFmtId="165" fontId="0" fillId="26" borderId="0" xfId="0" applyNumberFormat="1" applyFont="1" applyFill="1" applyAlignment="1">
      <alignment horizontal="center"/>
    </xf>
    <xf numFmtId="0" fontId="33" fillId="28" borderId="8" xfId="0" applyNumberFormat="1" applyFont="1" applyFill="1" applyBorder="1" applyAlignment="1">
      <alignment horizontal="left"/>
    </xf>
    <xf numFmtId="0" fontId="33" fillId="28" borderId="6" xfId="0" applyNumberFormat="1" applyFont="1" applyFill="1" applyBorder="1" applyAlignment="1">
      <alignment horizontal="left"/>
    </xf>
    <xf numFmtId="0" fontId="33" fillId="28" borderId="8" xfId="0" applyNumberFormat="1" applyFont="1" applyFill="1" applyBorder="1" applyAlignment="1">
      <alignment horizontal="center"/>
    </xf>
    <xf numFmtId="0" fontId="33" fillId="28" borderId="6" xfId="0" applyNumberFormat="1" applyFont="1" applyFill="1" applyBorder="1" applyAlignment="1">
      <alignment horizontal="center"/>
    </xf>
    <xf numFmtId="0" fontId="1" fillId="28" borderId="8" xfId="0" applyNumberFormat="1" applyFont="1" applyFill="1" applyBorder="1" applyAlignment="1">
      <alignment horizontal="left"/>
    </xf>
    <xf numFmtId="0" fontId="1" fillId="28" borderId="8" xfId="0" applyNumberFormat="1" applyFont="1" applyFill="1" applyBorder="1" applyAlignment="1">
      <alignment horizontal="center"/>
    </xf>
    <xf numFmtId="0" fontId="1" fillId="28" borderId="6" xfId="0" applyNumberFormat="1" applyFont="1" applyFill="1" applyBorder="1" applyAlignment="1">
      <alignment horizontal="center"/>
    </xf>
    <xf numFmtId="0" fontId="34" fillId="35" borderId="8" xfId="0" applyNumberFormat="1" applyFont="1" applyFill="1" applyBorder="1" applyAlignment="1">
      <alignment horizontal="center" vertical="center"/>
    </xf>
    <xf numFmtId="0" fontId="0" fillId="35" borderId="8" xfId="0" applyNumberFormat="1" applyFill="1" applyBorder="1" applyAlignment="1">
      <alignment horizontal="center"/>
    </xf>
    <xf numFmtId="0" fontId="0" fillId="35" borderId="6" xfId="0" applyNumberFormat="1" applyFill="1" applyBorder="1" applyAlignment="1">
      <alignment horizontal="center"/>
    </xf>
    <xf numFmtId="0" fontId="33" fillId="29" borderId="8" xfId="0" applyNumberFormat="1" applyFont="1" applyFill="1" applyBorder="1" applyAlignment="1">
      <alignment horizontal="left"/>
    </xf>
    <xf numFmtId="0" fontId="33" fillId="29" borderId="8" xfId="0" applyNumberFormat="1" applyFont="1" applyFill="1" applyBorder="1" applyAlignment="1">
      <alignment horizontal="center"/>
    </xf>
    <xf numFmtId="0" fontId="33" fillId="29" borderId="6" xfId="0" applyNumberFormat="1" applyFont="1" applyFill="1" applyBorder="1" applyAlignment="1">
      <alignment horizontal="center"/>
    </xf>
    <xf numFmtId="0" fontId="0" fillId="30" borderId="8" xfId="0" applyNumberFormat="1" applyFont="1" applyFill="1" applyBorder="1" applyAlignment="1">
      <alignment horizontal="left"/>
    </xf>
    <xf numFmtId="0" fontId="0" fillId="30" borderId="8" xfId="0" applyNumberFormat="1" applyFill="1" applyBorder="1" applyAlignment="1">
      <alignment horizontal="center"/>
    </xf>
    <xf numFmtId="0" fontId="0" fillId="30" borderId="6" xfId="0" applyNumberFormat="1" applyFill="1" applyBorder="1" applyAlignment="1">
      <alignment horizontal="center"/>
    </xf>
    <xf numFmtId="0" fontId="0" fillId="30" borderId="8" xfId="0" applyNumberFormat="1" applyFill="1" applyBorder="1" applyAlignment="1">
      <alignment horizontal="left"/>
    </xf>
    <xf numFmtId="0" fontId="32" fillId="31" borderId="8" xfId="0" applyNumberFormat="1" applyFont="1" applyFill="1" applyBorder="1" applyAlignment="1">
      <alignment horizontal="left"/>
    </xf>
    <xf numFmtId="0" fontId="32" fillId="31" borderId="8" xfId="0" applyNumberFormat="1" applyFont="1" applyFill="1" applyBorder="1" applyAlignment="1">
      <alignment horizontal="center"/>
    </xf>
    <xf numFmtId="0" fontId="32" fillId="31" borderId="6" xfId="0" applyNumberFormat="1" applyFont="1" applyFill="1" applyBorder="1" applyAlignment="1">
      <alignment horizontal="center"/>
    </xf>
    <xf numFmtId="0" fontId="0" fillId="32" borderId="8" xfId="0" applyNumberFormat="1" applyFill="1" applyBorder="1" applyAlignment="1">
      <alignment horizontal="center"/>
    </xf>
    <xf numFmtId="0" fontId="0" fillId="32" borderId="6" xfId="0" applyNumberFormat="1" applyFill="1" applyBorder="1" applyAlignment="1">
      <alignment horizontal="center"/>
    </xf>
    <xf numFmtId="0" fontId="0" fillId="32" borderId="8" xfId="0" applyNumberFormat="1" applyFill="1" applyBorder="1" applyAlignment="1">
      <alignment horizontal="left"/>
    </xf>
    <xf numFmtId="0" fontId="0" fillId="33" borderId="8" xfId="0" applyNumberFormat="1" applyFont="1" applyFill="1" applyBorder="1" applyAlignment="1">
      <alignment horizontal="left"/>
    </xf>
    <xf numFmtId="0" fontId="0" fillId="33" borderId="8" xfId="0" applyNumberFormat="1" applyFill="1" applyBorder="1" applyAlignment="1">
      <alignment horizontal="center"/>
    </xf>
    <xf numFmtId="0" fontId="0" fillId="33" borderId="6" xfId="0" applyNumberFormat="1" applyFill="1" applyBorder="1" applyAlignment="1">
      <alignment horizontal="center"/>
    </xf>
    <xf numFmtId="0" fontId="32" fillId="34" borderId="8" xfId="0" applyNumberFormat="1" applyFont="1" applyFill="1" applyBorder="1" applyAlignment="1">
      <alignment horizontal="left"/>
    </xf>
    <xf numFmtId="0" fontId="32" fillId="34" borderId="8" xfId="0" applyNumberFormat="1" applyFont="1" applyFill="1" applyBorder="1" applyAlignment="1">
      <alignment horizontal="center"/>
    </xf>
    <xf numFmtId="0" fontId="32" fillId="34" borderId="6" xfId="0" applyNumberFormat="1" applyFont="1" applyFill="1" applyBorder="1" applyAlignment="1">
      <alignment horizontal="center"/>
    </xf>
    <xf numFmtId="0" fontId="0" fillId="0" borderId="8" xfId="0" applyNumberFormat="1" applyFont="1" applyFill="1" applyBorder="1" applyAlignment="1">
      <alignment horizontal="left"/>
    </xf>
    <xf numFmtId="0" fontId="0" fillId="0" borderId="8" xfId="0" applyNumberFormat="1" applyFill="1" applyBorder="1" applyAlignment="1">
      <alignment horizontal="center"/>
    </xf>
    <xf numFmtId="0" fontId="0" fillId="0" borderId="6" xfId="0" applyNumberFormat="1" applyFill="1" applyBorder="1" applyAlignment="1">
      <alignment horizontal="center"/>
    </xf>
    <xf numFmtId="0" fontId="29" fillId="24" borderId="1" xfId="0" applyNumberFormat="1" applyFont="1" applyFill="1" applyBorder="1" applyAlignment="1">
      <alignment horizontal="center"/>
    </xf>
    <xf numFmtId="0" fontId="29" fillId="24" borderId="3" xfId="0" applyNumberFormat="1" applyFont="1" applyFill="1" applyBorder="1" applyAlignment="1">
      <alignment horizontal="center"/>
    </xf>
    <xf numFmtId="0" fontId="29" fillId="24" borderId="2" xfId="0" applyNumberFormat="1" applyFont="1" applyFill="1" applyBorder="1" applyAlignment="1">
      <alignment horizontal="center"/>
    </xf>
    <xf numFmtId="0" fontId="0" fillId="24" borderId="3" xfId="0" applyNumberFormat="1" applyFont="1" applyFill="1" applyBorder="1" applyAlignment="1">
      <alignment horizontal="center"/>
    </xf>
    <xf numFmtId="0" fontId="0" fillId="0" borderId="0" xfId="0" applyNumberFormat="1" applyFont="1" applyFill="1" applyBorder="1" applyAlignment="1">
      <alignment horizontal="left"/>
    </xf>
    <xf numFmtId="0" fontId="35" fillId="24" borderId="0" xfId="0" applyNumberFormat="1" applyFont="1" applyFill="1"/>
    <xf numFmtId="0" fontId="33" fillId="28" borderId="8" xfId="0" applyFont="1" applyFill="1" applyBorder="1" applyAlignment="1">
      <alignment horizontal="left"/>
    </xf>
    <xf numFmtId="164" fontId="33" fillId="28" borderId="8" xfId="0" applyNumberFormat="1" applyFont="1" applyFill="1" applyBorder="1" applyAlignment="1">
      <alignment horizontal="center"/>
    </xf>
    <xf numFmtId="164" fontId="0" fillId="35" borderId="8" xfId="0" applyNumberFormat="1" applyFont="1" applyFill="1" applyBorder="1" applyAlignment="1">
      <alignment horizontal="center"/>
    </xf>
    <xf numFmtId="164" fontId="33" fillId="29" borderId="8" xfId="0" applyNumberFormat="1" applyFont="1" applyFill="1" applyBorder="1" applyAlignment="1">
      <alignment horizontal="center"/>
    </xf>
    <xf numFmtId="164" fontId="0" fillId="30" borderId="8" xfId="0" applyNumberFormat="1" applyFont="1" applyFill="1" applyBorder="1" applyAlignment="1">
      <alignment horizontal="center"/>
    </xf>
    <xf numFmtId="164" fontId="32" fillId="31" borderId="8" xfId="0" applyNumberFormat="1" applyFont="1" applyFill="1" applyBorder="1" applyAlignment="1">
      <alignment horizontal="center"/>
    </xf>
    <xf numFmtId="164" fontId="0" fillId="32" borderId="8" xfId="0" applyNumberFormat="1" applyFont="1" applyFill="1" applyBorder="1" applyAlignment="1">
      <alignment horizontal="center"/>
    </xf>
    <xf numFmtId="164" fontId="0" fillId="33" borderId="8" xfId="0" applyNumberFormat="1" applyFont="1" applyFill="1" applyBorder="1" applyAlignment="1">
      <alignment horizontal="center"/>
    </xf>
    <xf numFmtId="164" fontId="32" fillId="34" borderId="8" xfId="0" applyNumberFormat="1" applyFont="1" applyFill="1" applyBorder="1" applyAlignment="1">
      <alignment horizontal="center"/>
    </xf>
    <xf numFmtId="164" fontId="0" fillId="0" borderId="8" xfId="0" applyNumberFormat="1" applyFont="1" applyFill="1" applyBorder="1" applyAlignment="1">
      <alignment horizontal="center"/>
    </xf>
    <xf numFmtId="164" fontId="0" fillId="0" borderId="0" xfId="0" applyNumberFormat="1" applyFont="1" applyFill="1" applyBorder="1" applyAlignment="1">
      <alignment horizontal="center"/>
    </xf>
    <xf numFmtId="164" fontId="29" fillId="24" borderId="1" xfId="0" applyNumberFormat="1" applyFont="1" applyFill="1" applyBorder="1" applyAlignment="1">
      <alignment horizontal="center"/>
    </xf>
    <xf numFmtId="0" fontId="0" fillId="36" borderId="8" xfId="0" applyNumberFormat="1" applyFill="1" applyBorder="1" applyAlignment="1">
      <alignment horizontal="left"/>
    </xf>
    <xf numFmtId="164" fontId="0" fillId="36" borderId="8" xfId="0" applyNumberFormat="1" applyFont="1" applyFill="1" applyBorder="1" applyAlignment="1">
      <alignment horizontal="center"/>
    </xf>
    <xf numFmtId="0" fontId="0" fillId="36" borderId="8" xfId="0" applyNumberFormat="1" applyFill="1" applyBorder="1" applyAlignment="1">
      <alignment horizontal="center"/>
    </xf>
    <xf numFmtId="0" fontId="0" fillId="36" borderId="6" xfId="0" applyNumberFormat="1" applyFill="1" applyBorder="1" applyAlignment="1">
      <alignment horizontal="center"/>
    </xf>
    <xf numFmtId="0" fontId="0" fillId="36" borderId="8" xfId="0" applyFont="1" applyFill="1" applyBorder="1" applyAlignment="1">
      <alignment horizontal="left"/>
    </xf>
    <xf numFmtId="0" fontId="0" fillId="36" borderId="8" xfId="0" applyNumberFormat="1" applyFont="1" applyFill="1" applyBorder="1" applyAlignment="1">
      <alignment horizontal="left"/>
    </xf>
    <xf numFmtId="0" fontId="0" fillId="0" borderId="8" xfId="0" applyNumberFormat="1" applyFill="1" applyBorder="1" applyAlignment="1">
      <alignment horizontal="left"/>
    </xf>
    <xf numFmtId="0" fontId="0" fillId="35" borderId="8" xfId="0" applyNumberFormat="1" applyFont="1" applyFill="1" applyBorder="1" applyAlignment="1">
      <alignment horizontal="left"/>
    </xf>
    <xf numFmtId="0" fontId="0" fillId="32" borderId="8" xfId="0" applyNumberFormat="1" applyFont="1" applyFill="1" applyBorder="1" applyAlignment="1">
      <alignment horizontal="left"/>
    </xf>
    <xf numFmtId="0" fontId="0" fillId="0" borderId="8" xfId="0" applyFont="1" applyFill="1" applyBorder="1" applyAlignment="1">
      <alignment horizontal="left"/>
    </xf>
    <xf numFmtId="14" fontId="0" fillId="0" borderId="0" xfId="0" applyNumberFormat="1" applyFont="1" applyFill="1" applyBorder="1" applyAlignment="1">
      <alignment horizontal="center"/>
    </xf>
    <xf numFmtId="0" fontId="36" fillId="0" borderId="0" xfId="0" applyFont="1" applyAlignment="1">
      <alignment horizontal="center"/>
    </xf>
    <xf numFmtId="0" fontId="0" fillId="38" borderId="8" xfId="0" applyNumberFormat="1" applyFill="1" applyBorder="1" applyAlignment="1">
      <alignment horizontal="left"/>
    </xf>
    <xf numFmtId="0" fontId="0" fillId="38" borderId="8" xfId="0" applyFill="1" applyBorder="1" applyAlignment="1">
      <alignment horizontal="left"/>
    </xf>
    <xf numFmtId="164" fontId="0" fillId="38" borderId="8" xfId="0" applyNumberFormat="1" applyFont="1" applyFill="1" applyBorder="1" applyAlignment="1">
      <alignment horizontal="center"/>
    </xf>
    <xf numFmtId="0" fontId="0" fillId="38" borderId="8" xfId="0" applyNumberFormat="1" applyFill="1" applyBorder="1" applyAlignment="1">
      <alignment horizontal="center"/>
    </xf>
    <xf numFmtId="0" fontId="0" fillId="38" borderId="6" xfId="0" applyNumberFormat="1" applyFill="1" applyBorder="1" applyAlignment="1">
      <alignment horizontal="center"/>
    </xf>
    <xf numFmtId="0" fontId="0" fillId="0" borderId="34" xfId="0" applyBorder="1"/>
    <xf numFmtId="0" fontId="33" fillId="36" borderId="7" xfId="0" applyNumberFormat="1" applyFont="1" applyFill="1" applyBorder="1" applyAlignment="1">
      <alignment horizontal="left"/>
    </xf>
    <xf numFmtId="0" fontId="33" fillId="36" borderId="5" xfId="0" applyNumberFormat="1" applyFont="1" applyFill="1" applyBorder="1" applyAlignment="1">
      <alignment horizontal="left"/>
    </xf>
    <xf numFmtId="164" fontId="33" fillId="36" borderId="7" xfId="0" applyNumberFormat="1" applyFont="1" applyFill="1" applyBorder="1" applyAlignment="1">
      <alignment horizontal="center"/>
    </xf>
    <xf numFmtId="0" fontId="33" fillId="36" borderId="7" xfId="0" applyNumberFormat="1" applyFont="1" applyFill="1" applyBorder="1" applyAlignment="1">
      <alignment horizontal="center"/>
    </xf>
    <xf numFmtId="0" fontId="33" fillId="36" borderId="5" xfId="0" applyNumberFormat="1" applyFont="1" applyFill="1" applyBorder="1" applyAlignment="1">
      <alignment horizontal="center"/>
    </xf>
    <xf numFmtId="0" fontId="33" fillId="36" borderId="8" xfId="0" applyNumberFormat="1" applyFont="1" applyFill="1" applyBorder="1" applyAlignment="1">
      <alignment horizontal="left"/>
    </xf>
    <xf numFmtId="0" fontId="33" fillId="36" borderId="6" xfId="0" applyNumberFormat="1" applyFont="1" applyFill="1" applyBorder="1" applyAlignment="1">
      <alignment horizontal="left"/>
    </xf>
    <xf numFmtId="164" fontId="33" fillId="36" borderId="8" xfId="0" applyNumberFormat="1" applyFont="1" applyFill="1" applyBorder="1" applyAlignment="1">
      <alignment horizontal="center"/>
    </xf>
    <xf numFmtId="0" fontId="33" fillId="36" borderId="8" xfId="0" applyNumberFormat="1" applyFont="1" applyFill="1" applyBorder="1" applyAlignment="1">
      <alignment horizontal="center"/>
    </xf>
    <xf numFmtId="0" fontId="33" fillId="36" borderId="6" xfId="0" applyNumberFormat="1" applyFont="1" applyFill="1" applyBorder="1" applyAlignment="1">
      <alignment horizontal="center"/>
    </xf>
    <xf numFmtId="0" fontId="33" fillId="39" borderId="8" xfId="0" applyNumberFormat="1" applyFont="1" applyFill="1" applyBorder="1" applyAlignment="1">
      <alignment horizontal="left"/>
    </xf>
    <xf numFmtId="0" fontId="33" fillId="39" borderId="6" xfId="0" applyNumberFormat="1" applyFont="1" applyFill="1" applyBorder="1" applyAlignment="1">
      <alignment horizontal="left"/>
    </xf>
    <xf numFmtId="164" fontId="33" fillId="39" borderId="8" xfId="0" applyNumberFormat="1" applyFont="1" applyFill="1" applyBorder="1" applyAlignment="1">
      <alignment horizontal="center"/>
    </xf>
    <xf numFmtId="0" fontId="33" fillId="39" borderId="8" xfId="0" applyNumberFormat="1" applyFont="1" applyFill="1" applyBorder="1" applyAlignment="1">
      <alignment horizontal="center"/>
    </xf>
    <xf numFmtId="0" fontId="33" fillId="39" borderId="6" xfId="0" applyNumberFormat="1" applyFont="1" applyFill="1" applyBorder="1" applyAlignment="1">
      <alignment horizontal="center"/>
    </xf>
    <xf numFmtId="0" fontId="33" fillId="40" borderId="8" xfId="0" applyNumberFormat="1" applyFont="1" applyFill="1" applyBorder="1" applyAlignment="1">
      <alignment horizontal="left"/>
    </xf>
    <xf numFmtId="164" fontId="33" fillId="40" borderId="8" xfId="0" applyNumberFormat="1" applyFont="1" applyFill="1" applyBorder="1" applyAlignment="1">
      <alignment horizontal="center"/>
    </xf>
    <xf numFmtId="0" fontId="33" fillId="40" borderId="8" xfId="0" applyNumberFormat="1" applyFont="1" applyFill="1" applyBorder="1" applyAlignment="1">
      <alignment horizontal="center"/>
    </xf>
    <xf numFmtId="0" fontId="33" fillId="40" borderId="6" xfId="0" applyNumberFormat="1" applyFont="1" applyFill="1" applyBorder="1" applyAlignment="1">
      <alignment horizontal="center"/>
    </xf>
    <xf numFmtId="0" fontId="0" fillId="0" borderId="0" xfId="0" applyNumberFormat="1" applyFill="1" applyBorder="1" applyAlignment="1">
      <alignment horizontal="center"/>
    </xf>
    <xf numFmtId="15" fontId="0" fillId="0" borderId="0" xfId="0" applyNumberFormat="1" applyFont="1" applyFill="1" applyBorder="1" applyAlignment="1">
      <alignment horizontal="center"/>
    </xf>
    <xf numFmtId="0" fontId="28" fillId="0" borderId="0" xfId="0" applyFont="1" applyBorder="1" applyAlignment="1">
      <alignment horizontal="left"/>
    </xf>
    <xf numFmtId="0" fontId="28" fillId="0" borderId="30" xfId="0" applyFont="1" applyBorder="1" applyAlignment="1">
      <alignment horizontal="left"/>
    </xf>
    <xf numFmtId="0" fontId="2" fillId="0" borderId="30" xfId="0" applyFont="1" applyBorder="1" applyAlignment="1">
      <alignment horizontal="center"/>
    </xf>
    <xf numFmtId="0" fontId="28" fillId="0" borderId="31" xfId="0" applyFont="1" applyBorder="1" applyAlignment="1"/>
    <xf numFmtId="0" fontId="28" fillId="0" borderId="32" xfId="0" applyFont="1" applyBorder="1" applyAlignment="1"/>
    <xf numFmtId="0" fontId="28" fillId="0" borderId="33" xfId="0" applyFont="1" applyBorder="1" applyAlignment="1"/>
    <xf numFmtId="0" fontId="33" fillId="32" borderId="8" xfId="0" applyNumberFormat="1" applyFont="1" applyFill="1" applyBorder="1" applyAlignment="1">
      <alignment horizontal="left"/>
    </xf>
    <xf numFmtId="164" fontId="33" fillId="32" borderId="8" xfId="0" applyNumberFormat="1" applyFont="1" applyFill="1" applyBorder="1" applyAlignment="1">
      <alignment horizontal="center"/>
    </xf>
    <xf numFmtId="0" fontId="33" fillId="32" borderId="8" xfId="0" applyNumberFormat="1" applyFont="1" applyFill="1" applyBorder="1" applyAlignment="1">
      <alignment horizontal="center"/>
    </xf>
    <xf numFmtId="0" fontId="33" fillId="32" borderId="6" xfId="0" applyNumberFormat="1" applyFont="1" applyFill="1" applyBorder="1" applyAlignment="1">
      <alignment horizontal="center"/>
    </xf>
    <xf numFmtId="0" fontId="33" fillId="31" borderId="8" xfId="0" applyNumberFormat="1" applyFont="1" applyFill="1" applyBorder="1" applyAlignment="1">
      <alignment horizontal="left"/>
    </xf>
    <xf numFmtId="164" fontId="33" fillId="31" borderId="8" xfId="0" applyNumberFormat="1" applyFont="1" applyFill="1" applyBorder="1" applyAlignment="1">
      <alignment horizontal="center"/>
    </xf>
    <xf numFmtId="0" fontId="33" fillId="31" borderId="8" xfId="0" applyNumberFormat="1" applyFont="1" applyFill="1" applyBorder="1" applyAlignment="1">
      <alignment horizontal="center"/>
    </xf>
    <xf numFmtId="0" fontId="33" fillId="31" borderId="6" xfId="0" applyNumberFormat="1" applyFont="1" applyFill="1" applyBorder="1" applyAlignment="1">
      <alignment horizontal="center"/>
    </xf>
    <xf numFmtId="0" fontId="26" fillId="0" borderId="29" xfId="0" applyFont="1" applyBorder="1" applyAlignment="1">
      <alignment horizontal="left"/>
    </xf>
    <xf numFmtId="0" fontId="39" fillId="37" borderId="29" xfId="0" applyFont="1" applyFill="1" applyBorder="1" applyAlignment="1">
      <alignment horizontal="center"/>
    </xf>
    <xf numFmtId="0" fontId="39" fillId="37" borderId="0" xfId="0" applyFont="1" applyFill="1" applyBorder="1" applyAlignment="1">
      <alignment horizontal="center"/>
    </xf>
    <xf numFmtId="164" fontId="39" fillId="37" borderId="29" xfId="0" applyNumberFormat="1" applyFont="1" applyFill="1" applyBorder="1"/>
    <xf numFmtId="165" fontId="39" fillId="37" borderId="0" xfId="0" applyNumberFormat="1" applyFont="1" applyFill="1" applyBorder="1"/>
    <xf numFmtId="0" fontId="0" fillId="33" borderId="8" xfId="0" applyNumberFormat="1" applyFill="1" applyBorder="1" applyAlignment="1">
      <alignment horizontal="left"/>
    </xf>
    <xf numFmtId="0" fontId="25" fillId="0" borderId="37" xfId="0" applyFont="1" applyBorder="1" applyAlignment="1">
      <alignment horizontal="center" vertical="center" wrapText="1"/>
    </xf>
    <xf numFmtId="0" fontId="25" fillId="0" borderId="40"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41"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42" xfId="0" applyFont="1" applyBorder="1" applyAlignment="1">
      <alignment horizontal="center" vertical="center" wrapText="1"/>
    </xf>
    <xf numFmtId="0" fontId="24" fillId="0" borderId="23" xfId="43" applyFont="1" applyBorder="1" applyAlignment="1">
      <alignment horizontal="center" vertical="center"/>
    </xf>
    <xf numFmtId="0" fontId="24" fillId="0" borderId="24" xfId="43" applyFont="1" applyBorder="1" applyAlignment="1">
      <alignment horizontal="center" vertical="center"/>
    </xf>
    <xf numFmtId="0" fontId="24" fillId="0" borderId="23" xfId="84" applyFont="1" applyBorder="1" applyAlignment="1">
      <alignment horizontal="center"/>
    </xf>
    <xf numFmtId="0" fontId="24" fillId="0" borderId="24" xfId="84" applyFont="1" applyBorder="1" applyAlignment="1">
      <alignment horizontal="center"/>
    </xf>
    <xf numFmtId="0" fontId="24" fillId="0" borderId="31" xfId="125" applyFont="1" applyBorder="1" applyAlignment="1">
      <alignment horizontal="center" vertical="center"/>
    </xf>
    <xf numFmtId="0" fontId="24" fillId="0" borderId="33" xfId="125" applyFont="1" applyBorder="1" applyAlignment="1">
      <alignment horizontal="center" vertical="center"/>
    </xf>
    <xf numFmtId="0" fontId="30" fillId="0" borderId="29" xfId="0" applyFont="1" applyBorder="1" applyAlignment="1">
      <alignment horizontal="left"/>
    </xf>
    <xf numFmtId="0" fontId="30" fillId="0" borderId="0" xfId="0" applyFont="1" applyBorder="1" applyAlignment="1">
      <alignment horizontal="left"/>
    </xf>
    <xf numFmtId="0" fontId="40" fillId="0" borderId="29" xfId="0" applyFont="1" applyBorder="1" applyAlignment="1">
      <alignment horizontal="left"/>
    </xf>
    <xf numFmtId="0" fontId="40" fillId="0" borderId="0" xfId="0" applyFont="1" applyBorder="1" applyAlignment="1">
      <alignment horizontal="left"/>
    </xf>
    <xf numFmtId="0" fontId="39" fillId="37" borderId="0" xfId="0" applyFont="1" applyFill="1" applyBorder="1" applyAlignment="1">
      <alignment horizontal="center"/>
    </xf>
    <xf numFmtId="0" fontId="39" fillId="37" borderId="30" xfId="0" applyFont="1" applyFill="1" applyBorder="1" applyAlignment="1">
      <alignment horizontal="center"/>
    </xf>
    <xf numFmtId="164" fontId="39" fillId="37" borderId="0" xfId="0" applyNumberFormat="1" applyFont="1" applyFill="1" applyBorder="1" applyAlignment="1">
      <alignment horizontal="center"/>
    </xf>
    <xf numFmtId="164" fontId="39" fillId="37" borderId="30" xfId="0" applyNumberFormat="1" applyFont="1" applyFill="1" applyBorder="1" applyAlignment="1">
      <alignment horizontal="center"/>
    </xf>
    <xf numFmtId="0" fontId="2" fillId="36" borderId="23" xfId="0" applyFont="1" applyFill="1" applyBorder="1" applyAlignment="1">
      <alignment horizontal="center"/>
    </xf>
    <xf numFmtId="0" fontId="2" fillId="36" borderId="34" xfId="0" applyFont="1" applyFill="1" applyBorder="1" applyAlignment="1">
      <alignment horizontal="center"/>
    </xf>
    <xf numFmtId="0" fontId="37" fillId="0" borderId="31" xfId="0" applyFont="1" applyBorder="1" applyAlignment="1">
      <alignment horizontal="left"/>
    </xf>
    <xf numFmtId="0" fontId="37" fillId="0" borderId="32" xfId="0" applyFont="1" applyBorder="1" applyAlignment="1">
      <alignment horizontal="left"/>
    </xf>
    <xf numFmtId="0" fontId="37" fillId="0" borderId="33" xfId="0" applyFont="1" applyBorder="1" applyAlignment="1">
      <alignment horizontal="left"/>
    </xf>
    <xf numFmtId="0" fontId="0" fillId="0" borderId="29" xfId="0" applyBorder="1" applyAlignment="1">
      <alignment horizontal="left"/>
    </xf>
    <xf numFmtId="0" fontId="0" fillId="0" borderId="0" xfId="0" applyBorder="1" applyAlignment="1">
      <alignment horizontal="left"/>
    </xf>
    <xf numFmtId="0" fontId="0" fillId="0" borderId="30" xfId="0" applyBorder="1" applyAlignment="1">
      <alignment horizontal="left"/>
    </xf>
    <xf numFmtId="0" fontId="28" fillId="0" borderId="29" xfId="0" applyFont="1" applyBorder="1" applyAlignment="1">
      <alignment horizontal="left"/>
    </xf>
    <xf numFmtId="0" fontId="28" fillId="0" borderId="0" xfId="0" applyFont="1" applyBorder="1" applyAlignment="1">
      <alignment horizontal="left"/>
    </xf>
    <xf numFmtId="0" fontId="28" fillId="0" borderId="30" xfId="0" applyFont="1" applyBorder="1" applyAlignment="1">
      <alignment horizontal="left"/>
    </xf>
    <xf numFmtId="0" fontId="3" fillId="0" borderId="26" xfId="0" applyFont="1" applyBorder="1" applyAlignment="1">
      <alignment horizontal="center"/>
    </xf>
    <xf numFmtId="0" fontId="3" fillId="0" borderId="27" xfId="0" applyFont="1" applyBorder="1" applyAlignment="1">
      <alignment horizontal="center"/>
    </xf>
    <xf numFmtId="0" fontId="3" fillId="0" borderId="28" xfId="0" applyFont="1" applyBorder="1" applyAlignment="1">
      <alignment horizontal="center"/>
    </xf>
    <xf numFmtId="0" fontId="4" fillId="0" borderId="23" xfId="0" applyFont="1" applyBorder="1" applyAlignment="1">
      <alignment horizontal="center"/>
    </xf>
    <xf numFmtId="0" fontId="4" fillId="0" borderId="34" xfId="0" applyFont="1" applyBorder="1" applyAlignment="1">
      <alignment horizontal="center"/>
    </xf>
    <xf numFmtId="0" fontId="4" fillId="0" borderId="24" xfId="0" applyFont="1" applyBorder="1" applyAlignment="1">
      <alignment horizontal="center"/>
    </xf>
    <xf numFmtId="0" fontId="39" fillId="37" borderId="31" xfId="0" applyFont="1" applyFill="1" applyBorder="1" applyAlignment="1">
      <alignment horizontal="center"/>
    </xf>
    <xf numFmtId="0" fontId="39" fillId="37" borderId="32" xfId="0" applyFont="1" applyFill="1" applyBorder="1" applyAlignment="1">
      <alignment horizontal="center"/>
    </xf>
    <xf numFmtId="0" fontId="39" fillId="37" borderId="33" xfId="0" applyFont="1" applyFill="1" applyBorder="1" applyAlignment="1">
      <alignment horizontal="center"/>
    </xf>
    <xf numFmtId="0" fontId="38" fillId="37" borderId="31" xfId="0" applyFont="1" applyFill="1" applyBorder="1" applyAlignment="1">
      <alignment horizontal="center"/>
    </xf>
    <xf numFmtId="0" fontId="38" fillId="37" borderId="32" xfId="0" applyFont="1" applyFill="1" applyBorder="1" applyAlignment="1">
      <alignment horizontal="center"/>
    </xf>
    <xf numFmtId="0" fontId="38" fillId="37" borderId="33" xfId="0" applyFont="1" applyFill="1" applyBorder="1" applyAlignment="1">
      <alignment horizontal="center"/>
    </xf>
    <xf numFmtId="0" fontId="2" fillId="0" borderId="26" xfId="0" applyFont="1" applyBorder="1" applyAlignment="1">
      <alignment horizontal="left"/>
    </xf>
    <xf numFmtId="0" fontId="2" fillId="0" borderId="27" xfId="0" applyFont="1" applyBorder="1" applyAlignment="1">
      <alignment horizontal="left"/>
    </xf>
    <xf numFmtId="0" fontId="2" fillId="0" borderId="28" xfId="0" applyFont="1" applyBorder="1" applyAlignment="1">
      <alignment horizontal="left"/>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166" fontId="33" fillId="36" borderId="7" xfId="0" applyNumberFormat="1" applyFont="1" applyFill="1" applyBorder="1" applyAlignment="1">
      <alignment horizontal="center"/>
    </xf>
    <xf numFmtId="166" fontId="33" fillId="36" borderId="8" xfId="0" applyNumberFormat="1" applyFont="1" applyFill="1" applyBorder="1" applyAlignment="1">
      <alignment horizontal="center"/>
    </xf>
    <xf numFmtId="166" fontId="33" fillId="28" borderId="8" xfId="0" applyNumberFormat="1" applyFont="1" applyFill="1" applyBorder="1" applyAlignment="1">
      <alignment horizontal="center"/>
    </xf>
    <xf numFmtId="166" fontId="33" fillId="39" borderId="8" xfId="0" applyNumberFormat="1" applyFont="1" applyFill="1" applyBorder="1" applyAlignment="1">
      <alignment horizontal="center"/>
    </xf>
    <xf numFmtId="166" fontId="33" fillId="40" borderId="8" xfId="0" applyNumberFormat="1" applyFont="1" applyFill="1" applyBorder="1" applyAlignment="1">
      <alignment horizontal="center"/>
    </xf>
    <xf numFmtId="166" fontId="33" fillId="31" borderId="8" xfId="0" applyNumberFormat="1" applyFont="1" applyFill="1" applyBorder="1" applyAlignment="1">
      <alignment horizontal="center"/>
    </xf>
    <xf numFmtId="166" fontId="33" fillId="32" borderId="8" xfId="0" applyNumberFormat="1" applyFont="1" applyFill="1" applyBorder="1" applyAlignment="1">
      <alignment horizontal="center"/>
    </xf>
    <xf numFmtId="166" fontId="1" fillId="28" borderId="8" xfId="0" applyNumberFormat="1" applyFont="1" applyFill="1" applyBorder="1" applyAlignment="1">
      <alignment horizontal="center"/>
    </xf>
    <xf numFmtId="166" fontId="0" fillId="35" borderId="8" xfId="0" applyNumberFormat="1" applyFont="1" applyFill="1" applyBorder="1" applyAlignment="1">
      <alignment horizontal="center"/>
    </xf>
    <xf numFmtId="166" fontId="33" fillId="29" borderId="8" xfId="0" applyNumberFormat="1" applyFont="1" applyFill="1" applyBorder="1" applyAlignment="1">
      <alignment horizontal="center"/>
    </xf>
    <xf numFmtId="166" fontId="0" fillId="30" borderId="8" xfId="0" applyNumberFormat="1" applyFont="1" applyFill="1" applyBorder="1" applyAlignment="1">
      <alignment horizontal="center"/>
    </xf>
    <xf numFmtId="166" fontId="32" fillId="31" borderId="8" xfId="0" applyNumberFormat="1" applyFont="1" applyFill="1" applyBorder="1" applyAlignment="1">
      <alignment horizontal="center"/>
    </xf>
    <xf numFmtId="166" fontId="0" fillId="32" borderId="8" xfId="0" applyNumberFormat="1" applyFont="1" applyFill="1" applyBorder="1" applyAlignment="1">
      <alignment horizontal="center"/>
    </xf>
    <xf numFmtId="166" fontId="0" fillId="36" borderId="8" xfId="0" applyNumberFormat="1" applyFont="1" applyFill="1" applyBorder="1" applyAlignment="1">
      <alignment horizontal="center"/>
    </xf>
    <xf numFmtId="166" fontId="32" fillId="34" borderId="8" xfId="0" applyNumberFormat="1" applyFont="1" applyFill="1" applyBorder="1" applyAlignment="1">
      <alignment horizontal="center"/>
    </xf>
    <xf numFmtId="166" fontId="0" fillId="33" borderId="8" xfId="0" applyNumberFormat="1" applyFont="1" applyFill="1" applyBorder="1" applyAlignment="1">
      <alignment horizontal="center"/>
    </xf>
    <xf numFmtId="166" fontId="0" fillId="0" borderId="8" xfId="0" applyNumberFormat="1" applyFont="1" applyFill="1" applyBorder="1" applyAlignment="1">
      <alignment horizontal="center"/>
    </xf>
    <xf numFmtId="166" fontId="0" fillId="38" borderId="8" xfId="0" applyNumberFormat="1" applyFill="1" applyBorder="1" applyAlignment="1">
      <alignment horizontal="center"/>
    </xf>
    <xf numFmtId="166" fontId="0" fillId="38" borderId="8" xfId="0" applyNumberFormat="1" applyFont="1" applyFill="1" applyBorder="1" applyAlignment="1">
      <alignment horizontal="center"/>
    </xf>
    <xf numFmtId="166" fontId="29" fillId="24" borderId="4" xfId="0" applyNumberFormat="1" applyFont="1" applyFill="1" applyBorder="1" applyAlignment="1">
      <alignment horizontal="center"/>
    </xf>
    <xf numFmtId="166" fontId="33" fillId="39" borderId="6" xfId="0" applyNumberFormat="1" applyFont="1" applyFill="1" applyBorder="1" applyAlignment="1">
      <alignment horizontal="center"/>
    </xf>
    <xf numFmtId="166" fontId="33" fillId="28" borderId="6" xfId="0" applyNumberFormat="1" applyFont="1" applyFill="1" applyBorder="1" applyAlignment="1">
      <alignment horizontal="center"/>
    </xf>
    <xf numFmtId="166" fontId="33" fillId="31" borderId="6" xfId="0" applyNumberFormat="1" applyFont="1" applyFill="1" applyBorder="1" applyAlignment="1">
      <alignment horizontal="center"/>
    </xf>
    <xf numFmtId="166" fontId="33" fillId="32" borderId="6" xfId="0" applyNumberFormat="1" applyFont="1" applyFill="1" applyBorder="1" applyAlignment="1">
      <alignment horizontal="center"/>
    </xf>
    <xf numFmtId="166" fontId="1" fillId="28" borderId="6" xfId="0" applyNumberFormat="1" applyFont="1" applyFill="1" applyBorder="1" applyAlignment="1">
      <alignment horizontal="center"/>
    </xf>
    <xf numFmtId="166" fontId="0" fillId="35" borderId="6" xfId="0" applyNumberFormat="1" applyFont="1" applyFill="1" applyBorder="1" applyAlignment="1">
      <alignment horizontal="center"/>
    </xf>
    <xf numFmtId="166" fontId="33" fillId="29" borderId="6" xfId="0" applyNumberFormat="1" applyFont="1" applyFill="1" applyBorder="1" applyAlignment="1">
      <alignment horizontal="center"/>
    </xf>
    <xf numFmtId="166" fontId="0" fillId="30" borderId="6" xfId="0" applyNumberFormat="1" applyFont="1" applyFill="1" applyBorder="1" applyAlignment="1">
      <alignment horizontal="center"/>
    </xf>
    <xf numFmtId="166" fontId="32" fillId="31" borderId="6" xfId="0" applyNumberFormat="1" applyFont="1" applyFill="1" applyBorder="1" applyAlignment="1">
      <alignment horizontal="center"/>
    </xf>
    <xf numFmtId="166" fontId="0" fillId="32" borderId="6" xfId="0" applyNumberFormat="1" applyFont="1" applyFill="1" applyBorder="1" applyAlignment="1">
      <alignment horizontal="center"/>
    </xf>
    <xf numFmtId="166" fontId="0" fillId="36" borderId="6" xfId="0" applyNumberFormat="1" applyFont="1" applyFill="1" applyBorder="1" applyAlignment="1">
      <alignment horizontal="center"/>
    </xf>
    <xf numFmtId="166" fontId="32" fillId="34" borderId="6" xfId="0" applyNumberFormat="1" applyFont="1" applyFill="1" applyBorder="1" applyAlignment="1">
      <alignment horizontal="center"/>
    </xf>
    <xf numFmtId="166" fontId="0" fillId="33" borderId="6" xfId="0" applyNumberFormat="1" applyFont="1" applyFill="1" applyBorder="1" applyAlignment="1">
      <alignment horizontal="center"/>
    </xf>
    <xf numFmtId="166" fontId="0" fillId="0" borderId="6" xfId="0" applyNumberFormat="1" applyFont="1" applyFill="1" applyBorder="1" applyAlignment="1">
      <alignment horizontal="center"/>
    </xf>
    <xf numFmtId="166" fontId="0" fillId="38" borderId="6" xfId="0" applyNumberFormat="1" applyFont="1" applyFill="1" applyBorder="1" applyAlignment="1">
      <alignment horizontal="center"/>
    </xf>
    <xf numFmtId="166" fontId="29" fillId="24" borderId="3" xfId="0" applyNumberFormat="1" applyFont="1" applyFill="1" applyBorder="1" applyAlignment="1">
      <alignment horizontal="center"/>
    </xf>
  </cellXfs>
  <cellStyles count="166">
    <cellStyle name="20 % - Accent1 2" xfId="2"/>
    <cellStyle name="20 % - Accent1 3" xfId="44"/>
    <cellStyle name="20 % - Accent1 4" xfId="85"/>
    <cellStyle name="20 % - Accent1 5" xfId="126"/>
    <cellStyle name="20 % - Accent2 2" xfId="3"/>
    <cellStyle name="20 % - Accent2 3" xfId="45"/>
    <cellStyle name="20 % - Accent2 4" xfId="86"/>
    <cellStyle name="20 % - Accent2 5" xfId="127"/>
    <cellStyle name="20 % - Accent3 2" xfId="4"/>
    <cellStyle name="20 % - Accent3 3" xfId="46"/>
    <cellStyle name="20 % - Accent3 4" xfId="87"/>
    <cellStyle name="20 % - Accent3 5" xfId="128"/>
    <cellStyle name="20 % - Accent4 2" xfId="5"/>
    <cellStyle name="20 % - Accent4 3" xfId="47"/>
    <cellStyle name="20 % - Accent4 4" xfId="88"/>
    <cellStyle name="20 % - Accent4 5" xfId="129"/>
    <cellStyle name="20 % - Accent5 2" xfId="6"/>
    <cellStyle name="20 % - Accent5 3" xfId="48"/>
    <cellStyle name="20 % - Accent5 4" xfId="89"/>
    <cellStyle name="20 % - Accent5 5" xfId="130"/>
    <cellStyle name="20 % - Accent6 2" xfId="7"/>
    <cellStyle name="20 % - Accent6 3" xfId="49"/>
    <cellStyle name="20 % - Accent6 4" xfId="90"/>
    <cellStyle name="20 % - Accent6 5" xfId="131"/>
    <cellStyle name="40 % - Accent1 2" xfId="8"/>
    <cellStyle name="40 % - Accent1 3" xfId="50"/>
    <cellStyle name="40 % - Accent1 4" xfId="91"/>
    <cellStyle name="40 % - Accent1 5" xfId="132"/>
    <cellStyle name="40 % - Accent2 2" xfId="9"/>
    <cellStyle name="40 % - Accent2 3" xfId="51"/>
    <cellStyle name="40 % - Accent2 4" xfId="92"/>
    <cellStyle name="40 % - Accent2 5" xfId="133"/>
    <cellStyle name="40 % - Accent3 2" xfId="10"/>
    <cellStyle name="40 % - Accent3 3" xfId="52"/>
    <cellStyle name="40 % - Accent3 4" xfId="93"/>
    <cellStyle name="40 % - Accent3 5" xfId="134"/>
    <cellStyle name="40 % - Accent4 2" xfId="11"/>
    <cellStyle name="40 % - Accent4 3" xfId="53"/>
    <cellStyle name="40 % - Accent4 4" xfId="94"/>
    <cellStyle name="40 % - Accent4 5" xfId="135"/>
    <cellStyle name="40 % - Accent5 2" xfId="12"/>
    <cellStyle name="40 % - Accent5 3" xfId="54"/>
    <cellStyle name="40 % - Accent5 4" xfId="95"/>
    <cellStyle name="40 % - Accent5 5" xfId="136"/>
    <cellStyle name="40 % - Accent6 2" xfId="13"/>
    <cellStyle name="40 % - Accent6 3" xfId="55"/>
    <cellStyle name="40 % - Accent6 4" xfId="96"/>
    <cellStyle name="40 % - Accent6 5" xfId="137"/>
    <cellStyle name="60 % - Accent1 2" xfId="14"/>
    <cellStyle name="60 % - Accent1 3" xfId="56"/>
    <cellStyle name="60 % - Accent1 4" xfId="97"/>
    <cellStyle name="60 % - Accent1 5" xfId="138"/>
    <cellStyle name="60 % - Accent2 2" xfId="15"/>
    <cellStyle name="60 % - Accent2 3" xfId="57"/>
    <cellStyle name="60 % - Accent2 4" xfId="98"/>
    <cellStyle name="60 % - Accent2 5" xfId="139"/>
    <cellStyle name="60 % - Accent3 2" xfId="16"/>
    <cellStyle name="60 % - Accent3 3" xfId="58"/>
    <cellStyle name="60 % - Accent3 4" xfId="99"/>
    <cellStyle name="60 % - Accent3 5" xfId="140"/>
    <cellStyle name="60 % - Accent4 2" xfId="17"/>
    <cellStyle name="60 % - Accent4 3" xfId="59"/>
    <cellStyle name="60 % - Accent4 4" xfId="100"/>
    <cellStyle name="60 % - Accent4 5" xfId="141"/>
    <cellStyle name="60 % - Accent5 2" xfId="18"/>
    <cellStyle name="60 % - Accent5 3" xfId="60"/>
    <cellStyle name="60 % - Accent5 4" xfId="101"/>
    <cellStyle name="60 % - Accent5 5" xfId="142"/>
    <cellStyle name="60 % - Accent6 2" xfId="19"/>
    <cellStyle name="60 % - Accent6 3" xfId="61"/>
    <cellStyle name="60 % - Accent6 4" xfId="102"/>
    <cellStyle name="60 % - Accent6 5" xfId="143"/>
    <cellStyle name="Accent1 2" xfId="20"/>
    <cellStyle name="Accent1 3" xfId="62"/>
    <cellStyle name="Accent1 4" xfId="103"/>
    <cellStyle name="Accent1 5" xfId="144"/>
    <cellStyle name="Accent2 2" xfId="21"/>
    <cellStyle name="Accent2 3" xfId="63"/>
    <cellStyle name="Accent2 4" xfId="104"/>
    <cellStyle name="Accent2 5" xfId="145"/>
    <cellStyle name="Accent3 2" xfId="22"/>
    <cellStyle name="Accent3 3" xfId="64"/>
    <cellStyle name="Accent3 4" xfId="105"/>
    <cellStyle name="Accent3 5" xfId="146"/>
    <cellStyle name="Accent4 2" xfId="23"/>
    <cellStyle name="Accent4 3" xfId="65"/>
    <cellStyle name="Accent4 4" xfId="106"/>
    <cellStyle name="Accent4 5" xfId="147"/>
    <cellStyle name="Accent5 2" xfId="24"/>
    <cellStyle name="Accent5 3" xfId="66"/>
    <cellStyle name="Accent5 4" xfId="107"/>
    <cellStyle name="Accent5 5" xfId="148"/>
    <cellStyle name="Accent6 2" xfId="25"/>
    <cellStyle name="Accent6 3" xfId="67"/>
    <cellStyle name="Accent6 4" xfId="108"/>
    <cellStyle name="Accent6 5" xfId="149"/>
    <cellStyle name="Avertissement 2" xfId="26"/>
    <cellStyle name="Avertissement 3" xfId="68"/>
    <cellStyle name="Avertissement 4" xfId="109"/>
    <cellStyle name="Avertissement 5" xfId="150"/>
    <cellStyle name="Calcul 2" xfId="27"/>
    <cellStyle name="Calcul 3" xfId="69"/>
    <cellStyle name="Calcul 4" xfId="110"/>
    <cellStyle name="Calcul 5" xfId="151"/>
    <cellStyle name="Cellule liée 2" xfId="28"/>
    <cellStyle name="Cellule liée 3" xfId="70"/>
    <cellStyle name="Cellule liée 4" xfId="111"/>
    <cellStyle name="Cellule liée 5" xfId="152"/>
    <cellStyle name="Commentaire 2" xfId="29"/>
    <cellStyle name="Commentaire 3" xfId="71"/>
    <cellStyle name="Commentaire 4" xfId="112"/>
    <cellStyle name="Commentaire 5" xfId="153"/>
    <cellStyle name="Entrée 2" xfId="30"/>
    <cellStyle name="Entrée 3" xfId="72"/>
    <cellStyle name="Entrée 4" xfId="113"/>
    <cellStyle name="Entrée 5" xfId="154"/>
    <cellStyle name="Insatisfaisant 2" xfId="31"/>
    <cellStyle name="Insatisfaisant 3" xfId="73"/>
    <cellStyle name="Insatisfaisant 4" xfId="114"/>
    <cellStyle name="Insatisfaisant 5" xfId="155"/>
    <cellStyle name="Neutre 2" xfId="32"/>
    <cellStyle name="Neutre 3" xfId="74"/>
    <cellStyle name="Neutre 4" xfId="115"/>
    <cellStyle name="Neutre 5" xfId="156"/>
    <cellStyle name="Normal" xfId="0" builtinId="0"/>
    <cellStyle name="Normal 2" xfId="1"/>
    <cellStyle name="Normal 3" xfId="43"/>
    <cellStyle name="Normal 4" xfId="84"/>
    <cellStyle name="Normal 5" xfId="125"/>
    <cellStyle name="Satisfaisant 2" xfId="33"/>
    <cellStyle name="Satisfaisant 3" xfId="75"/>
    <cellStyle name="Satisfaisant 4" xfId="116"/>
    <cellStyle name="Satisfaisant 5" xfId="157"/>
    <cellStyle name="Sortie 2" xfId="34"/>
    <cellStyle name="Sortie 3" xfId="76"/>
    <cellStyle name="Sortie 4" xfId="117"/>
    <cellStyle name="Sortie 5" xfId="158"/>
    <cellStyle name="Texte explicatif 2" xfId="35"/>
    <cellStyle name="Texte explicatif 3" xfId="77"/>
    <cellStyle name="Texte explicatif 4" xfId="118"/>
    <cellStyle name="Texte explicatif 5" xfId="159"/>
    <cellStyle name="Titre 1" xfId="36"/>
    <cellStyle name="Titre 1 2" xfId="37"/>
    <cellStyle name="Titre 1 3" xfId="78"/>
    <cellStyle name="Titre 1 4" xfId="119"/>
    <cellStyle name="Titre 1 5" xfId="160"/>
    <cellStyle name="Titre 2 2" xfId="38"/>
    <cellStyle name="Titre 2 3" xfId="79"/>
    <cellStyle name="Titre 2 4" xfId="120"/>
    <cellStyle name="Titre 2 5" xfId="161"/>
    <cellStyle name="Titre 3 2" xfId="39"/>
    <cellStyle name="Titre 3 3" xfId="80"/>
    <cellStyle name="Titre 3 4" xfId="121"/>
    <cellStyle name="Titre 3 5" xfId="162"/>
    <cellStyle name="Titre 4 2" xfId="40"/>
    <cellStyle name="Titre 4 3" xfId="81"/>
    <cellStyle name="Titre 4 4" xfId="122"/>
    <cellStyle name="Titre 4 5" xfId="163"/>
    <cellStyle name="Total 2" xfId="41"/>
    <cellStyle name="Total 3" xfId="82"/>
    <cellStyle name="Total 4" xfId="123"/>
    <cellStyle name="Total 5" xfId="164"/>
    <cellStyle name="Vérification 2" xfId="42"/>
    <cellStyle name="Vérification 3" xfId="83"/>
    <cellStyle name="Vérification 4" xfId="124"/>
    <cellStyle name="Vérification 5" xfId="16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9525</xdr:rowOff>
    </xdr:from>
    <xdr:to>
      <xdr:col>3</xdr:col>
      <xdr:colOff>145744</xdr:colOff>
      <xdr:row>14</xdr:row>
      <xdr:rowOff>1</xdr:rowOff>
    </xdr:to>
    <xdr:pic>
      <xdr:nvPicPr>
        <xdr:cNvPr id="5" name="Image 4" descr="Sans titre 1.jpg"/>
        <xdr:cNvPicPr>
          <a:picLocks noChangeAspect="1"/>
        </xdr:cNvPicPr>
      </xdr:nvPicPr>
      <xdr:blipFill>
        <a:blip xmlns:r="http://schemas.openxmlformats.org/officeDocument/2006/relationships" r:embed="rId1"/>
        <a:stretch>
          <a:fillRect/>
        </a:stretch>
      </xdr:blipFill>
      <xdr:spPr>
        <a:xfrm>
          <a:off x="9525" y="9525"/>
          <a:ext cx="2716665" cy="2714626"/>
        </a:xfrm>
        <a:prstGeom prst="rect">
          <a:avLst/>
        </a:prstGeom>
      </xdr:spPr>
    </xdr:pic>
    <xdr:clientData/>
  </xdr:twoCellAnchor>
  <xdr:twoCellAnchor>
    <xdr:from>
      <xdr:col>0</xdr:col>
      <xdr:colOff>18223</xdr:colOff>
      <xdr:row>48</xdr:row>
      <xdr:rowOff>8283</xdr:rowOff>
    </xdr:from>
    <xdr:to>
      <xdr:col>7</xdr:col>
      <xdr:colOff>0</xdr:colOff>
      <xdr:row>98</xdr:row>
      <xdr:rowOff>8283</xdr:rowOff>
    </xdr:to>
    <xdr:sp macro="" textlink="">
      <xdr:nvSpPr>
        <xdr:cNvPr id="1026" name="Text Box 2"/>
        <xdr:cNvSpPr txBox="1">
          <a:spLocks noChangeArrowheads="1"/>
        </xdr:cNvSpPr>
      </xdr:nvSpPr>
      <xdr:spPr bwMode="auto">
        <a:xfrm>
          <a:off x="18223" y="9491870"/>
          <a:ext cx="5796168" cy="9525000"/>
        </a:xfrm>
        <a:prstGeom prst="rect">
          <a:avLst/>
        </a:prstGeom>
        <a:noFill/>
        <a:ln w="9525" algn="in">
          <a:noFill/>
          <a:miter lim="800000"/>
          <a:headEnd/>
          <a:tailEnd/>
        </a:ln>
        <a:effectLst/>
      </xdr:spPr>
      <xdr:txBody>
        <a:bodyPr vertOverflow="clip" wrap="square" lIns="36576" tIns="36576" rIns="36576" bIns="36576" anchor="t" upright="1"/>
        <a:lstStyle/>
        <a:p>
          <a:pPr algn="l" rtl="1">
            <a:defRPr sz="1000"/>
          </a:pPr>
          <a:endParaRPr lang="fr-FR" sz="900" b="0" i="0" strike="noStrike">
            <a:solidFill>
              <a:srgbClr val="000000"/>
            </a:solidFill>
            <a:latin typeface="Calibri"/>
          </a:endParaRPr>
        </a:p>
        <a:p>
          <a:pPr algn="ctr" rtl="1">
            <a:defRPr sz="1000"/>
          </a:pPr>
          <a:r>
            <a:rPr lang="fr-FR" sz="1800" b="1" i="0" strike="noStrike">
              <a:solidFill>
                <a:srgbClr val="FF0000"/>
              </a:solidFill>
              <a:latin typeface="Calibri"/>
            </a:rPr>
            <a:t>	                  </a:t>
          </a:r>
          <a:r>
            <a:rPr lang="fr-FR" sz="1800" b="1" i="0" u="sng" strike="noStrike">
              <a:solidFill>
                <a:srgbClr val="FF0000"/>
              </a:solidFill>
              <a:latin typeface="Calibri"/>
            </a:rPr>
            <a:t>CONDITIONS GENERALES DE VENTE</a:t>
          </a:r>
        </a:p>
        <a:p>
          <a:pPr algn="l" rtl="1">
            <a:defRPr sz="1000"/>
          </a:pPr>
          <a:endParaRPr lang="fr-FR" sz="900" b="1" i="0" strike="noStrike">
            <a:solidFill>
              <a:srgbClr val="000000"/>
            </a:solidFill>
            <a:latin typeface="Calibri"/>
          </a:endParaRP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1-APPLICATION DES CONTIDIONS GENERALES DE VENTE DE LA STE MBJ</a:t>
          </a:r>
        </a:p>
        <a:p>
          <a:pPr algn="l" rtl="1">
            <a:defRPr sz="1000"/>
          </a:pPr>
          <a:r>
            <a:rPr lang="fr-FR" sz="900" b="1" i="0" strike="noStrike">
              <a:solidFill>
                <a:srgbClr val="000000"/>
              </a:solidFill>
              <a:latin typeface="Calibri"/>
            </a:rPr>
            <a:t>Les présentes conditions générales de vente sont applicables à tout produit ou service vendus par la Sté MBJ.</a:t>
          </a:r>
        </a:p>
        <a:p>
          <a:pPr algn="l" rtl="1">
            <a:defRPr sz="1000"/>
          </a:pPr>
          <a:r>
            <a:rPr lang="fr-FR" sz="900" b="1" i="0" strike="noStrike">
              <a:solidFill>
                <a:srgbClr val="000000"/>
              </a:solidFill>
              <a:latin typeface="Calibri"/>
            </a:rPr>
            <a:t>Aucune dérogation ne pourra être accordée sans l’accord écrit de la Sté MBJ, nonobstant toute stipulation contraire figurant sur les propres conditions d’achat du client </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2-ACCEPTATION DES COMMANDES</a:t>
          </a:r>
        </a:p>
        <a:p>
          <a:pPr algn="l" rtl="1">
            <a:defRPr sz="1000"/>
          </a:pPr>
          <a:r>
            <a:rPr lang="fr-FR" sz="900" b="1" i="0" strike="noStrike">
              <a:solidFill>
                <a:srgbClr val="000000"/>
              </a:solidFill>
              <a:latin typeface="Calibri"/>
            </a:rPr>
            <a:t>Les commandes qui nous sont adressées directement par nos clients ou qui sont transmises par nos  agents ou représentants ne lient notre société que lorsqu’elles ont été confirmées par écrit.</a:t>
          </a:r>
        </a:p>
        <a:p>
          <a:pPr algn="l" rtl="1">
            <a:defRPr sz="1000"/>
          </a:pPr>
          <a:r>
            <a:rPr lang="fr-FR" sz="900" b="1" i="0" strike="noStrike">
              <a:solidFill>
                <a:srgbClr val="000000"/>
              </a:solidFill>
              <a:latin typeface="Calibri"/>
            </a:rPr>
            <a:t>Il appartient au client de choisir les produits en fonction des besoins de son entreprise.</a:t>
          </a:r>
        </a:p>
        <a:p>
          <a:pPr algn="l" rtl="1">
            <a:defRPr sz="1000"/>
          </a:pPr>
          <a:r>
            <a:rPr lang="fr-FR" sz="900" b="1" i="0" strike="noStrike">
              <a:solidFill>
                <a:srgbClr val="000000"/>
              </a:solidFill>
              <a:latin typeface="Calibri"/>
            </a:rPr>
            <a:t>Les délais de livraisons ne sont donnés qu’a titre indicatif.</a:t>
          </a:r>
        </a:p>
        <a:p>
          <a:pPr algn="l" rtl="1">
            <a:defRPr sz="1000"/>
          </a:pPr>
          <a:r>
            <a:rPr lang="fr-FR" sz="900" b="1" i="0" strike="noStrike">
              <a:solidFill>
                <a:srgbClr val="000000"/>
              </a:solidFill>
              <a:latin typeface="Calibri"/>
            </a:rPr>
            <a:t>La signature par le client du bon de livraison, sans observation écrite de sa part sur le dit bon, vaut acceptation que la livraison est en tous points conforme à sa demande. </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3-TRANSPORT</a:t>
          </a:r>
        </a:p>
        <a:p>
          <a:pPr algn="l" rtl="1">
            <a:defRPr sz="1000"/>
          </a:pPr>
          <a:r>
            <a:rPr lang="fr-FR" sz="900" b="1" i="0" strike="noStrike">
              <a:solidFill>
                <a:srgbClr val="000000"/>
              </a:solidFill>
              <a:latin typeface="Calibri"/>
            </a:rPr>
            <a:t>Tous les matériels vendus voyagent aux risques et périls de l’acheteur, quel que soit le mode de transport ou les modalités de règlement du prix du transport.</a:t>
          </a:r>
        </a:p>
        <a:p>
          <a:pPr algn="l" rtl="1">
            <a:defRPr sz="1000"/>
          </a:pPr>
          <a:endParaRPr lang="fr-FR" sz="900" b="0" i="0" strike="noStrike">
            <a:solidFill>
              <a:srgbClr val="000000"/>
            </a:solidFill>
            <a:latin typeface="Calibri"/>
          </a:endParaRPr>
        </a:p>
        <a:p>
          <a:pPr algn="l" rtl="1">
            <a:defRPr sz="1000"/>
          </a:pPr>
          <a:r>
            <a:rPr lang="fr-FR" sz="900" b="1" i="0" u="sng" strike="noStrike">
              <a:solidFill>
                <a:srgbClr val="000000"/>
              </a:solidFill>
              <a:latin typeface="Calibri"/>
            </a:rPr>
            <a:t>4-MODALITES DE PAIEMENT</a:t>
          </a:r>
        </a:p>
        <a:p>
          <a:pPr algn="l" rtl="1">
            <a:defRPr sz="1000"/>
          </a:pPr>
          <a:r>
            <a:rPr lang="fr-FR" sz="900" b="1" i="0" strike="noStrike">
              <a:solidFill>
                <a:srgbClr val="000000"/>
              </a:solidFill>
              <a:latin typeface="Calibri"/>
            </a:rPr>
            <a:t>Sauf stipulation contraire sur la confirmation de commande ou la facture concernant des délais de paiement, les factures sont payables à réception. Dans le cas ou des échéances sont fixées en accord avec notre société, elles sont de rigueur.</a:t>
          </a:r>
        </a:p>
        <a:p>
          <a:pPr algn="l" rtl="1">
            <a:defRPr sz="1000"/>
          </a:pPr>
          <a:r>
            <a:rPr lang="fr-FR" sz="900" b="1" i="0" strike="noStrike">
              <a:solidFill>
                <a:srgbClr val="000000"/>
              </a:solidFill>
              <a:latin typeface="Calibri"/>
            </a:rPr>
            <a:t>Le non paiement de l’une d’entre elles entraîne l’exigibilité de la totalité de la créance sans autre avis.</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5-INTERETS DE RETARD</a:t>
          </a:r>
        </a:p>
        <a:p>
          <a:pPr algn="l" rtl="1">
            <a:defRPr sz="1000"/>
          </a:pPr>
          <a:r>
            <a:rPr lang="fr-FR" sz="900" b="1" i="0" strike="noStrike">
              <a:solidFill>
                <a:srgbClr val="000000"/>
              </a:solidFill>
              <a:latin typeface="Calibri"/>
            </a:rPr>
            <a:t>Tout retard dans les paiements entraîne de plein droit, après mise en demeure, le paiement d’intérêts de retard au taux de la B.C.E. augmenté de 7 points.</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6-GARANTIE</a:t>
          </a:r>
        </a:p>
        <a:p>
          <a:pPr algn="l" rtl="1">
            <a:defRPr sz="1000"/>
          </a:pPr>
          <a:r>
            <a:rPr lang="fr-FR" sz="900" b="1" i="0" strike="noStrike">
              <a:solidFill>
                <a:srgbClr val="000000"/>
              </a:solidFill>
              <a:latin typeface="Calibri"/>
            </a:rPr>
            <a:t>La Sté MBJ rappelle qu’en tant que distributeur, elle est l’intermédiaire entre le constructeur et l’acheteur et qu’en   conséquence, les produits vendus par la Sté MBJ sont garantis dans les conditions déterminées par le fabriquant et communiquées au client qui en fait la demande. Pour bénéficier de cette garantie, le client devra aviser par écrit notre service technique des désordres allégués. Toute cause extérieure (mauvaise utilisation ou condition de stockage, dégât électrique, ou autre dégât extérieur) n’est pas couverte par la garantie. Les logiciels sont utilisés et paramétrés sous les seuls direction, contrôle et responsabilité du client. Il est entendu que ces dispositions ne font pas obstacle à l'exercice de la garantie légale.</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7-LIMITATION DE RESPONSABILITE</a:t>
          </a:r>
        </a:p>
        <a:p>
          <a:pPr algn="l" rtl="1">
            <a:defRPr sz="1000"/>
          </a:pPr>
          <a:r>
            <a:rPr lang="fr-FR" sz="900" b="1" i="0" strike="noStrike">
              <a:solidFill>
                <a:srgbClr val="000000"/>
              </a:solidFill>
              <a:latin typeface="Calibri"/>
            </a:rPr>
            <a:t>La Sté MBJ ne sera tenue à aucune indemnisation pour les dommages immatériels tels que perte d’exploitation, ou tout autre préjudice financier ou commercial ou autre subi par le client suite à l’utilisation ou à la défaillance des marchandises livrées ou des prestations effectuées par la Sté MBJ . Le client reconnaît formellement avoir été informé par la Sté MBJ qu’il lui appartenait de réaliser des sauvegardes de ses données et de les conserver pendant la durée légale. Le client reconnaît également qu’il a bénéficié de tous les conseils, informations ou essais, suffisants à sa prise de décision.</a:t>
          </a:r>
        </a:p>
        <a:p>
          <a:pPr algn="l" rtl="1">
            <a:defRPr sz="1000"/>
          </a:pPr>
          <a:r>
            <a:rPr lang="fr-FR" sz="900" b="1" i="0" strike="noStrike">
              <a:solidFill>
                <a:srgbClr val="FF0000"/>
              </a:solidFill>
              <a:latin typeface="Calibri"/>
            </a:rPr>
            <a:t>La constation d’une utilisation inappropriée (installation de logiciel tierce, navigation sur internet via le terminal de point de vente...), ou d’une manipulation sur le matériel par une personne extérieur à la société MBJ et entrainant un disfonctionnement ou une incapacité à remplir son rôle de la part du matériel entrainera des frais de 500€ H.T pour les opérations effectuées par le SAV.</a:t>
          </a:r>
          <a:endParaRPr lang="fr-FR" sz="900" b="1" i="0" strike="noStrike">
            <a:solidFill>
              <a:srgbClr val="000000"/>
            </a:solidFill>
            <a:latin typeface="Calibri"/>
          </a:endParaRP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8-RESERVE DE PROPRIETE</a:t>
          </a:r>
        </a:p>
        <a:p>
          <a:pPr algn="l" rtl="1">
            <a:defRPr sz="1000"/>
          </a:pPr>
          <a:r>
            <a:rPr lang="fr-FR" sz="900" b="1" i="0" strike="noStrike">
              <a:solidFill>
                <a:srgbClr val="000000"/>
              </a:solidFill>
              <a:latin typeface="Calibri"/>
            </a:rPr>
            <a:t>Conformément à la loi 80-335 du 12 mai 1980, la Sté MB se réserve expressément la propriété des marchandises livrées jusqu’à paiement intégral. La Sté MBJ pourra à tout moment reprendre les produits chez le client ou  exiger le paiement direct des sous acquéreurs éventuels. L’ouverture d’une procédure judiciaire à l’encontre du client ne peut faire obstacle à la revendication des marchandises par la Sté MBJ. Les acomptes versés restent acquis à la Sté MBJ à titre de dédommagement. Toutefois, les risques de perte ou de dommages subis ou causés par les produits vendus sont transférés au client au moment de la livraison.</a:t>
          </a:r>
        </a:p>
        <a:p>
          <a:pPr algn="l" rtl="1">
            <a:defRPr sz="1000"/>
          </a:pPr>
          <a:endParaRPr lang="fr-FR" sz="900" b="1" i="0" strike="noStrike">
            <a:solidFill>
              <a:srgbClr val="000000"/>
            </a:solidFill>
            <a:latin typeface="Calibri"/>
          </a:endParaRPr>
        </a:p>
        <a:p>
          <a:pPr algn="l" rtl="1">
            <a:defRPr sz="1000"/>
          </a:pPr>
          <a:r>
            <a:rPr lang="fr-FR" sz="900" b="1" i="0" u="sng" strike="noStrike">
              <a:solidFill>
                <a:srgbClr val="000000"/>
              </a:solidFill>
              <a:latin typeface="Calibri"/>
            </a:rPr>
            <a:t>9-ELECTION DE DOMICILE ET JURIDICTION</a:t>
          </a:r>
        </a:p>
        <a:p>
          <a:pPr algn="l" rtl="1">
            <a:defRPr sz="1000"/>
          </a:pPr>
          <a:r>
            <a:rPr lang="fr-FR" sz="900" b="1" i="0" strike="noStrike">
              <a:solidFill>
                <a:srgbClr val="000000"/>
              </a:solidFill>
              <a:latin typeface="Calibri"/>
            </a:rPr>
            <a:t>L’élection de domicile est faite par la Sté MBJ  à son siège social. En cas de contestation relative à l’exécution d’un contrat de vente ou au paiement du prix ainsi qu’en cas de litige relatif  à l’interprétation ou à l’exécution des clauses et des conditions ci-dessus indiquées, le tribunal de commerce de Saint-Brieuc, sera seul compétent quels que soient le lieu de livraison, le mode de paiement accepté et même en cas d’appel de garantie  ou de pluralité de défendeurs.</a:t>
          </a:r>
        </a:p>
        <a:p>
          <a:pPr algn="l" rtl="1">
            <a:defRPr sz="1000"/>
          </a:pPr>
          <a:r>
            <a:rPr lang="fr-FR" sz="900" b="1" i="0" strike="noStrike">
              <a:solidFill>
                <a:srgbClr val="000000"/>
              </a:solidFill>
              <a:latin typeface="Calibri"/>
            </a:rPr>
            <a:t> </a:t>
          </a:r>
          <a:endParaRPr lang="fr-FR" sz="900" b="0" i="0" strike="noStrike">
            <a:solidFill>
              <a:srgbClr val="000000"/>
            </a:solidFill>
            <a:latin typeface="Calibri"/>
          </a:endParaRPr>
        </a:p>
        <a:p>
          <a:pPr algn="l" rtl="1">
            <a:defRPr sz="1000"/>
          </a:pPr>
          <a:endParaRPr lang="fr-FR" sz="900" b="0" i="0" strike="noStrike">
            <a:solidFill>
              <a:srgbClr val="000000"/>
            </a:solidFill>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K49"/>
  <sheetViews>
    <sheetView showWhiteSpace="0" topLeftCell="A25" zoomScale="115" zoomScaleNormal="115" workbookViewId="0">
      <selection activeCell="K14" sqref="K14"/>
    </sheetView>
  </sheetViews>
  <sheetFormatPr baseColWidth="10" defaultRowHeight="15" x14ac:dyDescent="0.25"/>
  <cols>
    <col min="1" max="1" width="13.5703125" customWidth="1"/>
    <col min="3" max="3" width="13.7109375" customWidth="1"/>
    <col min="4" max="4" width="15.28515625" customWidth="1"/>
    <col min="5" max="5" width="7.140625" customWidth="1"/>
    <col min="6" max="6" width="13.7109375" customWidth="1"/>
    <col min="7" max="7" width="12.42578125" customWidth="1"/>
    <col min="10" max="10" width="6" customWidth="1"/>
    <col min="11" max="14" width="13.42578125" bestFit="1" customWidth="1"/>
  </cols>
  <sheetData>
    <row r="3" spans="1:7" ht="15.75" thickBot="1" x14ac:dyDescent="0.3"/>
    <row r="4" spans="1:7" ht="16.5" customHeight="1" x14ac:dyDescent="0.25">
      <c r="E4" s="182" t="s">
        <v>203</v>
      </c>
      <c r="F4" s="183"/>
      <c r="G4" s="184"/>
    </row>
    <row r="5" spans="1:7" x14ac:dyDescent="0.25">
      <c r="E5" s="176" t="s">
        <v>204</v>
      </c>
      <c r="F5" s="177"/>
      <c r="G5" s="178"/>
    </row>
    <row r="6" spans="1:7" x14ac:dyDescent="0.25">
      <c r="E6" s="145" t="s">
        <v>205</v>
      </c>
      <c r="F6" s="131"/>
      <c r="G6" s="132"/>
    </row>
    <row r="7" spans="1:7" x14ac:dyDescent="0.25">
      <c r="E7" s="179" t="s">
        <v>206</v>
      </c>
      <c r="F7" s="180"/>
      <c r="G7" s="181"/>
    </row>
    <row r="8" spans="1:7" ht="15.75" thickBot="1" x14ac:dyDescent="0.3">
      <c r="E8" s="134" t="s">
        <v>207</v>
      </c>
      <c r="F8" s="135"/>
      <c r="G8" s="136"/>
    </row>
    <row r="9" spans="1:7" x14ac:dyDescent="0.25">
      <c r="D9" s="1"/>
      <c r="E9" s="1"/>
      <c r="F9" s="1"/>
      <c r="G9" s="1"/>
    </row>
    <row r="10" spans="1:7" x14ac:dyDescent="0.25">
      <c r="E10" s="3"/>
      <c r="F10" s="2"/>
      <c r="G10" s="1"/>
    </row>
    <row r="11" spans="1:7" x14ac:dyDescent="0.25">
      <c r="E11" s="3"/>
      <c r="F11" s="2"/>
      <c r="G11" s="1"/>
    </row>
    <row r="12" spans="1:7" ht="15.75" thickBot="1" x14ac:dyDescent="0.3">
      <c r="E12" s="3"/>
      <c r="F12" s="2"/>
      <c r="G12" s="1"/>
    </row>
    <row r="13" spans="1:7" x14ac:dyDescent="0.25">
      <c r="E13" s="194" t="str">
        <f ca="1">"TREGUEUX, le"&amp;" "&amp;TEXT(TODAY(),"jjjj j mmmm aaaa")</f>
        <v>TREGUEUX, le lundi 23 juin 2014</v>
      </c>
      <c r="F13" s="195"/>
      <c r="G13" s="196"/>
    </row>
    <row r="14" spans="1:7" ht="15.75" thickBot="1" x14ac:dyDescent="0.3">
      <c r="E14" s="7" t="s">
        <v>202</v>
      </c>
      <c r="F14" s="8"/>
      <c r="G14" s="9"/>
    </row>
    <row r="15" spans="1:7" ht="15.75" thickBot="1" x14ac:dyDescent="0.3">
      <c r="E15" s="4"/>
      <c r="F15" s="1"/>
      <c r="G15" s="1"/>
    </row>
    <row r="16" spans="1:7" ht="27" customHeight="1" x14ac:dyDescent="0.25">
      <c r="A16" s="197" t="s">
        <v>208</v>
      </c>
      <c r="B16" s="198"/>
      <c r="C16" s="198"/>
      <c r="D16" s="198"/>
      <c r="E16" s="198"/>
      <c r="F16" s="198"/>
      <c r="G16" s="199"/>
    </row>
    <row r="17" spans="1:10" ht="15.75" customHeight="1" thickBot="1" x14ac:dyDescent="0.3">
      <c r="A17" s="200"/>
      <c r="B17" s="201"/>
      <c r="C17" s="201"/>
      <c r="D17" s="201"/>
      <c r="E17" s="201"/>
      <c r="F17" s="201"/>
      <c r="G17" s="202"/>
    </row>
    <row r="18" spans="1:10" ht="15.75" customHeight="1" thickBot="1" x14ac:dyDescent="0.3">
      <c r="A18" s="109"/>
      <c r="B18" s="10"/>
      <c r="C18" s="10"/>
      <c r="D18" s="10"/>
      <c r="E18" s="10"/>
      <c r="F18" s="10"/>
      <c r="G18" s="10"/>
      <c r="H18" s="1"/>
    </row>
    <row r="19" spans="1:10" ht="19.5" thickBot="1" x14ac:dyDescent="0.35">
      <c r="A19" s="185" t="s">
        <v>0</v>
      </c>
      <c r="B19" s="186"/>
      <c r="C19" s="186"/>
      <c r="D19" s="187"/>
      <c r="E19" s="6" t="s">
        <v>1</v>
      </c>
      <c r="F19" s="14" t="s">
        <v>2</v>
      </c>
      <c r="G19" s="6" t="s">
        <v>3</v>
      </c>
    </row>
    <row r="20" spans="1:10" x14ac:dyDescent="0.25">
      <c r="A20" s="163"/>
      <c r="B20" s="164"/>
      <c r="C20" s="164"/>
      <c r="D20" s="21" t="str">
        <f t="shared" ref="D20:D39" si="0">IF(ISNA(VLOOKUP($A20,Produits,2,FALSE)),"",VLOOKUP($A20,Produits,2,FALSE))</f>
        <v/>
      </c>
      <c r="E20" s="18"/>
      <c r="F20" s="15" t="str">
        <f t="shared" ref="F20:F40" si="1">IF(ISNA(VLOOKUP($A20,Produits,5,FALSE)),"",VLOOKUP($A20,Produits,5,FALSE))</f>
        <v/>
      </c>
      <c r="G20" s="12" t="str">
        <f t="shared" ref="G20:G39" si="2">IF(ISERROR(F20*E20),"",F20*E20)</f>
        <v/>
      </c>
    </row>
    <row r="21" spans="1:10" x14ac:dyDescent="0.25">
      <c r="A21" s="163"/>
      <c r="B21" s="164"/>
      <c r="C21" s="164"/>
      <c r="D21" s="21" t="str">
        <f t="shared" si="0"/>
        <v/>
      </c>
      <c r="E21" s="18"/>
      <c r="F21" s="15" t="str">
        <f t="shared" si="1"/>
        <v/>
      </c>
      <c r="G21" s="12" t="str">
        <f t="shared" si="2"/>
        <v/>
      </c>
    </row>
    <row r="22" spans="1:10" x14ac:dyDescent="0.25">
      <c r="A22" s="163"/>
      <c r="B22" s="164"/>
      <c r="C22" s="164"/>
      <c r="D22" s="21" t="str">
        <f t="shared" si="0"/>
        <v/>
      </c>
      <c r="E22" s="18"/>
      <c r="F22" s="15" t="str">
        <f t="shared" si="1"/>
        <v/>
      </c>
      <c r="G22" s="12" t="str">
        <f t="shared" si="2"/>
        <v/>
      </c>
    </row>
    <row r="23" spans="1:10" x14ac:dyDescent="0.25">
      <c r="A23" s="163"/>
      <c r="B23" s="164"/>
      <c r="C23" s="164"/>
      <c r="D23" s="21" t="str">
        <f t="shared" si="0"/>
        <v/>
      </c>
      <c r="E23" s="18"/>
      <c r="F23" s="15" t="str">
        <f t="shared" si="1"/>
        <v/>
      </c>
      <c r="G23" s="12" t="str">
        <f t="shared" si="2"/>
        <v/>
      </c>
    </row>
    <row r="24" spans="1:10" x14ac:dyDescent="0.25">
      <c r="A24" s="163"/>
      <c r="B24" s="164"/>
      <c r="C24" s="164"/>
      <c r="D24" s="21" t="str">
        <f t="shared" si="0"/>
        <v/>
      </c>
      <c r="E24" s="18"/>
      <c r="F24" s="15" t="str">
        <f t="shared" si="1"/>
        <v/>
      </c>
      <c r="G24" s="12" t="str">
        <f t="shared" si="2"/>
        <v/>
      </c>
    </row>
    <row r="25" spans="1:10" x14ac:dyDescent="0.25">
      <c r="A25" s="163"/>
      <c r="B25" s="164"/>
      <c r="C25" s="164"/>
      <c r="D25" s="21" t="str">
        <f t="shared" si="0"/>
        <v/>
      </c>
      <c r="E25" s="18"/>
      <c r="F25" s="15" t="str">
        <f t="shared" si="1"/>
        <v/>
      </c>
      <c r="G25" s="12" t="str">
        <f t="shared" si="2"/>
        <v/>
      </c>
    </row>
    <row r="26" spans="1:10" x14ac:dyDescent="0.25">
      <c r="A26" s="163"/>
      <c r="B26" s="164"/>
      <c r="C26" s="164"/>
      <c r="D26" s="21" t="str">
        <f t="shared" si="0"/>
        <v/>
      </c>
      <c r="E26" s="18"/>
      <c r="F26" s="15" t="str">
        <f t="shared" si="1"/>
        <v/>
      </c>
      <c r="G26" s="12" t="str">
        <f t="shared" si="2"/>
        <v/>
      </c>
    </row>
    <row r="27" spans="1:10" x14ac:dyDescent="0.25">
      <c r="A27" s="163"/>
      <c r="B27" s="164"/>
      <c r="C27" s="164"/>
      <c r="D27" s="21" t="str">
        <f t="shared" si="0"/>
        <v/>
      </c>
      <c r="E27" s="133"/>
      <c r="F27" s="15" t="str">
        <f t="shared" si="1"/>
        <v/>
      </c>
      <c r="G27" s="12" t="str">
        <f t="shared" si="2"/>
        <v/>
      </c>
    </row>
    <row r="28" spans="1:10" x14ac:dyDescent="0.25">
      <c r="A28" s="163"/>
      <c r="B28" s="164"/>
      <c r="C28" s="164"/>
      <c r="D28" s="21" t="str">
        <f t="shared" si="0"/>
        <v/>
      </c>
      <c r="E28" s="18"/>
      <c r="F28" s="15" t="str">
        <f t="shared" si="1"/>
        <v/>
      </c>
      <c r="G28" s="12" t="str">
        <f t="shared" si="2"/>
        <v/>
      </c>
    </row>
    <row r="29" spans="1:10" x14ac:dyDescent="0.25">
      <c r="A29" s="163"/>
      <c r="B29" s="164"/>
      <c r="C29" s="164"/>
      <c r="D29" s="21" t="str">
        <f t="shared" si="0"/>
        <v/>
      </c>
      <c r="E29" s="18"/>
      <c r="F29" s="15" t="str">
        <f t="shared" si="1"/>
        <v/>
      </c>
      <c r="G29" s="12" t="str">
        <f t="shared" si="2"/>
        <v/>
      </c>
    </row>
    <row r="30" spans="1:10" x14ac:dyDescent="0.25">
      <c r="A30" s="163"/>
      <c r="B30" s="164"/>
      <c r="C30" s="164"/>
      <c r="D30" s="21" t="str">
        <f t="shared" si="0"/>
        <v/>
      </c>
      <c r="E30" s="18"/>
      <c r="F30" s="15" t="str">
        <f t="shared" si="1"/>
        <v/>
      </c>
      <c r="G30" s="12" t="str">
        <f t="shared" si="2"/>
        <v/>
      </c>
    </row>
    <row r="31" spans="1:10" x14ac:dyDescent="0.25">
      <c r="A31" s="163"/>
      <c r="B31" s="164"/>
      <c r="C31" s="164"/>
      <c r="D31" s="21" t="str">
        <f t="shared" si="0"/>
        <v/>
      </c>
      <c r="E31" s="18"/>
      <c r="F31" s="15" t="str">
        <f t="shared" si="1"/>
        <v/>
      </c>
      <c r="G31" s="12" t="str">
        <f t="shared" si="2"/>
        <v/>
      </c>
    </row>
    <row r="32" spans="1:10" x14ac:dyDescent="0.25">
      <c r="A32" s="163"/>
      <c r="B32" s="164"/>
      <c r="C32" s="164"/>
      <c r="D32" s="21" t="str">
        <f t="shared" si="0"/>
        <v/>
      </c>
      <c r="E32" s="18"/>
      <c r="F32" s="15" t="str">
        <f t="shared" si="1"/>
        <v/>
      </c>
      <c r="G32" s="12" t="str">
        <f t="shared" si="2"/>
        <v/>
      </c>
      <c r="J32" s="25"/>
    </row>
    <row r="33" spans="1:11" x14ac:dyDescent="0.25">
      <c r="A33" s="163"/>
      <c r="B33" s="164"/>
      <c r="C33" s="164"/>
      <c r="D33" s="21" t="str">
        <f t="shared" si="0"/>
        <v/>
      </c>
      <c r="E33" s="18"/>
      <c r="F33" s="15" t="str">
        <f t="shared" si="1"/>
        <v/>
      </c>
      <c r="G33" s="12" t="str">
        <f t="shared" si="2"/>
        <v/>
      </c>
    </row>
    <row r="34" spans="1:11" x14ac:dyDescent="0.25">
      <c r="A34" s="163"/>
      <c r="B34" s="164"/>
      <c r="C34" s="164"/>
      <c r="D34" s="21" t="str">
        <f t="shared" si="0"/>
        <v/>
      </c>
      <c r="E34" s="18"/>
      <c r="F34" s="15" t="str">
        <f t="shared" si="1"/>
        <v/>
      </c>
      <c r="G34" s="12" t="str">
        <f t="shared" si="2"/>
        <v/>
      </c>
    </row>
    <row r="35" spans="1:11" x14ac:dyDescent="0.25">
      <c r="A35" s="165" t="s">
        <v>196</v>
      </c>
      <c r="B35" s="166"/>
      <c r="C35" s="166"/>
      <c r="D35" s="21" t="str">
        <f t="shared" si="0"/>
        <v/>
      </c>
      <c r="E35" s="18"/>
      <c r="F35" s="15" t="str">
        <f t="shared" si="1"/>
        <v/>
      </c>
      <c r="G35" s="12" t="str">
        <f t="shared" si="2"/>
        <v/>
      </c>
      <c r="K35" s="5"/>
    </row>
    <row r="36" spans="1:11" x14ac:dyDescent="0.25">
      <c r="A36" s="165" t="s">
        <v>197</v>
      </c>
      <c r="B36" s="166"/>
      <c r="C36" s="166"/>
      <c r="D36" s="21" t="str">
        <f t="shared" si="0"/>
        <v/>
      </c>
      <c r="E36" s="18"/>
      <c r="F36" s="15" t="str">
        <f t="shared" si="1"/>
        <v/>
      </c>
      <c r="G36" s="12" t="str">
        <f t="shared" si="2"/>
        <v/>
      </c>
    </row>
    <row r="37" spans="1:11" x14ac:dyDescent="0.25">
      <c r="A37" s="165" t="s">
        <v>198</v>
      </c>
      <c r="B37" s="166"/>
      <c r="C37" s="166"/>
      <c r="D37" s="21" t="str">
        <f t="shared" si="0"/>
        <v/>
      </c>
      <c r="E37" s="18"/>
      <c r="F37" s="15" t="str">
        <f t="shared" si="1"/>
        <v/>
      </c>
      <c r="G37" s="12" t="str">
        <f t="shared" si="2"/>
        <v/>
      </c>
    </row>
    <row r="38" spans="1:11" x14ac:dyDescent="0.25">
      <c r="A38" s="163" t="s">
        <v>179</v>
      </c>
      <c r="B38" s="164"/>
      <c r="C38" s="164"/>
      <c r="D38" s="21" t="str">
        <f t="shared" si="0"/>
        <v/>
      </c>
      <c r="E38" s="18"/>
      <c r="F38" s="15" t="str">
        <f t="shared" si="1"/>
        <v/>
      </c>
      <c r="G38" s="12" t="str">
        <f t="shared" si="2"/>
        <v/>
      </c>
    </row>
    <row r="39" spans="1:11" x14ac:dyDescent="0.25">
      <c r="A39" s="163" t="s">
        <v>187</v>
      </c>
      <c r="B39" s="164"/>
      <c r="C39" s="164"/>
      <c r="D39" s="21" t="str">
        <f t="shared" si="0"/>
        <v/>
      </c>
      <c r="E39" s="18"/>
      <c r="F39" s="15" t="str">
        <f t="shared" si="1"/>
        <v/>
      </c>
      <c r="G39" s="12" t="str">
        <f t="shared" si="2"/>
        <v/>
      </c>
    </row>
    <row r="40" spans="1:11" ht="15.75" thickBot="1" x14ac:dyDescent="0.3">
      <c r="A40" s="173" t="str">
        <f>A41 &amp;" "&amp; "inclus dans les mensualités"</f>
        <v>CONTRAT SAV inclus dans les mensualités</v>
      </c>
      <c r="B40" s="174"/>
      <c r="C40" s="174"/>
      <c r="D40" s="175"/>
      <c r="E40" s="18"/>
      <c r="F40" s="15" t="str">
        <f t="shared" si="1"/>
        <v/>
      </c>
      <c r="G40" s="12" t="str">
        <f>IF(ISERROR(F40*E40),"",F40*E40)</f>
        <v/>
      </c>
    </row>
    <row r="41" spans="1:11" ht="15.75" thickBot="1" x14ac:dyDescent="0.3">
      <c r="A41" s="171" t="s">
        <v>199</v>
      </c>
      <c r="B41" s="172"/>
      <c r="C41" s="172"/>
      <c r="D41" s="24" t="str">
        <f>VLOOKUP(A41,DUSAM2,2,FALSE)</f>
        <v>30€ H.T / MOIS</v>
      </c>
      <c r="E41" s="19"/>
      <c r="F41" s="16"/>
      <c r="G41" s="11">
        <f>VLOOKUP(A41,DUSAM2,3,FALSE)</f>
        <v>30</v>
      </c>
    </row>
    <row r="42" spans="1:11" ht="15.75" thickBot="1" x14ac:dyDescent="0.3">
      <c r="A42" s="191" t="s">
        <v>16</v>
      </c>
      <c r="B42" s="192"/>
      <c r="C42" s="192"/>
      <c r="D42" s="193"/>
      <c r="E42" s="18"/>
      <c r="F42" s="15"/>
      <c r="G42" s="12"/>
    </row>
    <row r="43" spans="1:11" x14ac:dyDescent="0.25">
      <c r="A43" s="146" t="s">
        <v>10</v>
      </c>
      <c r="B43" s="147" t="s">
        <v>11</v>
      </c>
      <c r="C43" s="167" t="s">
        <v>12</v>
      </c>
      <c r="D43" s="168"/>
      <c r="E43" s="18"/>
      <c r="F43" s="15"/>
      <c r="G43" s="12"/>
    </row>
    <row r="44" spans="1:11" x14ac:dyDescent="0.25">
      <c r="A44" s="148">
        <f>G46</f>
        <v>0</v>
      </c>
      <c r="B44" s="149">
        <f>INDEX(Produits!B71:E76,MATCH(A44,{0;1501;3001;5001;8001;12001;100000}),MATCH(L.O.A,DUREE_LOA))</f>
        <v>2.3269999999999999E-2</v>
      </c>
      <c r="C44" s="169" t="str">
        <f>"="&amp;" " &amp; TEXT(Produits!E68,"??.??€")&amp;" "&amp; "H.T"</f>
        <v>=   .30€ H.T</v>
      </c>
      <c r="D44" s="170"/>
      <c r="E44" s="18"/>
      <c r="F44" s="15"/>
      <c r="G44" s="12"/>
    </row>
    <row r="45" spans="1:11" ht="15.75" thickBot="1" x14ac:dyDescent="0.3">
      <c r="A45" s="188" t="s">
        <v>4</v>
      </c>
      <c r="B45" s="189"/>
      <c r="C45" s="189"/>
      <c r="D45" s="190"/>
      <c r="E45" s="20"/>
      <c r="F45" s="17"/>
      <c r="G45" s="13"/>
    </row>
    <row r="46" spans="1:11" ht="15.75" thickBot="1" x14ac:dyDescent="0.3">
      <c r="A46" s="151" t="s">
        <v>5</v>
      </c>
      <c r="B46" s="152"/>
      <c r="C46" s="10"/>
      <c r="D46" s="10"/>
      <c r="E46" s="157" t="s">
        <v>6</v>
      </c>
      <c r="F46" s="158"/>
      <c r="G46" s="22">
        <f>SUMIF(TOTALHT,"&lt;&gt;#N/A")</f>
        <v>0</v>
      </c>
    </row>
    <row r="47" spans="1:11" ht="15.75" thickBot="1" x14ac:dyDescent="0.3">
      <c r="A47" s="153"/>
      <c r="B47" s="154"/>
      <c r="C47" s="1"/>
      <c r="D47" s="1"/>
      <c r="E47" s="159" t="s">
        <v>7</v>
      </c>
      <c r="F47" s="160"/>
      <c r="G47" s="23">
        <f>G46*20%</f>
        <v>0</v>
      </c>
    </row>
    <row r="48" spans="1:11" ht="15.75" thickBot="1" x14ac:dyDescent="0.3">
      <c r="A48" s="155"/>
      <c r="B48" s="156"/>
      <c r="C48" s="8"/>
      <c r="D48" s="8"/>
      <c r="E48" s="161" t="s">
        <v>8</v>
      </c>
      <c r="F48" s="162"/>
      <c r="G48" s="13">
        <f>G46+G47</f>
        <v>0</v>
      </c>
    </row>
    <row r="49" spans="2:2" x14ac:dyDescent="0.25">
      <c r="B49" s="1"/>
    </row>
  </sheetData>
  <mergeCells count="36">
    <mergeCell ref="E5:G5"/>
    <mergeCell ref="E7:G7"/>
    <mergeCell ref="E4:G4"/>
    <mergeCell ref="A19:D19"/>
    <mergeCell ref="A45:D45"/>
    <mergeCell ref="A42:D42"/>
    <mergeCell ref="E13:G13"/>
    <mergeCell ref="A36:C36"/>
    <mergeCell ref="A24:C24"/>
    <mergeCell ref="A26:C26"/>
    <mergeCell ref="A28:C28"/>
    <mergeCell ref="A30:C30"/>
    <mergeCell ref="A32:C32"/>
    <mergeCell ref="A16:G17"/>
    <mergeCell ref="A20:C20"/>
    <mergeCell ref="A21:C21"/>
    <mergeCell ref="A22:C22"/>
    <mergeCell ref="A25:C25"/>
    <mergeCell ref="A27:C27"/>
    <mergeCell ref="A29:C29"/>
    <mergeCell ref="A40:D40"/>
    <mergeCell ref="A23:C23"/>
    <mergeCell ref="A31:C31"/>
    <mergeCell ref="A46:B48"/>
    <mergeCell ref="E46:F46"/>
    <mergeCell ref="E47:F47"/>
    <mergeCell ref="E48:F48"/>
    <mergeCell ref="A33:C33"/>
    <mergeCell ref="A35:C35"/>
    <mergeCell ref="A34:C34"/>
    <mergeCell ref="C43:D43"/>
    <mergeCell ref="C44:D44"/>
    <mergeCell ref="A41:C41"/>
    <mergeCell ref="A37:C37"/>
    <mergeCell ref="A38:C38"/>
    <mergeCell ref="A39:C39"/>
  </mergeCells>
  <dataValidations count="3">
    <dataValidation type="list" allowBlank="1" showInputMessage="1" showErrorMessage="1" sqref="A20:A39">
      <formula1>Désignation</formula1>
    </dataValidation>
    <dataValidation type="list" allowBlank="1" showInputMessage="1" showErrorMessage="1" sqref="A42:D42">
      <formula1>LOCATION</formula1>
    </dataValidation>
    <dataValidation type="list" allowBlank="1" showInputMessage="1" showErrorMessage="1" sqref="A41:C41">
      <formula1>DUSAM</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6"/>
  <sheetViews>
    <sheetView tabSelected="1" workbookViewId="0">
      <selection activeCell="H62" sqref="H62"/>
    </sheetView>
  </sheetViews>
  <sheetFormatPr baseColWidth="10" defaultRowHeight="15" x14ac:dyDescent="0.25"/>
  <cols>
    <col min="1" max="1" width="45.28515625" style="26" bestFit="1" customWidth="1"/>
    <col min="2" max="2" width="17.140625" style="78" bestFit="1" customWidth="1"/>
    <col min="3" max="3" width="11.42578125" style="90" bestFit="1" customWidth="1"/>
    <col min="4" max="4" width="22.42578125" style="90" bestFit="1" customWidth="1"/>
    <col min="5" max="5" width="13" style="90" bestFit="1" customWidth="1"/>
    <col min="6" max="6" width="14.5703125" style="26" customWidth="1"/>
    <col min="7" max="7" width="13.28515625" style="26" customWidth="1"/>
    <col min="8" max="8" width="15.5703125" style="26" customWidth="1"/>
    <col min="9" max="9" width="26.7109375" style="26" customWidth="1"/>
    <col min="10" max="10" width="18.85546875" style="26" customWidth="1"/>
    <col min="11" max="11" width="25.5703125" style="26" customWidth="1"/>
    <col min="12" max="12" width="20.7109375" style="26" customWidth="1"/>
    <col min="13" max="13" width="20.42578125" style="26" customWidth="1"/>
    <col min="14" max="16384" width="11.42578125" style="26"/>
  </cols>
  <sheetData>
    <row r="1" spans="1:7" ht="15.75" thickTop="1" x14ac:dyDescent="0.25">
      <c r="A1" s="110" t="s">
        <v>159</v>
      </c>
      <c r="B1" s="111" t="s">
        <v>113</v>
      </c>
      <c r="C1" s="203">
        <v>1990</v>
      </c>
      <c r="D1" s="203">
        <f t="shared" ref="D1:D10" si="0">C1*2</f>
        <v>3980</v>
      </c>
      <c r="E1" s="112">
        <v>4189</v>
      </c>
      <c r="F1" s="113" t="s">
        <v>64</v>
      </c>
      <c r="G1" s="114" t="s">
        <v>65</v>
      </c>
    </row>
    <row r="2" spans="1:7" x14ac:dyDescent="0.25">
      <c r="A2" s="115" t="s">
        <v>157</v>
      </c>
      <c r="B2" s="116" t="s">
        <v>118</v>
      </c>
      <c r="C2" s="204">
        <v>2011</v>
      </c>
      <c r="D2" s="204">
        <f t="shared" si="0"/>
        <v>4022</v>
      </c>
      <c r="E2" s="117">
        <v>4235</v>
      </c>
      <c r="F2" s="118" t="s">
        <v>64</v>
      </c>
      <c r="G2" s="119" t="s">
        <v>120</v>
      </c>
    </row>
    <row r="3" spans="1:7" x14ac:dyDescent="0.25">
      <c r="A3" s="115" t="s">
        <v>158</v>
      </c>
      <c r="B3" s="116" t="s">
        <v>119</v>
      </c>
      <c r="C3" s="204">
        <v>2209</v>
      </c>
      <c r="D3" s="204">
        <f t="shared" si="0"/>
        <v>4418</v>
      </c>
      <c r="E3" s="117">
        <v>4650</v>
      </c>
      <c r="F3" s="118" t="s">
        <v>64</v>
      </c>
      <c r="G3" s="119" t="s">
        <v>121</v>
      </c>
    </row>
    <row r="4" spans="1:7" x14ac:dyDescent="0.25">
      <c r="A4" s="42" t="s">
        <v>58</v>
      </c>
      <c r="B4" s="43" t="s">
        <v>21</v>
      </c>
      <c r="C4" s="205">
        <v>1240</v>
      </c>
      <c r="D4" s="205">
        <f t="shared" si="0"/>
        <v>2480</v>
      </c>
      <c r="E4" s="81">
        <v>2610</v>
      </c>
      <c r="F4" s="44" t="s">
        <v>64</v>
      </c>
      <c r="G4" s="45" t="s">
        <v>66</v>
      </c>
    </row>
    <row r="5" spans="1:7" x14ac:dyDescent="0.25">
      <c r="A5" s="120" t="s">
        <v>160</v>
      </c>
      <c r="B5" s="121" t="s">
        <v>114</v>
      </c>
      <c r="C5" s="206">
        <v>1840</v>
      </c>
      <c r="D5" s="223">
        <f t="shared" si="0"/>
        <v>3680</v>
      </c>
      <c r="E5" s="122">
        <v>3875</v>
      </c>
      <c r="F5" s="123" t="s">
        <v>64</v>
      </c>
      <c r="G5" s="124" t="s">
        <v>67</v>
      </c>
    </row>
    <row r="6" spans="1:7" x14ac:dyDescent="0.25">
      <c r="A6" s="120" t="s">
        <v>161</v>
      </c>
      <c r="B6" s="121" t="s">
        <v>115</v>
      </c>
      <c r="C6" s="206">
        <v>1861</v>
      </c>
      <c r="D6" s="223">
        <f t="shared" si="0"/>
        <v>3722</v>
      </c>
      <c r="E6" s="122">
        <v>3920</v>
      </c>
      <c r="F6" s="123" t="s">
        <v>64</v>
      </c>
      <c r="G6" s="124" t="s">
        <v>117</v>
      </c>
    </row>
    <row r="7" spans="1:7" x14ac:dyDescent="0.25">
      <c r="A7" s="120" t="s">
        <v>162</v>
      </c>
      <c r="B7" s="120" t="s">
        <v>19</v>
      </c>
      <c r="C7" s="206">
        <v>2059</v>
      </c>
      <c r="D7" s="223">
        <f t="shared" si="0"/>
        <v>4118</v>
      </c>
      <c r="E7" s="122">
        <v>4335</v>
      </c>
      <c r="F7" s="123" t="s">
        <v>64</v>
      </c>
      <c r="G7" s="124" t="s">
        <v>116</v>
      </c>
    </row>
    <row r="8" spans="1:7" x14ac:dyDescent="0.25">
      <c r="A8" s="125" t="s">
        <v>168</v>
      </c>
      <c r="B8" s="125" t="s">
        <v>165</v>
      </c>
      <c r="C8" s="207">
        <v>1650</v>
      </c>
      <c r="D8" s="207">
        <f t="shared" si="0"/>
        <v>3300</v>
      </c>
      <c r="E8" s="126">
        <v>3475</v>
      </c>
      <c r="F8" s="127" t="s">
        <v>64</v>
      </c>
      <c r="G8" s="128" t="s">
        <v>116</v>
      </c>
    </row>
    <row r="9" spans="1:7" x14ac:dyDescent="0.25">
      <c r="A9" s="125" t="s">
        <v>163</v>
      </c>
      <c r="B9" s="125" t="s">
        <v>166</v>
      </c>
      <c r="C9" s="207">
        <v>1761</v>
      </c>
      <c r="D9" s="207">
        <f t="shared" si="0"/>
        <v>3522</v>
      </c>
      <c r="E9" s="126">
        <v>3710</v>
      </c>
      <c r="F9" s="127" t="s">
        <v>64</v>
      </c>
      <c r="G9" s="128" t="s">
        <v>116</v>
      </c>
    </row>
    <row r="10" spans="1:7" x14ac:dyDescent="0.25">
      <c r="A10" s="125" t="s">
        <v>164</v>
      </c>
      <c r="B10" s="125" t="s">
        <v>167</v>
      </c>
      <c r="C10" s="207">
        <v>1869</v>
      </c>
      <c r="D10" s="207">
        <f t="shared" si="0"/>
        <v>3738</v>
      </c>
      <c r="E10" s="126">
        <v>3935</v>
      </c>
      <c r="F10" s="127" t="s">
        <v>64</v>
      </c>
      <c r="G10" s="128" t="s">
        <v>116</v>
      </c>
    </row>
    <row r="11" spans="1:7" x14ac:dyDescent="0.25">
      <c r="A11" s="42" t="s">
        <v>172</v>
      </c>
      <c r="B11" s="42" t="s">
        <v>20</v>
      </c>
      <c r="C11" s="205">
        <v>840</v>
      </c>
      <c r="D11" s="224"/>
      <c r="E11" s="81"/>
      <c r="F11" s="44" t="s">
        <v>64</v>
      </c>
      <c r="G11" s="45" t="s">
        <v>68</v>
      </c>
    </row>
    <row r="12" spans="1:7" x14ac:dyDescent="0.25">
      <c r="A12" s="141" t="s">
        <v>192</v>
      </c>
      <c r="B12" s="141" t="s">
        <v>193</v>
      </c>
      <c r="C12" s="208">
        <v>790</v>
      </c>
      <c r="D12" s="225">
        <f>C12*2</f>
        <v>1580</v>
      </c>
      <c r="E12" s="142">
        <v>1670</v>
      </c>
      <c r="F12" s="143" t="s">
        <v>64</v>
      </c>
      <c r="G12" s="144" t="s">
        <v>68</v>
      </c>
    </row>
    <row r="13" spans="1:7" x14ac:dyDescent="0.25">
      <c r="A13" s="141" t="s">
        <v>194</v>
      </c>
      <c r="B13" s="141" t="s">
        <v>195</v>
      </c>
      <c r="C13" s="208">
        <v>109</v>
      </c>
      <c r="D13" s="225">
        <f>C13*2</f>
        <v>218</v>
      </c>
      <c r="E13" s="142">
        <v>230</v>
      </c>
      <c r="F13" s="143" t="s">
        <v>64</v>
      </c>
      <c r="G13" s="144" t="s">
        <v>68</v>
      </c>
    </row>
    <row r="14" spans="1:7" x14ac:dyDescent="0.25">
      <c r="A14" s="137" t="s">
        <v>188</v>
      </c>
      <c r="B14" s="137" t="s">
        <v>189</v>
      </c>
      <c r="C14" s="209">
        <v>1840</v>
      </c>
      <c r="D14" s="226">
        <f>C14*2</f>
        <v>3680</v>
      </c>
      <c r="E14" s="138">
        <v>3900</v>
      </c>
      <c r="F14" s="139" t="s">
        <v>64</v>
      </c>
      <c r="G14" s="140" t="s">
        <v>68</v>
      </c>
    </row>
    <row r="15" spans="1:7" x14ac:dyDescent="0.25">
      <c r="A15" s="137" t="s">
        <v>191</v>
      </c>
      <c r="B15" s="137" t="s">
        <v>190</v>
      </c>
      <c r="C15" s="209">
        <v>2140</v>
      </c>
      <c r="D15" s="226">
        <f>C15*2</f>
        <v>4280</v>
      </c>
      <c r="E15" s="138">
        <v>4500</v>
      </c>
      <c r="F15" s="139" t="s">
        <v>64</v>
      </c>
      <c r="G15" s="140" t="s">
        <v>68</v>
      </c>
    </row>
    <row r="16" spans="1:7" x14ac:dyDescent="0.25">
      <c r="A16" s="42" t="s">
        <v>171</v>
      </c>
      <c r="B16" s="42" t="s">
        <v>22</v>
      </c>
      <c r="C16" s="205">
        <v>149</v>
      </c>
      <c r="D16" s="224">
        <f t="shared" ref="D16:D23" si="1">C16*2</f>
        <v>298</v>
      </c>
      <c r="E16" s="81">
        <v>315</v>
      </c>
      <c r="F16" s="44" t="s">
        <v>64</v>
      </c>
      <c r="G16" s="45" t="s">
        <v>69</v>
      </c>
    </row>
    <row r="17" spans="1:7" x14ac:dyDescent="0.25">
      <c r="A17" s="46" t="s">
        <v>170</v>
      </c>
      <c r="B17" s="46" t="s">
        <v>23</v>
      </c>
      <c r="C17" s="210">
        <v>149</v>
      </c>
      <c r="D17" s="227">
        <f t="shared" si="1"/>
        <v>298</v>
      </c>
      <c r="E17" s="81">
        <v>315</v>
      </c>
      <c r="F17" s="47" t="s">
        <v>64</v>
      </c>
      <c r="G17" s="48" t="s">
        <v>99</v>
      </c>
    </row>
    <row r="18" spans="1:7" x14ac:dyDescent="0.25">
      <c r="A18" s="42" t="s">
        <v>131</v>
      </c>
      <c r="B18" s="42" t="s">
        <v>111</v>
      </c>
      <c r="C18" s="205">
        <v>55</v>
      </c>
      <c r="D18" s="224">
        <f t="shared" si="1"/>
        <v>110</v>
      </c>
      <c r="E18" s="81">
        <v>115</v>
      </c>
      <c r="F18" s="44" t="s">
        <v>64</v>
      </c>
      <c r="G18" s="45" t="s">
        <v>122</v>
      </c>
    </row>
    <row r="19" spans="1:7" x14ac:dyDescent="0.25">
      <c r="A19" s="42" t="s">
        <v>132</v>
      </c>
      <c r="B19" s="42" t="s">
        <v>112</v>
      </c>
      <c r="C19" s="205">
        <v>53</v>
      </c>
      <c r="D19" s="224">
        <f t="shared" si="1"/>
        <v>106</v>
      </c>
      <c r="E19" s="81">
        <v>115</v>
      </c>
      <c r="F19" s="44" t="s">
        <v>64</v>
      </c>
      <c r="G19" s="45" t="s">
        <v>123</v>
      </c>
    </row>
    <row r="20" spans="1:7" x14ac:dyDescent="0.25">
      <c r="A20" s="80" t="s">
        <v>169</v>
      </c>
      <c r="B20" s="42" t="s">
        <v>135</v>
      </c>
      <c r="C20" s="205">
        <v>590</v>
      </c>
      <c r="D20" s="224">
        <f t="shared" si="1"/>
        <v>1180</v>
      </c>
      <c r="E20" s="81">
        <v>1240</v>
      </c>
      <c r="F20" s="44" t="s">
        <v>64</v>
      </c>
      <c r="G20" s="45" t="s">
        <v>136</v>
      </c>
    </row>
    <row r="21" spans="1:7" x14ac:dyDescent="0.25">
      <c r="A21" s="80" t="s">
        <v>173</v>
      </c>
      <c r="B21" s="42" t="s">
        <v>140</v>
      </c>
      <c r="C21" s="205">
        <v>29</v>
      </c>
      <c r="D21" s="224">
        <f t="shared" si="1"/>
        <v>58</v>
      </c>
      <c r="E21" s="81">
        <v>59</v>
      </c>
      <c r="F21" s="44" t="s">
        <v>64</v>
      </c>
      <c r="G21" s="45" t="s">
        <v>139</v>
      </c>
    </row>
    <row r="22" spans="1:7" ht="15.75" customHeight="1" x14ac:dyDescent="0.25">
      <c r="A22" s="42" t="s">
        <v>108</v>
      </c>
      <c r="B22" s="42" t="s">
        <v>110</v>
      </c>
      <c r="C22" s="205">
        <v>403</v>
      </c>
      <c r="D22" s="224">
        <f t="shared" si="1"/>
        <v>806</v>
      </c>
      <c r="E22" s="81">
        <v>850</v>
      </c>
      <c r="F22" s="44" t="s">
        <v>64</v>
      </c>
      <c r="G22" s="45" t="s">
        <v>70</v>
      </c>
    </row>
    <row r="23" spans="1:7" x14ac:dyDescent="0.25">
      <c r="A23" s="42" t="s">
        <v>25</v>
      </c>
      <c r="B23" s="42" t="s">
        <v>24</v>
      </c>
      <c r="C23" s="205">
        <v>395</v>
      </c>
      <c r="D23" s="224">
        <f t="shared" si="1"/>
        <v>790</v>
      </c>
      <c r="E23" s="81">
        <v>830</v>
      </c>
      <c r="F23" s="44" t="s">
        <v>64</v>
      </c>
      <c r="G23" s="45" t="s">
        <v>109</v>
      </c>
    </row>
    <row r="24" spans="1:7" ht="21" x14ac:dyDescent="0.25">
      <c r="A24" s="49"/>
      <c r="B24" s="99"/>
      <c r="C24" s="211"/>
      <c r="D24" s="228"/>
      <c r="E24" s="82"/>
      <c r="F24" s="50"/>
      <c r="G24" s="51" t="s">
        <v>71</v>
      </c>
    </row>
    <row r="25" spans="1:7" x14ac:dyDescent="0.25">
      <c r="A25" s="52" t="s">
        <v>129</v>
      </c>
      <c r="B25" s="52" t="s">
        <v>27</v>
      </c>
      <c r="C25" s="212">
        <v>755</v>
      </c>
      <c r="D25" s="229">
        <v>1510</v>
      </c>
      <c r="E25" s="83">
        <v>1600</v>
      </c>
      <c r="F25" s="53" t="s">
        <v>62</v>
      </c>
      <c r="G25" s="54" t="s">
        <v>72</v>
      </c>
    </row>
    <row r="26" spans="1:7" x14ac:dyDescent="0.25">
      <c r="A26" s="52" t="s">
        <v>130</v>
      </c>
      <c r="B26" s="52" t="s">
        <v>26</v>
      </c>
      <c r="C26" s="212">
        <v>1010</v>
      </c>
      <c r="D26" s="229">
        <v>2100</v>
      </c>
      <c r="E26" s="83">
        <v>2210</v>
      </c>
      <c r="F26" s="53" t="s">
        <v>62</v>
      </c>
      <c r="G26" s="54" t="s">
        <v>73</v>
      </c>
    </row>
    <row r="27" spans="1:7" x14ac:dyDescent="0.25">
      <c r="A27" s="55" t="s">
        <v>40</v>
      </c>
      <c r="B27" s="55" t="s">
        <v>39</v>
      </c>
      <c r="C27" s="213">
        <v>165</v>
      </c>
      <c r="D27" s="230">
        <v>330</v>
      </c>
      <c r="E27" s="84">
        <v>350</v>
      </c>
      <c r="F27" s="56" t="s">
        <v>62</v>
      </c>
      <c r="G27" s="57" t="s">
        <v>74</v>
      </c>
    </row>
    <row r="28" spans="1:7" x14ac:dyDescent="0.25">
      <c r="A28" s="58" t="s">
        <v>98</v>
      </c>
      <c r="B28" s="55" t="s">
        <v>38</v>
      </c>
      <c r="C28" s="213">
        <v>95</v>
      </c>
      <c r="D28" s="230">
        <v>190</v>
      </c>
      <c r="E28" s="84">
        <v>240</v>
      </c>
      <c r="F28" s="56" t="s">
        <v>62</v>
      </c>
      <c r="G28" s="57" t="s">
        <v>75</v>
      </c>
    </row>
    <row r="29" spans="1:7" x14ac:dyDescent="0.25">
      <c r="A29" s="55" t="s">
        <v>44</v>
      </c>
      <c r="B29" s="55" t="s">
        <v>43</v>
      </c>
      <c r="C29" s="213">
        <v>51</v>
      </c>
      <c r="D29" s="230">
        <f>C29*2</f>
        <v>102</v>
      </c>
      <c r="E29" s="84">
        <v>110</v>
      </c>
      <c r="F29" s="56" t="s">
        <v>62</v>
      </c>
      <c r="G29" s="57" t="s">
        <v>76</v>
      </c>
    </row>
    <row r="30" spans="1:7" x14ac:dyDescent="0.25">
      <c r="A30" s="55" t="s">
        <v>42</v>
      </c>
      <c r="B30" s="55" t="s">
        <v>41</v>
      </c>
      <c r="C30" s="213">
        <v>78</v>
      </c>
      <c r="D30" s="230">
        <v>156</v>
      </c>
      <c r="E30" s="84">
        <v>165</v>
      </c>
      <c r="F30" s="56" t="s">
        <v>62</v>
      </c>
      <c r="G30" s="57" t="s">
        <v>77</v>
      </c>
    </row>
    <row r="31" spans="1:7" x14ac:dyDescent="0.25">
      <c r="A31" s="59" t="s">
        <v>33</v>
      </c>
      <c r="B31" s="59" t="s">
        <v>32</v>
      </c>
      <c r="C31" s="214">
        <v>299</v>
      </c>
      <c r="D31" s="231">
        <v>598</v>
      </c>
      <c r="E31" s="85">
        <v>630</v>
      </c>
      <c r="F31" s="60" t="s">
        <v>62</v>
      </c>
      <c r="G31" s="61" t="s">
        <v>78</v>
      </c>
    </row>
    <row r="32" spans="1:7" x14ac:dyDescent="0.25">
      <c r="A32" s="59" t="s">
        <v>35</v>
      </c>
      <c r="B32" s="59" t="s">
        <v>34</v>
      </c>
      <c r="C32" s="214">
        <v>46</v>
      </c>
      <c r="D32" s="231">
        <f t="shared" ref="D32:D37" si="2">C32*2</f>
        <v>92</v>
      </c>
      <c r="E32" s="85">
        <v>150</v>
      </c>
      <c r="F32" s="60" t="s">
        <v>62</v>
      </c>
      <c r="G32" s="61" t="s">
        <v>79</v>
      </c>
    </row>
    <row r="33" spans="1:10" x14ac:dyDescent="0.25">
      <c r="A33" s="64" t="s">
        <v>144</v>
      </c>
      <c r="B33" s="100" t="s">
        <v>45</v>
      </c>
      <c r="C33" s="215">
        <v>180</v>
      </c>
      <c r="D33" s="232">
        <f t="shared" si="2"/>
        <v>360</v>
      </c>
      <c r="E33" s="86">
        <v>380</v>
      </c>
      <c r="F33" s="62" t="s">
        <v>62</v>
      </c>
      <c r="G33" s="63" t="s">
        <v>80</v>
      </c>
    </row>
    <row r="34" spans="1:10" x14ac:dyDescent="0.25">
      <c r="A34" s="64" t="s">
        <v>145</v>
      </c>
      <c r="B34" s="100" t="s">
        <v>46</v>
      </c>
      <c r="C34" s="215">
        <v>225</v>
      </c>
      <c r="D34" s="232">
        <f t="shared" si="2"/>
        <v>450</v>
      </c>
      <c r="E34" s="86">
        <v>475</v>
      </c>
      <c r="F34" s="62" t="s">
        <v>62</v>
      </c>
      <c r="G34" s="63" t="s">
        <v>86</v>
      </c>
    </row>
    <row r="35" spans="1:10" x14ac:dyDescent="0.25">
      <c r="A35" s="92" t="s">
        <v>101</v>
      </c>
      <c r="B35" s="92" t="s">
        <v>104</v>
      </c>
      <c r="C35" s="216">
        <v>75</v>
      </c>
      <c r="D35" s="233">
        <f t="shared" si="2"/>
        <v>150</v>
      </c>
      <c r="E35" s="93">
        <v>160</v>
      </c>
      <c r="F35" s="94" t="s">
        <v>62</v>
      </c>
      <c r="G35" s="95" t="s">
        <v>105</v>
      </c>
    </row>
    <row r="36" spans="1:10" x14ac:dyDescent="0.25">
      <c r="A36" s="92" t="s">
        <v>102</v>
      </c>
      <c r="B36" s="92" t="s">
        <v>103</v>
      </c>
      <c r="C36" s="216">
        <v>75</v>
      </c>
      <c r="D36" s="233">
        <f t="shared" si="2"/>
        <v>150</v>
      </c>
      <c r="E36" s="93">
        <v>160</v>
      </c>
      <c r="F36" s="94" t="s">
        <v>62</v>
      </c>
      <c r="G36" s="95" t="s">
        <v>106</v>
      </c>
    </row>
    <row r="37" spans="1:10" x14ac:dyDescent="0.25">
      <c r="A37" s="68" t="s">
        <v>49</v>
      </c>
      <c r="B37" s="68" t="s">
        <v>48</v>
      </c>
      <c r="C37" s="217">
        <v>175</v>
      </c>
      <c r="D37" s="234">
        <f t="shared" si="2"/>
        <v>350</v>
      </c>
      <c r="E37" s="88">
        <v>370</v>
      </c>
      <c r="F37" s="69" t="s">
        <v>62</v>
      </c>
      <c r="G37" s="70" t="s">
        <v>81</v>
      </c>
    </row>
    <row r="38" spans="1:10" x14ac:dyDescent="0.25">
      <c r="A38" s="68" t="s">
        <v>134</v>
      </c>
      <c r="B38" s="68" t="s">
        <v>47</v>
      </c>
      <c r="C38" s="217">
        <v>128</v>
      </c>
      <c r="D38" s="234">
        <v>256</v>
      </c>
      <c r="E38" s="88">
        <v>270</v>
      </c>
      <c r="F38" s="69" t="s">
        <v>62</v>
      </c>
      <c r="G38" s="70" t="s">
        <v>82</v>
      </c>
    </row>
    <row r="39" spans="1:10" x14ac:dyDescent="0.25">
      <c r="A39" s="68" t="s">
        <v>133</v>
      </c>
      <c r="B39" s="68" t="s">
        <v>100</v>
      </c>
      <c r="C39" s="217">
        <v>108</v>
      </c>
      <c r="D39" s="234">
        <f>C39*2</f>
        <v>216</v>
      </c>
      <c r="E39" s="88">
        <v>230</v>
      </c>
      <c r="F39" s="69" t="s">
        <v>62</v>
      </c>
      <c r="G39" s="70" t="s">
        <v>83</v>
      </c>
    </row>
    <row r="40" spans="1:10" x14ac:dyDescent="0.25">
      <c r="A40" s="65" t="s">
        <v>29</v>
      </c>
      <c r="B40" s="65" t="s">
        <v>28</v>
      </c>
      <c r="C40" s="218">
        <v>680</v>
      </c>
      <c r="D40" s="235">
        <v>1390</v>
      </c>
      <c r="E40" s="87">
        <v>1470</v>
      </c>
      <c r="F40" s="66" t="s">
        <v>62</v>
      </c>
      <c r="G40" s="67" t="s">
        <v>84</v>
      </c>
    </row>
    <row r="41" spans="1:10" x14ac:dyDescent="0.25">
      <c r="A41" s="65" t="s">
        <v>31</v>
      </c>
      <c r="B41" s="65" t="s">
        <v>30</v>
      </c>
      <c r="C41" s="218">
        <v>240</v>
      </c>
      <c r="D41" s="235">
        <f>C41*2</f>
        <v>480</v>
      </c>
      <c r="E41" s="87">
        <v>500</v>
      </c>
      <c r="F41" s="66" t="s">
        <v>62</v>
      </c>
      <c r="G41" s="67" t="s">
        <v>85</v>
      </c>
    </row>
    <row r="42" spans="1:10" x14ac:dyDescent="0.25">
      <c r="A42" s="65" t="s">
        <v>57</v>
      </c>
      <c r="B42" s="65" t="s">
        <v>56</v>
      </c>
      <c r="C42" s="218">
        <v>500</v>
      </c>
      <c r="D42" s="235">
        <v>1000</v>
      </c>
      <c r="E42" s="87">
        <v>1100</v>
      </c>
      <c r="F42" s="66" t="s">
        <v>62</v>
      </c>
      <c r="G42" s="67" t="s">
        <v>87</v>
      </c>
    </row>
    <row r="43" spans="1:10" x14ac:dyDescent="0.25">
      <c r="A43" s="150" t="s">
        <v>200</v>
      </c>
      <c r="B43" s="150" t="s">
        <v>201</v>
      </c>
      <c r="C43" s="218"/>
      <c r="D43" s="235"/>
      <c r="E43" s="87">
        <v>650</v>
      </c>
      <c r="F43" s="66" t="s">
        <v>62</v>
      </c>
      <c r="G43" s="67"/>
    </row>
    <row r="44" spans="1:10" x14ac:dyDescent="0.25">
      <c r="A44" s="71" t="s">
        <v>37</v>
      </c>
      <c r="B44" s="71" t="s">
        <v>36</v>
      </c>
      <c r="C44" s="219">
        <v>178</v>
      </c>
      <c r="D44" s="236">
        <v>356</v>
      </c>
      <c r="E44" s="89">
        <v>375</v>
      </c>
      <c r="F44" s="72" t="s">
        <v>149</v>
      </c>
      <c r="G44" s="73" t="s">
        <v>128</v>
      </c>
    </row>
    <row r="45" spans="1:10" x14ac:dyDescent="0.25">
      <c r="A45" s="71"/>
      <c r="B45" s="71"/>
      <c r="C45" s="219"/>
      <c r="D45" s="236"/>
      <c r="E45" s="89"/>
      <c r="F45" s="72"/>
      <c r="G45" s="73" t="s">
        <v>87</v>
      </c>
    </row>
    <row r="46" spans="1:10" x14ac:dyDescent="0.25">
      <c r="A46" s="98" t="s">
        <v>209</v>
      </c>
      <c r="B46" s="71" t="s">
        <v>54</v>
      </c>
      <c r="C46" s="219">
        <v>57.14</v>
      </c>
      <c r="D46" s="236">
        <v>150</v>
      </c>
      <c r="E46" s="89">
        <v>160</v>
      </c>
      <c r="F46" s="72" t="s">
        <v>63</v>
      </c>
      <c r="G46" s="73" t="s">
        <v>88</v>
      </c>
    </row>
    <row r="47" spans="1:10" x14ac:dyDescent="0.25">
      <c r="A47" s="71"/>
      <c r="B47" s="71"/>
      <c r="C47" s="219"/>
      <c r="D47" s="236"/>
      <c r="E47" s="89"/>
      <c r="F47" s="72"/>
      <c r="G47" s="73"/>
      <c r="H47" s="129" t="s">
        <v>180</v>
      </c>
      <c r="I47" s="129" t="s">
        <v>185</v>
      </c>
      <c r="J47" s="130">
        <v>41620</v>
      </c>
    </row>
    <row r="48" spans="1:10" x14ac:dyDescent="0.25">
      <c r="A48" s="98" t="s">
        <v>151</v>
      </c>
      <c r="B48" s="98" t="s">
        <v>150</v>
      </c>
      <c r="C48" s="219">
        <v>36</v>
      </c>
      <c r="D48" s="236">
        <f>C48*2</f>
        <v>72</v>
      </c>
      <c r="E48" s="89">
        <v>76</v>
      </c>
      <c r="F48" s="72" t="s">
        <v>148</v>
      </c>
      <c r="G48" s="73" t="s">
        <v>89</v>
      </c>
      <c r="H48" s="129" t="s">
        <v>181</v>
      </c>
      <c r="I48" s="129" t="s">
        <v>186</v>
      </c>
      <c r="J48" s="130">
        <v>41620</v>
      </c>
    </row>
    <row r="49" spans="1:9" x14ac:dyDescent="0.25">
      <c r="A49" s="98" t="s">
        <v>182</v>
      </c>
      <c r="B49" s="98" t="s">
        <v>152</v>
      </c>
      <c r="C49" s="219">
        <f>760+35.87</f>
        <v>795.87</v>
      </c>
      <c r="D49" s="236">
        <f>C49*2</f>
        <v>1591.74</v>
      </c>
      <c r="E49" s="89">
        <v>1675</v>
      </c>
      <c r="F49" s="72" t="s">
        <v>148</v>
      </c>
      <c r="G49" s="73" t="s">
        <v>88</v>
      </c>
    </row>
    <row r="50" spans="1:9" x14ac:dyDescent="0.25">
      <c r="A50" s="71" t="s">
        <v>51</v>
      </c>
      <c r="B50" s="71" t="s">
        <v>50</v>
      </c>
      <c r="C50" s="219">
        <v>35.07</v>
      </c>
      <c r="D50" s="236">
        <f>C50*2</f>
        <v>70.14</v>
      </c>
      <c r="E50" s="89">
        <v>75</v>
      </c>
      <c r="F50" s="72" t="s">
        <v>148</v>
      </c>
      <c r="G50" s="73" t="s">
        <v>89</v>
      </c>
    </row>
    <row r="51" spans="1:9" x14ac:dyDescent="0.25">
      <c r="A51" s="98" t="s">
        <v>146</v>
      </c>
      <c r="B51" s="101" t="s">
        <v>147</v>
      </c>
      <c r="C51" s="219">
        <v>414.74</v>
      </c>
      <c r="D51" s="236">
        <v>680</v>
      </c>
      <c r="E51" s="89">
        <v>680</v>
      </c>
      <c r="F51" s="72" t="s">
        <v>148</v>
      </c>
      <c r="G51" s="73" t="s">
        <v>128</v>
      </c>
      <c r="H51" s="103">
        <v>2145287</v>
      </c>
      <c r="I51" s="102">
        <v>41747</v>
      </c>
    </row>
    <row r="52" spans="1:9" x14ac:dyDescent="0.25">
      <c r="A52" s="104" t="s">
        <v>174</v>
      </c>
      <c r="B52" s="105" t="s">
        <v>175</v>
      </c>
      <c r="C52" s="220">
        <v>68.48</v>
      </c>
      <c r="D52" s="237">
        <f>C52*2</f>
        <v>136.96</v>
      </c>
      <c r="E52" s="106">
        <v>145</v>
      </c>
      <c r="F52" s="107" t="s">
        <v>176</v>
      </c>
      <c r="G52" s="108" t="s">
        <v>128</v>
      </c>
      <c r="H52" s="26">
        <v>1089527</v>
      </c>
      <c r="I52" s="102">
        <v>41747</v>
      </c>
    </row>
    <row r="53" spans="1:9" x14ac:dyDescent="0.25">
      <c r="A53" s="104" t="s">
        <v>183</v>
      </c>
      <c r="B53" s="105" t="s">
        <v>178</v>
      </c>
      <c r="C53" s="221">
        <v>109.57</v>
      </c>
      <c r="D53" s="237">
        <f>C53*2</f>
        <v>219.14</v>
      </c>
      <c r="E53" s="106">
        <v>230</v>
      </c>
      <c r="F53" s="107" t="s">
        <v>176</v>
      </c>
      <c r="G53" s="108" t="s">
        <v>128</v>
      </c>
      <c r="H53" s="26">
        <v>754721</v>
      </c>
      <c r="I53" s="102">
        <v>41747</v>
      </c>
    </row>
    <row r="54" spans="1:9" x14ac:dyDescent="0.25">
      <c r="A54" s="104" t="s">
        <v>184</v>
      </c>
      <c r="B54" s="105" t="s">
        <v>177</v>
      </c>
      <c r="C54" s="221">
        <v>104.35</v>
      </c>
      <c r="D54" s="237">
        <f>C54*2</f>
        <v>208.7</v>
      </c>
      <c r="E54" s="106">
        <v>220</v>
      </c>
      <c r="F54" s="107" t="s">
        <v>176</v>
      </c>
      <c r="G54" s="108" t="s">
        <v>128</v>
      </c>
    </row>
    <row r="55" spans="1:9" x14ac:dyDescent="0.25">
      <c r="A55" s="71" t="s">
        <v>53</v>
      </c>
      <c r="B55" s="71" t="s">
        <v>52</v>
      </c>
      <c r="C55" s="219">
        <v>261.17</v>
      </c>
      <c r="D55" s="236">
        <v>496.22</v>
      </c>
      <c r="E55" s="89">
        <v>520</v>
      </c>
      <c r="F55" s="72" t="s">
        <v>62</v>
      </c>
      <c r="G55" s="73" t="s">
        <v>90</v>
      </c>
    </row>
    <row r="56" spans="1:9" x14ac:dyDescent="0.25">
      <c r="A56" s="96" t="s">
        <v>138</v>
      </c>
      <c r="B56" s="96" t="s">
        <v>137</v>
      </c>
      <c r="C56" s="216"/>
      <c r="D56" s="233"/>
      <c r="E56" s="93">
        <v>450</v>
      </c>
      <c r="F56" s="94" t="s">
        <v>127</v>
      </c>
      <c r="G56" s="95" t="s">
        <v>91</v>
      </c>
    </row>
    <row r="57" spans="1:9" x14ac:dyDescent="0.25">
      <c r="A57" s="97" t="s">
        <v>55</v>
      </c>
      <c r="B57" s="92" t="s">
        <v>126</v>
      </c>
      <c r="C57" s="216">
        <v>240</v>
      </c>
      <c r="D57" s="233">
        <v>240</v>
      </c>
      <c r="E57" s="93">
        <v>290</v>
      </c>
      <c r="F57" s="94" t="s">
        <v>127</v>
      </c>
      <c r="G57" s="95" t="s">
        <v>91</v>
      </c>
    </row>
    <row r="58" spans="1:9" ht="15.75" thickBot="1" x14ac:dyDescent="0.3">
      <c r="A58" s="92" t="s">
        <v>124</v>
      </c>
      <c r="B58" s="92" t="s">
        <v>125</v>
      </c>
      <c r="C58" s="216">
        <v>80</v>
      </c>
      <c r="D58" s="233">
        <v>80</v>
      </c>
      <c r="E58" s="93">
        <v>100</v>
      </c>
      <c r="F58" s="94" t="s">
        <v>127</v>
      </c>
      <c r="G58" s="95" t="s">
        <v>92</v>
      </c>
    </row>
    <row r="59" spans="1:9" ht="16.5" thickTop="1" thickBot="1" x14ac:dyDescent="0.3">
      <c r="A59" s="74" t="s">
        <v>59</v>
      </c>
      <c r="B59" s="75" t="s">
        <v>60</v>
      </c>
      <c r="C59" s="222" t="s">
        <v>9</v>
      </c>
      <c r="D59" s="238" t="s">
        <v>18</v>
      </c>
      <c r="E59" s="91" t="s">
        <v>61</v>
      </c>
      <c r="F59" s="76" t="s">
        <v>107</v>
      </c>
      <c r="G59" s="77"/>
    </row>
    <row r="60" spans="1:9" ht="15.75" thickTop="1" x14ac:dyDescent="0.25"/>
    <row r="67" spans="1:6" ht="15.75" thickBot="1" x14ac:dyDescent="0.3"/>
    <row r="68" spans="1:6" ht="15.75" thickBot="1" x14ac:dyDescent="0.3">
      <c r="A68" s="27"/>
      <c r="B68" s="27"/>
      <c r="C68" s="27"/>
      <c r="D68" s="28">
        <f>MATCH(L.O.A,DUREE_LOA,0)</f>
        <v>4</v>
      </c>
      <c r="E68" s="29">
        <f>'Devis Client'!A44*'Devis Client'!B44+'Devis Client'!G41</f>
        <v>30</v>
      </c>
      <c r="F68" s="27"/>
    </row>
    <row r="69" spans="1:6" x14ac:dyDescent="0.25">
      <c r="A69" s="27"/>
      <c r="B69" s="27"/>
      <c r="C69" s="27"/>
      <c r="D69" s="27"/>
      <c r="E69" s="27"/>
      <c r="F69" s="27"/>
    </row>
    <row r="70" spans="1:6" ht="15.75" thickBot="1" x14ac:dyDescent="0.3">
      <c r="A70" s="30" t="s">
        <v>17</v>
      </c>
      <c r="B70" s="30" t="s">
        <v>13</v>
      </c>
      <c r="C70" s="30" t="s">
        <v>14</v>
      </c>
      <c r="D70" s="30" t="s">
        <v>15</v>
      </c>
      <c r="E70" s="31" t="s">
        <v>16</v>
      </c>
      <c r="F70" s="27"/>
    </row>
    <row r="71" spans="1:6" ht="15.75" thickTop="1" x14ac:dyDescent="0.25">
      <c r="A71" s="32">
        <v>1500</v>
      </c>
      <c r="B71" s="36">
        <v>4.8059999999999999E-2</v>
      </c>
      <c r="C71" s="36">
        <v>3.3799999999999997E-2</v>
      </c>
      <c r="D71" s="36">
        <v>2.7179999999999999E-2</v>
      </c>
      <c r="E71" s="37">
        <v>2.3269999999999999E-2</v>
      </c>
      <c r="F71" s="33" t="s">
        <v>94</v>
      </c>
    </row>
    <row r="72" spans="1:6" x14ac:dyDescent="0.25">
      <c r="A72" s="32">
        <v>3000</v>
      </c>
      <c r="B72" s="36">
        <v>4.8059999999999999E-2</v>
      </c>
      <c r="C72" s="36">
        <v>3.3799999999999997E-2</v>
      </c>
      <c r="D72" s="36">
        <v>2.7179999999999999E-2</v>
      </c>
      <c r="E72" s="37">
        <v>2.3269999999999999E-2</v>
      </c>
      <c r="F72" s="33" t="s">
        <v>94</v>
      </c>
    </row>
    <row r="73" spans="1:6" x14ac:dyDescent="0.25">
      <c r="A73" s="34">
        <v>5000</v>
      </c>
      <c r="B73" s="38">
        <v>4.7460000000000002E-2</v>
      </c>
      <c r="C73" s="38">
        <v>3.243E-2</v>
      </c>
      <c r="D73" s="38">
        <v>2.5749999999999999E-2</v>
      </c>
      <c r="E73" s="39">
        <v>2.1780000000000001E-2</v>
      </c>
      <c r="F73" s="33" t="s">
        <v>95</v>
      </c>
    </row>
    <row r="74" spans="1:6" x14ac:dyDescent="0.25">
      <c r="A74" s="32">
        <v>8000</v>
      </c>
      <c r="B74" s="36">
        <v>4.7030000000000002E-2</v>
      </c>
      <c r="C74" s="36">
        <v>3.1969999999999998E-2</v>
      </c>
      <c r="D74" s="36">
        <v>2.528E-2</v>
      </c>
      <c r="E74" s="37">
        <v>2.1299999999999999E-2</v>
      </c>
      <c r="F74" s="33" t="s">
        <v>96</v>
      </c>
    </row>
    <row r="75" spans="1:6" x14ac:dyDescent="0.25">
      <c r="A75" s="34">
        <v>12000</v>
      </c>
      <c r="B75" s="38">
        <v>4.6820000000000001E-2</v>
      </c>
      <c r="C75" s="38">
        <v>3.175E-2</v>
      </c>
      <c r="D75" s="38">
        <v>2.5049999999999999E-2</v>
      </c>
      <c r="E75" s="39">
        <v>2.1049999999999999E-2</v>
      </c>
      <c r="F75" s="33" t="s">
        <v>97</v>
      </c>
    </row>
    <row r="76" spans="1:6" x14ac:dyDescent="0.25">
      <c r="A76" s="35">
        <v>12001</v>
      </c>
      <c r="B76" s="40">
        <v>4.6399999999999997E-2</v>
      </c>
      <c r="C76" s="40">
        <v>3.1300000000000001E-2</v>
      </c>
      <c r="D76" s="40">
        <v>2.4580000000000001E-2</v>
      </c>
      <c r="E76" s="41">
        <v>2.0580000000000001E-2</v>
      </c>
      <c r="F76" s="33" t="s">
        <v>93</v>
      </c>
    </row>
  </sheetData>
  <sortState ref="A1:G50">
    <sortCondition ref="G1"/>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workbookViewId="0"/>
  </sheetViews>
  <sheetFormatPr baseColWidth="10" defaultRowHeight="15" x14ac:dyDescent="0.25"/>
  <cols>
    <col min="1" max="1" width="59.7109375" style="27" customWidth="1"/>
    <col min="2" max="16384" width="11.42578125" style="27"/>
  </cols>
  <sheetData>
    <row r="1" spans="1:3" x14ac:dyDescent="0.25">
      <c r="A1" s="79" t="s">
        <v>199</v>
      </c>
      <c r="B1" s="79" t="s">
        <v>153</v>
      </c>
      <c r="C1" s="79">
        <v>30</v>
      </c>
    </row>
    <row r="2" spans="1:3" x14ac:dyDescent="0.25">
      <c r="A2" s="79" t="s">
        <v>141</v>
      </c>
      <c r="B2" s="79" t="s">
        <v>154</v>
      </c>
      <c r="C2" s="79">
        <v>70</v>
      </c>
    </row>
    <row r="3" spans="1:3" x14ac:dyDescent="0.25">
      <c r="A3" s="79" t="s">
        <v>142</v>
      </c>
      <c r="B3" s="79" t="s">
        <v>155</v>
      </c>
      <c r="C3" s="79">
        <v>50</v>
      </c>
    </row>
    <row r="4" spans="1:3" x14ac:dyDescent="0.25">
      <c r="A4" s="79" t="s">
        <v>143</v>
      </c>
      <c r="B4" s="79" t="s">
        <v>156</v>
      </c>
      <c r="C4" s="79">
        <v>20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10</vt:i4>
      </vt:variant>
    </vt:vector>
  </HeadingPairs>
  <TitlesOfParts>
    <vt:vector size="13" baseType="lpstr">
      <vt:lpstr>Devis Client</vt:lpstr>
      <vt:lpstr>Produits</vt:lpstr>
      <vt:lpstr>Contrat DUSAM</vt:lpstr>
      <vt:lpstr>Désignation</vt:lpstr>
      <vt:lpstr>DUREE_LOA</vt:lpstr>
      <vt:lpstr>DUSAM</vt:lpstr>
      <vt:lpstr>DUSAM2</vt:lpstr>
      <vt:lpstr>L.O.A</vt:lpstr>
      <vt:lpstr>LOCATION</vt:lpstr>
      <vt:lpstr>'Devis Client'!Print_Area</vt:lpstr>
      <vt:lpstr>Produits</vt:lpstr>
      <vt:lpstr>TOTALHT</vt:lpstr>
      <vt:lpstr>'Devis Client'!Zone_d_impression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Matthews</dc:creator>
  <cp:lastModifiedBy>Matthews</cp:lastModifiedBy>
  <cp:lastPrinted>2014-05-07T07:57:04Z</cp:lastPrinted>
  <dcterms:created xsi:type="dcterms:W3CDTF">2014-03-27T16:32:56Z</dcterms:created>
  <dcterms:modified xsi:type="dcterms:W3CDTF">2014-06-23T07:29:16Z</dcterms:modified>
</cp:coreProperties>
</file>