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YRTON\Desktop\"/>
    </mc:Choice>
  </mc:AlternateContent>
  <bookViews>
    <workbookView xWindow="0" yWindow="0" windowWidth="28800" windowHeight="11835"/>
  </bookViews>
  <sheets>
    <sheet name="Devis Client" sheetId="2" r:id="rId1"/>
    <sheet name="Feuille X" sheetId="12" r:id="rId2"/>
    <sheet name="Produits" sheetId="7" r:id="rId3"/>
    <sheet name="Contrat DUSAM" sheetId="8" r:id="rId4"/>
    <sheet name="Locam" sheetId="9" r:id="rId5"/>
  </sheets>
  <definedNames>
    <definedName name="Désignation" localSheetId="1">Produits!$A$2:$A$165</definedName>
    <definedName name="Désignation">Produits!$A$2:$A$165</definedName>
    <definedName name="DUREE_LOA" localSheetId="1">Locam!$B$3:$E$3</definedName>
    <definedName name="DUREE_LOA">Locam!$B$3:$E$3</definedName>
    <definedName name="DUSAM" localSheetId="1">'Contrat DUSAM'!$A$1:$A$29</definedName>
    <definedName name="DUSAM">'Contrat DUSAM'!$A$1:$A$29</definedName>
    <definedName name="DUSAM2" localSheetId="1">'Contrat DUSAM'!$A$1:$C$29</definedName>
    <definedName name="DUSAM2">'Contrat DUSAM'!$A$1:$C$29</definedName>
    <definedName name="L.O.A" localSheetId="1">'Devis Client'!$A$42</definedName>
    <definedName name="L.O.A">'Devis Client'!$A$42</definedName>
    <definedName name="LOCATION" localSheetId="1">Locam!$B$3:$E$3</definedName>
    <definedName name="LOCATION">Locam!$B$3:$E$3</definedName>
    <definedName name="P.A_x_Qté">'Feuille X'!$H$9:$H$32</definedName>
    <definedName name="Print_Area" localSheetId="0">'Devis Client'!$A$1:$G$98</definedName>
    <definedName name="Produits">Produits!$A$2:$E$165</definedName>
    <definedName name="TOTAL.L.O.A" localSheetId="1">Locam!$E$1</definedName>
    <definedName name="TOTAL.L.O.A">Locam!$E$1</definedName>
    <definedName name="TOTALHT" localSheetId="1">'Devis Client'!$G$20:$G$40</definedName>
    <definedName name="TOTALHT">'Devis Client'!$G$20:$G$40</definedName>
    <definedName name="Vendeur">'Contrat DUSAM'!$A$33:$A$37</definedName>
    <definedName name="_xlnm.Print_Area" localSheetId="0">'Devis Client'!$A$1:$G$97</definedName>
    <definedName name="_xlnm.Print_Area" localSheetId="1">'Feuille X'!$A$1:$K$32</definedName>
    <definedName name="_xlnm.Print_Area" localSheetId="2">Produits!$A$1:$F$166</definedName>
  </definedNames>
  <calcPr calcId="152511"/>
</workbook>
</file>

<file path=xl/calcChain.xml><?xml version="1.0" encoding="utf-8"?>
<calcChain xmlns="http://schemas.openxmlformats.org/spreadsheetml/2006/main">
  <c r="F20" i="2" l="1"/>
  <c r="I1" i="12" l="1"/>
  <c r="I2" i="12"/>
  <c r="I3" i="12"/>
  <c r="I4" i="12"/>
  <c r="A5" i="12"/>
  <c r="I5" i="12"/>
  <c r="I6" i="12"/>
  <c r="A9" i="12"/>
  <c r="F9" i="12" s="1"/>
  <c r="E9" i="12"/>
  <c r="A10" i="12"/>
  <c r="H10" i="12" s="1"/>
  <c r="I10" i="12" s="1"/>
  <c r="E10" i="12"/>
  <c r="F10" i="12"/>
  <c r="G10" i="12" s="1"/>
  <c r="A11" i="12"/>
  <c r="F11" i="12" s="1"/>
  <c r="E11" i="12"/>
  <c r="A12" i="12"/>
  <c r="E12" i="12"/>
  <c r="F12" i="12"/>
  <c r="G12" i="12" s="1"/>
  <c r="H12" i="12"/>
  <c r="I12" i="12" s="1"/>
  <c r="A13" i="12"/>
  <c r="F13" i="12" s="1"/>
  <c r="E13" i="12"/>
  <c r="A14" i="12"/>
  <c r="E14" i="12"/>
  <c r="F14" i="12"/>
  <c r="G14" i="12" s="1"/>
  <c r="H14" i="12"/>
  <c r="I14" i="12" s="1"/>
  <c r="A15" i="12"/>
  <c r="F15" i="12" s="1"/>
  <c r="E15" i="12"/>
  <c r="A16" i="12"/>
  <c r="E16" i="12"/>
  <c r="F16" i="12"/>
  <c r="G16" i="12" s="1"/>
  <c r="H16" i="12"/>
  <c r="I16" i="12" s="1"/>
  <c r="A17" i="12"/>
  <c r="F17" i="12" s="1"/>
  <c r="E17" i="12"/>
  <c r="A18" i="12"/>
  <c r="E18" i="12"/>
  <c r="F18" i="12"/>
  <c r="G18" i="12" s="1"/>
  <c r="H18" i="12"/>
  <c r="I18" i="12" s="1"/>
  <c r="A19" i="12"/>
  <c r="F19" i="12" s="1"/>
  <c r="E19" i="12"/>
  <c r="A20" i="12"/>
  <c r="E20" i="12"/>
  <c r="F20" i="12"/>
  <c r="G20" i="12" s="1"/>
  <c r="H20" i="12"/>
  <c r="I20" i="12" s="1"/>
  <c r="A21" i="12"/>
  <c r="F21" i="12" s="1"/>
  <c r="E21" i="12"/>
  <c r="A22" i="12"/>
  <c r="E22" i="12"/>
  <c r="F22" i="12"/>
  <c r="G22" i="12" s="1"/>
  <c r="H22" i="12"/>
  <c r="I22" i="12" s="1"/>
  <c r="A23" i="12"/>
  <c r="E23" i="12"/>
  <c r="A24" i="12"/>
  <c r="E24" i="12"/>
  <c r="F24" i="12"/>
  <c r="G24" i="12" s="1"/>
  <c r="H24" i="12"/>
  <c r="I24" i="12" s="1"/>
  <c r="A25" i="12"/>
  <c r="E25" i="12"/>
  <c r="A26" i="12"/>
  <c r="F26" i="12" s="1"/>
  <c r="G26" i="12" s="1"/>
  <c r="E26" i="12"/>
  <c r="H26" i="12"/>
  <c r="I26" i="12" s="1"/>
  <c r="J26" i="12" s="1"/>
  <c r="K26" i="12" s="1"/>
  <c r="E27" i="12"/>
  <c r="H27" i="12"/>
  <c r="A28" i="12"/>
  <c r="A29" i="12"/>
  <c r="A30" i="12"/>
  <c r="B30" i="12"/>
  <c r="C30" i="12"/>
  <c r="A32" i="12"/>
  <c r="J24" i="12" l="1"/>
  <c r="K24" i="12" s="1"/>
  <c r="G21" i="12"/>
  <c r="G19" i="12"/>
  <c r="G17" i="12"/>
  <c r="G15" i="12"/>
  <c r="G13" i="12"/>
  <c r="G11" i="12"/>
  <c r="G9" i="12"/>
  <c r="J22" i="12"/>
  <c r="K22" i="12" s="1"/>
  <c r="J20" i="12"/>
  <c r="K20" i="12" s="1"/>
  <c r="J18" i="12"/>
  <c r="K18" i="12" s="1"/>
  <c r="J16" i="12"/>
  <c r="K16" i="12" s="1"/>
  <c r="J14" i="12"/>
  <c r="K14" i="12" s="1"/>
  <c r="J12" i="12"/>
  <c r="K12" i="12" s="1"/>
  <c r="J10" i="12"/>
  <c r="K10" i="12" s="1"/>
  <c r="F25" i="12"/>
  <c r="G25" i="12" s="1"/>
  <c r="H25" i="12"/>
  <c r="I25" i="12" s="1"/>
  <c r="F23" i="12"/>
  <c r="G23" i="12" s="1"/>
  <c r="H23" i="12"/>
  <c r="I23" i="12" s="1"/>
  <c r="H21" i="12"/>
  <c r="I21" i="12" s="1"/>
  <c r="J21" i="12" s="1"/>
  <c r="K21" i="12" s="1"/>
  <c r="H19" i="12"/>
  <c r="I19" i="12" s="1"/>
  <c r="J19" i="12" s="1"/>
  <c r="K19" i="12" s="1"/>
  <c r="H17" i="12"/>
  <c r="I17" i="12" s="1"/>
  <c r="J17" i="12" s="1"/>
  <c r="K17" i="12" s="1"/>
  <c r="H15" i="12"/>
  <c r="I15" i="12" s="1"/>
  <c r="J15" i="12" s="1"/>
  <c r="K15" i="12" s="1"/>
  <c r="H13" i="12"/>
  <c r="I13" i="12" s="1"/>
  <c r="J13" i="12" s="1"/>
  <c r="K13" i="12" s="1"/>
  <c r="H11" i="12"/>
  <c r="I11" i="12" s="1"/>
  <c r="J11" i="12" s="1"/>
  <c r="K11" i="12" s="1"/>
  <c r="H9" i="12"/>
  <c r="I9" i="12" s="1"/>
  <c r="L54" i="7"/>
  <c r="L52" i="7"/>
  <c r="L40" i="7"/>
  <c r="L39" i="7"/>
  <c r="L38" i="7"/>
  <c r="L36" i="7"/>
  <c r="L34" i="7"/>
  <c r="L33" i="7"/>
  <c r="L32" i="7"/>
  <c r="L31" i="7"/>
  <c r="L29" i="7"/>
  <c r="L28" i="7"/>
  <c r="L27" i="7"/>
  <c r="L26" i="7"/>
  <c r="L24" i="7"/>
  <c r="L23" i="7"/>
  <c r="L21" i="7"/>
  <c r="L20" i="7"/>
  <c r="L18" i="7"/>
  <c r="L17" i="7"/>
  <c r="L16" i="7"/>
  <c r="L14" i="7"/>
  <c r="L13" i="7"/>
  <c r="L12" i="7"/>
  <c r="L7" i="7"/>
  <c r="L4" i="7"/>
  <c r="G28" i="12" l="1"/>
  <c r="J9" i="12"/>
  <c r="I28" i="12"/>
  <c r="J28" i="12" s="1"/>
  <c r="K28" i="12" s="1"/>
  <c r="J23" i="12"/>
  <c r="K23" i="12" s="1"/>
  <c r="J25" i="12"/>
  <c r="K25" i="12" s="1"/>
  <c r="D85" i="7"/>
  <c r="K9" i="12" l="1"/>
  <c r="J27" i="12"/>
  <c r="K27" i="12" s="1"/>
  <c r="D68" i="7"/>
  <c r="D33" i="7" l="1"/>
  <c r="D41" i="7" l="1"/>
  <c r="D22" i="7"/>
  <c r="D24" i="7"/>
  <c r="D18" i="7" l="1"/>
  <c r="D31" i="7" l="1"/>
  <c r="D34" i="7"/>
  <c r="F24" i="2" l="1"/>
  <c r="D64" i="7" l="1"/>
  <c r="D63" i="7"/>
  <c r="D62" i="7"/>
  <c r="D25" i="7" l="1"/>
  <c r="D47" i="7" l="1"/>
  <c r="D46" i="7"/>
  <c r="D42" i="7"/>
  <c r="D40" i="7"/>
  <c r="D39" i="7"/>
  <c r="D16" i="7" l="1"/>
  <c r="D23" i="7"/>
  <c r="D5" i="7"/>
  <c r="D58" i="7" l="1"/>
  <c r="D57" i="7"/>
  <c r="D2" i="7" l="1"/>
  <c r="D8" i="7"/>
  <c r="D9" i="7"/>
  <c r="D15" i="7"/>
  <c r="D17" i="7"/>
  <c r="D19" i="7"/>
  <c r="D21" i="7"/>
  <c r="D50" i="7"/>
  <c r="D51" i="7"/>
  <c r="D56" i="7"/>
  <c r="D73" i="7"/>
  <c r="D98" i="7"/>
  <c r="D99" i="7"/>
  <c r="D101" i="7"/>
  <c r="D153" i="7"/>
  <c r="C154" i="7"/>
  <c r="D154" i="7" s="1"/>
  <c r="D155" i="7"/>
  <c r="D159" i="7"/>
  <c r="D160" i="7"/>
  <c r="D161" i="7"/>
  <c r="D163" i="7"/>
  <c r="F22" i="2" l="1"/>
  <c r="F23" i="2" l="1"/>
  <c r="F25" i="2"/>
  <c r="F26" i="2"/>
  <c r="F27" i="2"/>
  <c r="F28" i="2"/>
  <c r="F29" i="2"/>
  <c r="D1" i="9" l="1"/>
  <c r="G41" i="2"/>
  <c r="D41" i="2"/>
  <c r="D28" i="12" s="1"/>
  <c r="F40" i="2"/>
  <c r="G40" i="2" s="1"/>
  <c r="F37" i="2"/>
  <c r="G37" i="2" s="1"/>
  <c r="D37" i="2"/>
  <c r="D26" i="12" s="1"/>
  <c r="F36" i="2"/>
  <c r="G36" i="2" s="1"/>
  <c r="D36" i="2"/>
  <c r="D25" i="12" s="1"/>
  <c r="F35" i="2"/>
  <c r="G35" i="2" s="1"/>
  <c r="D35" i="2"/>
  <c r="D24" i="12" s="1"/>
  <c r="F34" i="2"/>
  <c r="G34" i="2" s="1"/>
  <c r="D34" i="2"/>
  <c r="D23" i="12" s="1"/>
  <c r="F33" i="2"/>
  <c r="G33" i="2" s="1"/>
  <c r="D33" i="2"/>
  <c r="D22" i="12" s="1"/>
  <c r="F32" i="2"/>
  <c r="G32" i="2" s="1"/>
  <c r="D32" i="2"/>
  <c r="D21" i="12" s="1"/>
  <c r="F31" i="2"/>
  <c r="G31" i="2" s="1"/>
  <c r="D31" i="2"/>
  <c r="D20" i="12" s="1"/>
  <c r="F30" i="2"/>
  <c r="G30" i="2" s="1"/>
  <c r="D30" i="2"/>
  <c r="D19" i="12" s="1"/>
  <c r="G29" i="2"/>
  <c r="D29" i="2"/>
  <c r="D18" i="12" s="1"/>
  <c r="G28" i="2"/>
  <c r="D28" i="2"/>
  <c r="D17" i="12" s="1"/>
  <c r="G27" i="2"/>
  <c r="D27" i="2"/>
  <c r="D16" i="12" s="1"/>
  <c r="G26" i="2"/>
  <c r="D26" i="2"/>
  <c r="D15" i="12" s="1"/>
  <c r="G25" i="2"/>
  <c r="D25" i="2"/>
  <c r="D14" i="12" s="1"/>
  <c r="G24" i="2"/>
  <c r="D24" i="2"/>
  <c r="D13" i="12" s="1"/>
  <c r="G23" i="2"/>
  <c r="D23" i="2"/>
  <c r="D12" i="12" s="1"/>
  <c r="G22" i="2"/>
  <c r="D22" i="2"/>
  <c r="F21" i="2"/>
  <c r="G21" i="2" s="1"/>
  <c r="D21" i="2"/>
  <c r="G20" i="2"/>
  <c r="D20" i="2"/>
  <c r="D11" i="12" l="1"/>
  <c r="D9" i="12"/>
  <c r="D10" i="12"/>
  <c r="D44" i="2"/>
  <c r="G46" i="2"/>
  <c r="G47" i="2" s="1"/>
  <c r="G48" i="2" s="1"/>
  <c r="A44" i="2" l="1"/>
  <c r="A31" i="12" l="1"/>
  <c r="B44" i="2"/>
  <c r="B31" i="12" l="1"/>
  <c r="E1" i="9"/>
  <c r="C44" i="2" s="1"/>
  <c r="C31" i="12" l="1"/>
</calcChain>
</file>

<file path=xl/sharedStrings.xml><?xml version="1.0" encoding="utf-8"?>
<sst xmlns="http://schemas.openxmlformats.org/spreadsheetml/2006/main" count="643" uniqueCount="375">
  <si>
    <t>Désignation</t>
  </si>
  <si>
    <t>Qté</t>
  </si>
  <si>
    <t>P.U</t>
  </si>
  <si>
    <t>PRIX H.T</t>
  </si>
  <si>
    <t>Montant H.T.</t>
  </si>
  <si>
    <t>T.V.A. 20%</t>
  </si>
  <si>
    <t>Montant T.T.C.</t>
  </si>
  <si>
    <t>TOTAL H.T</t>
  </si>
  <si>
    <t>TAUX</t>
  </si>
  <si>
    <t>PRIX</t>
  </si>
  <si>
    <t>IP0010N</t>
  </si>
  <si>
    <t>LB0006</t>
  </si>
  <si>
    <t>LOGICIEL LAW EVOLUTION</t>
  </si>
  <si>
    <t>L76CRISALID</t>
  </si>
  <si>
    <t>LOGICIEL CRISALID</t>
  </si>
  <si>
    <t>L76CRISALIDSUP</t>
  </si>
  <si>
    <t>L76HERON</t>
  </si>
  <si>
    <t>SWITCH8PORTS</t>
  </si>
  <si>
    <t>FRAIS DE CONNEXION BALANCE (DRIRE)</t>
  </si>
  <si>
    <t>MODULEFIDELITE</t>
  </si>
  <si>
    <t>MODULE FIDELITE CARTE FIDELITE</t>
  </si>
  <si>
    <t>Désignations</t>
  </si>
  <si>
    <t>Code</t>
  </si>
  <si>
    <t>SHARP</t>
  </si>
  <si>
    <t>ECUS</t>
  </si>
  <si>
    <t>CSI</t>
  </si>
  <si>
    <t>&gt;12000</t>
  </si>
  <si>
    <t>3000 à 5000</t>
  </si>
  <si>
    <t>5000 à 8000</t>
  </si>
  <si>
    <t>8000 à 12000</t>
  </si>
  <si>
    <t>Fournisseur</t>
  </si>
  <si>
    <t>TA0001N</t>
  </si>
  <si>
    <t>TA0004N</t>
  </si>
  <si>
    <t>FRAIS DE CONNEXION BALANCE SUPP.</t>
  </si>
  <si>
    <t>CNXBALANCE2</t>
  </si>
  <si>
    <t>CNXBALANCE1</t>
  </si>
  <si>
    <t>PRECIA MOLEN</t>
  </si>
  <si>
    <t>TIROIR NOIR (Grand Format)</t>
  </si>
  <si>
    <t>TIROIR NOIR (Petit Format)</t>
  </si>
  <si>
    <t>CORAILC310</t>
  </si>
  <si>
    <t>CONTRAT FIDELITE CRISALID / SAV</t>
  </si>
  <si>
    <t>CONTRAT PRESSE CRISALID / SAV</t>
  </si>
  <si>
    <t>PC PORTABLE ASUS</t>
  </si>
  <si>
    <t>ASUSPORTABLE</t>
  </si>
  <si>
    <t>SBSI</t>
  </si>
  <si>
    <t>PA0001</t>
  </si>
  <si>
    <t>POINT D'ACCES WIFI PUBLIC</t>
  </si>
  <si>
    <t>PA0002</t>
  </si>
  <si>
    <t>30€ H.T / MOIS</t>
  </si>
  <si>
    <t>70€ H.T / MOIS</t>
  </si>
  <si>
    <t>20€ H.T / MOIS</t>
  </si>
  <si>
    <t>IMP. CSI PA10 THERM. 80MM</t>
  </si>
  <si>
    <t>SACOCHE CEINTURE TELECOMMANDE</t>
  </si>
  <si>
    <t>SWITCH 4 LAN POE + 4 LAN</t>
  </si>
  <si>
    <t>SWITCHPOE</t>
  </si>
  <si>
    <t>TECHDATA</t>
  </si>
  <si>
    <t>ANTD14DBI</t>
  </si>
  <si>
    <t>PA0003</t>
  </si>
  <si>
    <t>BORNE DIFFUSION WIFI PUBLIC</t>
  </si>
  <si>
    <t>POINT D'ACCES SANS FIL TELECOMMANDE</t>
  </si>
  <si>
    <t>AMPLIFICATEUR DIRECTIONNEL DE WIFI</t>
  </si>
  <si>
    <t>AZ0143</t>
  </si>
  <si>
    <t>LOGICIEL CRISALID LICENCE POSTE SUPPL.</t>
  </si>
  <si>
    <t>57€ H.T / MOIS</t>
  </si>
  <si>
    <t>PV.Min.</t>
  </si>
  <si>
    <t>PV</t>
  </si>
  <si>
    <t>PA</t>
  </si>
  <si>
    <t>CARTE INTERFACE ETHERNET</t>
  </si>
  <si>
    <t>PI0032</t>
  </si>
  <si>
    <t>IMPRIMANTE PA10 (Inclus Pack)</t>
  </si>
  <si>
    <t>TIROIR (Grand Format) (Inclus Pack)</t>
  </si>
  <si>
    <t>CARTESFIDELITE</t>
  </si>
  <si>
    <t>SWITCH 8 PORTS + RJ45</t>
  </si>
  <si>
    <t>P.A</t>
  </si>
  <si>
    <t>P.V</t>
  </si>
  <si>
    <t>MARGE</t>
  </si>
  <si>
    <t>Code REF.</t>
  </si>
  <si>
    <t>Qté * P.A</t>
  </si>
  <si>
    <t>Qté*P.V</t>
  </si>
  <si>
    <t>TX MARQUE</t>
  </si>
  <si>
    <t/>
  </si>
  <si>
    <t>IMPRIMANTE MULTIFONCTION</t>
  </si>
  <si>
    <t>IMPMULTIFCT</t>
  </si>
  <si>
    <t>40€ H.T / MOIS</t>
  </si>
  <si>
    <t>50€ H.T / MOIS</t>
  </si>
  <si>
    <t>60€ H.T / MOIS</t>
  </si>
  <si>
    <t>LOGICIEL CRISALID LICENCE ORDINATEUR</t>
  </si>
  <si>
    <t>SHARP A-421</t>
  </si>
  <si>
    <t>SHARPA421</t>
  </si>
  <si>
    <t>LECTEUR CODE-BARRES</t>
  </si>
  <si>
    <t>SHARP A-411</t>
  </si>
  <si>
    <t>SHARPA411</t>
  </si>
  <si>
    <t>BASE D'APPEL BIPEURS</t>
  </si>
  <si>
    <t>AZ4001</t>
  </si>
  <si>
    <t>BIPEUR VERSION CEINTURE</t>
  </si>
  <si>
    <t>AZ4007</t>
  </si>
  <si>
    <t>BIPEUR VERSION MONTRE</t>
  </si>
  <si>
    <t>AZ4006</t>
  </si>
  <si>
    <t>SHARP XE-A147</t>
  </si>
  <si>
    <t>CARTES FIDELITE tri-cartes x 1000</t>
  </si>
  <si>
    <t>LICENCE CRISALID E-CASH</t>
  </si>
  <si>
    <t>L76CRISALIDECASH</t>
  </si>
  <si>
    <t>CRISALID</t>
  </si>
  <si>
    <t>CONTRAT SAV CRISALID + E-CASH</t>
  </si>
  <si>
    <t>190€ H.T/ MOIS</t>
  </si>
  <si>
    <t>200€ H.T/ MOIS</t>
  </si>
  <si>
    <t>210€ H.T/ MOIS</t>
  </si>
  <si>
    <t>LICENCE WEBSTERI (GESTION COMMANDE)</t>
  </si>
  <si>
    <t>L76WEBSTERI</t>
  </si>
  <si>
    <t>ORDINATEUR / WINDOWS 8 / ECRAN 18,5"</t>
  </si>
  <si>
    <t>ORDINATEUR</t>
  </si>
  <si>
    <t>LICENCE CRISALID PRESSE</t>
  </si>
  <si>
    <t>L76CRISALIDPRESS</t>
  </si>
  <si>
    <t>AFFILIATION NMPP</t>
  </si>
  <si>
    <t>L76CRISALIDNMPP</t>
  </si>
  <si>
    <t>En cas d'acceptation veuillez
 nous retourner cet exemplaire
 avec votre signature et cachet
 avec la mention
 "Bon pour accord"</t>
  </si>
  <si>
    <t>70€ H.T/ MOIS</t>
  </si>
  <si>
    <t>E-CASH 2 Monnayeur Automatique</t>
  </si>
  <si>
    <t>L76ECASH2</t>
  </si>
  <si>
    <t>XXXXXXXXXXXX</t>
  </si>
  <si>
    <t>XXXXXX</t>
  </si>
  <si>
    <t>XXXXX</t>
  </si>
  <si>
    <t>XXXXXXX</t>
  </si>
  <si>
    <t>XXXXXXXX</t>
  </si>
  <si>
    <t>XXXXXXXXX</t>
  </si>
  <si>
    <t>XXXXXXXXXX</t>
  </si>
  <si>
    <t>XXXXXXXXXXXXXXXXXXXXXXXXXXXXXXXXXXXXXXXXXXXXXXXXXXX</t>
  </si>
  <si>
    <t>CONTRAT SAV VIDEO-SURVEILLANCE</t>
  </si>
  <si>
    <t>CONTRAT SAV CRISALID + WEBSTERI</t>
  </si>
  <si>
    <t>Matthews Vetter</t>
  </si>
  <si>
    <t>Alain Vetter</t>
  </si>
  <si>
    <t>XXXXXXXXXXXXXXXXXXXXXXXXXXXXXX</t>
  </si>
  <si>
    <t>SOCIETE</t>
  </si>
  <si>
    <t>NOM PRENOM</t>
  </si>
  <si>
    <t>ADRESSE</t>
  </si>
  <si>
    <t>CP VILLE</t>
  </si>
  <si>
    <t>TELEPHONE</t>
  </si>
  <si>
    <t>MAIL</t>
  </si>
  <si>
    <t xml:space="preserve">CONTRAT SAV CRISALID + E-CASH  </t>
  </si>
  <si>
    <t xml:space="preserve">CONTRAT SAV CRISALID + E-CASH   </t>
  </si>
  <si>
    <t xml:space="preserve">CONTRAT SAV VIDEO-SURVEILLANCE </t>
  </si>
  <si>
    <t xml:space="preserve">CONTRAT SAV VIDEO-SURVEILLANCE  </t>
  </si>
  <si>
    <t>IMPRIMANTE</t>
  </si>
  <si>
    <t>AFFICHEUR</t>
  </si>
  <si>
    <t>ADAPTATEUR AFFICHEUR</t>
  </si>
  <si>
    <t>SCANNER</t>
  </si>
  <si>
    <t>LICENCE</t>
  </si>
  <si>
    <t>LICENCE SUPP</t>
  </si>
  <si>
    <t>ONDULEUR</t>
  </si>
  <si>
    <t>MAT</t>
  </si>
  <si>
    <t>TELECOMMANDE</t>
  </si>
  <si>
    <t>PICOSTATION</t>
  </si>
  <si>
    <t>SWITCH</t>
  </si>
  <si>
    <t>VERIFIER CONTRAT MAINTENANCE</t>
  </si>
  <si>
    <t>CARTE FIDELITE</t>
  </si>
  <si>
    <t>360010N</t>
  </si>
  <si>
    <t>Pack STARVISION+  LAW 15" &amp; AFFICHEUR</t>
  </si>
  <si>
    <t>360020N</t>
  </si>
  <si>
    <t>Pack STARVISION+  LAW 15" &amp; ECRAN CLIENT</t>
  </si>
  <si>
    <t>360030N</t>
  </si>
  <si>
    <t>Pack STARVISION+  LAW 15" &amp; SUPPORT MURAL</t>
  </si>
  <si>
    <t>360040N</t>
  </si>
  <si>
    <t>CSI TAB 7</t>
  </si>
  <si>
    <t>281003N</t>
  </si>
  <si>
    <t>SANGLE PASSE-MAIN</t>
  </si>
  <si>
    <t>PFC3001N</t>
  </si>
  <si>
    <t>931001N</t>
  </si>
  <si>
    <t>SANS CONTRAT DE MAINTENANCE</t>
  </si>
  <si>
    <t>0€ H.T/MOIS</t>
  </si>
  <si>
    <t>CARTES FIDELITE tri-cartes x 2000</t>
  </si>
  <si>
    <t>CARTES FIDELITE tri-cartes x 3000</t>
  </si>
  <si>
    <t>CARTES FIDELITE tri-cartes x 4000</t>
  </si>
  <si>
    <t>CARTES FIDELITE tri-cartes x 5000</t>
  </si>
  <si>
    <t>IMPRIMANTE THERMIQUE 80x80mm</t>
  </si>
  <si>
    <t>AFFICHEUR 2 LIGNES INTEGRE</t>
  </si>
  <si>
    <t>AURES</t>
  </si>
  <si>
    <t>XXXXXXXXX   SHARP   XXXXXXXXXXXXXX</t>
  </si>
  <si>
    <t>XXXXXXXXXXXX   CRISALID   XXXXXXXXXXXXXXXXXXXXXX</t>
  </si>
  <si>
    <t>XXXXXXXXXXXXX</t>
  </si>
  <si>
    <t>XXXXXXXXXX   CAMERAS   XXXXXXXXXXXXXXXX</t>
  </si>
  <si>
    <t>XXXXXXXXX   DIVERS   XXXXXXXXXXXXXXXXXXXXXX</t>
  </si>
  <si>
    <t>IMPRIMANTE THERMIQUE (incluse pack)</t>
  </si>
  <si>
    <t>XXXXXXXX   PAPIERS   XXXXXXXXXXXXXXXXXXXXXXX</t>
  </si>
  <si>
    <t>CARTON 50 BOBINES THERM. 80/80/12</t>
  </si>
  <si>
    <t>BTH80/80/12</t>
  </si>
  <si>
    <t>ACR</t>
  </si>
  <si>
    <t>CARTON 50 BOBINES THERM. 57/60/12</t>
  </si>
  <si>
    <t>CARTON 50 BOBINES THERM. 44/70/12</t>
  </si>
  <si>
    <t>BTH44/70</t>
  </si>
  <si>
    <t>BTH57/60</t>
  </si>
  <si>
    <t>CARTON 50 BOBINES THERM. 57/40/12 CB</t>
  </si>
  <si>
    <t>BTH57/40</t>
  </si>
  <si>
    <t>CARTON 50 BOBINES 44/70/12</t>
  </si>
  <si>
    <t>BSI44/70</t>
  </si>
  <si>
    <t>ART-03083</t>
  </si>
  <si>
    <t>SHARP XE-A177</t>
  </si>
  <si>
    <t>SHARPA147</t>
  </si>
  <si>
    <t>SHARPA177</t>
  </si>
  <si>
    <t>SHARPA217B</t>
  </si>
  <si>
    <t>SHARP XE-A217B</t>
  </si>
  <si>
    <t xml:space="preserve">LOGICIEL CRISALID   </t>
  </si>
  <si>
    <t xml:space="preserve">LOGICIEL CRISALID LICENCE POSTE SUPPL.   </t>
  </si>
  <si>
    <t xml:space="preserve">LOGICIEL CRISALID LICENCE ORDINATEUR   </t>
  </si>
  <si>
    <t>PACK STARVISION+ LAW 15" REPORTING</t>
  </si>
  <si>
    <t>300 à 3000</t>
  </si>
  <si>
    <t>TIROIR CAISSE</t>
  </si>
  <si>
    <t>CARTES FIDELITE tri-cartes x 500</t>
  </si>
  <si>
    <t>CARDALIS</t>
  </si>
  <si>
    <t>L76ONETOUCH</t>
  </si>
  <si>
    <t>LICENCE LOGICIEL ONE TOUCH SUPP.</t>
  </si>
  <si>
    <t>L76ONETOUCHSUP</t>
  </si>
  <si>
    <t>L76MATBRAPOS2</t>
  </si>
  <si>
    <t>BALANCE COMMERCIALE PRECIA</t>
  </si>
  <si>
    <t>SWITCH 8 PORTS</t>
  </si>
  <si>
    <t>POINT D'ACCES PICOSTATION</t>
  </si>
  <si>
    <t>LOCATION 48 MOIS</t>
  </si>
  <si>
    <t>LOCATION 36 MOIS</t>
  </si>
  <si>
    <t>LOCATION 24 MOIS</t>
  </si>
  <si>
    <t>LOCATION 60 MOIS</t>
  </si>
  <si>
    <t>CONTRAT MAINTENANCE CRISALID</t>
  </si>
  <si>
    <t xml:space="preserve">CONTRAT MAINTENANCE CRISALID </t>
  </si>
  <si>
    <t xml:space="preserve">CONTRAT MAINTENANCE CRISALID  </t>
  </si>
  <si>
    <t xml:space="preserve">CONTRAT MAINTENANCE CRISALID   </t>
  </si>
  <si>
    <t>CONTRAT MAINTENANCE ONE TOUCH</t>
  </si>
  <si>
    <t>CONTRAT MAINTENANCE CSI</t>
  </si>
  <si>
    <t xml:space="preserve">CONTRAT MAINTENANCE CSI   </t>
  </si>
  <si>
    <t xml:space="preserve">CONTRAT MAINTENANCE CSI     </t>
  </si>
  <si>
    <t xml:space="preserve">CONTRAT MAINTENANCE CSI          </t>
  </si>
  <si>
    <t>SHARP XE-A307</t>
  </si>
  <si>
    <t>SHARPA307B</t>
  </si>
  <si>
    <t>410-420</t>
  </si>
  <si>
    <t>UP 600-700 411 421</t>
  </si>
  <si>
    <t>310 + IR93 encreur</t>
  </si>
  <si>
    <t>TPE</t>
  </si>
  <si>
    <t>LICENCE LOGICIEL ONE TOUCH E-CASH</t>
  </si>
  <si>
    <t>L76ONETOUCHCSH</t>
  </si>
  <si>
    <t>LICENCE ONE TOUCH TELECOMMANDE</t>
  </si>
  <si>
    <t>L76ONETOUCHTLC</t>
  </si>
  <si>
    <t>LICENCE ONE TOUCH CENTRALISATION 1 à 3 MAGASINS</t>
  </si>
  <si>
    <t>L76ONETOUCHCNT</t>
  </si>
  <si>
    <t>L76MATSCAN2</t>
  </si>
  <si>
    <t>L76MATROTULE</t>
  </si>
  <si>
    <t>ADAPTATEUR MAT AFFICHEUR 10 POUCES</t>
  </si>
  <si>
    <t>L76MATTPE</t>
  </si>
  <si>
    <t xml:space="preserve">CONTRAT MAINTENANCE ONE TOUCH </t>
  </si>
  <si>
    <t>215€ H.T / MOIS</t>
  </si>
  <si>
    <t>CONTRAT SAV ONE TOUCH + ECASH</t>
  </si>
  <si>
    <t>ART-02949</t>
  </si>
  <si>
    <t>ART-03259</t>
  </si>
  <si>
    <t>ART-03253</t>
  </si>
  <si>
    <t>ART-02890</t>
  </si>
  <si>
    <t>ART-02226</t>
  </si>
  <si>
    <t>AFFICHEUR 2 LIGNES SUR PIED</t>
  </si>
  <si>
    <t>ART-03084</t>
  </si>
  <si>
    <t>CHOISIR LE VENDEUR !!!!!!!!!!</t>
  </si>
  <si>
    <t>LICENCE LOGICIEL ONE TOUCH</t>
  </si>
  <si>
    <t>DOUCHETTE USB</t>
  </si>
  <si>
    <t>honeywell</t>
  </si>
  <si>
    <r>
      <t xml:space="preserve">TIROIR (410L x 420l x 110H) </t>
    </r>
    <r>
      <rPr>
        <b/>
        <u/>
        <sz val="11"/>
        <color rgb="FF000000"/>
        <rFont val="Calibri"/>
        <family val="2"/>
        <scheme val="minor"/>
      </rPr>
      <t xml:space="preserve">Noir </t>
    </r>
  </si>
  <si>
    <r>
      <t xml:space="preserve">TIROIR (410L x 420l x 110H) </t>
    </r>
    <r>
      <rPr>
        <b/>
        <u/>
        <sz val="11"/>
        <color rgb="FF000000"/>
        <rFont val="Calibri"/>
        <family val="2"/>
        <scheme val="minor"/>
      </rPr>
      <t xml:space="preserve">Blanc </t>
    </r>
  </si>
  <si>
    <t>900002N</t>
  </si>
  <si>
    <t>LAW VISION 12 TIROIR INCLUS</t>
  </si>
  <si>
    <t>LOGICIEL CRISALID CENTRALISATION</t>
  </si>
  <si>
    <t>SERVEUR (LORS + DE 2 POSTES)</t>
  </si>
  <si>
    <t>CARTON 30 BOBINES THERM. 80/80/12</t>
  </si>
  <si>
    <t>TELECOMMANDE CSI SMART 4</t>
  </si>
  <si>
    <t>281008N</t>
  </si>
  <si>
    <t>PFC0014</t>
  </si>
  <si>
    <t>CSI SATELLITE 2 15"</t>
  </si>
  <si>
    <t>DELL</t>
  </si>
  <si>
    <t>COQUE RENFORCEE</t>
  </si>
  <si>
    <t>ART-03174</t>
  </si>
  <si>
    <t>ART-03902</t>
  </si>
  <si>
    <t>CAISSE</t>
  </si>
  <si>
    <t>TABLETTE (AVEC COQUE)</t>
  </si>
  <si>
    <t>XXXXXXXXX   CSI   XXXXXXXXXXXXXXXX</t>
  </si>
  <si>
    <t xml:space="preserve">CONTRAT MAINTENANCE ONE TOUCH  </t>
  </si>
  <si>
    <t xml:space="preserve">CONTRAT MAINTENANCE ONE TOUCH   </t>
  </si>
  <si>
    <t>ART-03260</t>
  </si>
  <si>
    <t>AFFICHEUR 10 POUCES INTEGRE</t>
  </si>
  <si>
    <t>AFFICHEUR 10 POUCES VESA</t>
  </si>
  <si>
    <t xml:space="preserve">PACK Caisse  15" FORMAT 4/3 </t>
  </si>
  <si>
    <t>PACK Caisse 15" FORMAT 16/9</t>
  </si>
  <si>
    <t>IMPRIMANTE THERMIQUE (inclus PACK)</t>
  </si>
  <si>
    <t xml:space="preserve">LICENCE LOGICIEL ONE TOUCH </t>
  </si>
  <si>
    <t>CARTON 50 BOBINES 80/80/12 par 2</t>
  </si>
  <si>
    <t>BTH80/80-2COLIS</t>
  </si>
  <si>
    <t>CARTON 50 BOBINES 80/80/12 par 3</t>
  </si>
  <si>
    <t>BTH80/80-3COLIS</t>
  </si>
  <si>
    <t>1,40 la bobine</t>
  </si>
  <si>
    <t>BTH80/80-4COLIS</t>
  </si>
  <si>
    <t>CARTON 50 BOBINES 80/80/12 par 4</t>
  </si>
  <si>
    <t>1,10 la bobine</t>
  </si>
  <si>
    <t>0,90 la bobine</t>
  </si>
  <si>
    <t>SAV DU LUNDI  AU SAMEDI 9H-18H</t>
  </si>
  <si>
    <t>LECTEUR LASER INTEGRE 2D ONETOUCH</t>
  </si>
  <si>
    <t>LECTEUR LASER INTEGRE 1D ONETOUCH</t>
  </si>
  <si>
    <t>LECTEUR LASER 2D</t>
  </si>
  <si>
    <t>LECTEUR LASER 1D</t>
  </si>
  <si>
    <t>ART-02517</t>
  </si>
  <si>
    <t>TIROIR RENFORCE</t>
  </si>
  <si>
    <t>PERIMATIC</t>
  </si>
  <si>
    <t>SUPPORT SCANNER</t>
  </si>
  <si>
    <t>SUPPORT TPE</t>
  </si>
  <si>
    <t>LICENCE LOGICIEL ONE TOUCH BUREAU</t>
  </si>
  <si>
    <t>MSCASHDRAWER</t>
  </si>
  <si>
    <t>JAN410A</t>
  </si>
  <si>
    <t>AIPG600FRU</t>
  </si>
  <si>
    <t>AFFICHEUR 2 LIGNES 14"</t>
  </si>
  <si>
    <t>RIELLO</t>
  </si>
  <si>
    <t>JANIPOS</t>
  </si>
  <si>
    <t xml:space="preserve">ONDULEUR </t>
  </si>
  <si>
    <t>PACK PAD ONETOUCH</t>
  </si>
  <si>
    <t>PACKPADONETOUCH</t>
  </si>
  <si>
    <t>ACCES DIFFUSION</t>
  </si>
  <si>
    <t>PAD ONE TOUCH INDIVIDUEL</t>
  </si>
  <si>
    <t>PADONETOUCH</t>
  </si>
  <si>
    <t>ETUI ONE TOUCH</t>
  </si>
  <si>
    <t>ETUIONETOUCH</t>
  </si>
  <si>
    <t>CHARGEUR ONE TOUCH</t>
  </si>
  <si>
    <t>CHARGEURONETOUCH</t>
  </si>
  <si>
    <t>ART-02950</t>
  </si>
  <si>
    <t>ART-03382</t>
  </si>
  <si>
    <t>PACK LECTEUR + 5 CLES DALLAS</t>
  </si>
  <si>
    <t>PACKDALLAS</t>
  </si>
  <si>
    <t>LECTEUR DALLAS</t>
  </si>
  <si>
    <t>ART-03539</t>
  </si>
  <si>
    <t>CLE DALLAS A L'UNITE</t>
  </si>
  <si>
    <t>ART-01762</t>
  </si>
  <si>
    <t>XXXXXXXXXX   BILLETERIE   XXXXXXXXXXXXXXXX</t>
  </si>
  <si>
    <t>BAR DISTRIBUTION</t>
  </si>
  <si>
    <t>CAISSE BILLETERIE</t>
  </si>
  <si>
    <t>BILLETMASTER EN CONFORMITE ARTICLE 96D</t>
  </si>
  <si>
    <t>CARTON DE 8000 BILLETS ENTRÉE</t>
  </si>
  <si>
    <t>INSTALLATION ET PARAMETRAGE</t>
  </si>
  <si>
    <t>IMPRIMANTE &amp; LOGICIEL VESTIAIRE</t>
  </si>
  <si>
    <t>CARTON DE 8000 BILLETS VESTIAIRE</t>
  </si>
  <si>
    <t>MAT POUR CAISSE</t>
  </si>
  <si>
    <t>TIROIR (410L x 420l x 110H)</t>
  </si>
  <si>
    <t>Pack Caisse 14"</t>
  </si>
  <si>
    <t>TIROIR A OUVERTURE VERTICALE</t>
  </si>
  <si>
    <t>JAN-170B</t>
  </si>
  <si>
    <t xml:space="preserve">MATERIEL </t>
  </si>
  <si>
    <t>MAINTENANCE</t>
  </si>
  <si>
    <t>Référence</t>
  </si>
  <si>
    <t>XXXXXXXXX   PERIMATIC   XXXXXXXXXXXXXXXX</t>
  </si>
  <si>
    <t>XXXXXXXXX   PRECIA MOLEN   XXXXXXXXXXXXXXXX</t>
  </si>
  <si>
    <t>BALANCE STAR 545 B</t>
  </si>
  <si>
    <t>BALANCE MISTRAL 525 B - LCD</t>
  </si>
  <si>
    <t>2050811</t>
  </si>
  <si>
    <t>2051073</t>
  </si>
  <si>
    <t>BALANCE D 955 DB 12" ECRAN PUB 12"</t>
  </si>
  <si>
    <t>2051897</t>
  </si>
  <si>
    <t>ETIQUETTE 58*60*40 UNITAIRE</t>
  </si>
  <si>
    <t>4003473</t>
  </si>
  <si>
    <t>9992653</t>
  </si>
  <si>
    <t>ETIQUETTE 58*80*40 UNITAIRE (Format Allergènes)</t>
  </si>
  <si>
    <t>LOGICIEL DFS BALANCE</t>
  </si>
  <si>
    <t>4021735</t>
  </si>
  <si>
    <t>DATE !!!!!!!!!!!!!!!!!</t>
  </si>
  <si>
    <t>ENVOYER LE DOCUMENT EN PDF
FAIRE ENREGISTRER SOUS
FORMAT CHOISIR PDF</t>
  </si>
  <si>
    <t>SWITCH 14 PORTS + RJ45</t>
  </si>
  <si>
    <t>SWITCH14PORTS</t>
  </si>
  <si>
    <t>SGS150PLB</t>
  </si>
  <si>
    <t>IMPRIMANTE 80MM</t>
  </si>
  <si>
    <t>SGPR200</t>
  </si>
  <si>
    <t>VFD1000B</t>
  </si>
  <si>
    <t>SGS100SEG</t>
  </si>
  <si>
    <t>CAISSE 10" COMPACT</t>
  </si>
  <si>
    <t>SGPR300G</t>
  </si>
  <si>
    <t>SGD650G</t>
  </si>
  <si>
    <t>TIROIR</t>
  </si>
  <si>
    <t>SGK410G</t>
  </si>
  <si>
    <t>CAISSE 15" FANLESS + W10</t>
  </si>
  <si>
    <t>TOTAL H.T * TAUX + LE CONTRAT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</si>
</sst>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 &quot;€&quot;"/>
    <numFmt numFmtId="165" formatCode="0.000%"/>
    <numFmt numFmtId="166" formatCode=";;;"/>
  </numFmts>
  <fonts count="49" x14ac:knownFonts="1">
    <font>
      <sz val="11"/>
      <color theme="1"/>
      <name val="Calibri"/>
      <family val="2"/>
      <scheme val="minor"/>
    </font>
    <font>
      <b/>
      <sz val="11"/>
      <color theme="0"/>
      <name val="Calibri"/>
      <family val="2"/>
      <scheme val="minor"/>
    </font>
    <font>
      <b/>
      <sz val="11"/>
      <color theme="1"/>
      <name val="Calibri"/>
      <family val="2"/>
      <scheme val="minor"/>
    </font>
    <font>
      <b/>
      <u/>
      <sz val="11"/>
      <color theme="1"/>
      <name val="Calibri"/>
      <family val="2"/>
      <scheme val="minor"/>
    </font>
    <font>
      <b/>
      <sz val="14"/>
      <color theme="1"/>
      <name val="Calibri"/>
      <family val="2"/>
      <scheme val="minor"/>
    </font>
    <font>
      <b/>
      <sz val="20"/>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0"/>
      <name val="Arial"/>
      <family val="2"/>
    </font>
    <font>
      <sz val="7"/>
      <name val="Arial"/>
      <family val="2"/>
    </font>
    <font>
      <sz val="10"/>
      <color rgb="FF000000"/>
      <name val="Arial"/>
      <family val="2"/>
    </font>
    <font>
      <sz val="11"/>
      <color theme="1"/>
      <name val="Arial"/>
      <family val="2"/>
    </font>
    <font>
      <sz val="11"/>
      <color rgb="FF000000"/>
      <name val="Arial"/>
      <family val="2"/>
    </font>
    <font>
      <b/>
      <u/>
      <sz val="11"/>
      <color theme="0"/>
      <name val="Calibri"/>
      <family val="2"/>
      <scheme val="minor"/>
    </font>
    <font>
      <b/>
      <sz val="10"/>
      <color theme="1"/>
      <name val="Calibri"/>
      <family val="2"/>
      <scheme val="minor"/>
    </font>
    <font>
      <b/>
      <sz val="11"/>
      <color theme="0" tint="-4.9989318521683403E-2"/>
      <name val="Calibri"/>
      <family val="2"/>
      <scheme val="minor"/>
    </font>
    <font>
      <sz val="11"/>
      <color theme="0"/>
      <name val="Calibri"/>
      <family val="2"/>
      <scheme val="minor"/>
    </font>
    <font>
      <sz val="10"/>
      <color rgb="FF484848"/>
      <name val="Verdana"/>
      <family val="2"/>
    </font>
    <font>
      <b/>
      <u/>
      <sz val="10"/>
      <color rgb="FFFF0000"/>
      <name val="Calibri"/>
      <family val="2"/>
      <scheme val="minor"/>
    </font>
    <font>
      <b/>
      <u/>
      <sz val="11"/>
      <name val="Calibri"/>
      <family val="2"/>
      <scheme val="minor"/>
    </font>
    <font>
      <b/>
      <sz val="11"/>
      <name val="Calibri"/>
      <family val="2"/>
      <scheme val="minor"/>
    </font>
    <font>
      <sz val="11"/>
      <color theme="1"/>
      <name val="Calibri"/>
      <family val="2"/>
      <scheme val="minor"/>
    </font>
    <font>
      <sz val="10"/>
      <color theme="1"/>
      <name val="Calibri"/>
      <family val="2"/>
      <scheme val="minor"/>
    </font>
    <font>
      <b/>
      <sz val="14"/>
      <color theme="1"/>
      <name val="Calibri"/>
      <family val="2"/>
    </font>
    <font>
      <b/>
      <sz val="11"/>
      <color rgb="FFFF0000"/>
      <name val="Calibri"/>
      <family val="2"/>
      <scheme val="minor"/>
    </font>
    <font>
      <b/>
      <u/>
      <sz val="11"/>
      <color rgb="FF000000"/>
      <name val="Calibri"/>
      <family val="2"/>
      <scheme val="minor"/>
    </font>
    <font>
      <sz val="11"/>
      <name val="Calibri"/>
      <family val="2"/>
      <scheme val="minor"/>
    </font>
    <font>
      <b/>
      <sz val="9"/>
      <color theme="1"/>
      <name val="Calibri"/>
      <family val="2"/>
      <scheme val="minor"/>
    </font>
    <font>
      <b/>
      <u/>
      <sz val="11"/>
      <color rgb="FFFF0000"/>
      <name val="Calibri"/>
      <family val="2"/>
      <scheme val="minor"/>
    </font>
    <font>
      <b/>
      <u/>
      <sz val="9"/>
      <color rgb="FFFF0000"/>
      <name val="Calibri"/>
      <family val="2"/>
      <scheme val="minor"/>
    </font>
    <font>
      <b/>
      <u/>
      <sz val="28"/>
      <color theme="1"/>
      <name val="Calibri"/>
      <family val="2"/>
      <scheme val="minor"/>
    </font>
    <font>
      <b/>
      <sz val="12"/>
      <color theme="1"/>
      <name val="Calibri"/>
      <family val="2"/>
      <scheme val="minor"/>
    </font>
    <font>
      <sz val="22"/>
      <color theme="0"/>
      <name val="Calibri"/>
      <family val="2"/>
      <scheme val="minor"/>
    </font>
  </fonts>
  <fills count="3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26"/>
        <bgColor indexed="9"/>
      </patternFill>
    </fill>
    <fill>
      <patternFill patternType="solid">
        <fgColor indexed="43"/>
        <bgColor indexed="26"/>
      </patternFill>
    </fill>
    <fill>
      <patternFill patternType="solid">
        <fgColor indexed="55"/>
        <bgColor indexed="23"/>
      </patternFill>
    </fill>
    <fill>
      <patternFill patternType="solid">
        <fgColor theme="1"/>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7030A0"/>
        <bgColor indexed="64"/>
      </patternFill>
    </fill>
    <fill>
      <patternFill patternType="solid">
        <fgColor rgb="FFFF0000"/>
        <bgColor indexed="64"/>
      </patternFill>
    </fill>
    <fill>
      <patternFill patternType="solid">
        <fgColor rgb="FF00B050"/>
        <bgColor indexed="64"/>
      </patternFill>
    </fill>
    <fill>
      <patternFill patternType="solid">
        <fgColor theme="4" tint="0.59999389629810485"/>
        <bgColor indexed="64"/>
      </patternFill>
    </fill>
    <fill>
      <patternFill patternType="solid">
        <fgColor rgb="FF00B0F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9" tint="0.39997558519241921"/>
        <bgColor indexed="64"/>
      </patternFill>
    </fill>
  </fills>
  <borders count="50">
    <border>
      <left/>
      <right/>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bottom/>
      <diagonal/>
    </border>
    <border>
      <left style="thick">
        <color indexed="64"/>
      </left>
      <right style="thick">
        <color indexed="64"/>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top/>
      <bottom style="thin">
        <color theme="0"/>
      </bottom>
      <diagonal/>
    </border>
    <border>
      <left/>
      <right style="thin">
        <color theme="0"/>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8"/>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style="medium">
        <color indexed="64"/>
      </left>
      <right style="medium">
        <color indexed="8"/>
      </right>
      <top style="medium">
        <color indexed="8"/>
      </top>
      <bottom style="medium">
        <color indexed="64"/>
      </bottom>
      <diagonal/>
    </border>
    <border>
      <left style="medium">
        <color indexed="8"/>
      </left>
      <right style="medium">
        <color indexed="64"/>
      </right>
      <top style="medium">
        <color indexed="64"/>
      </top>
      <bottom style="medium">
        <color indexed="8"/>
      </bottom>
      <diagonal/>
    </border>
    <border>
      <left style="medium">
        <color indexed="8"/>
      </left>
      <right style="medium">
        <color indexed="64"/>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
      <left style="thick">
        <color indexed="64"/>
      </left>
      <right style="thick">
        <color indexed="64"/>
      </right>
      <top/>
      <bottom style="thick">
        <color indexed="64"/>
      </bottom>
      <diagonal/>
    </border>
    <border>
      <left style="medium">
        <color indexed="64"/>
      </left>
      <right style="medium">
        <color indexed="64"/>
      </right>
      <top style="medium">
        <color indexed="64"/>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s>
  <cellStyleXfs count="168">
    <xf numFmtId="0" fontId="0" fillId="0" borderId="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7" applyNumberFormat="0" applyAlignment="0" applyProtection="0"/>
    <xf numFmtId="0" fontId="11" fillId="0" borderId="8" applyNumberFormat="0" applyFill="0" applyAlignment="0" applyProtection="0"/>
    <xf numFmtId="0" fontId="6" fillId="21" borderId="9" applyNumberFormat="0" applyAlignment="0" applyProtection="0"/>
    <xf numFmtId="0" fontId="12" fillId="7" borderId="7"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0"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11" applyNumberFormat="0" applyFill="0" applyAlignment="0" applyProtection="0"/>
    <xf numFmtId="0" fontId="20" fillId="0" borderId="12" applyNumberFormat="0" applyFill="0" applyAlignment="0" applyProtection="0"/>
    <xf numFmtId="0" fontId="21" fillId="0" borderId="13" applyNumberFormat="0" applyFill="0" applyAlignment="0" applyProtection="0"/>
    <xf numFmtId="0" fontId="21" fillId="0" borderId="0" applyNumberFormat="0" applyFill="0" applyBorder="0" applyAlignment="0" applyProtection="0"/>
    <xf numFmtId="0" fontId="22" fillId="0" borderId="14" applyNumberFormat="0" applyFill="0" applyAlignment="0" applyProtection="0"/>
    <xf numFmtId="0" fontId="23" fillId="23" borderId="15" applyNumberFormat="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7" applyNumberFormat="0" applyAlignment="0" applyProtection="0"/>
    <xf numFmtId="0" fontId="11" fillId="0" borderId="8" applyNumberFormat="0" applyFill="0" applyAlignment="0" applyProtection="0"/>
    <xf numFmtId="0" fontId="6" fillId="21" borderId="9" applyNumberFormat="0" applyAlignment="0" applyProtection="0"/>
    <xf numFmtId="0" fontId="12" fillId="7" borderId="7"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0" applyNumberFormat="0" applyAlignment="0" applyProtection="0"/>
    <xf numFmtId="0" fontId="17" fillId="0" borderId="0" applyNumberFormat="0" applyFill="0" applyBorder="0" applyAlignment="0" applyProtection="0"/>
    <xf numFmtId="0" fontId="19" fillId="0" borderId="11" applyNumberFormat="0" applyFill="0" applyAlignment="0" applyProtection="0"/>
    <xf numFmtId="0" fontId="20" fillId="0" borderId="12" applyNumberFormat="0" applyFill="0" applyAlignment="0" applyProtection="0"/>
    <xf numFmtId="0" fontId="21" fillId="0" borderId="13" applyNumberFormat="0" applyFill="0" applyAlignment="0" applyProtection="0"/>
    <xf numFmtId="0" fontId="21" fillId="0" borderId="0" applyNumberFormat="0" applyFill="0" applyBorder="0" applyAlignment="0" applyProtection="0"/>
    <xf numFmtId="0" fontId="22" fillId="0" borderId="14" applyNumberFormat="0" applyFill="0" applyAlignment="0" applyProtection="0"/>
    <xf numFmtId="0" fontId="23" fillId="23" borderId="15" applyNumberFormat="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7" applyNumberFormat="0" applyAlignment="0" applyProtection="0"/>
    <xf numFmtId="0" fontId="11" fillId="0" borderId="8" applyNumberFormat="0" applyFill="0" applyAlignment="0" applyProtection="0"/>
    <xf numFmtId="0" fontId="6" fillId="21" borderId="9" applyNumberFormat="0" applyAlignment="0" applyProtection="0"/>
    <xf numFmtId="0" fontId="12" fillId="7" borderId="7"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0" applyNumberFormat="0" applyAlignment="0" applyProtection="0"/>
    <xf numFmtId="0" fontId="17" fillId="0" borderId="0" applyNumberFormat="0" applyFill="0" applyBorder="0" applyAlignment="0" applyProtection="0"/>
    <xf numFmtId="0" fontId="19" fillId="0" borderId="11" applyNumberFormat="0" applyFill="0" applyAlignment="0" applyProtection="0"/>
    <xf numFmtId="0" fontId="20" fillId="0" borderId="12" applyNumberFormat="0" applyFill="0" applyAlignment="0" applyProtection="0"/>
    <xf numFmtId="0" fontId="21" fillId="0" borderId="13" applyNumberFormat="0" applyFill="0" applyAlignment="0" applyProtection="0"/>
    <xf numFmtId="0" fontId="21" fillId="0" borderId="0" applyNumberFormat="0" applyFill="0" applyBorder="0" applyAlignment="0" applyProtection="0"/>
    <xf numFmtId="0" fontId="22" fillId="0" borderId="14" applyNumberFormat="0" applyFill="0" applyAlignment="0" applyProtection="0"/>
    <xf numFmtId="0" fontId="23" fillId="23" borderId="15" applyNumberFormat="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7" applyNumberFormat="0" applyAlignment="0" applyProtection="0"/>
    <xf numFmtId="0" fontId="11" fillId="0" borderId="8" applyNumberFormat="0" applyFill="0" applyAlignment="0" applyProtection="0"/>
    <xf numFmtId="0" fontId="6" fillId="21" borderId="9" applyNumberFormat="0" applyAlignment="0" applyProtection="0"/>
    <xf numFmtId="0" fontId="12" fillId="7" borderId="7"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0" applyNumberFormat="0" applyAlignment="0" applyProtection="0"/>
    <xf numFmtId="0" fontId="17" fillId="0" borderId="0" applyNumberFormat="0" applyFill="0" applyBorder="0" applyAlignment="0" applyProtection="0"/>
    <xf numFmtId="0" fontId="19" fillId="0" borderId="11" applyNumberFormat="0" applyFill="0" applyAlignment="0" applyProtection="0"/>
    <xf numFmtId="0" fontId="20" fillId="0" borderId="12" applyNumberFormat="0" applyFill="0" applyAlignment="0" applyProtection="0"/>
    <xf numFmtId="0" fontId="21" fillId="0" borderId="13" applyNumberFormat="0" applyFill="0" applyAlignment="0" applyProtection="0"/>
    <xf numFmtId="0" fontId="21" fillId="0" borderId="0" applyNumberFormat="0" applyFill="0" applyBorder="0" applyAlignment="0" applyProtection="0"/>
    <xf numFmtId="0" fontId="22" fillId="0" borderId="14" applyNumberFormat="0" applyFill="0" applyAlignment="0" applyProtection="0"/>
    <xf numFmtId="0" fontId="23" fillId="23" borderId="15" applyNumberFormat="0" applyAlignment="0" applyProtection="0"/>
    <xf numFmtId="44" fontId="37" fillId="0" borderId="0" applyFont="0" applyFill="0" applyBorder="0" applyAlignment="0" applyProtection="0"/>
    <xf numFmtId="9" fontId="37" fillId="0" borderId="0" applyFont="0" applyFill="0" applyBorder="0" applyAlignment="0" applyProtection="0"/>
  </cellStyleXfs>
  <cellXfs count="318">
    <xf numFmtId="0" fontId="0" fillId="0" borderId="0" xfId="0"/>
    <xf numFmtId="0" fontId="0" fillId="0" borderId="0" xfId="0" applyBorder="1"/>
    <xf numFmtId="0" fontId="27" fillId="0" borderId="0" xfId="0" applyFont="1" applyBorder="1"/>
    <xf numFmtId="0" fontId="26" fillId="0" borderId="0" xfId="0" applyFont="1" applyBorder="1"/>
    <xf numFmtId="0" fontId="2" fillId="0" borderId="0" xfId="0" applyFont="1" applyBorder="1"/>
    <xf numFmtId="0" fontId="0" fillId="0" borderId="0" xfId="0" applyAlignment="1">
      <alignment horizontal="center"/>
    </xf>
    <xf numFmtId="0" fontId="0" fillId="0" borderId="25" xfId="0" applyBorder="1"/>
    <xf numFmtId="0" fontId="4" fillId="0" borderId="23" xfId="0" applyFont="1" applyBorder="1" applyAlignment="1">
      <alignment horizontal="center"/>
    </xf>
    <xf numFmtId="164" fontId="0" fillId="0" borderId="33" xfId="0" applyNumberFormat="1" applyBorder="1" applyAlignment="1">
      <alignment horizontal="center"/>
    </xf>
    <xf numFmtId="0" fontId="0" fillId="0" borderId="0" xfId="0" applyNumberFormat="1" applyFont="1" applyFill="1" applyBorder="1" applyAlignment="1">
      <alignment horizontal="center"/>
    </xf>
    <xf numFmtId="0" fontId="0" fillId="0" borderId="0" xfId="0" applyNumberFormat="1"/>
    <xf numFmtId="0" fontId="1" fillId="25" borderId="16" xfId="0" applyNumberFormat="1" applyFont="1" applyFill="1" applyBorder="1" applyAlignment="1">
      <alignment horizontal="center"/>
    </xf>
    <xf numFmtId="0" fontId="0" fillId="26" borderId="18" xfId="0" applyNumberFormat="1" applyFont="1" applyFill="1" applyBorder="1" applyAlignment="1">
      <alignment horizontal="center"/>
    </xf>
    <xf numFmtId="0" fontId="0" fillId="27" borderId="18" xfId="0" applyNumberFormat="1" applyFill="1" applyBorder="1" applyAlignment="1">
      <alignment horizontal="center"/>
    </xf>
    <xf numFmtId="0" fontId="0" fillId="26" borderId="20" xfId="0" applyNumberFormat="1" applyFont="1" applyFill="1" applyBorder="1" applyAlignment="1">
      <alignment horizontal="center"/>
    </xf>
    <xf numFmtId="165" fontId="0" fillId="26" borderId="18" xfId="0" applyNumberFormat="1" applyFont="1" applyFill="1" applyBorder="1" applyAlignment="1">
      <alignment horizontal="center"/>
    </xf>
    <xf numFmtId="0" fontId="31" fillId="28" borderId="6" xfId="0" applyNumberFormat="1" applyFont="1" applyFill="1" applyBorder="1" applyAlignment="1">
      <alignment horizontal="left"/>
    </xf>
    <xf numFmtId="0" fontId="31" fillId="28" borderId="6" xfId="0" applyNumberFormat="1" applyFont="1" applyFill="1" applyBorder="1" applyAlignment="1">
      <alignment horizontal="center"/>
    </xf>
    <xf numFmtId="0" fontId="31" fillId="29" borderId="6" xfId="0" applyNumberFormat="1" applyFont="1" applyFill="1" applyBorder="1" applyAlignment="1">
      <alignment horizontal="left"/>
    </xf>
    <xf numFmtId="0" fontId="31" fillId="29" borderId="6" xfId="0" applyNumberFormat="1" applyFont="1" applyFill="1" applyBorder="1" applyAlignment="1">
      <alignment horizontal="center"/>
    </xf>
    <xf numFmtId="0" fontId="0" fillId="31" borderId="6" xfId="0" applyNumberFormat="1" applyFont="1" applyFill="1" applyBorder="1" applyAlignment="1">
      <alignment horizontal="left"/>
    </xf>
    <xf numFmtId="0" fontId="0" fillId="31" borderId="6" xfId="0" applyNumberFormat="1" applyFill="1" applyBorder="1" applyAlignment="1">
      <alignment horizontal="center"/>
    </xf>
    <xf numFmtId="0" fontId="0" fillId="0" borderId="6" xfId="0" applyNumberFormat="1" applyFont="1" applyFill="1" applyBorder="1" applyAlignment="1">
      <alignment horizontal="left"/>
    </xf>
    <xf numFmtId="0" fontId="0" fillId="0" borderId="6" xfId="0" applyNumberFormat="1" applyFill="1" applyBorder="1" applyAlignment="1">
      <alignment horizontal="center"/>
    </xf>
    <xf numFmtId="0" fontId="0" fillId="0" borderId="5" xfId="0" applyNumberFormat="1" applyFill="1" applyBorder="1" applyAlignment="1">
      <alignment horizontal="center"/>
    </xf>
    <xf numFmtId="0" fontId="29" fillId="24" borderId="1" xfId="0" applyNumberFormat="1" applyFont="1" applyFill="1" applyBorder="1" applyAlignment="1">
      <alignment horizontal="center"/>
    </xf>
    <xf numFmtId="0" fontId="29" fillId="24" borderId="2" xfId="0" applyNumberFormat="1" applyFont="1" applyFill="1" applyBorder="1" applyAlignment="1">
      <alignment horizontal="center"/>
    </xf>
    <xf numFmtId="0" fontId="32" fillId="24" borderId="0" xfId="0" applyNumberFormat="1" applyFont="1" applyFill="1"/>
    <xf numFmtId="0" fontId="31" fillId="28" borderId="6" xfId="0" applyFont="1" applyFill="1" applyBorder="1" applyAlignment="1">
      <alignment horizontal="left"/>
    </xf>
    <xf numFmtId="0" fontId="0" fillId="32" borderId="6" xfId="0" applyNumberFormat="1" applyFill="1" applyBorder="1" applyAlignment="1">
      <alignment horizontal="left"/>
    </xf>
    <xf numFmtId="0" fontId="0" fillId="32" borderId="6" xfId="0" applyNumberFormat="1" applyFill="1" applyBorder="1" applyAlignment="1">
      <alignment horizontal="center"/>
    </xf>
    <xf numFmtId="0" fontId="0" fillId="32" borderId="6" xfId="0" applyFont="1" applyFill="1" applyBorder="1" applyAlignment="1">
      <alignment horizontal="left"/>
    </xf>
    <xf numFmtId="0" fontId="0" fillId="32" borderId="6" xfId="0" applyNumberFormat="1" applyFont="1" applyFill="1" applyBorder="1" applyAlignment="1">
      <alignment horizontal="left"/>
    </xf>
    <xf numFmtId="0" fontId="0" fillId="0" borderId="6" xfId="0" applyNumberFormat="1" applyFill="1" applyBorder="1" applyAlignment="1">
      <alignment horizontal="left"/>
    </xf>
    <xf numFmtId="14" fontId="0" fillId="0" borderId="0" xfId="0" applyNumberFormat="1" applyFont="1" applyFill="1" applyBorder="1" applyAlignment="1">
      <alignment horizontal="center"/>
    </xf>
    <xf numFmtId="0" fontId="33" fillId="0" borderId="0" xfId="0" applyFont="1" applyAlignment="1">
      <alignment horizontal="center"/>
    </xf>
    <xf numFmtId="0" fontId="0" fillId="33" borderId="6" xfId="0" applyNumberFormat="1" applyFill="1" applyBorder="1" applyAlignment="1">
      <alignment horizontal="left"/>
    </xf>
    <xf numFmtId="0" fontId="0" fillId="33" borderId="6" xfId="0" applyNumberFormat="1" applyFill="1" applyBorder="1" applyAlignment="1">
      <alignment horizontal="center"/>
    </xf>
    <xf numFmtId="0" fontId="0" fillId="0" borderId="32" xfId="0" applyBorder="1"/>
    <xf numFmtId="0" fontId="0" fillId="0" borderId="0" xfId="0" applyNumberFormat="1" applyFill="1" applyBorder="1" applyAlignment="1">
      <alignment horizontal="center"/>
    </xf>
    <xf numFmtId="15" fontId="0" fillId="0" borderId="0" xfId="0" applyNumberFormat="1" applyFont="1" applyFill="1" applyBorder="1" applyAlignment="1">
      <alignment horizontal="center"/>
    </xf>
    <xf numFmtId="0" fontId="0" fillId="0" borderId="0" xfId="0" applyAlignment="1">
      <alignment horizontal="left"/>
    </xf>
    <xf numFmtId="49" fontId="29" fillId="24" borderId="1" xfId="0" applyNumberFormat="1" applyFont="1" applyFill="1" applyBorder="1" applyAlignment="1">
      <alignment horizontal="center" vertical="center"/>
    </xf>
    <xf numFmtId="0" fontId="0" fillId="0" borderId="0" xfId="0" applyNumberFormat="1" applyAlignment="1">
      <alignment horizontal="center"/>
    </xf>
    <xf numFmtId="0" fontId="1" fillId="30" borderId="0" xfId="0" applyNumberFormat="1" applyFont="1" applyFill="1" applyAlignment="1">
      <alignment horizontal="center"/>
    </xf>
    <xf numFmtId="0" fontId="31" fillId="0" borderId="6" xfId="0" applyNumberFormat="1" applyFont="1" applyFill="1" applyBorder="1" applyAlignment="1">
      <alignment horizontal="left"/>
    </xf>
    <xf numFmtId="0" fontId="31" fillId="0" borderId="6" xfId="0" applyNumberFormat="1" applyFont="1" applyFill="1" applyBorder="1" applyAlignment="1">
      <alignment horizontal="center"/>
    </xf>
    <xf numFmtId="0" fontId="0" fillId="0" borderId="33" xfId="0" applyFont="1" applyBorder="1" applyAlignment="1">
      <alignment horizontal="center"/>
    </xf>
    <xf numFmtId="0" fontId="0" fillId="0" borderId="28" xfId="0" applyFont="1" applyBorder="1" applyAlignment="1">
      <alignment horizontal="center"/>
    </xf>
    <xf numFmtId="0" fontId="0" fillId="31" borderId="6" xfId="0" applyNumberFormat="1" applyFont="1" applyFill="1" applyBorder="1" applyAlignment="1">
      <alignment horizontal="center"/>
    </xf>
    <xf numFmtId="164" fontId="0" fillId="0" borderId="0" xfId="0" applyNumberFormat="1" applyFont="1" applyFill="1" applyBorder="1" applyAlignment="1">
      <alignment horizontal="center" vertical="center"/>
    </xf>
    <xf numFmtId="164" fontId="1" fillId="25" borderId="16" xfId="0" applyNumberFormat="1" applyFont="1" applyFill="1" applyBorder="1" applyAlignment="1">
      <alignment horizontal="center" vertical="center"/>
    </xf>
    <xf numFmtId="164" fontId="0" fillId="0" borderId="0" xfId="0" applyNumberFormat="1" applyAlignment="1">
      <alignment horizontal="center" vertical="center"/>
    </xf>
    <xf numFmtId="165" fontId="0" fillId="26" borderId="19" xfId="167" applyNumberFormat="1" applyFont="1" applyFill="1" applyBorder="1" applyAlignment="1">
      <alignment horizontal="center" vertical="center"/>
    </xf>
    <xf numFmtId="165" fontId="0" fillId="27" borderId="19" xfId="167" applyNumberFormat="1" applyFont="1" applyFill="1" applyBorder="1" applyAlignment="1">
      <alignment horizontal="center" vertical="center"/>
    </xf>
    <xf numFmtId="164" fontId="0" fillId="0" borderId="21" xfId="0" applyNumberFormat="1" applyBorder="1" applyAlignment="1">
      <alignment horizontal="center" vertical="center"/>
    </xf>
    <xf numFmtId="164" fontId="31" fillId="28" borderId="6" xfId="166" applyNumberFormat="1" applyFont="1" applyFill="1" applyBorder="1" applyAlignment="1">
      <alignment horizontal="center" vertical="center"/>
    </xf>
    <xf numFmtId="164" fontId="31" fillId="0" borderId="6" xfId="166" applyNumberFormat="1" applyFont="1" applyFill="1" applyBorder="1" applyAlignment="1">
      <alignment horizontal="center" vertical="center"/>
    </xf>
    <xf numFmtId="164" fontId="0" fillId="0" borderId="6" xfId="166" applyNumberFormat="1" applyFont="1" applyFill="1" applyBorder="1" applyAlignment="1">
      <alignment horizontal="center" vertical="center"/>
    </xf>
    <xf numFmtId="164" fontId="31" fillId="29" borderId="6" xfId="166" applyNumberFormat="1" applyFont="1" applyFill="1" applyBorder="1" applyAlignment="1">
      <alignment horizontal="center" vertical="center"/>
    </xf>
    <xf numFmtId="164" fontId="0" fillId="32" borderId="6" xfId="166" applyNumberFormat="1" applyFont="1" applyFill="1" applyBorder="1" applyAlignment="1">
      <alignment horizontal="center" vertical="center"/>
    </xf>
    <xf numFmtId="164" fontId="0" fillId="31" borderId="6" xfId="166" applyNumberFormat="1" applyFont="1" applyFill="1" applyBorder="1" applyAlignment="1">
      <alignment horizontal="center" vertical="center"/>
    </xf>
    <xf numFmtId="164" fontId="0" fillId="33" borderId="6" xfId="166" applyNumberFormat="1" applyFont="1" applyFill="1" applyBorder="1" applyAlignment="1">
      <alignment horizontal="center" vertical="center"/>
    </xf>
    <xf numFmtId="164" fontId="29" fillId="24" borderId="1" xfId="166" applyNumberFormat="1" applyFont="1" applyFill="1" applyBorder="1" applyAlignment="1">
      <alignment horizontal="center" vertical="center"/>
    </xf>
    <xf numFmtId="164" fontId="0" fillId="0" borderId="0" xfId="166" applyNumberFormat="1" applyFont="1" applyFill="1" applyBorder="1" applyAlignment="1">
      <alignment horizontal="center" vertical="center"/>
    </xf>
    <xf numFmtId="164" fontId="0" fillId="0" borderId="22" xfId="166" applyNumberFormat="1" applyFont="1" applyBorder="1" applyAlignment="1" applyProtection="1">
      <alignment horizontal="center" vertical="center"/>
    </xf>
    <xf numFmtId="164" fontId="0" fillId="0" borderId="0" xfId="166" applyNumberFormat="1" applyFont="1" applyAlignment="1">
      <alignment horizontal="center" vertical="center"/>
    </xf>
    <xf numFmtId="164" fontId="1" fillId="25" borderId="17" xfId="166" applyNumberFormat="1" applyFont="1" applyFill="1" applyBorder="1" applyAlignment="1">
      <alignment horizontal="center" vertical="center"/>
    </xf>
    <xf numFmtId="49" fontId="0" fillId="0" borderId="6" xfId="0" applyNumberFormat="1" applyFill="1" applyBorder="1" applyAlignment="1">
      <alignment horizontal="center"/>
    </xf>
    <xf numFmtId="0" fontId="31" fillId="28" borderId="6" xfId="0" applyFont="1" applyFill="1" applyBorder="1" applyAlignment="1">
      <alignment horizontal="center"/>
    </xf>
    <xf numFmtId="49" fontId="0" fillId="0" borderId="0" xfId="0" applyNumberFormat="1" applyAlignment="1">
      <alignment horizontal="center"/>
    </xf>
    <xf numFmtId="49" fontId="0" fillId="0" borderId="6" xfId="0" applyNumberFormat="1" applyBorder="1" applyAlignment="1">
      <alignment horizontal="center"/>
    </xf>
    <xf numFmtId="0" fontId="0" fillId="32" borderId="6" xfId="0" applyFont="1" applyFill="1" applyBorder="1" applyAlignment="1">
      <alignment horizontal="center"/>
    </xf>
    <xf numFmtId="165" fontId="0" fillId="27" borderId="18" xfId="0" applyNumberFormat="1" applyFill="1" applyBorder="1" applyAlignment="1">
      <alignment horizontal="center"/>
    </xf>
    <xf numFmtId="165" fontId="0" fillId="26" borderId="18" xfId="0" applyNumberFormat="1" applyFont="1" applyFill="1" applyBorder="1" applyAlignment="1">
      <alignment horizontal="center" vertical="center"/>
    </xf>
    <xf numFmtId="165" fontId="0" fillId="27" borderId="18" xfId="0" applyNumberFormat="1" applyFont="1" applyFill="1" applyBorder="1" applyAlignment="1">
      <alignment horizontal="center" vertical="center"/>
    </xf>
    <xf numFmtId="0" fontId="1" fillId="0" borderId="6" xfId="0" applyNumberFormat="1" applyFont="1" applyFill="1" applyBorder="1" applyAlignment="1">
      <alignment horizontal="left"/>
    </xf>
    <xf numFmtId="0" fontId="1" fillId="0" borderId="6" xfId="0" applyNumberFormat="1" applyFont="1" applyFill="1" applyBorder="1" applyAlignment="1">
      <alignment horizontal="center"/>
    </xf>
    <xf numFmtId="0" fontId="0" fillId="31" borderId="5" xfId="0" applyNumberFormat="1" applyFill="1" applyBorder="1" applyAlignment="1">
      <alignment horizontal="center"/>
    </xf>
    <xf numFmtId="0" fontId="39" fillId="0" borderId="22" xfId="0" applyFont="1" applyBorder="1" applyAlignment="1">
      <alignment horizontal="center"/>
    </xf>
    <xf numFmtId="164" fontId="0" fillId="0" borderId="0" xfId="0" applyNumberFormat="1" applyAlignment="1">
      <alignment horizontal="center"/>
    </xf>
    <xf numFmtId="10" fontId="0" fillId="0" borderId="33" xfId="0" applyNumberFormat="1" applyBorder="1" applyAlignment="1">
      <alignment horizontal="center"/>
    </xf>
    <xf numFmtId="0" fontId="34" fillId="0" borderId="29" xfId="0" applyFont="1" applyBorder="1" applyAlignment="1"/>
    <xf numFmtId="0" fontId="34" fillId="0" borderId="30" xfId="0" applyFont="1" applyBorder="1" applyAlignment="1"/>
    <xf numFmtId="0" fontId="34" fillId="0" borderId="31" xfId="0" applyFont="1" applyBorder="1" applyAlignment="1"/>
    <xf numFmtId="0" fontId="0" fillId="0" borderId="23" xfId="0" applyFill="1" applyBorder="1"/>
    <xf numFmtId="164" fontId="1" fillId="29" borderId="23" xfId="0" applyNumberFormat="1" applyFont="1" applyFill="1" applyBorder="1" applyAlignment="1">
      <alignment horizontal="center"/>
    </xf>
    <xf numFmtId="164" fontId="1" fillId="29" borderId="32" xfId="0" applyNumberFormat="1" applyFont="1" applyFill="1" applyBorder="1" applyAlignment="1">
      <alignment horizontal="center"/>
    </xf>
    <xf numFmtId="10" fontId="1" fillId="29" borderId="23" xfId="0" applyNumberFormat="1" applyFont="1" applyFill="1" applyBorder="1" applyAlignment="1">
      <alignment horizontal="center"/>
    </xf>
    <xf numFmtId="0" fontId="25" fillId="0" borderId="0" xfId="0" applyFont="1" applyBorder="1" applyAlignment="1">
      <alignment vertical="center" wrapText="1"/>
    </xf>
    <xf numFmtId="164" fontId="0" fillId="0" borderId="0" xfId="0" applyNumberFormat="1" applyBorder="1" applyAlignment="1">
      <alignment horizontal="center"/>
    </xf>
    <xf numFmtId="0" fontId="0" fillId="0" borderId="25" xfId="0" applyBorder="1" applyAlignment="1">
      <alignment horizontal="center"/>
    </xf>
    <xf numFmtId="0" fontId="30" fillId="0" borderId="28" xfId="0" applyFont="1" applyBorder="1" applyAlignment="1"/>
    <xf numFmtId="0" fontId="0" fillId="0" borderId="0" xfId="0" applyBorder="1" applyAlignment="1">
      <alignment horizontal="center"/>
    </xf>
    <xf numFmtId="0" fontId="0" fillId="0" borderId="27" xfId="0" applyBorder="1" applyAlignment="1">
      <alignment horizontal="center"/>
    </xf>
    <xf numFmtId="164" fontId="0" fillId="0" borderId="25" xfId="0" applyNumberFormat="1" applyBorder="1" applyAlignment="1">
      <alignment horizontal="center"/>
    </xf>
    <xf numFmtId="164" fontId="1" fillId="0" borderId="23" xfId="0" applyNumberFormat="1" applyFont="1" applyFill="1" applyBorder="1" applyAlignment="1">
      <alignment horizontal="center"/>
    </xf>
    <xf numFmtId="0" fontId="30" fillId="0" borderId="33" xfId="0" applyFont="1" applyBorder="1" applyAlignment="1"/>
    <xf numFmtId="164" fontId="30" fillId="0" borderId="33" xfId="166" applyNumberFormat="1" applyFont="1" applyBorder="1" applyAlignment="1"/>
    <xf numFmtId="0" fontId="30" fillId="0" borderId="42" xfId="0" applyFont="1" applyBorder="1" applyAlignment="1"/>
    <xf numFmtId="0" fontId="1" fillId="32" borderId="22" xfId="0" applyFont="1" applyFill="1" applyBorder="1" applyAlignment="1">
      <alignment horizontal="left"/>
    </xf>
    <xf numFmtId="0" fontId="36" fillId="34" borderId="27" xfId="0" applyFont="1" applyFill="1" applyBorder="1" applyAlignment="1">
      <alignment horizontal="center"/>
    </xf>
    <xf numFmtId="164" fontId="36" fillId="34" borderId="27" xfId="0" applyNumberFormat="1" applyFont="1" applyFill="1" applyBorder="1"/>
    <xf numFmtId="165" fontId="36" fillId="34" borderId="0" xfId="0" applyNumberFormat="1" applyFont="1" applyFill="1" applyBorder="1"/>
    <xf numFmtId="164" fontId="0" fillId="35" borderId="23" xfId="0" applyNumberFormat="1" applyFill="1" applyBorder="1" applyAlignment="1">
      <alignment horizontal="center"/>
    </xf>
    <xf numFmtId="164" fontId="0" fillId="0" borderId="0" xfId="0" applyNumberFormat="1" applyFont="1" applyFill="1" applyBorder="1" applyAlignment="1">
      <alignment horizontal="center"/>
    </xf>
    <xf numFmtId="0" fontId="0" fillId="36" borderId="6" xfId="0" applyNumberFormat="1" applyFont="1" applyFill="1" applyBorder="1" applyAlignment="1">
      <alignment horizontal="left"/>
    </xf>
    <xf numFmtId="49" fontId="0" fillId="36" borderId="6" xfId="0" applyNumberFormat="1" applyFill="1" applyBorder="1" applyAlignment="1">
      <alignment horizontal="center"/>
    </xf>
    <xf numFmtId="164" fontId="0" fillId="36" borderId="6" xfId="166" applyNumberFormat="1" applyFont="1" applyFill="1" applyBorder="1" applyAlignment="1">
      <alignment horizontal="center" vertical="center"/>
    </xf>
    <xf numFmtId="0" fontId="0" fillId="36" borderId="6" xfId="0" applyNumberFormat="1" applyFill="1" applyBorder="1" applyAlignment="1">
      <alignment horizontal="center"/>
    </xf>
    <xf numFmtId="0" fontId="36" fillId="0" borderId="6" xfId="0" applyNumberFormat="1" applyFont="1" applyFill="1" applyBorder="1" applyAlignment="1">
      <alignment horizontal="left"/>
    </xf>
    <xf numFmtId="164" fontId="36" fillId="0" borderId="6" xfId="166" applyNumberFormat="1" applyFont="1" applyFill="1" applyBorder="1" applyAlignment="1">
      <alignment horizontal="center" vertical="center"/>
    </xf>
    <xf numFmtId="0" fontId="36" fillId="0" borderId="6" xfId="0" applyNumberFormat="1" applyFont="1" applyFill="1" applyBorder="1" applyAlignment="1">
      <alignment horizontal="center"/>
    </xf>
    <xf numFmtId="0" fontId="42" fillId="0" borderId="0" xfId="0" applyFont="1"/>
    <xf numFmtId="0" fontId="2" fillId="0" borderId="6" xfId="0" applyNumberFormat="1" applyFont="1" applyFill="1" applyBorder="1" applyAlignment="1">
      <alignment horizontal="left"/>
    </xf>
    <xf numFmtId="0" fontId="2" fillId="0" borderId="6" xfId="0" applyNumberFormat="1" applyFont="1" applyFill="1" applyBorder="1" applyAlignment="1">
      <alignment horizontal="center"/>
    </xf>
    <xf numFmtId="164" fontId="2" fillId="0" borderId="6" xfId="166" applyNumberFormat="1" applyFont="1" applyFill="1" applyBorder="1" applyAlignment="1">
      <alignment horizontal="center" vertical="center"/>
    </xf>
    <xf numFmtId="0" fontId="0" fillId="33" borderId="6" xfId="0" applyNumberFormat="1" applyFont="1" applyFill="1" applyBorder="1" applyAlignment="1">
      <alignment horizontal="left"/>
    </xf>
    <xf numFmtId="49" fontId="0" fillId="33" borderId="6" xfId="0" applyNumberFormat="1" applyFill="1" applyBorder="1" applyAlignment="1">
      <alignment horizontal="center"/>
    </xf>
    <xf numFmtId="0" fontId="0" fillId="33" borderId="5" xfId="0" applyNumberFormat="1" applyFill="1" applyBorder="1" applyAlignment="1">
      <alignment horizontal="center"/>
    </xf>
    <xf numFmtId="0" fontId="0" fillId="0" borderId="0" xfId="0" applyFill="1" applyAlignment="1">
      <alignment horizontal="left"/>
    </xf>
    <xf numFmtId="49" fontId="2" fillId="0" borderId="6" xfId="0" applyNumberFormat="1" applyFont="1" applyBorder="1" applyAlignment="1">
      <alignment horizontal="center"/>
    </xf>
    <xf numFmtId="0" fontId="2" fillId="0" borderId="0" xfId="0" applyNumberFormat="1" applyFont="1" applyFill="1" applyBorder="1" applyAlignment="1">
      <alignment horizontal="center"/>
    </xf>
    <xf numFmtId="0" fontId="1" fillId="29" borderId="6" xfId="0" applyNumberFormat="1" applyFont="1" applyFill="1" applyBorder="1" applyAlignment="1">
      <alignment horizontal="left"/>
    </xf>
    <xf numFmtId="0" fontId="1" fillId="29" borderId="6" xfId="0" applyNumberFormat="1" applyFont="1" applyFill="1" applyBorder="1" applyAlignment="1">
      <alignment horizontal="center"/>
    </xf>
    <xf numFmtId="164" fontId="1" fillId="29" borderId="6" xfId="166" applyNumberFormat="1" applyFont="1" applyFill="1" applyBorder="1" applyAlignment="1">
      <alignment horizontal="center" vertic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164" fontId="29" fillId="24" borderId="4" xfId="0" applyNumberFormat="1" applyFont="1" applyFill="1" applyBorder="1" applyAlignment="1">
      <alignment horizontal="center" vertical="center"/>
    </xf>
    <xf numFmtId="164" fontId="1" fillId="24" borderId="6" xfId="0" applyNumberFormat="1" applyFont="1" applyFill="1" applyBorder="1" applyAlignment="1">
      <alignment horizontal="center" vertical="center"/>
    </xf>
    <xf numFmtId="164" fontId="32" fillId="24" borderId="6" xfId="0" applyNumberFormat="1" applyFont="1" applyFill="1" applyBorder="1" applyAlignment="1">
      <alignment horizontal="center" vertical="center"/>
    </xf>
    <xf numFmtId="164" fontId="32" fillId="24" borderId="5" xfId="0" applyNumberFormat="1" applyFont="1" applyFill="1" applyBorder="1" applyAlignment="1">
      <alignment horizontal="center" vertical="center"/>
    </xf>
    <xf numFmtId="164" fontId="32" fillId="24" borderId="41" xfId="0" applyNumberFormat="1" applyFont="1" applyFill="1" applyBorder="1" applyAlignment="1">
      <alignment horizontal="center" vertical="center"/>
    </xf>
    <xf numFmtId="164" fontId="29" fillId="24" borderId="3" xfId="0" applyNumberFormat="1" applyFont="1" applyFill="1" applyBorder="1" applyAlignment="1">
      <alignment horizontal="center" vertical="center"/>
    </xf>
    <xf numFmtId="164" fontId="1" fillId="24" borderId="5" xfId="0" applyNumberFormat="1" applyFont="1" applyFill="1" applyBorder="1" applyAlignment="1">
      <alignment horizontal="center" vertical="center"/>
    </xf>
    <xf numFmtId="0" fontId="0" fillId="0" borderId="43" xfId="0" applyNumberFormat="1" applyFont="1" applyFill="1" applyBorder="1" applyAlignment="1"/>
    <xf numFmtId="0" fontId="0" fillId="0" borderId="0" xfId="0" applyNumberFormat="1" applyFont="1" applyFill="1" applyBorder="1" applyAlignment="1"/>
    <xf numFmtId="164" fontId="32"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0" fontId="0" fillId="0" borderId="6" xfId="0" applyBorder="1" applyAlignment="1">
      <alignment horizontal="center"/>
    </xf>
    <xf numFmtId="0" fontId="0" fillId="0" borderId="0" xfId="0" applyNumberFormat="1" applyFont="1" applyFill="1" applyBorder="1" applyAlignment="1">
      <alignment horizontal="center"/>
    </xf>
    <xf numFmtId="0" fontId="0" fillId="0" borderId="0" xfId="0" applyNumberFormat="1" applyFont="1" applyFill="1" applyBorder="1" applyAlignment="1">
      <alignment horizontal="center"/>
    </xf>
    <xf numFmtId="0" fontId="24" fillId="0" borderId="0" xfId="43" applyFont="1" applyBorder="1" applyAlignment="1">
      <alignment horizontal="center" vertical="center"/>
    </xf>
    <xf numFmtId="0" fontId="24" fillId="0" borderId="0" xfId="84" applyFont="1" applyBorder="1" applyAlignment="1">
      <alignment horizontal="center"/>
    </xf>
    <xf numFmtId="0" fontId="24" fillId="0" borderId="0" xfId="125" applyFont="1" applyBorder="1" applyAlignment="1">
      <alignment horizontal="center" vertical="center"/>
    </xf>
    <xf numFmtId="0" fontId="36" fillId="34" borderId="0" xfId="0" applyFont="1" applyFill="1" applyBorder="1" applyAlignment="1">
      <alignment horizontal="center"/>
    </xf>
    <xf numFmtId="0" fontId="4" fillId="0" borderId="22" xfId="0" applyFont="1" applyBorder="1" applyAlignment="1">
      <alignment horizontal="center"/>
    </xf>
    <xf numFmtId="0" fontId="1" fillId="24" borderId="6" xfId="0" applyNumberFormat="1" applyFont="1" applyFill="1" applyBorder="1" applyAlignment="1">
      <alignment horizontal="center"/>
    </xf>
    <xf numFmtId="0" fontId="1" fillId="24" borderId="5" xfId="0" applyNumberFormat="1" applyFont="1" applyFill="1" applyBorder="1" applyAlignment="1">
      <alignment horizontal="center"/>
    </xf>
    <xf numFmtId="0" fontId="36" fillId="0" borderId="5" xfId="0" applyNumberFormat="1" applyFont="1" applyFill="1" applyBorder="1" applyAlignment="1">
      <alignment horizontal="center"/>
    </xf>
    <xf numFmtId="0" fontId="0" fillId="0" borderId="0" xfId="0" applyProtection="1">
      <protection locked="0"/>
    </xf>
    <xf numFmtId="0" fontId="0" fillId="0" borderId="30" xfId="0" applyBorder="1" applyProtection="1">
      <protection locked="0"/>
    </xf>
    <xf numFmtId="0" fontId="0" fillId="0" borderId="28" xfId="0" applyBorder="1" applyProtection="1">
      <protection locked="0"/>
    </xf>
    <xf numFmtId="0" fontId="26" fillId="0" borderId="0" xfId="0" applyFont="1" applyBorder="1" applyProtection="1">
      <protection locked="0"/>
    </xf>
    <xf numFmtId="0" fontId="27" fillId="0" borderId="0" xfId="0" applyFont="1" applyBorder="1" applyProtection="1">
      <protection locked="0"/>
    </xf>
    <xf numFmtId="0" fontId="0" fillId="0" borderId="0" xfId="0" applyBorder="1" applyProtection="1">
      <protection locked="0"/>
    </xf>
    <xf numFmtId="0" fontId="2" fillId="0" borderId="0" xfId="0" applyFont="1" applyBorder="1" applyProtection="1">
      <protection locked="0"/>
    </xf>
    <xf numFmtId="0" fontId="0" fillId="0" borderId="32" xfId="0" applyBorder="1" applyProtection="1">
      <protection locked="0"/>
    </xf>
    <xf numFmtId="0" fontId="0" fillId="0" borderId="25" xfId="0" applyBorder="1" applyProtection="1">
      <protection locked="0"/>
    </xf>
    <xf numFmtId="0" fontId="38" fillId="0" borderId="28" xfId="0" applyFont="1" applyBorder="1" applyAlignment="1" applyProtection="1">
      <alignment horizontal="left"/>
      <protection locked="0"/>
    </xf>
    <xf numFmtId="0" fontId="0" fillId="0" borderId="28" xfId="0" applyFont="1" applyBorder="1" applyAlignment="1" applyProtection="1">
      <alignment horizontal="center"/>
      <protection locked="0"/>
    </xf>
    <xf numFmtId="164" fontId="0" fillId="0" borderId="33" xfId="0" applyNumberFormat="1" applyBorder="1" applyAlignment="1" applyProtection="1">
      <alignment horizontal="center"/>
      <protection locked="0"/>
    </xf>
    <xf numFmtId="164" fontId="0" fillId="0" borderId="28" xfId="0" applyNumberFormat="1" applyBorder="1" applyAlignment="1" applyProtection="1">
      <alignment horizontal="center"/>
      <protection locked="0"/>
    </xf>
    <xf numFmtId="0" fontId="46" fillId="0" borderId="0" xfId="0" applyFont="1" applyFill="1" applyAlignment="1" applyProtection="1">
      <alignment vertical="center"/>
      <protection locked="0"/>
    </xf>
    <xf numFmtId="0" fontId="0" fillId="0" borderId="33" xfId="0" applyFont="1" applyBorder="1" applyAlignment="1" applyProtection="1">
      <alignment horizontal="center"/>
      <protection locked="0"/>
    </xf>
    <xf numFmtId="0" fontId="0" fillId="0" borderId="28" xfId="0" applyFill="1" applyBorder="1" applyProtection="1">
      <protection locked="0"/>
    </xf>
    <xf numFmtId="164" fontId="0" fillId="0" borderId="33" xfId="0" applyNumberFormat="1" applyFill="1" applyBorder="1" applyAlignment="1" applyProtection="1">
      <alignment horizontal="center"/>
      <protection locked="0"/>
    </xf>
    <xf numFmtId="166" fontId="0" fillId="0" borderId="28" xfId="0" applyNumberFormat="1" applyFill="1" applyBorder="1" applyAlignment="1" applyProtection="1">
      <alignment horizontal="center"/>
      <protection locked="0"/>
    </xf>
    <xf numFmtId="0" fontId="0" fillId="0" borderId="28" xfId="0" applyBorder="1" applyAlignment="1" applyProtection="1">
      <alignment horizontal="center"/>
      <protection locked="0"/>
    </xf>
    <xf numFmtId="0" fontId="0" fillId="0" borderId="31" xfId="0" applyBorder="1" applyAlignment="1" applyProtection="1">
      <alignment horizontal="center"/>
      <protection locked="0"/>
    </xf>
    <xf numFmtId="164" fontId="0" fillId="0" borderId="34" xfId="0" applyNumberFormat="1" applyBorder="1" applyAlignment="1" applyProtection="1">
      <alignment horizontal="center"/>
      <protection locked="0"/>
    </xf>
    <xf numFmtId="164" fontId="0" fillId="0" borderId="31" xfId="0" applyNumberFormat="1" applyBorder="1" applyAlignment="1" applyProtection="1">
      <alignment horizontal="center"/>
      <protection locked="0"/>
    </xf>
    <xf numFmtId="0" fontId="2" fillId="38" borderId="31" xfId="0" applyFont="1" applyFill="1" applyBorder="1" applyAlignment="1" applyProtection="1">
      <alignment horizontal="left"/>
    </xf>
    <xf numFmtId="0" fontId="44" fillId="37" borderId="24" xfId="0" applyFont="1" applyFill="1" applyBorder="1" applyAlignment="1" applyProtection="1">
      <alignment horizontal="center" vertical="center"/>
    </xf>
    <xf numFmtId="0" fontId="44" fillId="37" borderId="26" xfId="0" applyFont="1" applyFill="1" applyBorder="1" applyAlignment="1" applyProtection="1">
      <alignment horizontal="center" vertical="center"/>
    </xf>
    <xf numFmtId="0" fontId="44" fillId="37" borderId="25" xfId="0" applyFont="1" applyFill="1" applyBorder="1" applyAlignment="1" applyProtection="1">
      <alignment horizontal="center" vertical="center"/>
    </xf>
    <xf numFmtId="0" fontId="3" fillId="38" borderId="26" xfId="0" applyFont="1" applyFill="1" applyBorder="1" applyAlignment="1" applyProtection="1">
      <alignment horizontal="center" vertical="center"/>
    </xf>
    <xf numFmtId="164" fontId="40" fillId="37" borderId="29" xfId="0" applyNumberFormat="1" applyFont="1" applyFill="1" applyBorder="1" applyAlignment="1" applyProtection="1">
      <alignment horizontal="center" vertical="center"/>
    </xf>
    <xf numFmtId="165" fontId="40" fillId="37" borderId="31" xfId="0" applyNumberFormat="1" applyFont="1" applyFill="1" applyBorder="1" applyAlignment="1" applyProtection="1">
      <alignment horizontal="center" vertical="center"/>
    </xf>
    <xf numFmtId="164" fontId="40" fillId="37" borderId="30" xfId="0" applyNumberFormat="1" applyFont="1" applyFill="1" applyBorder="1" applyAlignment="1" applyProtection="1">
      <alignment horizontal="center" vertical="center"/>
    </xf>
    <xf numFmtId="164" fontId="2" fillId="38" borderId="31" xfId="0" applyNumberFormat="1" applyFont="1" applyFill="1" applyBorder="1" applyAlignment="1" applyProtection="1">
      <alignment horizontal="center" vertical="center"/>
    </xf>
    <xf numFmtId="0" fontId="0" fillId="0" borderId="25" xfId="0" applyBorder="1" applyProtection="1"/>
    <xf numFmtId="0" fontId="0" fillId="0" borderId="0" xfId="0" applyBorder="1" applyProtection="1"/>
    <xf numFmtId="0" fontId="0" fillId="0" borderId="30" xfId="0" applyBorder="1" applyProtection="1"/>
    <xf numFmtId="164" fontId="0" fillId="0" borderId="22" xfId="0" applyNumberFormat="1" applyBorder="1" applyAlignment="1" applyProtection="1">
      <alignment horizontal="center"/>
    </xf>
    <xf numFmtId="164" fontId="0" fillId="0" borderId="23" xfId="0" applyNumberFormat="1" applyBorder="1" applyAlignment="1" applyProtection="1">
      <alignment horizontal="center"/>
    </xf>
    <xf numFmtId="164" fontId="0" fillId="0" borderId="31" xfId="0" applyNumberFormat="1" applyBorder="1" applyAlignment="1" applyProtection="1">
      <alignment horizontal="center"/>
    </xf>
    <xf numFmtId="0" fontId="4" fillId="0" borderId="23" xfId="0" applyFont="1" applyBorder="1" applyAlignment="1" applyProtection="1">
      <alignment horizontal="center"/>
    </xf>
    <xf numFmtId="0" fontId="4" fillId="0" borderId="22" xfId="0" applyFont="1" applyBorder="1" applyAlignment="1" applyProtection="1">
      <alignment horizontal="center"/>
    </xf>
    <xf numFmtId="0" fontId="0" fillId="0" borderId="0" xfId="0" applyNumberFormat="1" applyFont="1" applyFill="1" applyBorder="1" applyAlignment="1">
      <alignment horizontal="center"/>
    </xf>
    <xf numFmtId="49" fontId="0" fillId="0" borderId="0" xfId="0" applyNumberFormat="1" applyBorder="1" applyAlignment="1">
      <alignment horizontal="center"/>
    </xf>
    <xf numFmtId="0" fontId="34" fillId="0" borderId="31" xfId="0" applyFont="1" applyBorder="1" applyAlignment="1" applyProtection="1">
      <protection locked="0"/>
    </xf>
    <xf numFmtId="49" fontId="34" fillId="0" borderId="29" xfId="0" applyNumberFormat="1" applyFont="1" applyBorder="1" applyAlignment="1" applyProtection="1">
      <alignment horizontal="center"/>
      <protection locked="0"/>
    </xf>
    <xf numFmtId="49" fontId="34" fillId="0" borderId="30" xfId="0" applyNumberFormat="1" applyFont="1" applyBorder="1" applyAlignment="1" applyProtection="1">
      <alignment horizontal="center"/>
      <protection locked="0"/>
    </xf>
    <xf numFmtId="0" fontId="25" fillId="0" borderId="35" xfId="0" applyFont="1" applyBorder="1" applyAlignment="1" applyProtection="1">
      <alignment horizontal="center" vertical="center" wrapText="1"/>
    </xf>
    <xf numFmtId="0" fontId="25" fillId="0" borderId="38" xfId="0" applyFont="1" applyBorder="1" applyAlignment="1" applyProtection="1">
      <alignment horizontal="center" vertical="center" wrapText="1"/>
    </xf>
    <xf numFmtId="0" fontId="25" fillId="0" borderId="36" xfId="0" applyFont="1" applyBorder="1" applyAlignment="1" applyProtection="1">
      <alignment horizontal="center" vertical="center" wrapText="1"/>
    </xf>
    <xf numFmtId="0" fontId="25" fillId="0" borderId="39" xfId="0" applyFont="1" applyBorder="1" applyAlignment="1" applyProtection="1">
      <alignment horizontal="center" vertical="center" wrapText="1"/>
    </xf>
    <xf numFmtId="0" fontId="25" fillId="0" borderId="37" xfId="0" applyFont="1" applyBorder="1" applyAlignment="1" applyProtection="1">
      <alignment horizontal="center" vertical="center" wrapText="1"/>
    </xf>
    <xf numFmtId="0" fontId="25" fillId="0" borderId="40" xfId="0" applyFont="1" applyBorder="1" applyAlignment="1" applyProtection="1">
      <alignment horizontal="center" vertical="center" wrapText="1"/>
    </xf>
    <xf numFmtId="0" fontId="24" fillId="0" borderId="21" xfId="43" applyFont="1" applyBorder="1" applyAlignment="1" applyProtection="1">
      <alignment horizontal="center" vertical="center"/>
    </xf>
    <xf numFmtId="0" fontId="24" fillId="0" borderId="22" xfId="43" applyFont="1" applyBorder="1" applyAlignment="1" applyProtection="1">
      <alignment horizontal="center" vertical="center"/>
    </xf>
    <xf numFmtId="0" fontId="24" fillId="0" borderId="21" xfId="84" applyFont="1" applyBorder="1" applyAlignment="1" applyProtection="1">
      <alignment horizontal="center"/>
    </xf>
    <xf numFmtId="0" fontId="24" fillId="0" borderId="22" xfId="84" applyFont="1" applyBorder="1" applyAlignment="1" applyProtection="1">
      <alignment horizontal="center"/>
    </xf>
    <xf numFmtId="0" fontId="24" fillId="0" borderId="29" xfId="125" applyFont="1" applyBorder="1" applyAlignment="1" applyProtection="1">
      <alignment horizontal="center" vertical="center"/>
    </xf>
    <xf numFmtId="0" fontId="24" fillId="0" borderId="31" xfId="125" applyFont="1" applyBorder="1" applyAlignment="1" applyProtection="1">
      <alignment horizontal="center" vertical="center"/>
    </xf>
    <xf numFmtId="0" fontId="2" fillId="38" borderId="21" xfId="0" applyFont="1" applyFill="1" applyBorder="1" applyAlignment="1" applyProtection="1">
      <alignment horizontal="center"/>
      <protection locked="0"/>
    </xf>
    <xf numFmtId="0" fontId="2" fillId="38" borderId="32" xfId="0" applyFont="1" applyFill="1" applyBorder="1" applyAlignment="1" applyProtection="1">
      <alignment horizontal="center"/>
      <protection locked="0"/>
    </xf>
    <xf numFmtId="0" fontId="36" fillId="34" borderId="29" xfId="0" applyFont="1" applyFill="1" applyBorder="1" applyAlignment="1" applyProtection="1">
      <alignment horizontal="center"/>
    </xf>
    <xf numFmtId="0" fontId="36" fillId="34" borderId="30" xfId="0" applyFont="1" applyFill="1" applyBorder="1" applyAlignment="1" applyProtection="1">
      <alignment horizontal="center"/>
    </xf>
    <xf numFmtId="0" fontId="36" fillId="34" borderId="31" xfId="0" applyFont="1" applyFill="1" applyBorder="1" applyAlignment="1" applyProtection="1">
      <alignment horizontal="center"/>
    </xf>
    <xf numFmtId="0" fontId="29" fillId="24" borderId="21" xfId="0" applyFont="1" applyFill="1" applyBorder="1" applyAlignment="1" applyProtection="1">
      <alignment horizontal="center"/>
      <protection locked="0"/>
    </xf>
    <xf numFmtId="0" fontId="29" fillId="24" borderId="32" xfId="0" applyFont="1" applyFill="1" applyBorder="1" applyAlignment="1" applyProtection="1">
      <alignment horizontal="center"/>
      <protection locked="0"/>
    </xf>
    <xf numFmtId="0" fontId="29" fillId="24" borderId="22" xfId="0" applyFont="1" applyFill="1" applyBorder="1" applyAlignment="1" applyProtection="1">
      <alignment horizontal="center"/>
      <protection locked="0"/>
    </xf>
    <xf numFmtId="49" fontId="28" fillId="0" borderId="27" xfId="0" applyNumberFormat="1" applyFont="1" applyBorder="1" applyAlignment="1" applyProtection="1">
      <alignment horizontal="center"/>
      <protection locked="0"/>
    </xf>
    <xf numFmtId="49" fontId="28" fillId="0" borderId="0" xfId="0" applyNumberFormat="1" applyFont="1" applyBorder="1" applyAlignment="1" applyProtection="1">
      <alignment horizontal="center"/>
      <protection locked="0"/>
    </xf>
    <xf numFmtId="49" fontId="28" fillId="0" borderId="28" xfId="0" applyNumberFormat="1" applyFont="1" applyBorder="1" applyAlignment="1" applyProtection="1">
      <alignment horizontal="center"/>
      <protection locked="0"/>
    </xf>
    <xf numFmtId="49" fontId="30" fillId="0" borderId="27" xfId="0" applyNumberFormat="1" applyFont="1" applyBorder="1" applyAlignment="1" applyProtection="1">
      <alignment horizontal="left"/>
      <protection locked="0"/>
    </xf>
    <xf numFmtId="49" fontId="30" fillId="0" borderId="0" xfId="0" applyNumberFormat="1" applyFont="1" applyBorder="1" applyAlignment="1" applyProtection="1">
      <alignment horizontal="left"/>
      <protection locked="0"/>
    </xf>
    <xf numFmtId="0" fontId="48" fillId="24" borderId="0" xfId="0" applyFont="1" applyFill="1" applyAlignment="1" applyProtection="1">
      <alignment horizontal="center" vertical="center" wrapText="1"/>
      <protection locked="0"/>
    </xf>
    <xf numFmtId="0" fontId="48" fillId="24" borderId="0" xfId="0" applyFont="1" applyFill="1" applyAlignment="1" applyProtection="1">
      <alignment horizontal="center" vertical="center"/>
      <protection locked="0"/>
    </xf>
    <xf numFmtId="49" fontId="3" fillId="0" borderId="24" xfId="0" applyNumberFormat="1" applyFont="1" applyBorder="1" applyAlignment="1" applyProtection="1">
      <alignment horizontal="center"/>
      <protection locked="0"/>
    </xf>
    <xf numFmtId="49" fontId="3" fillId="0" borderId="25" xfId="0" applyNumberFormat="1" applyFont="1" applyBorder="1" applyAlignment="1" applyProtection="1">
      <alignment horizontal="center"/>
      <protection locked="0"/>
    </xf>
    <xf numFmtId="49" fontId="3" fillId="0" borderId="26" xfId="0" applyNumberFormat="1" applyFont="1" applyBorder="1" applyAlignment="1" applyProtection="1">
      <alignment horizontal="center"/>
      <protection locked="0"/>
    </xf>
    <xf numFmtId="0" fontId="4" fillId="0" borderId="21" xfId="0" applyFont="1" applyBorder="1" applyAlignment="1" applyProtection="1">
      <alignment horizontal="center"/>
    </xf>
    <xf numFmtId="0" fontId="4" fillId="0" borderId="32" xfId="0" applyFont="1" applyBorder="1" applyAlignment="1" applyProtection="1">
      <alignment horizontal="center"/>
    </xf>
    <xf numFmtId="49" fontId="5" fillId="0" borderId="24" xfId="0" applyNumberFormat="1" applyFont="1" applyBorder="1" applyAlignment="1" applyProtection="1">
      <alignment horizontal="center" vertical="center"/>
      <protection locked="0"/>
    </xf>
    <xf numFmtId="49" fontId="5" fillId="0" borderId="25" xfId="0" applyNumberFormat="1" applyFont="1" applyBorder="1" applyAlignment="1" applyProtection="1">
      <alignment horizontal="center" vertical="center"/>
      <protection locked="0"/>
    </xf>
    <xf numFmtId="49" fontId="5" fillId="0" borderId="26" xfId="0" applyNumberFormat="1" applyFont="1" applyBorder="1" applyAlignment="1" applyProtection="1">
      <alignment horizontal="center" vertical="center"/>
      <protection locked="0"/>
    </xf>
    <xf numFmtId="49" fontId="5" fillId="0" borderId="29" xfId="0" applyNumberFormat="1" applyFont="1" applyBorder="1" applyAlignment="1" applyProtection="1">
      <alignment horizontal="center" vertical="center"/>
      <protection locked="0"/>
    </xf>
    <xf numFmtId="49" fontId="5" fillId="0" borderId="30" xfId="0" applyNumberFormat="1" applyFont="1" applyBorder="1" applyAlignment="1" applyProtection="1">
      <alignment horizontal="center" vertical="center"/>
      <protection locked="0"/>
    </xf>
    <xf numFmtId="49" fontId="5" fillId="0" borderId="31" xfId="0" applyNumberFormat="1" applyFont="1" applyBorder="1" applyAlignment="1" applyProtection="1">
      <alignment horizontal="center" vertical="center"/>
      <protection locked="0"/>
    </xf>
    <xf numFmtId="49" fontId="0" fillId="0" borderId="29" xfId="0" applyNumberFormat="1" applyBorder="1" applyAlignment="1" applyProtection="1">
      <alignment horizontal="center"/>
      <protection locked="0"/>
    </xf>
    <xf numFmtId="49" fontId="0" fillId="0" borderId="30" xfId="0" applyNumberFormat="1" applyBorder="1" applyAlignment="1" applyProtection="1">
      <alignment horizontal="center"/>
      <protection locked="0"/>
    </xf>
    <xf numFmtId="49" fontId="0" fillId="0" borderId="31" xfId="0" applyNumberFormat="1" applyBorder="1" applyAlignment="1" applyProtection="1">
      <alignment horizontal="center"/>
      <protection locked="0"/>
    </xf>
    <xf numFmtId="49" fontId="45" fillId="0" borderId="24" xfId="0" applyNumberFormat="1" applyFont="1" applyBorder="1" applyAlignment="1" applyProtection="1">
      <alignment horizontal="center" vertical="center"/>
      <protection locked="0"/>
    </xf>
    <xf numFmtId="49" fontId="43" fillId="0" borderId="25" xfId="0" applyNumberFormat="1" applyFont="1" applyBorder="1" applyAlignment="1" applyProtection="1">
      <alignment horizontal="center" vertical="center"/>
      <protection locked="0"/>
    </xf>
    <xf numFmtId="49" fontId="43" fillId="0" borderId="26" xfId="0" applyNumberFormat="1" applyFont="1" applyBorder="1" applyAlignment="1" applyProtection="1">
      <alignment horizontal="center" vertical="center"/>
      <protection locked="0"/>
    </xf>
    <xf numFmtId="49" fontId="43" fillId="0" borderId="29" xfId="0" applyNumberFormat="1" applyFont="1" applyBorder="1" applyAlignment="1" applyProtection="1">
      <alignment horizontal="center" vertical="center"/>
      <protection locked="0"/>
    </xf>
    <xf numFmtId="49" fontId="43" fillId="0" borderId="30" xfId="0" applyNumberFormat="1" applyFont="1" applyBorder="1" applyAlignment="1" applyProtection="1">
      <alignment horizontal="center" vertical="center"/>
      <protection locked="0"/>
    </xf>
    <xf numFmtId="49" fontId="43" fillId="0" borderId="31" xfId="0" applyNumberFormat="1" applyFont="1" applyBorder="1" applyAlignment="1" applyProtection="1">
      <alignment horizontal="center" vertical="center"/>
      <protection locked="0"/>
    </xf>
    <xf numFmtId="49" fontId="0" fillId="0" borderId="27" xfId="0" applyNumberFormat="1" applyBorder="1" applyAlignment="1" applyProtection="1">
      <alignment horizontal="center"/>
      <protection locked="0"/>
    </xf>
    <xf numFmtId="49" fontId="0" fillId="0" borderId="0" xfId="0" applyNumberFormat="1" applyBorder="1" applyAlignment="1" applyProtection="1">
      <alignment horizontal="center"/>
      <protection locked="0"/>
    </xf>
    <xf numFmtId="49" fontId="0" fillId="0" borderId="28" xfId="0" applyNumberFormat="1" applyBorder="1" applyAlignment="1" applyProtection="1">
      <alignment horizontal="center"/>
      <protection locked="0"/>
    </xf>
    <xf numFmtId="49" fontId="26" fillId="0" borderId="27" xfId="0" applyNumberFormat="1" applyFont="1" applyBorder="1" applyAlignment="1" applyProtection="1">
      <alignment horizontal="center"/>
      <protection locked="0"/>
    </xf>
    <xf numFmtId="49" fontId="26" fillId="0" borderId="0" xfId="0" applyNumberFormat="1" applyFont="1" applyBorder="1" applyAlignment="1" applyProtection="1">
      <alignment horizontal="center"/>
      <protection locked="0"/>
    </xf>
    <xf numFmtId="49" fontId="26" fillId="0" borderId="28" xfId="0" applyNumberFormat="1" applyFont="1" applyBorder="1" applyAlignment="1" applyProtection="1">
      <alignment horizontal="center"/>
      <protection locked="0"/>
    </xf>
    <xf numFmtId="0" fontId="30" fillId="0" borderId="27" xfId="0" applyNumberFormat="1" applyFont="1" applyBorder="1" applyAlignment="1">
      <alignment horizontal="left"/>
    </xf>
    <xf numFmtId="0" fontId="30" fillId="0" borderId="0" xfId="0" applyNumberFormat="1" applyFont="1" applyBorder="1" applyAlignment="1">
      <alignment horizontal="left"/>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0" fontId="0" fillId="0" borderId="27" xfId="0" applyBorder="1" applyAlignment="1">
      <alignment horizontal="left"/>
    </xf>
    <xf numFmtId="0" fontId="0" fillId="0" borderId="0" xfId="0" applyBorder="1" applyAlignment="1">
      <alignment horizontal="left"/>
    </xf>
    <xf numFmtId="0" fontId="0" fillId="0" borderId="28" xfId="0" applyBorder="1" applyAlignment="1">
      <alignment horizontal="left"/>
    </xf>
    <xf numFmtId="0" fontId="26" fillId="0" borderId="27" xfId="0" applyFont="1" applyBorder="1" applyAlignment="1">
      <alignment horizontal="left"/>
    </xf>
    <xf numFmtId="0" fontId="26" fillId="0" borderId="0" xfId="0" applyFont="1" applyBorder="1" applyAlignment="1">
      <alignment horizontal="left"/>
    </xf>
    <xf numFmtId="0" fontId="26" fillId="0" borderId="28" xfId="0" applyFont="1" applyBorder="1" applyAlignment="1">
      <alignment horizontal="left"/>
    </xf>
    <xf numFmtId="0" fontId="28" fillId="0" borderId="27" xfId="0" applyFont="1" applyBorder="1" applyAlignment="1">
      <alignment horizontal="left"/>
    </xf>
    <xf numFmtId="0" fontId="28" fillId="0" borderId="0" xfId="0" applyFont="1" applyBorder="1" applyAlignment="1">
      <alignment horizontal="left"/>
    </xf>
    <xf numFmtId="0" fontId="28" fillId="0" borderId="28" xfId="0" applyFont="1" applyBorder="1" applyAlignment="1">
      <alignment horizontal="left"/>
    </xf>
    <xf numFmtId="0" fontId="28" fillId="0" borderId="29" xfId="0" applyFont="1" applyBorder="1" applyAlignment="1">
      <alignment horizontal="left"/>
    </xf>
    <xf numFmtId="0" fontId="28" fillId="0" borderId="30" xfId="0" applyFont="1" applyBorder="1" applyAlignment="1">
      <alignment horizontal="left"/>
    </xf>
    <xf numFmtId="0" fontId="28" fillId="0" borderId="31" xfId="0" applyFont="1" applyBorder="1" applyAlignment="1">
      <alignment horizontal="left"/>
    </xf>
    <xf numFmtId="0" fontId="30" fillId="0" borderId="28" xfId="0" applyNumberFormat="1" applyFont="1" applyBorder="1" applyAlignment="1">
      <alignment horizontal="left"/>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47" fillId="0" borderId="29" xfId="0" applyFont="1" applyBorder="1" applyAlignment="1">
      <alignment horizontal="center" vertical="center"/>
    </xf>
    <xf numFmtId="0" fontId="47" fillId="0" borderId="30" xfId="0" applyFont="1" applyBorder="1" applyAlignment="1">
      <alignment horizontal="center" vertical="center"/>
    </xf>
    <xf numFmtId="0" fontId="47" fillId="0" borderId="31" xfId="0" applyFont="1" applyBorder="1" applyAlignment="1">
      <alignment horizontal="center" vertical="center"/>
    </xf>
    <xf numFmtId="0" fontId="24" fillId="0" borderId="0" xfId="84" applyFont="1" applyBorder="1" applyAlignment="1">
      <alignment horizontal="center"/>
    </xf>
    <xf numFmtId="0" fontId="24" fillId="0" borderId="0" xfId="125"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1" fillId="32" borderId="21" xfId="0" applyFont="1" applyFill="1" applyBorder="1" applyAlignment="1">
      <alignment horizontal="center"/>
    </xf>
    <xf numFmtId="0" fontId="1" fillId="32" borderId="32" xfId="0" applyFont="1" applyFill="1" applyBorder="1" applyAlignment="1">
      <alignment horizontal="center"/>
    </xf>
    <xf numFmtId="0" fontId="35" fillId="34" borderId="29" xfId="0" applyFont="1" applyFill="1" applyBorder="1" applyAlignment="1">
      <alignment horizontal="center"/>
    </xf>
    <xf numFmtId="0" fontId="35" fillId="34" borderId="30" xfId="0" applyFont="1" applyFill="1" applyBorder="1" applyAlignment="1">
      <alignment horizontal="center"/>
    </xf>
    <xf numFmtId="0" fontId="35" fillId="34" borderId="31" xfId="0" applyFont="1" applyFill="1" applyBorder="1" applyAlignment="1">
      <alignment horizontal="center"/>
    </xf>
    <xf numFmtId="0" fontId="36" fillId="34" borderId="0" xfId="0" applyFont="1" applyFill="1" applyBorder="1" applyAlignment="1">
      <alignment horizontal="center"/>
    </xf>
    <xf numFmtId="0" fontId="36" fillId="34" borderId="28" xfId="0" applyFont="1" applyFill="1" applyBorder="1" applyAlignment="1">
      <alignment horizontal="center"/>
    </xf>
    <xf numFmtId="164" fontId="36" fillId="34" borderId="0" xfId="0" applyNumberFormat="1" applyFont="1" applyFill="1" applyBorder="1" applyAlignment="1">
      <alignment horizontal="center"/>
    </xf>
    <xf numFmtId="164" fontId="36" fillId="34" borderId="28" xfId="0" applyNumberFormat="1" applyFont="1" applyFill="1" applyBorder="1" applyAlignment="1">
      <alignment horizontal="center"/>
    </xf>
    <xf numFmtId="0" fontId="36" fillId="34" borderId="29" xfId="0" applyFont="1" applyFill="1" applyBorder="1" applyAlignment="1">
      <alignment horizontal="center"/>
    </xf>
    <xf numFmtId="0" fontId="36" fillId="34" borderId="30" xfId="0" applyFont="1" applyFill="1" applyBorder="1" applyAlignment="1">
      <alignment horizontal="center"/>
    </xf>
    <xf numFmtId="0" fontId="36" fillId="34" borderId="31" xfId="0" applyFont="1" applyFill="1" applyBorder="1" applyAlignment="1">
      <alignment horizontal="center"/>
    </xf>
    <xf numFmtId="0" fontId="30" fillId="0" borderId="24" xfId="0" applyNumberFormat="1" applyFont="1" applyBorder="1" applyAlignment="1">
      <alignment horizontal="left"/>
    </xf>
    <xf numFmtId="0" fontId="30" fillId="0" borderId="25" xfId="0" applyNumberFormat="1" applyFont="1" applyBorder="1" applyAlignment="1">
      <alignment horizontal="left"/>
    </xf>
    <xf numFmtId="0" fontId="4" fillId="0" borderId="21" xfId="0" applyFont="1" applyBorder="1" applyAlignment="1">
      <alignment horizontal="center"/>
    </xf>
    <xf numFmtId="0" fontId="4" fillId="0" borderId="32" xfId="0" applyFont="1" applyBorder="1" applyAlignment="1">
      <alignment horizontal="center"/>
    </xf>
    <xf numFmtId="0" fontId="4" fillId="0" borderId="22" xfId="0" applyFont="1" applyBorder="1" applyAlignment="1">
      <alignment horizontal="center"/>
    </xf>
    <xf numFmtId="0" fontId="24" fillId="0" borderId="0" xfId="43" applyFont="1" applyBorder="1" applyAlignment="1">
      <alignment horizontal="center" vertical="center"/>
    </xf>
    <xf numFmtId="0" fontId="30" fillId="0" borderId="27" xfId="166" applyNumberFormat="1" applyFont="1" applyBorder="1" applyAlignment="1">
      <alignment horizontal="left"/>
    </xf>
    <xf numFmtId="0" fontId="30" fillId="0" borderId="0" xfId="166" applyNumberFormat="1" applyFont="1" applyBorder="1" applyAlignment="1">
      <alignment horizontal="left"/>
    </xf>
    <xf numFmtId="0" fontId="0" fillId="0" borderId="43" xfId="0" applyNumberFormat="1" applyFont="1" applyFill="1" applyBorder="1" applyAlignment="1">
      <alignment horizontal="center"/>
    </xf>
    <xf numFmtId="0" fontId="0" fillId="0" borderId="0" xfId="0" applyNumberFormat="1" applyFont="1" applyFill="1" applyBorder="1" applyAlignment="1">
      <alignment horizontal="center"/>
    </xf>
    <xf numFmtId="0" fontId="35" fillId="0" borderId="44" xfId="0" applyFont="1" applyBorder="1" applyAlignment="1" applyProtection="1">
      <alignment horizontal="center"/>
      <protection locked="0"/>
    </xf>
    <xf numFmtId="0" fontId="35" fillId="0" borderId="45" xfId="0" applyFont="1"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35" fillId="0" borderId="43" xfId="0" applyFont="1" applyBorder="1" applyAlignment="1" applyProtection="1">
      <alignment horizontal="center"/>
      <protection locked="0"/>
    </xf>
    <xf numFmtId="0" fontId="35" fillId="0" borderId="0" xfId="0" applyFont="1" applyBorder="1" applyAlignment="1" applyProtection="1">
      <alignment horizontal="center"/>
      <protection locked="0"/>
    </xf>
    <xf numFmtId="0" fontId="0" fillId="0" borderId="0" xfId="0" applyBorder="1" applyAlignment="1" applyProtection="1">
      <alignment horizontal="center"/>
      <protection locked="0"/>
    </xf>
    <xf numFmtId="0" fontId="0" fillId="0" borderId="5" xfId="0" applyBorder="1" applyAlignment="1" applyProtection="1">
      <alignment horizontal="center"/>
      <protection locked="0"/>
    </xf>
    <xf numFmtId="0" fontId="35" fillId="0" borderId="47" xfId="0" applyFont="1" applyBorder="1" applyAlignment="1" applyProtection="1">
      <alignment horizontal="center"/>
      <protection locked="0"/>
    </xf>
    <xf numFmtId="0" fontId="35" fillId="0" borderId="48" xfId="0" applyFont="1" applyBorder="1" applyAlignment="1" applyProtection="1">
      <alignment horizontal="center"/>
      <protection locked="0"/>
    </xf>
    <xf numFmtId="0" fontId="0" fillId="0" borderId="48" xfId="0" applyBorder="1" applyAlignment="1" applyProtection="1">
      <alignment horizontal="center"/>
      <protection locked="0"/>
    </xf>
    <xf numFmtId="0" fontId="0" fillId="0" borderId="49" xfId="0" applyBorder="1" applyAlignment="1" applyProtection="1">
      <alignment horizontal="center"/>
      <protection locked="0"/>
    </xf>
  </cellXfs>
  <cellStyles count="168">
    <cellStyle name="20 % - Accent1 2" xfId="2"/>
    <cellStyle name="20 % - Accent1 3" xfId="44"/>
    <cellStyle name="20 % - Accent1 4" xfId="85"/>
    <cellStyle name="20 % - Accent1 5" xfId="126"/>
    <cellStyle name="20 % - Accent2 2" xfId="3"/>
    <cellStyle name="20 % - Accent2 3" xfId="45"/>
    <cellStyle name="20 % - Accent2 4" xfId="86"/>
    <cellStyle name="20 % - Accent2 5" xfId="127"/>
    <cellStyle name="20 % - Accent3 2" xfId="4"/>
    <cellStyle name="20 % - Accent3 3" xfId="46"/>
    <cellStyle name="20 % - Accent3 4" xfId="87"/>
    <cellStyle name="20 % - Accent3 5" xfId="128"/>
    <cellStyle name="20 % - Accent4 2" xfId="5"/>
    <cellStyle name="20 % - Accent4 3" xfId="47"/>
    <cellStyle name="20 % - Accent4 4" xfId="88"/>
    <cellStyle name="20 % - Accent4 5" xfId="129"/>
    <cellStyle name="20 % - Accent5 2" xfId="6"/>
    <cellStyle name="20 % - Accent5 3" xfId="48"/>
    <cellStyle name="20 % - Accent5 4" xfId="89"/>
    <cellStyle name="20 % - Accent5 5" xfId="130"/>
    <cellStyle name="20 % - Accent6 2" xfId="7"/>
    <cellStyle name="20 % - Accent6 3" xfId="49"/>
    <cellStyle name="20 % - Accent6 4" xfId="90"/>
    <cellStyle name="20 % - Accent6 5" xfId="131"/>
    <cellStyle name="40 % - Accent1 2" xfId="8"/>
    <cellStyle name="40 % - Accent1 3" xfId="50"/>
    <cellStyle name="40 % - Accent1 4" xfId="91"/>
    <cellStyle name="40 % - Accent1 5" xfId="132"/>
    <cellStyle name="40 % - Accent2 2" xfId="9"/>
    <cellStyle name="40 % - Accent2 3" xfId="51"/>
    <cellStyle name="40 % - Accent2 4" xfId="92"/>
    <cellStyle name="40 % - Accent2 5" xfId="133"/>
    <cellStyle name="40 % - Accent3 2" xfId="10"/>
    <cellStyle name="40 % - Accent3 3" xfId="52"/>
    <cellStyle name="40 % - Accent3 4" xfId="93"/>
    <cellStyle name="40 % - Accent3 5" xfId="134"/>
    <cellStyle name="40 % - Accent4 2" xfId="11"/>
    <cellStyle name="40 % - Accent4 3" xfId="53"/>
    <cellStyle name="40 % - Accent4 4" xfId="94"/>
    <cellStyle name="40 % - Accent4 5" xfId="135"/>
    <cellStyle name="40 % - Accent5 2" xfId="12"/>
    <cellStyle name="40 % - Accent5 3" xfId="54"/>
    <cellStyle name="40 % - Accent5 4" xfId="95"/>
    <cellStyle name="40 % - Accent5 5" xfId="136"/>
    <cellStyle name="40 % - Accent6 2" xfId="13"/>
    <cellStyle name="40 % - Accent6 3" xfId="55"/>
    <cellStyle name="40 % - Accent6 4" xfId="96"/>
    <cellStyle name="40 % - Accent6 5" xfId="137"/>
    <cellStyle name="60 % - Accent1 2" xfId="14"/>
    <cellStyle name="60 % - Accent1 3" xfId="56"/>
    <cellStyle name="60 % - Accent1 4" xfId="97"/>
    <cellStyle name="60 % - Accent1 5" xfId="138"/>
    <cellStyle name="60 % - Accent2 2" xfId="15"/>
    <cellStyle name="60 % - Accent2 3" xfId="57"/>
    <cellStyle name="60 % - Accent2 4" xfId="98"/>
    <cellStyle name="60 % - Accent2 5" xfId="139"/>
    <cellStyle name="60 % - Accent3 2" xfId="16"/>
    <cellStyle name="60 % - Accent3 3" xfId="58"/>
    <cellStyle name="60 % - Accent3 4" xfId="99"/>
    <cellStyle name="60 % - Accent3 5" xfId="140"/>
    <cellStyle name="60 % - Accent4 2" xfId="17"/>
    <cellStyle name="60 % - Accent4 3" xfId="59"/>
    <cellStyle name="60 % - Accent4 4" xfId="100"/>
    <cellStyle name="60 % - Accent4 5" xfId="141"/>
    <cellStyle name="60 % - Accent5 2" xfId="18"/>
    <cellStyle name="60 % - Accent5 3" xfId="60"/>
    <cellStyle name="60 % - Accent5 4" xfId="101"/>
    <cellStyle name="60 % - Accent5 5" xfId="142"/>
    <cellStyle name="60 % - Accent6 2" xfId="19"/>
    <cellStyle name="60 % - Accent6 3" xfId="61"/>
    <cellStyle name="60 % - Accent6 4" xfId="102"/>
    <cellStyle name="60 % - Accent6 5" xfId="143"/>
    <cellStyle name="Accent1 2" xfId="20"/>
    <cellStyle name="Accent1 3" xfId="62"/>
    <cellStyle name="Accent1 4" xfId="103"/>
    <cellStyle name="Accent1 5" xfId="144"/>
    <cellStyle name="Accent2 2" xfId="21"/>
    <cellStyle name="Accent2 3" xfId="63"/>
    <cellStyle name="Accent2 4" xfId="104"/>
    <cellStyle name="Accent2 5" xfId="145"/>
    <cellStyle name="Accent3 2" xfId="22"/>
    <cellStyle name="Accent3 3" xfId="64"/>
    <cellStyle name="Accent3 4" xfId="105"/>
    <cellStyle name="Accent3 5" xfId="146"/>
    <cellStyle name="Accent4 2" xfId="23"/>
    <cellStyle name="Accent4 3" xfId="65"/>
    <cellStyle name="Accent4 4" xfId="106"/>
    <cellStyle name="Accent4 5" xfId="147"/>
    <cellStyle name="Accent5 2" xfId="24"/>
    <cellStyle name="Accent5 3" xfId="66"/>
    <cellStyle name="Accent5 4" xfId="107"/>
    <cellStyle name="Accent5 5" xfId="148"/>
    <cellStyle name="Accent6 2" xfId="25"/>
    <cellStyle name="Accent6 3" xfId="67"/>
    <cellStyle name="Accent6 4" xfId="108"/>
    <cellStyle name="Accent6 5" xfId="149"/>
    <cellStyle name="Avertissement 2" xfId="26"/>
    <cellStyle name="Avertissement 3" xfId="68"/>
    <cellStyle name="Avertissement 4" xfId="109"/>
    <cellStyle name="Avertissement 5" xfId="150"/>
    <cellStyle name="Calcul 2" xfId="27"/>
    <cellStyle name="Calcul 3" xfId="69"/>
    <cellStyle name="Calcul 4" xfId="110"/>
    <cellStyle name="Calcul 5" xfId="151"/>
    <cellStyle name="Cellule liée 2" xfId="28"/>
    <cellStyle name="Cellule liée 3" xfId="70"/>
    <cellStyle name="Cellule liée 4" xfId="111"/>
    <cellStyle name="Cellule liée 5" xfId="152"/>
    <cellStyle name="Commentaire 2" xfId="29"/>
    <cellStyle name="Commentaire 3" xfId="71"/>
    <cellStyle name="Commentaire 4" xfId="112"/>
    <cellStyle name="Commentaire 5" xfId="153"/>
    <cellStyle name="Entrée 2" xfId="30"/>
    <cellStyle name="Entrée 3" xfId="72"/>
    <cellStyle name="Entrée 4" xfId="113"/>
    <cellStyle name="Entrée 5" xfId="154"/>
    <cellStyle name="Insatisfaisant 2" xfId="31"/>
    <cellStyle name="Insatisfaisant 3" xfId="73"/>
    <cellStyle name="Insatisfaisant 4" xfId="114"/>
    <cellStyle name="Insatisfaisant 5" xfId="155"/>
    <cellStyle name="Monétaire" xfId="166" builtinId="4"/>
    <cellStyle name="Neutre 2" xfId="32"/>
    <cellStyle name="Neutre 3" xfId="74"/>
    <cellStyle name="Neutre 4" xfId="115"/>
    <cellStyle name="Neutre 5" xfId="156"/>
    <cellStyle name="Normal" xfId="0" builtinId="0"/>
    <cellStyle name="Normal 2" xfId="1"/>
    <cellStyle name="Normal 3" xfId="43"/>
    <cellStyle name="Normal 4" xfId="84"/>
    <cellStyle name="Normal 5" xfId="125"/>
    <cellStyle name="Pourcentage" xfId="167" builtinId="5"/>
    <cellStyle name="Satisfaisant 2" xfId="33"/>
    <cellStyle name="Satisfaisant 3" xfId="75"/>
    <cellStyle name="Satisfaisant 4" xfId="116"/>
    <cellStyle name="Satisfaisant 5" xfId="157"/>
    <cellStyle name="Sortie 2" xfId="34"/>
    <cellStyle name="Sortie 3" xfId="76"/>
    <cellStyle name="Sortie 4" xfId="117"/>
    <cellStyle name="Sortie 5" xfId="158"/>
    <cellStyle name="Texte explicatif 2" xfId="35"/>
    <cellStyle name="Texte explicatif 3" xfId="77"/>
    <cellStyle name="Texte explicatif 4" xfId="118"/>
    <cellStyle name="Texte explicatif 5" xfId="159"/>
    <cellStyle name="Titre 1" xfId="36"/>
    <cellStyle name="Titre 1 2" xfId="37"/>
    <cellStyle name="Titre 1 3" xfId="78"/>
    <cellStyle name="Titre 1 4" xfId="119"/>
    <cellStyle name="Titre 1 5" xfId="160"/>
    <cellStyle name="Titre 2 2" xfId="38"/>
    <cellStyle name="Titre 2 3" xfId="79"/>
    <cellStyle name="Titre 2 4" xfId="120"/>
    <cellStyle name="Titre 2 5" xfId="161"/>
    <cellStyle name="Titre 3 2" xfId="39"/>
    <cellStyle name="Titre 3 3" xfId="80"/>
    <cellStyle name="Titre 3 4" xfId="121"/>
    <cellStyle name="Titre 3 5" xfId="162"/>
    <cellStyle name="Titre 4 2" xfId="40"/>
    <cellStyle name="Titre 4 3" xfId="81"/>
    <cellStyle name="Titre 4 4" xfId="122"/>
    <cellStyle name="Titre 4 5" xfId="163"/>
    <cellStyle name="Total 2" xfId="41"/>
    <cellStyle name="Total 3" xfId="82"/>
    <cellStyle name="Total 4" xfId="123"/>
    <cellStyle name="Total 5" xfId="164"/>
    <cellStyle name="Vérification 2" xfId="42"/>
    <cellStyle name="Vérification 3" xfId="83"/>
    <cellStyle name="Vérification 4" xfId="124"/>
    <cellStyle name="Vérification 5" xfId="16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18223</xdr:colOff>
      <xdr:row>48</xdr:row>
      <xdr:rowOff>8283</xdr:rowOff>
    </xdr:from>
    <xdr:to>
      <xdr:col>7</xdr:col>
      <xdr:colOff>0</xdr:colOff>
      <xdr:row>98</xdr:row>
      <xdr:rowOff>8283</xdr:rowOff>
    </xdr:to>
    <xdr:sp macro="" textlink="">
      <xdr:nvSpPr>
        <xdr:cNvPr id="1026" name="Text Box 2"/>
        <xdr:cNvSpPr txBox="1">
          <a:spLocks noChangeArrowheads="1"/>
        </xdr:cNvSpPr>
      </xdr:nvSpPr>
      <xdr:spPr bwMode="auto">
        <a:xfrm>
          <a:off x="18223" y="9491870"/>
          <a:ext cx="5796168" cy="9525000"/>
        </a:xfrm>
        <a:prstGeom prst="rect">
          <a:avLst/>
        </a:prstGeom>
        <a:noFill/>
        <a:ln w="9525" algn="in">
          <a:noFill/>
          <a:miter lim="800000"/>
          <a:headEnd/>
          <a:tailEnd/>
        </a:ln>
        <a:effectLst/>
      </xdr:spPr>
      <xdr:txBody>
        <a:bodyPr vertOverflow="clip" wrap="square" lIns="36576" tIns="36576" rIns="36576" bIns="36576" anchor="t" upright="1"/>
        <a:lstStyle/>
        <a:p>
          <a:pPr algn="l" rtl="1">
            <a:defRPr sz="1000"/>
          </a:pPr>
          <a:endParaRPr lang="fr-FR" sz="900" b="0" i="0" strike="noStrike">
            <a:solidFill>
              <a:srgbClr val="000000"/>
            </a:solidFill>
            <a:latin typeface="Calibri"/>
          </a:endParaRPr>
        </a:p>
        <a:p>
          <a:pPr algn="ctr" rtl="1">
            <a:defRPr sz="1000"/>
          </a:pPr>
          <a:r>
            <a:rPr lang="fr-FR" sz="1800" b="1" i="0" strike="noStrike">
              <a:solidFill>
                <a:srgbClr val="FF0000"/>
              </a:solidFill>
              <a:latin typeface="Calibri"/>
            </a:rPr>
            <a:t>	                  </a:t>
          </a:r>
          <a:r>
            <a:rPr lang="fr-FR" sz="1800" b="1" i="0" u="sng" strike="noStrike">
              <a:solidFill>
                <a:sysClr val="windowText" lastClr="000000"/>
              </a:solidFill>
              <a:latin typeface="Calibri"/>
            </a:rPr>
            <a:t>CONDITIONS GENERALES DE VENTE</a:t>
          </a:r>
        </a:p>
        <a:p>
          <a:pPr algn="l" rtl="1">
            <a:defRPr sz="1000"/>
          </a:pPr>
          <a:endParaRPr lang="fr-FR" sz="900" b="1" i="0" strike="noStrike">
            <a:solidFill>
              <a:srgbClr val="000000"/>
            </a:solidFill>
            <a:latin typeface="Calibri"/>
          </a:endParaRP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1-APPLICATION DES CONDITIONS GENERALES DE VENTE DE LA STE MBJ</a:t>
          </a:r>
        </a:p>
        <a:p>
          <a:pPr algn="l" rtl="1">
            <a:defRPr sz="1000"/>
          </a:pPr>
          <a:r>
            <a:rPr lang="fr-FR" sz="900" b="1" i="0" strike="noStrike">
              <a:solidFill>
                <a:srgbClr val="000000"/>
              </a:solidFill>
              <a:latin typeface="Calibri"/>
            </a:rPr>
            <a:t>Les présentes conditions générales de vente sont applicables à tout produit ou service vendus par la Sté MBJ.</a:t>
          </a:r>
        </a:p>
        <a:p>
          <a:pPr algn="l" rtl="1">
            <a:defRPr sz="1000"/>
          </a:pPr>
          <a:r>
            <a:rPr lang="fr-FR" sz="900" b="1" i="0" strike="noStrike">
              <a:solidFill>
                <a:srgbClr val="000000"/>
              </a:solidFill>
              <a:latin typeface="Calibri"/>
            </a:rPr>
            <a:t>Aucune dérogation ne pourra être accordée sans l’accord écrit de la Sté MBJ, nonobstant toute stipulation contraire figurant sur les propres conditions d’achat du client </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2-ACCEPTATION DES COMMANDES</a:t>
          </a:r>
        </a:p>
        <a:p>
          <a:pPr algn="l" rtl="1">
            <a:defRPr sz="1000"/>
          </a:pPr>
          <a:r>
            <a:rPr lang="fr-FR" sz="900" b="1" i="0" strike="noStrike">
              <a:solidFill>
                <a:srgbClr val="000000"/>
              </a:solidFill>
              <a:latin typeface="Calibri"/>
            </a:rPr>
            <a:t>Les commandes qui nous sont adressées directement par nos clients ou qui sont transmises par nos  agents ou représentants ne lient notre société que lorsqu’elles ont été confirmées par écrit.</a:t>
          </a:r>
        </a:p>
        <a:p>
          <a:pPr algn="l" rtl="1">
            <a:defRPr sz="1000"/>
          </a:pPr>
          <a:r>
            <a:rPr lang="fr-FR" sz="900" b="1" i="0" strike="noStrike">
              <a:solidFill>
                <a:srgbClr val="000000"/>
              </a:solidFill>
              <a:latin typeface="Calibri"/>
            </a:rPr>
            <a:t>Il appartient au client de choisir les produits en fonction des besoins de son entreprise.</a:t>
          </a:r>
        </a:p>
        <a:p>
          <a:pPr algn="l" rtl="1">
            <a:defRPr sz="1000"/>
          </a:pPr>
          <a:r>
            <a:rPr lang="fr-FR" sz="900" b="1" i="0" strike="noStrike">
              <a:solidFill>
                <a:srgbClr val="000000"/>
              </a:solidFill>
              <a:latin typeface="Calibri"/>
            </a:rPr>
            <a:t>Les délais de livraisons ne sont donnés qu’a titre indicatif.</a:t>
          </a:r>
        </a:p>
        <a:p>
          <a:pPr algn="l" rtl="1">
            <a:defRPr sz="1000"/>
          </a:pPr>
          <a:r>
            <a:rPr lang="fr-FR" sz="900" b="1" i="0" strike="noStrike">
              <a:solidFill>
                <a:srgbClr val="000000"/>
              </a:solidFill>
              <a:latin typeface="Calibri"/>
            </a:rPr>
            <a:t>La signature par le client du bon de livraison, sans observation écrite de sa part sur le dit bon, vaut acceptation que la livraison est en tous points conforme à sa demande. </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3-TRANSPORT</a:t>
          </a:r>
        </a:p>
        <a:p>
          <a:pPr algn="l" rtl="1">
            <a:defRPr sz="1000"/>
          </a:pPr>
          <a:r>
            <a:rPr lang="fr-FR" sz="900" b="1" i="0" strike="noStrike">
              <a:solidFill>
                <a:srgbClr val="000000"/>
              </a:solidFill>
              <a:latin typeface="Calibri"/>
            </a:rPr>
            <a:t>Tous les matériels vendus voyagent aux risques et périls de l’acheteur, quel que soit le mode de transport ou les modalités de règlement du prix du transport.</a:t>
          </a:r>
        </a:p>
        <a:p>
          <a:pPr algn="l" rtl="1">
            <a:defRPr sz="1000"/>
          </a:pPr>
          <a:endParaRPr lang="fr-FR" sz="900" b="0" i="0" strike="noStrike">
            <a:solidFill>
              <a:srgbClr val="000000"/>
            </a:solidFill>
            <a:latin typeface="Calibri"/>
          </a:endParaRPr>
        </a:p>
        <a:p>
          <a:pPr algn="l" rtl="1">
            <a:defRPr sz="1000"/>
          </a:pPr>
          <a:r>
            <a:rPr lang="fr-FR" sz="900" b="1" i="0" u="sng" strike="noStrike">
              <a:solidFill>
                <a:srgbClr val="000000"/>
              </a:solidFill>
              <a:latin typeface="Calibri"/>
            </a:rPr>
            <a:t>4-MODALITES DE PAIEMENT</a:t>
          </a:r>
        </a:p>
        <a:p>
          <a:pPr algn="l" rtl="1">
            <a:defRPr sz="1000"/>
          </a:pPr>
          <a:r>
            <a:rPr lang="fr-FR" sz="900" b="1" i="0" strike="noStrike">
              <a:solidFill>
                <a:srgbClr val="000000"/>
              </a:solidFill>
              <a:latin typeface="Calibri"/>
            </a:rPr>
            <a:t>Sauf stipulation contraire sur la confirmation de commande ou la facture concernant des délais de paiement, les factures sont payables à réception. Dans le cas ou des échéances sont fixées en accord avec notre société, elles sont de rigueur.</a:t>
          </a:r>
        </a:p>
        <a:p>
          <a:pPr algn="l" rtl="1">
            <a:defRPr sz="1000"/>
          </a:pPr>
          <a:r>
            <a:rPr lang="fr-FR" sz="900" b="1" i="0" strike="noStrike">
              <a:solidFill>
                <a:srgbClr val="000000"/>
              </a:solidFill>
              <a:latin typeface="Calibri"/>
            </a:rPr>
            <a:t>Le non paiement de l’une d’entre elles entraîne l’exigibilité de la totalité de la créance sans autre avis.</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5-INTERETS DE RETARD</a:t>
          </a:r>
        </a:p>
        <a:p>
          <a:pPr algn="l" rtl="1">
            <a:defRPr sz="1000"/>
          </a:pPr>
          <a:r>
            <a:rPr lang="fr-FR" sz="900" b="1" i="0" strike="noStrike">
              <a:solidFill>
                <a:srgbClr val="000000"/>
              </a:solidFill>
              <a:latin typeface="Calibri"/>
            </a:rPr>
            <a:t>Tout retard dans les paiements entraîne de plein droit, après mise en demeure, le paiement d’intérêts de retard au taux de la B.C.E. augmenté de 7 points.</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6-GARANTIE</a:t>
          </a:r>
        </a:p>
        <a:p>
          <a:pPr algn="l" rtl="1">
            <a:defRPr sz="1000"/>
          </a:pPr>
          <a:r>
            <a:rPr lang="fr-FR" sz="900" b="1" i="0" strike="noStrike">
              <a:solidFill>
                <a:srgbClr val="000000"/>
              </a:solidFill>
              <a:latin typeface="Calibri"/>
            </a:rPr>
            <a:t>La Sté MBJ rappelle qu’en tant que distributeur, elle est l’intermédiaire entre le constructeur et l’acheteur et qu’en   conséquence, les produits vendus par la Sté MBJ sont garantis dans les conditions déterminées par le fabriquant et communiquées au client qui en fait la demande. Pour bénéficier de cette garantie, le client devra aviser par écrit notre service technique des désordres allégués. Toute cause extérieure (mauvaise utilisation ou condition de stockage, dégât électrique, ou autre dégât extérieur) n’est pas couverte par la garantie. Les logiciels sont utilisés et paramétrés sous les seuls direction, contrôle et responsabilité du client. Il est entendu que ces dispositions ne font pas obstacle à l'exercice de la garantie légale.</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7-LIMITATION DE RESPONSABILITE</a:t>
          </a:r>
        </a:p>
        <a:p>
          <a:pPr algn="l" rtl="1">
            <a:defRPr sz="1000"/>
          </a:pPr>
          <a:r>
            <a:rPr lang="fr-FR" sz="900" b="1" i="0" strike="noStrike">
              <a:solidFill>
                <a:srgbClr val="000000"/>
              </a:solidFill>
              <a:latin typeface="Calibri"/>
            </a:rPr>
            <a:t>La Sté MBJ ne sera tenue à aucune indemnisation pour les dommages immatériels tels que perte d’exploitation, ou tout autre préjudice financier ou commercial ou autre subi par le client suite à l’utilisation ou à la défaillance des marchandises livrées ou des prestations effectuées par la Sté MBJ . Le client reconnaît formellement avoir été informé par la Sté MBJ qu’il lui appartenait de réaliser des sauvegardes de ses données et de les conserver pendant la durée légale. Le client reconnaît également qu’il a bénéficié de tous les conseils, informations ou essais, suffisants à sa prise de décision.</a:t>
          </a:r>
        </a:p>
        <a:p>
          <a:pPr algn="l" rtl="1">
            <a:defRPr sz="1000"/>
          </a:pPr>
          <a:r>
            <a:rPr lang="fr-FR" sz="900" b="1" i="1" u="none" strike="noStrike">
              <a:solidFill>
                <a:sysClr val="windowText" lastClr="000000"/>
              </a:solidFill>
              <a:latin typeface="Calibri"/>
            </a:rPr>
            <a:t>La constation d’une utilisation inappropriée (installation de logiciel tierce, navigation sur internet via le terminal de point de vente...), ou d’une manipulation sur le matériel par une personne extérieur à la société MBJ et entrainant un disfonctionnement ou une incapacité à remplir son rôle de la part du matériel entrainera des frais de 500€ H.T pour les opérations effectuées par le SAV.</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8-RESERVE DE PROPRIETE</a:t>
          </a:r>
        </a:p>
        <a:p>
          <a:pPr algn="l" rtl="1">
            <a:defRPr sz="1000"/>
          </a:pPr>
          <a:r>
            <a:rPr lang="fr-FR" sz="900" b="1" i="0" strike="noStrike">
              <a:solidFill>
                <a:srgbClr val="000000"/>
              </a:solidFill>
              <a:latin typeface="Calibri"/>
            </a:rPr>
            <a:t>Conformément à la loi 80-335 du 12 mai 1980, la Sté MB se réserve expressément la propriété des marchandises livrées jusqu’à paiement intégral. La Sté MBJ pourra à tout moment reprendre les produits chez le client ou  exiger le paiement direct des sous acquéreurs éventuels. L’ouverture d’une procédure judiciaire à l’encontre du client ne peut faire obstacle à la revendication des marchandises par la Sté MBJ. Les acomptes versés restent acquis à la Sté MBJ à titre de dédommagement. Toutefois, les risques de perte ou de dommages subis ou causés par les produits vendus sont transférés au client au moment de la livraison.</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9-ELECTION DE DOMICILE ET JURIDICTION</a:t>
          </a:r>
        </a:p>
        <a:p>
          <a:pPr algn="l" rtl="1">
            <a:defRPr sz="1000"/>
          </a:pPr>
          <a:r>
            <a:rPr lang="fr-FR" sz="900" b="1" i="0" strike="noStrike">
              <a:solidFill>
                <a:srgbClr val="000000"/>
              </a:solidFill>
              <a:latin typeface="Calibri"/>
            </a:rPr>
            <a:t>L’élection de domicile est faite par la Sté MBJ  à son siège social. En cas de contestation relative à l’exécution d’un contrat de vente ou au paiement du prix ainsi qu’en cas de litige relatif  à l’interprétation ou à l’exécution des clauses et des conditions ci-dessus indiquées, le tribunal de commerce de Saint-Brieuc, sera seul compétent quels que soient le lieu de livraison, le mode de paiement accepté et même en cas d’appel de garantie  ou de pluralité de défendeurs.</a:t>
          </a:r>
        </a:p>
        <a:p>
          <a:pPr algn="l" rtl="1">
            <a:defRPr sz="1000"/>
          </a:pPr>
          <a:r>
            <a:rPr lang="fr-FR" sz="900" b="1" i="0" strike="noStrike">
              <a:solidFill>
                <a:srgbClr val="000000"/>
              </a:solidFill>
              <a:latin typeface="Calibri"/>
            </a:rPr>
            <a:t> </a:t>
          </a:r>
          <a:endParaRPr lang="fr-FR" sz="900" b="0" i="0" strike="noStrike">
            <a:solidFill>
              <a:srgbClr val="000000"/>
            </a:solidFill>
            <a:latin typeface="Calibri"/>
          </a:endParaRPr>
        </a:p>
        <a:p>
          <a:pPr algn="l" rtl="1">
            <a:defRPr sz="1000"/>
          </a:pPr>
          <a:endParaRPr lang="fr-FR" sz="900" b="0" i="0" strike="noStrike">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P49"/>
  <sheetViews>
    <sheetView showZeros="0" tabSelected="1" showWhiteSpace="0" zoomScale="115" workbookViewId="0">
      <selection activeCell="O26" sqref="O26"/>
    </sheetView>
  </sheetViews>
  <sheetFormatPr baseColWidth="10" defaultColWidth="9.140625" defaultRowHeight="15" x14ac:dyDescent="0.25"/>
  <cols>
    <col min="1" max="1" width="13.5703125" style="155" customWidth="1"/>
    <col min="2" max="2" width="9.140625" style="155"/>
    <col min="3" max="3" width="13.7109375" style="155" customWidth="1"/>
    <col min="4" max="4" width="15.28515625" style="155" customWidth="1"/>
    <col min="5" max="5" width="7.140625" style="155" customWidth="1"/>
    <col min="6" max="6" width="13.7109375" style="155" customWidth="1"/>
    <col min="7" max="7" width="12.42578125" style="155" customWidth="1"/>
    <col min="8" max="9" width="9.140625" style="155"/>
    <col min="10" max="10" width="10.85546875" style="155" customWidth="1"/>
    <col min="11" max="14" width="13.42578125" style="155" customWidth="1"/>
    <col min="15" max="16384" width="9.140625" style="155"/>
  </cols>
  <sheetData>
    <row r="3" spans="1:13" ht="15.75" thickBot="1" x14ac:dyDescent="0.3">
      <c r="E3" s="156"/>
    </row>
    <row r="4" spans="1:13" ht="16.5" customHeight="1" x14ac:dyDescent="0.25">
      <c r="E4" s="226" t="s">
        <v>132</v>
      </c>
      <c r="F4" s="227"/>
      <c r="G4" s="228"/>
    </row>
    <row r="5" spans="1:13" x14ac:dyDescent="0.25">
      <c r="E5" s="246" t="s">
        <v>133</v>
      </c>
      <c r="F5" s="247"/>
      <c r="G5" s="248"/>
    </row>
    <row r="6" spans="1:13" x14ac:dyDescent="0.25">
      <c r="E6" s="249" t="s">
        <v>134</v>
      </c>
      <c r="F6" s="250"/>
      <c r="G6" s="251"/>
    </row>
    <row r="7" spans="1:13" x14ac:dyDescent="0.25">
      <c r="E7" s="219" t="s">
        <v>135</v>
      </c>
      <c r="F7" s="220"/>
      <c r="G7" s="221"/>
    </row>
    <row r="8" spans="1:13" x14ac:dyDescent="0.25">
      <c r="E8" s="219" t="s">
        <v>136</v>
      </c>
      <c r="F8" s="220"/>
      <c r="G8" s="221"/>
    </row>
    <row r="9" spans="1:13" ht="15.75" thickBot="1" x14ac:dyDescent="0.3">
      <c r="D9" s="157"/>
      <c r="E9" s="237" t="s">
        <v>137</v>
      </c>
      <c r="F9" s="238"/>
      <c r="G9" s="239"/>
    </row>
    <row r="10" spans="1:13" x14ac:dyDescent="0.25">
      <c r="E10" s="158"/>
      <c r="F10" s="159"/>
      <c r="G10" s="160"/>
    </row>
    <row r="11" spans="1:13" x14ac:dyDescent="0.25">
      <c r="E11" s="158"/>
      <c r="F11" s="159"/>
      <c r="G11" s="160"/>
      <c r="I11" s="224" t="s">
        <v>360</v>
      </c>
      <c r="J11" s="225"/>
      <c r="K11" s="225"/>
      <c r="L11" s="225"/>
      <c r="M11" s="225"/>
    </row>
    <row r="12" spans="1:13" ht="15.75" thickBot="1" x14ac:dyDescent="0.3">
      <c r="E12" s="158"/>
      <c r="F12" s="159"/>
      <c r="G12" s="160"/>
      <c r="I12" s="225"/>
      <c r="J12" s="225"/>
      <c r="K12" s="225"/>
      <c r="L12" s="225"/>
      <c r="M12" s="225"/>
    </row>
    <row r="13" spans="1:13" x14ac:dyDescent="0.25">
      <c r="E13" s="240" t="s">
        <v>359</v>
      </c>
      <c r="F13" s="241"/>
      <c r="G13" s="242"/>
      <c r="I13" s="225"/>
      <c r="J13" s="225"/>
      <c r="K13" s="225"/>
      <c r="L13" s="225"/>
      <c r="M13" s="225"/>
    </row>
    <row r="14" spans="1:13" ht="15.75" thickBot="1" x14ac:dyDescent="0.3">
      <c r="E14" s="243"/>
      <c r="F14" s="244"/>
      <c r="G14" s="245"/>
      <c r="I14" s="225"/>
      <c r="J14" s="225"/>
      <c r="K14" s="225"/>
      <c r="L14" s="225"/>
      <c r="M14" s="225"/>
    </row>
    <row r="15" spans="1:13" ht="15.75" thickBot="1" x14ac:dyDescent="0.3">
      <c r="E15" s="161"/>
      <c r="F15" s="160"/>
      <c r="G15" s="160"/>
      <c r="I15" s="225"/>
      <c r="J15" s="225"/>
      <c r="K15" s="225"/>
      <c r="L15" s="225"/>
      <c r="M15" s="225"/>
    </row>
    <row r="16" spans="1:13" ht="27" customHeight="1" x14ac:dyDescent="0.25">
      <c r="A16" s="231" t="s">
        <v>131</v>
      </c>
      <c r="B16" s="232"/>
      <c r="C16" s="232"/>
      <c r="D16" s="232"/>
      <c r="E16" s="232"/>
      <c r="F16" s="232"/>
      <c r="G16" s="233"/>
      <c r="I16" s="225"/>
      <c r="J16" s="225"/>
      <c r="K16" s="225"/>
      <c r="L16" s="225"/>
      <c r="M16" s="225"/>
    </row>
    <row r="17" spans="1:16" ht="15.75" customHeight="1" thickBot="1" x14ac:dyDescent="0.3">
      <c r="A17" s="234"/>
      <c r="B17" s="235"/>
      <c r="C17" s="235"/>
      <c r="D17" s="235"/>
      <c r="E17" s="235"/>
      <c r="F17" s="235"/>
      <c r="G17" s="236"/>
      <c r="I17" s="225"/>
      <c r="J17" s="225"/>
      <c r="K17" s="225"/>
      <c r="L17" s="225"/>
      <c r="M17" s="225"/>
    </row>
    <row r="18" spans="1:16" ht="15.75" customHeight="1" thickBot="1" x14ac:dyDescent="0.3">
      <c r="A18" s="162"/>
      <c r="B18" s="163"/>
      <c r="C18" s="163"/>
      <c r="D18" s="163"/>
      <c r="E18" s="163"/>
      <c r="F18" s="163"/>
      <c r="G18" s="163"/>
      <c r="H18" s="160"/>
      <c r="I18" s="225"/>
      <c r="J18" s="225"/>
      <c r="K18" s="225"/>
      <c r="L18" s="225"/>
      <c r="M18" s="225"/>
    </row>
    <row r="19" spans="1:16" ht="19.5" thickBot="1" x14ac:dyDescent="0.35">
      <c r="A19" s="229" t="s">
        <v>0</v>
      </c>
      <c r="B19" s="230"/>
      <c r="C19" s="230"/>
      <c r="D19" s="192" t="s">
        <v>344</v>
      </c>
      <c r="E19" s="193" t="s">
        <v>1</v>
      </c>
      <c r="F19" s="192" t="s">
        <v>2</v>
      </c>
      <c r="G19" s="193" t="s">
        <v>3</v>
      </c>
      <c r="I19" s="225"/>
      <c r="J19" s="225"/>
      <c r="K19" s="225"/>
      <c r="L19" s="225"/>
      <c r="M19" s="225"/>
    </row>
    <row r="20" spans="1:16" x14ac:dyDescent="0.25">
      <c r="A20" s="222" t="s">
        <v>273</v>
      </c>
      <c r="B20" s="223"/>
      <c r="C20" s="223"/>
      <c r="D20" s="164" t="str">
        <f t="shared" ref="D20:D37" si="0">IF(ISNA(VLOOKUP($A20,Produits,2,FALSE)),"",VLOOKUP($A20,Produits,2,FALSE))</f>
        <v/>
      </c>
      <c r="E20" s="165"/>
      <c r="F20" s="166" t="str">
        <f t="shared" ref="F20:F40" si="1">IF(ISNA(VLOOKUP($A20,Produits,5,FALSE)),"",VLOOKUP($A20,Produits,5,FALSE))</f>
        <v/>
      </c>
      <c r="G20" s="167" t="str">
        <f>IF(ISERROR(F20*E20),"",F20*E20)</f>
        <v/>
      </c>
      <c r="I20" s="225"/>
      <c r="J20" s="225"/>
      <c r="K20" s="225"/>
      <c r="L20" s="225"/>
      <c r="M20" s="225"/>
    </row>
    <row r="21" spans="1:16" x14ac:dyDescent="0.25">
      <c r="A21" s="222" t="s">
        <v>142</v>
      </c>
      <c r="B21" s="223"/>
      <c r="C21" s="223"/>
      <c r="D21" s="164" t="str">
        <f t="shared" si="0"/>
        <v/>
      </c>
      <c r="E21" s="165"/>
      <c r="F21" s="166" t="str">
        <f t="shared" si="1"/>
        <v/>
      </c>
      <c r="G21" s="167" t="str">
        <f t="shared" ref="G21:G40" si="2">IF(ISERROR(F21*E21),"",F21*E21)</f>
        <v/>
      </c>
      <c r="I21" s="225"/>
      <c r="J21" s="225"/>
      <c r="K21" s="225"/>
      <c r="L21" s="225"/>
      <c r="M21" s="225"/>
    </row>
    <row r="22" spans="1:16" ht="15" customHeight="1" x14ac:dyDescent="0.25">
      <c r="A22" s="222" t="s">
        <v>205</v>
      </c>
      <c r="B22" s="223"/>
      <c r="C22" s="223"/>
      <c r="D22" s="164" t="str">
        <f t="shared" si="0"/>
        <v/>
      </c>
      <c r="E22" s="165"/>
      <c r="F22" s="166" t="str">
        <f t="shared" si="1"/>
        <v/>
      </c>
      <c r="G22" s="167" t="str">
        <f t="shared" si="2"/>
        <v/>
      </c>
      <c r="I22" s="225"/>
      <c r="J22" s="225"/>
      <c r="K22" s="225"/>
      <c r="L22" s="225"/>
      <c r="M22" s="225"/>
      <c r="N22" s="168"/>
      <c r="O22" s="168"/>
      <c r="P22" s="168"/>
    </row>
    <row r="23" spans="1:16" ht="15" customHeight="1" x14ac:dyDescent="0.25">
      <c r="A23" s="222" t="s">
        <v>143</v>
      </c>
      <c r="B23" s="223"/>
      <c r="C23" s="223"/>
      <c r="D23" s="164" t="str">
        <f t="shared" si="0"/>
        <v/>
      </c>
      <c r="E23" s="165"/>
      <c r="F23" s="166" t="str">
        <f t="shared" si="1"/>
        <v/>
      </c>
      <c r="G23" s="167" t="str">
        <f t="shared" si="2"/>
        <v/>
      </c>
      <c r="I23" s="225"/>
      <c r="J23" s="225"/>
      <c r="K23" s="225"/>
      <c r="L23" s="225"/>
      <c r="M23" s="225"/>
      <c r="N23" s="168"/>
      <c r="O23" s="168"/>
      <c r="P23" s="168"/>
    </row>
    <row r="24" spans="1:16" ht="15" customHeight="1" x14ac:dyDescent="0.25">
      <c r="A24" s="222" t="s">
        <v>144</v>
      </c>
      <c r="B24" s="223"/>
      <c r="C24" s="223"/>
      <c r="D24" s="164" t="str">
        <f t="shared" si="0"/>
        <v/>
      </c>
      <c r="E24" s="165"/>
      <c r="F24" s="166" t="str">
        <f t="shared" si="1"/>
        <v/>
      </c>
      <c r="G24" s="167" t="str">
        <f t="shared" si="2"/>
        <v/>
      </c>
      <c r="I24" s="225"/>
      <c r="J24" s="225"/>
      <c r="K24" s="225"/>
      <c r="L24" s="225"/>
      <c r="M24" s="225"/>
      <c r="N24" s="168"/>
      <c r="O24" s="168"/>
      <c r="P24" s="168"/>
    </row>
    <row r="25" spans="1:16" ht="15" customHeight="1" x14ac:dyDescent="0.25">
      <c r="A25" s="222" t="s">
        <v>145</v>
      </c>
      <c r="B25" s="223"/>
      <c r="C25" s="223"/>
      <c r="D25" s="164" t="str">
        <f t="shared" si="0"/>
        <v/>
      </c>
      <c r="E25" s="165"/>
      <c r="F25" s="166" t="str">
        <f t="shared" si="1"/>
        <v/>
      </c>
      <c r="G25" s="167" t="str">
        <f t="shared" si="2"/>
        <v/>
      </c>
      <c r="I25" s="225"/>
      <c r="J25" s="225"/>
      <c r="K25" s="225"/>
      <c r="L25" s="225"/>
      <c r="M25" s="225"/>
      <c r="N25" s="168"/>
      <c r="O25" s="168"/>
      <c r="P25" s="168"/>
    </row>
    <row r="26" spans="1:16" ht="15" customHeight="1" x14ac:dyDescent="0.25">
      <c r="A26" s="222" t="s">
        <v>146</v>
      </c>
      <c r="B26" s="223"/>
      <c r="C26" s="223"/>
      <c r="D26" s="164" t="str">
        <f t="shared" si="0"/>
        <v/>
      </c>
      <c r="E26" s="165"/>
      <c r="F26" s="166" t="str">
        <f t="shared" si="1"/>
        <v/>
      </c>
      <c r="G26" s="167" t="str">
        <f t="shared" si="2"/>
        <v/>
      </c>
      <c r="I26" s="225"/>
      <c r="J26" s="225"/>
      <c r="K26" s="225"/>
      <c r="L26" s="225"/>
      <c r="M26" s="225"/>
      <c r="N26" s="168"/>
      <c r="O26" s="168"/>
      <c r="P26" s="168"/>
    </row>
    <row r="27" spans="1:16" ht="15" customHeight="1" x14ac:dyDescent="0.25">
      <c r="A27" s="222" t="s">
        <v>147</v>
      </c>
      <c r="B27" s="223"/>
      <c r="C27" s="223"/>
      <c r="D27" s="164" t="str">
        <f t="shared" si="0"/>
        <v/>
      </c>
      <c r="E27" s="165"/>
      <c r="F27" s="166" t="str">
        <f t="shared" si="1"/>
        <v/>
      </c>
      <c r="G27" s="167" t="str">
        <f t="shared" si="2"/>
        <v/>
      </c>
      <c r="I27" s="225"/>
      <c r="J27" s="225"/>
      <c r="K27" s="225"/>
      <c r="L27" s="225"/>
      <c r="M27" s="225"/>
      <c r="N27" s="168"/>
      <c r="O27" s="168"/>
      <c r="P27" s="168"/>
    </row>
    <row r="28" spans="1:16" ht="15" customHeight="1" x14ac:dyDescent="0.25">
      <c r="A28" s="222" t="s">
        <v>311</v>
      </c>
      <c r="B28" s="223"/>
      <c r="C28" s="223"/>
      <c r="D28" s="164" t="str">
        <f t="shared" si="0"/>
        <v/>
      </c>
      <c r="E28" s="165"/>
      <c r="F28" s="166" t="str">
        <f t="shared" si="1"/>
        <v/>
      </c>
      <c r="G28" s="167" t="str">
        <f t="shared" si="2"/>
        <v/>
      </c>
      <c r="I28" s="225"/>
      <c r="J28" s="225"/>
      <c r="K28" s="225"/>
      <c r="L28" s="225"/>
      <c r="M28" s="225"/>
      <c r="N28" s="168"/>
      <c r="O28" s="168"/>
      <c r="P28" s="168"/>
    </row>
    <row r="29" spans="1:16" ht="15" customHeight="1" x14ac:dyDescent="0.25">
      <c r="A29" s="222"/>
      <c r="B29" s="223"/>
      <c r="C29" s="223"/>
      <c r="D29" s="164" t="str">
        <f t="shared" si="0"/>
        <v/>
      </c>
      <c r="E29" s="165"/>
      <c r="F29" s="166" t="str">
        <f t="shared" si="1"/>
        <v/>
      </c>
      <c r="G29" s="167" t="str">
        <f t="shared" si="2"/>
        <v/>
      </c>
      <c r="I29" s="225"/>
      <c r="J29" s="225"/>
      <c r="K29" s="225"/>
      <c r="L29" s="225"/>
      <c r="M29" s="225"/>
      <c r="N29" s="168"/>
      <c r="O29" s="168"/>
      <c r="P29" s="168"/>
    </row>
    <row r="30" spans="1:16" ht="15" customHeight="1" x14ac:dyDescent="0.25">
      <c r="A30" s="222" t="s">
        <v>337</v>
      </c>
      <c r="B30" s="223"/>
      <c r="C30" s="223"/>
      <c r="D30" s="164" t="str">
        <f t="shared" si="0"/>
        <v/>
      </c>
      <c r="E30" s="165"/>
      <c r="F30" s="166" t="str">
        <f t="shared" si="1"/>
        <v/>
      </c>
      <c r="G30" s="167" t="str">
        <f t="shared" si="2"/>
        <v/>
      </c>
      <c r="I30" s="225"/>
      <c r="J30" s="225"/>
      <c r="K30" s="225"/>
      <c r="L30" s="225"/>
      <c r="M30" s="225"/>
      <c r="N30" s="168"/>
      <c r="O30" s="168"/>
      <c r="P30" s="168"/>
    </row>
    <row r="31" spans="1:16" ht="15" customHeight="1" x14ac:dyDescent="0.25">
      <c r="A31" s="222" t="s">
        <v>150</v>
      </c>
      <c r="B31" s="223"/>
      <c r="C31" s="223"/>
      <c r="D31" s="164" t="str">
        <f t="shared" si="0"/>
        <v/>
      </c>
      <c r="E31" s="165"/>
      <c r="F31" s="166" t="str">
        <f t="shared" si="1"/>
        <v/>
      </c>
      <c r="G31" s="167" t="str">
        <f t="shared" si="2"/>
        <v/>
      </c>
      <c r="I31" s="225"/>
      <c r="J31" s="225"/>
      <c r="K31" s="225"/>
      <c r="L31" s="225"/>
      <c r="M31" s="225"/>
      <c r="N31" s="168"/>
      <c r="O31" s="168"/>
      <c r="P31" s="168"/>
    </row>
    <row r="32" spans="1:16" ht="15" customHeight="1" x14ac:dyDescent="0.25">
      <c r="A32" s="222" t="s">
        <v>151</v>
      </c>
      <c r="B32" s="223"/>
      <c r="C32" s="223"/>
      <c r="D32" s="164" t="str">
        <f t="shared" si="0"/>
        <v/>
      </c>
      <c r="E32" s="165"/>
      <c r="F32" s="166" t="str">
        <f t="shared" si="1"/>
        <v/>
      </c>
      <c r="G32" s="167" t="str">
        <f t="shared" si="2"/>
        <v/>
      </c>
      <c r="I32" s="225"/>
      <c r="J32" s="225"/>
      <c r="K32" s="225"/>
      <c r="L32" s="225"/>
      <c r="M32" s="225"/>
      <c r="N32" s="168"/>
      <c r="O32" s="168"/>
      <c r="P32" s="168"/>
    </row>
    <row r="33" spans="1:16" ht="15" customHeight="1" x14ac:dyDescent="0.25">
      <c r="A33" s="222" t="s">
        <v>152</v>
      </c>
      <c r="B33" s="223"/>
      <c r="C33" s="223"/>
      <c r="D33" s="164" t="str">
        <f t="shared" si="0"/>
        <v/>
      </c>
      <c r="E33" s="165"/>
      <c r="F33" s="166" t="str">
        <f t="shared" si="1"/>
        <v/>
      </c>
      <c r="G33" s="167" t="str">
        <f t="shared" si="2"/>
        <v/>
      </c>
      <c r="I33" s="225"/>
      <c r="J33" s="225"/>
      <c r="K33" s="225"/>
      <c r="L33" s="225"/>
      <c r="M33" s="225"/>
      <c r="N33" s="168"/>
      <c r="O33" s="168"/>
      <c r="P33" s="168"/>
    </row>
    <row r="34" spans="1:16" ht="15" customHeight="1" x14ac:dyDescent="0.25">
      <c r="A34" s="222" t="s">
        <v>154</v>
      </c>
      <c r="B34" s="223"/>
      <c r="C34" s="223"/>
      <c r="D34" s="164" t="str">
        <f t="shared" si="0"/>
        <v/>
      </c>
      <c r="E34" s="165"/>
      <c r="F34" s="166" t="str">
        <f t="shared" si="1"/>
        <v/>
      </c>
      <c r="G34" s="167" t="str">
        <f t="shared" si="2"/>
        <v/>
      </c>
      <c r="I34" s="225"/>
      <c r="J34" s="225"/>
      <c r="K34" s="225"/>
      <c r="L34" s="225"/>
      <c r="M34" s="225"/>
      <c r="N34" s="168"/>
      <c r="O34" s="168"/>
      <c r="P34" s="168"/>
    </row>
    <row r="35" spans="1:16" ht="15" customHeight="1" x14ac:dyDescent="0.25">
      <c r="A35" s="222" t="s">
        <v>153</v>
      </c>
      <c r="B35" s="223"/>
      <c r="C35" s="223"/>
      <c r="D35" s="164" t="str">
        <f t="shared" si="0"/>
        <v/>
      </c>
      <c r="E35" s="165"/>
      <c r="F35" s="166" t="str">
        <f t="shared" si="1"/>
        <v/>
      </c>
      <c r="G35" s="167" t="str">
        <f t="shared" si="2"/>
        <v/>
      </c>
      <c r="I35" s="225"/>
      <c r="J35" s="225"/>
      <c r="K35" s="225"/>
      <c r="L35" s="225"/>
      <c r="M35" s="225"/>
      <c r="N35" s="168"/>
      <c r="O35" s="168"/>
      <c r="P35" s="168"/>
    </row>
    <row r="36" spans="1:16" ht="15" customHeight="1" x14ac:dyDescent="0.25">
      <c r="A36" s="222"/>
      <c r="B36" s="223"/>
      <c r="C36" s="223"/>
      <c r="D36" s="164" t="str">
        <f t="shared" si="0"/>
        <v/>
      </c>
      <c r="E36" s="165"/>
      <c r="F36" s="166" t="str">
        <f t="shared" si="1"/>
        <v/>
      </c>
      <c r="G36" s="167" t="str">
        <f t="shared" si="2"/>
        <v/>
      </c>
      <c r="I36" s="225"/>
      <c r="J36" s="225"/>
      <c r="K36" s="225"/>
      <c r="L36" s="225"/>
      <c r="M36" s="225"/>
      <c r="N36" s="168"/>
      <c r="O36" s="168"/>
      <c r="P36" s="168"/>
    </row>
    <row r="37" spans="1:16" ht="15" customHeight="1" x14ac:dyDescent="0.25">
      <c r="A37" s="222"/>
      <c r="B37" s="223"/>
      <c r="C37" s="223"/>
      <c r="D37" s="164" t="str">
        <f t="shared" si="0"/>
        <v/>
      </c>
      <c r="E37" s="165"/>
      <c r="F37" s="166" t="str">
        <f t="shared" si="1"/>
        <v/>
      </c>
      <c r="G37" s="167" t="str">
        <f t="shared" si="2"/>
        <v/>
      </c>
      <c r="I37" s="168"/>
      <c r="J37" s="168"/>
      <c r="K37" s="168"/>
      <c r="L37" s="168"/>
      <c r="M37" s="168"/>
      <c r="N37" s="168"/>
      <c r="O37" s="168"/>
      <c r="P37" s="168"/>
    </row>
    <row r="38" spans="1:16" x14ac:dyDescent="0.25">
      <c r="A38" s="222"/>
      <c r="B38" s="223"/>
      <c r="C38" s="223"/>
      <c r="D38" s="164"/>
      <c r="E38" s="165"/>
      <c r="F38" s="166"/>
      <c r="G38" s="167"/>
    </row>
    <row r="39" spans="1:16" x14ac:dyDescent="0.25">
      <c r="A39" s="222"/>
      <c r="B39" s="223"/>
      <c r="C39" s="223"/>
      <c r="D39" s="164"/>
      <c r="E39" s="169"/>
      <c r="F39" s="166"/>
      <c r="G39" s="167"/>
    </row>
    <row r="40" spans="1:16" ht="15.75" thickBot="1" x14ac:dyDescent="0.3">
      <c r="A40" s="197"/>
      <c r="B40" s="198"/>
      <c r="C40" s="198"/>
      <c r="D40" s="196"/>
      <c r="E40" s="165"/>
      <c r="F40" s="166" t="str">
        <f t="shared" si="1"/>
        <v/>
      </c>
      <c r="G40" s="167" t="str">
        <f t="shared" si="2"/>
        <v/>
      </c>
    </row>
    <row r="41" spans="1:16" ht="16.5" thickTop="1" thickBot="1" x14ac:dyDescent="0.3">
      <c r="A41" s="211" t="s">
        <v>167</v>
      </c>
      <c r="B41" s="212"/>
      <c r="C41" s="212"/>
      <c r="D41" s="177" t="str">
        <f>VLOOKUP(A41,DUSAM2,2,FALSE)</f>
        <v>0€ H.T/MOIS</v>
      </c>
      <c r="E41" s="170"/>
      <c r="F41" s="171"/>
      <c r="G41" s="172">
        <f>VLOOKUP(A41,DUSAM2,3,FALSE)</f>
        <v>0</v>
      </c>
      <c r="I41" s="306" t="s">
        <v>217</v>
      </c>
      <c r="J41" s="307"/>
      <c r="K41" s="308" t="s">
        <v>374</v>
      </c>
      <c r="L41" s="308"/>
      <c r="M41" s="309"/>
    </row>
    <row r="42" spans="1:16" ht="15.75" thickBot="1" x14ac:dyDescent="0.3">
      <c r="A42" s="216" t="s">
        <v>215</v>
      </c>
      <c r="B42" s="217"/>
      <c r="C42" s="217"/>
      <c r="D42" s="218"/>
      <c r="E42" s="173"/>
      <c r="F42" s="166"/>
      <c r="G42" s="167"/>
      <c r="I42" s="310" t="s">
        <v>216</v>
      </c>
      <c r="J42" s="311"/>
      <c r="K42" s="312"/>
      <c r="L42" s="312"/>
      <c r="M42" s="313"/>
    </row>
    <row r="43" spans="1:16" x14ac:dyDescent="0.25">
      <c r="A43" s="178" t="s">
        <v>7</v>
      </c>
      <c r="B43" s="179" t="s">
        <v>8</v>
      </c>
      <c r="C43" s="180" t="s">
        <v>342</v>
      </c>
      <c r="D43" s="181" t="s">
        <v>343</v>
      </c>
      <c r="E43" s="173"/>
      <c r="F43" s="166"/>
      <c r="G43" s="167"/>
      <c r="I43" s="310" t="s">
        <v>215</v>
      </c>
      <c r="J43" s="311"/>
      <c r="K43" s="312"/>
      <c r="L43" s="312"/>
      <c r="M43" s="313"/>
    </row>
    <row r="44" spans="1:16" ht="15.75" thickBot="1" x14ac:dyDescent="0.3">
      <c r="A44" s="182">
        <f>G46</f>
        <v>0</v>
      </c>
      <c r="B44" s="183">
        <f>INDEX(Locam!B4:E9,MATCH(A44,{0,301,3001,5001,8001,12001,100000}),MATCH(L.O.A,DUREE_LOA))</f>
        <v>2.7009999999999999E-2</v>
      </c>
      <c r="C44" s="184">
        <f>TOTAL.L.O.A</f>
        <v>0</v>
      </c>
      <c r="D44" s="185" t="str">
        <f>"+" &amp; " " &amp; D41</f>
        <v>+ 0€ H.T/MOIS</v>
      </c>
      <c r="E44" s="173"/>
      <c r="F44" s="166"/>
      <c r="G44" s="167"/>
      <c r="I44" s="314" t="s">
        <v>218</v>
      </c>
      <c r="J44" s="315"/>
      <c r="K44" s="316"/>
      <c r="L44" s="316"/>
      <c r="M44" s="317"/>
    </row>
    <row r="45" spans="1:16" ht="15.75" thickBot="1" x14ac:dyDescent="0.3">
      <c r="A45" s="213" t="s">
        <v>294</v>
      </c>
      <c r="B45" s="214"/>
      <c r="C45" s="214"/>
      <c r="D45" s="215"/>
      <c r="E45" s="174"/>
      <c r="F45" s="175"/>
      <c r="G45" s="176"/>
    </row>
    <row r="46" spans="1:16" x14ac:dyDescent="0.25">
      <c r="A46" s="199" t="s">
        <v>115</v>
      </c>
      <c r="B46" s="200"/>
      <c r="C46" s="186"/>
      <c r="D46" s="186"/>
      <c r="E46" s="205" t="s">
        <v>4</v>
      </c>
      <c r="F46" s="206"/>
      <c r="G46" s="189">
        <f>SUMIF(TOTALHT,"&lt;&gt;#N/A")</f>
        <v>0</v>
      </c>
    </row>
    <row r="47" spans="1:16" x14ac:dyDescent="0.25">
      <c r="A47" s="201"/>
      <c r="B47" s="202"/>
      <c r="C47" s="187"/>
      <c r="D47" s="187"/>
      <c r="E47" s="207" t="s">
        <v>5</v>
      </c>
      <c r="F47" s="208"/>
      <c r="G47" s="190">
        <f>G46*20%</f>
        <v>0</v>
      </c>
    </row>
    <row r="48" spans="1:16" x14ac:dyDescent="0.25">
      <c r="A48" s="203"/>
      <c r="B48" s="204"/>
      <c r="C48" s="188"/>
      <c r="D48" s="188"/>
      <c r="E48" s="209" t="s">
        <v>6</v>
      </c>
      <c r="F48" s="210"/>
      <c r="G48" s="191">
        <f>G46+G47</f>
        <v>0</v>
      </c>
    </row>
    <row r="49" spans="2:2" x14ac:dyDescent="0.25">
      <c r="B49" s="160"/>
    </row>
  </sheetData>
  <sheetProtection selectLockedCells="1"/>
  <mergeCells count="46">
    <mergeCell ref="I41:J41"/>
    <mergeCell ref="I42:J42"/>
    <mergeCell ref="I43:J43"/>
    <mergeCell ref="I44:J44"/>
    <mergeCell ref="K41:M41"/>
    <mergeCell ref="K42:M42"/>
    <mergeCell ref="K43:M43"/>
    <mergeCell ref="K44:M44"/>
    <mergeCell ref="I11:M36"/>
    <mergeCell ref="E4:G4"/>
    <mergeCell ref="E8:G8"/>
    <mergeCell ref="A24:C24"/>
    <mergeCell ref="A26:C26"/>
    <mergeCell ref="A28:C28"/>
    <mergeCell ref="A19:C19"/>
    <mergeCell ref="A23:C23"/>
    <mergeCell ref="A16:G17"/>
    <mergeCell ref="A20:C20"/>
    <mergeCell ref="A21:C21"/>
    <mergeCell ref="A22:C22"/>
    <mergeCell ref="E9:G9"/>
    <mergeCell ref="E13:G14"/>
    <mergeCell ref="E5:G5"/>
    <mergeCell ref="E6:G6"/>
    <mergeCell ref="E7:G7"/>
    <mergeCell ref="A35:C35"/>
    <mergeCell ref="A38:C38"/>
    <mergeCell ref="A39:C39"/>
    <mergeCell ref="A25:C25"/>
    <mergeCell ref="A27:C27"/>
    <mergeCell ref="A36:C36"/>
    <mergeCell ref="A29:C29"/>
    <mergeCell ref="A30:C30"/>
    <mergeCell ref="A31:C31"/>
    <mergeCell ref="A32:C32"/>
    <mergeCell ref="A33:C33"/>
    <mergeCell ref="A37:C37"/>
    <mergeCell ref="A34:C34"/>
    <mergeCell ref="A40:C40"/>
    <mergeCell ref="A46:B48"/>
    <mergeCell ref="E46:F46"/>
    <mergeCell ref="E47:F47"/>
    <mergeCell ref="E48:F48"/>
    <mergeCell ref="A41:C41"/>
    <mergeCell ref="A45:D45"/>
    <mergeCell ref="A42:D42"/>
  </mergeCells>
  <dataValidations count="3">
    <dataValidation type="list" allowBlank="1" showInputMessage="1" showErrorMessage="1" sqref="A20:C39">
      <formula1>Désignation</formula1>
    </dataValidation>
    <dataValidation type="list" allowBlank="1" showInputMessage="1" showErrorMessage="1" sqref="A41:C41">
      <formula1>DUSAM</formula1>
    </dataValidation>
    <dataValidation type="list" allowBlank="1" showInputMessage="1" showErrorMessage="1" sqref="A42:D42">
      <formula1>LOCATION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46"/>
  <sheetViews>
    <sheetView showZeros="0" topLeftCell="A7" workbookViewId="0">
      <selection activeCell="A28" sqref="A28:C28"/>
    </sheetView>
  </sheetViews>
  <sheetFormatPr baseColWidth="10" defaultColWidth="9.140625" defaultRowHeight="15" x14ac:dyDescent="0.25"/>
  <cols>
    <col min="1" max="1" width="11.28515625" customWidth="1"/>
    <col min="2" max="2" width="7.140625" customWidth="1"/>
    <col min="3" max="3" width="18.5703125" customWidth="1"/>
    <col min="4" max="4" width="13.85546875" customWidth="1"/>
    <col min="5" max="5" width="5.5703125" customWidth="1"/>
    <col min="6" max="6" width="9.42578125" customWidth="1"/>
    <col min="7" max="7" width="11.85546875" customWidth="1"/>
    <col min="8" max="8" width="9.42578125" customWidth="1"/>
    <col min="9" max="9" width="10.5703125" customWidth="1"/>
    <col min="10" max="10" width="10" style="5" customWidth="1"/>
    <col min="11" max="11" width="15.140625" style="5" customWidth="1"/>
  </cols>
  <sheetData>
    <row r="1" spans="1:16" x14ac:dyDescent="0.25">
      <c r="E1" s="3"/>
      <c r="F1" s="2"/>
      <c r="G1" s="2"/>
      <c r="H1" s="1"/>
      <c r="I1" s="254" t="str">
        <f>'Devis Client'!$E$4</f>
        <v>SOCIETE</v>
      </c>
      <c r="J1" s="255"/>
      <c r="K1" s="256"/>
    </row>
    <row r="2" spans="1:16" x14ac:dyDescent="0.25">
      <c r="I2" s="257" t="str">
        <f>'Devis Client'!E5</f>
        <v>NOM PRENOM</v>
      </c>
      <c r="J2" s="258"/>
      <c r="K2" s="259"/>
    </row>
    <row r="3" spans="1:16" x14ac:dyDescent="0.25">
      <c r="I3" s="260" t="str">
        <f>'Devis Client'!E6</f>
        <v>ADRESSE</v>
      </c>
      <c r="J3" s="261"/>
      <c r="K3" s="262"/>
    </row>
    <row r="4" spans="1:16" ht="15.75" thickBot="1" x14ac:dyDescent="0.3">
      <c r="E4" s="4"/>
      <c r="F4" s="1"/>
      <c r="G4" s="1"/>
      <c r="H4" s="1"/>
      <c r="I4" s="263" t="str">
        <f>'Devis Client'!E7</f>
        <v>CP VILLE</v>
      </c>
      <c r="J4" s="264"/>
      <c r="K4" s="265"/>
    </row>
    <row r="5" spans="1:16" ht="16.5" customHeight="1" thickBot="1" x14ac:dyDescent="0.3">
      <c r="A5" s="278" t="str">
        <f>'Devis Client'!$A$16</f>
        <v>XXXXXXXXXXXXXXXXXXXXXXXXXXXXXX</v>
      </c>
      <c r="B5" s="279"/>
      <c r="C5" s="279"/>
      <c r="D5" s="279"/>
      <c r="E5" s="279"/>
      <c r="F5" s="279"/>
      <c r="G5" s="279"/>
      <c r="H5" s="280"/>
      <c r="I5" s="266" t="str">
        <f>'Devis Client'!E8</f>
        <v>TELEPHONE</v>
      </c>
      <c r="J5" s="267"/>
      <c r="K5" s="268"/>
    </row>
    <row r="6" spans="1:16" ht="16.5" customHeight="1" thickBot="1" x14ac:dyDescent="0.3">
      <c r="A6" s="281"/>
      <c r="B6" s="282"/>
      <c r="C6" s="282"/>
      <c r="D6" s="282"/>
      <c r="E6" s="282"/>
      <c r="F6" s="282"/>
      <c r="G6" s="282"/>
      <c r="H6" s="283"/>
      <c r="I6" s="270" t="str">
        <f>'Devis Client'!E13</f>
        <v>DATE !!!!!!!!!!!!!!!!!</v>
      </c>
      <c r="J6" s="271"/>
      <c r="K6" s="272"/>
    </row>
    <row r="7" spans="1:16" ht="15.75" thickBot="1" x14ac:dyDescent="0.3">
      <c r="A7" s="38"/>
      <c r="B7" s="6"/>
      <c r="C7" s="6"/>
      <c r="D7" s="6"/>
      <c r="E7" s="6"/>
      <c r="F7" s="6"/>
      <c r="G7" s="6"/>
      <c r="H7" s="6"/>
      <c r="I7" s="273"/>
      <c r="J7" s="274"/>
      <c r="K7" s="275"/>
    </row>
    <row r="8" spans="1:16" ht="19.5" thickBot="1" x14ac:dyDescent="0.35">
      <c r="A8" s="298" t="s">
        <v>0</v>
      </c>
      <c r="B8" s="299"/>
      <c r="C8" s="300"/>
      <c r="D8" s="151" t="s">
        <v>76</v>
      </c>
      <c r="E8" s="151" t="s">
        <v>1</v>
      </c>
      <c r="F8" s="7" t="s">
        <v>73</v>
      </c>
      <c r="G8" s="151" t="s">
        <v>77</v>
      </c>
      <c r="H8" s="79" t="s">
        <v>74</v>
      </c>
      <c r="I8" s="79" t="s">
        <v>78</v>
      </c>
      <c r="J8" s="79" t="s">
        <v>75</v>
      </c>
      <c r="K8" s="79" t="s">
        <v>79</v>
      </c>
    </row>
    <row r="9" spans="1:16" x14ac:dyDescent="0.25">
      <c r="A9" s="296" t="str">
        <f>'Devis Client'!$A$20</f>
        <v>CAISSE</v>
      </c>
      <c r="B9" s="297"/>
      <c r="C9" s="297"/>
      <c r="D9" s="99" t="str">
        <f>'Devis Client'!D20</f>
        <v/>
      </c>
      <c r="E9" s="48">
        <f>'Devis Client'!E20</f>
        <v>0</v>
      </c>
      <c r="F9" s="8" t="str">
        <f t="shared" ref="F9:F26" si="0">IF(ISNA(VLOOKUP($A9,Produits,3,FALSE)),"",VLOOKUP($A9,Produits,3,FALSE))</f>
        <v/>
      </c>
      <c r="G9" s="8" t="str">
        <f t="shared" ref="G9:G26" si="1">IF(ISERROR(F9*E9),"",(F9*E9))</f>
        <v/>
      </c>
      <c r="H9" s="8" t="str">
        <f t="shared" ref="H9:H27" si="2">IF(ISNA(VLOOKUP($A9,Produits,5,FALSE)),"",VLOOKUP($A9,Produits,5,FALSE))</f>
        <v/>
      </c>
      <c r="I9" s="8" t="str">
        <f t="shared" ref="I9:I26" si="3">IF(ISERROR(H9*E9),"",(H9*E9))</f>
        <v/>
      </c>
      <c r="J9" s="80" t="str">
        <f t="shared" ref="J9:J26" si="4">IF(ISERROR(I9-G9),"",(I9-G9))</f>
        <v/>
      </c>
      <c r="K9" s="81" t="str">
        <f t="shared" ref="K9:K27" si="5">IF(ISERROR(J9/I9),"",J9/I9)</f>
        <v/>
      </c>
    </row>
    <row r="10" spans="1:16" x14ac:dyDescent="0.25">
      <c r="A10" s="252" t="str">
        <f>'Devis Client'!$A$21</f>
        <v>IMPRIMANTE</v>
      </c>
      <c r="B10" s="253"/>
      <c r="C10" s="269"/>
      <c r="D10" s="92" t="str">
        <f>'Devis Client'!D21</f>
        <v/>
      </c>
      <c r="E10" s="47">
        <f>'Devis Client'!E21</f>
        <v>0</v>
      </c>
      <c r="F10" s="8" t="str">
        <f t="shared" si="0"/>
        <v/>
      </c>
      <c r="G10" s="8" t="str">
        <f t="shared" si="1"/>
        <v/>
      </c>
      <c r="H10" s="8" t="str">
        <f t="shared" si="2"/>
        <v/>
      </c>
      <c r="I10" s="8" t="str">
        <f t="shared" si="3"/>
        <v/>
      </c>
      <c r="J10" s="80" t="str">
        <f t="shared" si="4"/>
        <v/>
      </c>
      <c r="K10" s="81" t="str">
        <f t="shared" si="5"/>
        <v/>
      </c>
    </row>
    <row r="11" spans="1:16" x14ac:dyDescent="0.25">
      <c r="A11" s="252" t="str">
        <f>'Devis Client'!$A$22</f>
        <v>TIROIR CAISSE</v>
      </c>
      <c r="B11" s="253"/>
      <c r="C11" s="269"/>
      <c r="D11" s="92" t="str">
        <f>'Devis Client'!D22</f>
        <v/>
      </c>
      <c r="E11" s="47">
        <f>'Devis Client'!E22</f>
        <v>0</v>
      </c>
      <c r="F11" s="8" t="str">
        <f t="shared" si="0"/>
        <v/>
      </c>
      <c r="G11" s="8" t="str">
        <f t="shared" si="1"/>
        <v/>
      </c>
      <c r="H11" s="8" t="str">
        <f t="shared" si="2"/>
        <v/>
      </c>
      <c r="I11" s="8" t="str">
        <f t="shared" si="3"/>
        <v/>
      </c>
      <c r="J11" s="80" t="str">
        <f t="shared" si="4"/>
        <v/>
      </c>
      <c r="K11" s="81" t="str">
        <f t="shared" si="5"/>
        <v/>
      </c>
    </row>
    <row r="12" spans="1:16" x14ac:dyDescent="0.25">
      <c r="A12" s="252" t="str">
        <f>'Devis Client'!$A$23</f>
        <v>AFFICHEUR</v>
      </c>
      <c r="B12" s="253"/>
      <c r="C12" s="253"/>
      <c r="D12" s="97" t="str">
        <f>'Devis Client'!D23</f>
        <v/>
      </c>
      <c r="E12" s="47">
        <f>'Devis Client'!E23</f>
        <v>0</v>
      </c>
      <c r="F12" s="8" t="str">
        <f t="shared" si="0"/>
        <v/>
      </c>
      <c r="G12" s="8" t="str">
        <f t="shared" si="1"/>
        <v/>
      </c>
      <c r="H12" s="8" t="str">
        <f t="shared" si="2"/>
        <v/>
      </c>
      <c r="I12" s="8" t="str">
        <f t="shared" si="3"/>
        <v/>
      </c>
      <c r="J12" s="80" t="str">
        <f t="shared" si="4"/>
        <v/>
      </c>
      <c r="K12" s="81" t="str">
        <f t="shared" si="5"/>
        <v/>
      </c>
      <c r="P12" s="1"/>
    </row>
    <row r="13" spans="1:16" x14ac:dyDescent="0.25">
      <c r="A13" s="252" t="str">
        <f>'Devis Client'!$A$24</f>
        <v>ADAPTATEUR AFFICHEUR</v>
      </c>
      <c r="B13" s="253"/>
      <c r="C13" s="253"/>
      <c r="D13" s="97" t="str">
        <f>'Devis Client'!D24</f>
        <v/>
      </c>
      <c r="E13" s="47">
        <f>'Devis Client'!E24</f>
        <v>0</v>
      </c>
      <c r="F13" s="8" t="str">
        <f t="shared" si="0"/>
        <v/>
      </c>
      <c r="G13" s="8" t="str">
        <f t="shared" si="1"/>
        <v/>
      </c>
      <c r="H13" s="8" t="str">
        <f t="shared" si="2"/>
        <v/>
      </c>
      <c r="I13" s="8" t="str">
        <f t="shared" si="3"/>
        <v/>
      </c>
      <c r="J13" s="80" t="str">
        <f t="shared" si="4"/>
        <v/>
      </c>
      <c r="K13" s="81" t="str">
        <f t="shared" si="5"/>
        <v/>
      </c>
      <c r="P13" s="1"/>
    </row>
    <row r="14" spans="1:16" x14ac:dyDescent="0.25">
      <c r="A14" s="252" t="str">
        <f>'Devis Client'!$A$25</f>
        <v>SCANNER</v>
      </c>
      <c r="B14" s="253"/>
      <c r="C14" s="253"/>
      <c r="D14" s="97" t="str">
        <f>'Devis Client'!D25</f>
        <v/>
      </c>
      <c r="E14" s="47">
        <f>'Devis Client'!E25</f>
        <v>0</v>
      </c>
      <c r="F14" s="8" t="str">
        <f t="shared" si="0"/>
        <v/>
      </c>
      <c r="G14" s="8" t="str">
        <f t="shared" si="1"/>
        <v/>
      </c>
      <c r="H14" s="8" t="str">
        <f t="shared" si="2"/>
        <v/>
      </c>
      <c r="I14" s="8" t="str">
        <f t="shared" si="3"/>
        <v/>
      </c>
      <c r="J14" s="80" t="str">
        <f t="shared" si="4"/>
        <v/>
      </c>
      <c r="K14" s="81" t="str">
        <f t="shared" si="5"/>
        <v/>
      </c>
      <c r="P14" s="1"/>
    </row>
    <row r="15" spans="1:16" x14ac:dyDescent="0.25">
      <c r="A15" s="252" t="str">
        <f>'Devis Client'!$A$26</f>
        <v>LICENCE</v>
      </c>
      <c r="B15" s="253"/>
      <c r="C15" s="253"/>
      <c r="D15" s="97" t="str">
        <f>'Devis Client'!D26</f>
        <v/>
      </c>
      <c r="E15" s="47">
        <f>'Devis Client'!E26</f>
        <v>0</v>
      </c>
      <c r="F15" s="8" t="str">
        <f t="shared" si="0"/>
        <v/>
      </c>
      <c r="G15" s="8" t="str">
        <f t="shared" si="1"/>
        <v/>
      </c>
      <c r="H15" s="8" t="str">
        <f t="shared" si="2"/>
        <v/>
      </c>
      <c r="I15" s="8" t="str">
        <f t="shared" si="3"/>
        <v/>
      </c>
      <c r="J15" s="80" t="str">
        <f t="shared" si="4"/>
        <v/>
      </c>
      <c r="K15" s="81" t="str">
        <f t="shared" si="5"/>
        <v/>
      </c>
    </row>
    <row r="16" spans="1:16" ht="15.75" customHeight="1" x14ac:dyDescent="0.25">
      <c r="A16" s="252" t="str">
        <f>'Devis Client'!$A$27</f>
        <v>LICENCE SUPP</v>
      </c>
      <c r="B16" s="253"/>
      <c r="C16" s="253"/>
      <c r="D16" s="97" t="str">
        <f>'Devis Client'!D27</f>
        <v/>
      </c>
      <c r="E16" s="47">
        <f>'Devis Client'!E27</f>
        <v>0</v>
      </c>
      <c r="F16" s="8" t="str">
        <f t="shared" si="0"/>
        <v/>
      </c>
      <c r="G16" s="8" t="str">
        <f t="shared" si="1"/>
        <v/>
      </c>
      <c r="H16" s="8" t="str">
        <f t="shared" si="2"/>
        <v/>
      </c>
      <c r="I16" s="8" t="str">
        <f t="shared" si="3"/>
        <v/>
      </c>
      <c r="J16" s="80" t="str">
        <f t="shared" si="4"/>
        <v/>
      </c>
      <c r="K16" s="81" t="str">
        <f t="shared" si="5"/>
        <v/>
      </c>
    </row>
    <row r="17" spans="1:13" ht="15.75" customHeight="1" x14ac:dyDescent="0.25">
      <c r="A17" s="252" t="str">
        <f>'Devis Client'!$A$28</f>
        <v xml:space="preserve">ONDULEUR </v>
      </c>
      <c r="B17" s="253"/>
      <c r="C17" s="269"/>
      <c r="D17" s="92" t="str">
        <f>'Devis Client'!D28</f>
        <v/>
      </c>
      <c r="E17" s="47">
        <f>'Devis Client'!E28</f>
        <v>0</v>
      </c>
      <c r="F17" s="8" t="str">
        <f t="shared" si="0"/>
        <v/>
      </c>
      <c r="G17" s="8" t="str">
        <f t="shared" si="1"/>
        <v/>
      </c>
      <c r="H17" s="8" t="str">
        <f t="shared" si="2"/>
        <v/>
      </c>
      <c r="I17" s="8" t="str">
        <f t="shared" si="3"/>
        <v/>
      </c>
      <c r="J17" s="80" t="str">
        <f t="shared" si="4"/>
        <v/>
      </c>
      <c r="K17" s="81" t="str">
        <f t="shared" si="5"/>
        <v/>
      </c>
    </row>
    <row r="18" spans="1:13" x14ac:dyDescent="0.25">
      <c r="A18" s="252">
        <f>'Devis Client'!$A$29</f>
        <v>0</v>
      </c>
      <c r="B18" s="253"/>
      <c r="C18" s="253"/>
      <c r="D18" s="97" t="str">
        <f>'Devis Client'!D29</f>
        <v/>
      </c>
      <c r="E18" s="47">
        <f>'Devis Client'!E29</f>
        <v>0</v>
      </c>
      <c r="F18" s="8" t="str">
        <f t="shared" si="0"/>
        <v/>
      </c>
      <c r="G18" s="8" t="str">
        <f t="shared" si="1"/>
        <v/>
      </c>
      <c r="H18" s="8" t="str">
        <f t="shared" si="2"/>
        <v/>
      </c>
      <c r="I18" s="8" t="str">
        <f t="shared" si="3"/>
        <v/>
      </c>
      <c r="J18" s="80" t="str">
        <f t="shared" si="4"/>
        <v/>
      </c>
      <c r="K18" s="81" t="str">
        <f t="shared" si="5"/>
        <v/>
      </c>
    </row>
    <row r="19" spans="1:13" x14ac:dyDescent="0.25">
      <c r="A19" s="252" t="str">
        <f>'Devis Client'!$A$30</f>
        <v>MAT POUR CAISSE</v>
      </c>
      <c r="B19" s="253"/>
      <c r="C19" s="269"/>
      <c r="D19" s="92" t="str">
        <f>'Devis Client'!D30</f>
        <v/>
      </c>
      <c r="E19" s="47">
        <f>'Devis Client'!E30</f>
        <v>0</v>
      </c>
      <c r="F19" s="8" t="str">
        <f t="shared" si="0"/>
        <v/>
      </c>
      <c r="G19" s="8" t="str">
        <f t="shared" si="1"/>
        <v/>
      </c>
      <c r="H19" s="8" t="str">
        <f t="shared" si="2"/>
        <v/>
      </c>
      <c r="I19" s="8" t="str">
        <f t="shared" si="3"/>
        <v/>
      </c>
      <c r="J19" s="80" t="str">
        <f t="shared" si="4"/>
        <v/>
      </c>
      <c r="K19" s="81" t="str">
        <f t="shared" si="5"/>
        <v/>
      </c>
    </row>
    <row r="20" spans="1:13" x14ac:dyDescent="0.25">
      <c r="A20" s="252" t="str">
        <f>'Devis Client'!$A$31</f>
        <v>TELECOMMANDE</v>
      </c>
      <c r="B20" s="253"/>
      <c r="C20" s="269"/>
      <c r="D20" s="92" t="str">
        <f>'Devis Client'!D31</f>
        <v/>
      </c>
      <c r="E20" s="47">
        <f>'Devis Client'!E31</f>
        <v>0</v>
      </c>
      <c r="F20" s="8" t="str">
        <f t="shared" si="0"/>
        <v/>
      </c>
      <c r="G20" s="8" t="str">
        <f t="shared" si="1"/>
        <v/>
      </c>
      <c r="H20" s="8" t="str">
        <f t="shared" si="2"/>
        <v/>
      </c>
      <c r="I20" s="8" t="str">
        <f t="shared" si="3"/>
        <v/>
      </c>
      <c r="J20" s="80" t="str">
        <f t="shared" si="4"/>
        <v/>
      </c>
      <c r="K20" s="81" t="str">
        <f t="shared" si="5"/>
        <v/>
      </c>
    </row>
    <row r="21" spans="1:13" x14ac:dyDescent="0.25">
      <c r="A21" s="252" t="str">
        <f>'Devis Client'!$A$32</f>
        <v>PICOSTATION</v>
      </c>
      <c r="B21" s="253"/>
      <c r="C21" s="269"/>
      <c r="D21" s="92" t="str">
        <f>'Devis Client'!D32</f>
        <v/>
      </c>
      <c r="E21" s="47">
        <f>'Devis Client'!E32</f>
        <v>0</v>
      </c>
      <c r="F21" s="8" t="str">
        <f t="shared" si="0"/>
        <v/>
      </c>
      <c r="G21" s="8" t="str">
        <f t="shared" si="1"/>
        <v/>
      </c>
      <c r="H21" s="8" t="str">
        <f t="shared" si="2"/>
        <v/>
      </c>
      <c r="I21" s="8" t="str">
        <f t="shared" si="3"/>
        <v/>
      </c>
      <c r="J21" s="80" t="str">
        <f t="shared" si="4"/>
        <v/>
      </c>
      <c r="K21" s="81" t="str">
        <f t="shared" si="5"/>
        <v/>
      </c>
    </row>
    <row r="22" spans="1:13" x14ac:dyDescent="0.25">
      <c r="A22" s="302" t="str">
        <f>'Devis Client'!$A$33</f>
        <v>SWITCH</v>
      </c>
      <c r="B22" s="303"/>
      <c r="C22" s="303"/>
      <c r="D22" s="98" t="str">
        <f>'Devis Client'!D33</f>
        <v/>
      </c>
      <c r="E22" s="47">
        <f>'Devis Client'!E33</f>
        <v>0</v>
      </c>
      <c r="F22" s="8" t="str">
        <f t="shared" si="0"/>
        <v/>
      </c>
      <c r="G22" s="8" t="str">
        <f t="shared" si="1"/>
        <v/>
      </c>
      <c r="H22" s="8" t="str">
        <f t="shared" si="2"/>
        <v/>
      </c>
      <c r="I22" s="8" t="str">
        <f t="shared" si="3"/>
        <v/>
      </c>
      <c r="J22" s="80" t="str">
        <f t="shared" si="4"/>
        <v/>
      </c>
      <c r="K22" s="81" t="str">
        <f t="shared" si="5"/>
        <v/>
      </c>
    </row>
    <row r="23" spans="1:13" x14ac:dyDescent="0.25">
      <c r="A23" s="302" t="str">
        <f>'Devis Client'!$A$34</f>
        <v>CARTE FIDELITE</v>
      </c>
      <c r="B23" s="303"/>
      <c r="C23" s="303"/>
      <c r="D23" s="98" t="str">
        <f>'Devis Client'!D34</f>
        <v/>
      </c>
      <c r="E23" s="47">
        <f>'Devis Client'!E34</f>
        <v>0</v>
      </c>
      <c r="F23" s="8" t="str">
        <f t="shared" si="0"/>
        <v/>
      </c>
      <c r="G23" s="8" t="str">
        <f t="shared" si="1"/>
        <v/>
      </c>
      <c r="H23" s="8" t="str">
        <f t="shared" si="2"/>
        <v/>
      </c>
      <c r="I23" s="8" t="str">
        <f t="shared" si="3"/>
        <v/>
      </c>
      <c r="J23" s="80" t="str">
        <f t="shared" si="4"/>
        <v/>
      </c>
      <c r="K23" s="81" t="str">
        <f t="shared" si="5"/>
        <v/>
      </c>
    </row>
    <row r="24" spans="1:13" x14ac:dyDescent="0.25">
      <c r="A24" s="302" t="str">
        <f>'Devis Client'!$A$35</f>
        <v>VERIFIER CONTRAT MAINTENANCE</v>
      </c>
      <c r="B24" s="303"/>
      <c r="C24" s="303"/>
      <c r="D24" s="98" t="str">
        <f>'Devis Client'!D35</f>
        <v/>
      </c>
      <c r="E24" s="47">
        <f>'Devis Client'!E35</f>
        <v>0</v>
      </c>
      <c r="F24" s="8" t="str">
        <f t="shared" si="0"/>
        <v/>
      </c>
      <c r="G24" s="8" t="str">
        <f t="shared" si="1"/>
        <v/>
      </c>
      <c r="H24" s="8" t="str">
        <f t="shared" si="2"/>
        <v/>
      </c>
      <c r="I24" s="8" t="str">
        <f t="shared" si="3"/>
        <v/>
      </c>
      <c r="J24" s="80" t="str">
        <f t="shared" si="4"/>
        <v/>
      </c>
      <c r="K24" s="81" t="str">
        <f t="shared" si="5"/>
        <v/>
      </c>
    </row>
    <row r="25" spans="1:13" x14ac:dyDescent="0.25">
      <c r="A25" s="302">
        <f>'Devis Client'!$A$36</f>
        <v>0</v>
      </c>
      <c r="B25" s="303"/>
      <c r="C25" s="303"/>
      <c r="D25" s="98" t="str">
        <f>'Devis Client'!D36</f>
        <v/>
      </c>
      <c r="E25" s="47">
        <f>'Devis Client'!E36</f>
        <v>0</v>
      </c>
      <c r="F25" s="8" t="str">
        <f t="shared" si="0"/>
        <v/>
      </c>
      <c r="G25" s="8" t="str">
        <f t="shared" si="1"/>
        <v/>
      </c>
      <c r="H25" s="8" t="str">
        <f t="shared" si="2"/>
        <v/>
      </c>
      <c r="I25" s="8" t="str">
        <f t="shared" si="3"/>
        <v/>
      </c>
      <c r="J25" s="80" t="str">
        <f t="shared" si="4"/>
        <v/>
      </c>
      <c r="K25" s="81" t="str">
        <f t="shared" si="5"/>
        <v/>
      </c>
    </row>
    <row r="26" spans="1:13" ht="15.75" thickBot="1" x14ac:dyDescent="0.3">
      <c r="A26" s="302">
        <f>'Devis Client'!$A$37</f>
        <v>0</v>
      </c>
      <c r="B26" s="303"/>
      <c r="C26" s="303"/>
      <c r="D26" s="98" t="str">
        <f>'Devis Client'!D37</f>
        <v/>
      </c>
      <c r="E26" s="47">
        <f>'Devis Client'!E37</f>
        <v>0</v>
      </c>
      <c r="F26" s="8" t="str">
        <f t="shared" si="0"/>
        <v/>
      </c>
      <c r="G26" s="8" t="str">
        <f t="shared" si="1"/>
        <v/>
      </c>
      <c r="H26" s="8" t="str">
        <f t="shared" si="2"/>
        <v/>
      </c>
      <c r="I26" s="8" t="str">
        <f t="shared" si="3"/>
        <v/>
      </c>
      <c r="J26" s="80" t="str">
        <f t="shared" si="4"/>
        <v/>
      </c>
      <c r="K26" s="81" t="str">
        <f t="shared" si="5"/>
        <v/>
      </c>
    </row>
    <row r="27" spans="1:13" ht="15.75" thickBot="1" x14ac:dyDescent="0.3">
      <c r="A27" s="82"/>
      <c r="B27" s="83"/>
      <c r="C27" s="84"/>
      <c r="D27" s="84"/>
      <c r="E27" s="47">
        <f>'Devis Client'!E38</f>
        <v>0</v>
      </c>
      <c r="F27" s="8"/>
      <c r="G27" s="8"/>
      <c r="H27" s="8" t="str">
        <f t="shared" si="2"/>
        <v/>
      </c>
      <c r="I27" s="8"/>
      <c r="J27" s="104">
        <f>SUM(J9:J26)</f>
        <v>0</v>
      </c>
      <c r="K27" s="81" t="str">
        <f t="shared" si="5"/>
        <v/>
      </c>
    </row>
    <row r="28" spans="1:13" ht="15.75" thickBot="1" x14ac:dyDescent="0.3">
      <c r="A28" s="284" t="str">
        <f>'Devis Client'!A41</f>
        <v>SANS CONTRAT DE MAINTENANCE</v>
      </c>
      <c r="B28" s="285"/>
      <c r="C28" s="285"/>
      <c r="D28" s="100" t="str">
        <f>'Devis Client'!D41</f>
        <v>0€ H.T/MOIS</v>
      </c>
      <c r="E28" s="85"/>
      <c r="F28" s="96"/>
      <c r="G28" s="86">
        <f>SUM(G9:G27)</f>
        <v>0</v>
      </c>
      <c r="H28" s="96"/>
      <c r="I28" s="86">
        <f>SUM(I9:I27)</f>
        <v>0</v>
      </c>
      <c r="J28" s="87">
        <f>I28-G28</f>
        <v>0</v>
      </c>
      <c r="K28" s="88" t="e">
        <f>J28/I28</f>
        <v>#DIV/0!</v>
      </c>
    </row>
    <row r="29" spans="1:13" ht="15.75" thickBot="1" x14ac:dyDescent="0.3">
      <c r="A29" s="286" t="str">
        <f>'Devis Client'!A42</f>
        <v>LOCATION 48 MOIS</v>
      </c>
      <c r="B29" s="287"/>
      <c r="C29" s="287"/>
      <c r="D29" s="288"/>
      <c r="E29" s="93"/>
      <c r="F29" s="95" t="s">
        <v>80</v>
      </c>
      <c r="G29" s="95"/>
      <c r="H29" s="95" t="s">
        <v>80</v>
      </c>
      <c r="I29" s="95"/>
      <c r="J29" s="91"/>
      <c r="K29" s="93"/>
      <c r="L29" s="1"/>
      <c r="M29" s="1"/>
    </row>
    <row r="30" spans="1:13" x14ac:dyDescent="0.25">
      <c r="A30" s="101" t="str">
        <f>'Devis Client'!A43</f>
        <v>TOTAL H.T</v>
      </c>
      <c r="B30" s="150" t="str">
        <f>'Devis Client'!B43</f>
        <v>TAUX</v>
      </c>
      <c r="C30" s="289" t="str">
        <f>'Devis Client'!C43</f>
        <v xml:space="preserve">MATERIEL </v>
      </c>
      <c r="D30" s="290"/>
      <c r="E30" s="93"/>
      <c r="F30" s="90" t="s">
        <v>80</v>
      </c>
      <c r="G30" s="90"/>
      <c r="H30" s="90" t="s">
        <v>80</v>
      </c>
      <c r="I30" s="90"/>
      <c r="J30" s="93"/>
      <c r="K30" s="93"/>
      <c r="L30" s="1"/>
    </row>
    <row r="31" spans="1:13" x14ac:dyDescent="0.25">
      <c r="A31" s="102">
        <f>'Devis Client'!A44</f>
        <v>0</v>
      </c>
      <c r="B31" s="103">
        <f>'Devis Client'!B44</f>
        <v>2.7009999999999999E-2</v>
      </c>
      <c r="C31" s="291">
        <f>'Devis Client'!C44</f>
        <v>0</v>
      </c>
      <c r="D31" s="292"/>
      <c r="E31" s="93"/>
      <c r="F31" s="90" t="s">
        <v>80</v>
      </c>
      <c r="G31" s="90"/>
      <c r="H31" s="90" t="s">
        <v>80</v>
      </c>
      <c r="I31" s="90"/>
      <c r="J31" s="93"/>
      <c r="K31" s="93"/>
    </row>
    <row r="32" spans="1:13" ht="15.75" thickBot="1" x14ac:dyDescent="0.3">
      <c r="A32" s="293" t="str">
        <f>'Devis Client'!A45</f>
        <v>SAV DU LUNDI  AU SAMEDI 9H-18H</v>
      </c>
      <c r="B32" s="294"/>
      <c r="C32" s="294"/>
      <c r="D32" s="295"/>
      <c r="E32" s="94"/>
      <c r="F32" s="90" t="s">
        <v>80</v>
      </c>
      <c r="G32" s="90"/>
      <c r="H32" s="90" t="s">
        <v>80</v>
      </c>
      <c r="I32" s="90"/>
      <c r="J32" s="93"/>
      <c r="K32" s="93"/>
    </row>
    <row r="33" spans="1:11" x14ac:dyDescent="0.25">
      <c r="E33" s="1"/>
      <c r="F33" s="1"/>
      <c r="G33" s="1"/>
      <c r="H33" s="1"/>
      <c r="I33" s="1"/>
      <c r="J33" s="93"/>
      <c r="K33" s="93"/>
    </row>
    <row r="44" spans="1:11" x14ac:dyDescent="0.25">
      <c r="A44" s="89"/>
      <c r="B44" s="89"/>
      <c r="C44" s="1"/>
      <c r="D44" s="1"/>
      <c r="E44" s="301"/>
      <c r="F44" s="301"/>
      <c r="G44" s="147"/>
      <c r="H44" s="90"/>
      <c r="I44" s="90"/>
    </row>
    <row r="45" spans="1:11" x14ac:dyDescent="0.25">
      <c r="A45" s="89"/>
      <c r="B45" s="89"/>
      <c r="C45" s="1"/>
      <c r="D45" s="1"/>
      <c r="E45" s="276"/>
      <c r="F45" s="276"/>
      <c r="G45" s="148"/>
      <c r="H45" s="90"/>
      <c r="I45" s="90"/>
    </row>
    <row r="46" spans="1:11" x14ac:dyDescent="0.25">
      <c r="A46" s="89"/>
      <c r="B46" s="89"/>
      <c r="C46" s="1"/>
      <c r="D46" s="1"/>
      <c r="E46" s="277"/>
      <c r="F46" s="277"/>
      <c r="G46" s="149"/>
      <c r="H46" s="90"/>
      <c r="I46" s="90"/>
    </row>
  </sheetData>
  <mergeCells count="34">
    <mergeCell ref="A16:C16"/>
    <mergeCell ref="E44:F44"/>
    <mergeCell ref="A22:C22"/>
    <mergeCell ref="A23:C23"/>
    <mergeCell ref="A24:C24"/>
    <mergeCell ref="A25:C25"/>
    <mergeCell ref="A26:C26"/>
    <mergeCell ref="A20:C20"/>
    <mergeCell ref="A21:C21"/>
    <mergeCell ref="E45:F45"/>
    <mergeCell ref="E46:F46"/>
    <mergeCell ref="A5:H6"/>
    <mergeCell ref="A28:C28"/>
    <mergeCell ref="A29:D29"/>
    <mergeCell ref="C30:D30"/>
    <mergeCell ref="C31:D31"/>
    <mergeCell ref="A32:D32"/>
    <mergeCell ref="A9:C9"/>
    <mergeCell ref="A8:C8"/>
    <mergeCell ref="A11:C11"/>
    <mergeCell ref="A17:C17"/>
    <mergeCell ref="A18:C18"/>
    <mergeCell ref="A19:C19"/>
    <mergeCell ref="A12:C12"/>
    <mergeCell ref="A13:C13"/>
    <mergeCell ref="A14:C14"/>
    <mergeCell ref="A15:C15"/>
    <mergeCell ref="I1:K1"/>
    <mergeCell ref="I2:K2"/>
    <mergeCell ref="I3:K3"/>
    <mergeCell ref="I4:K4"/>
    <mergeCell ref="I5:K5"/>
    <mergeCell ref="A10:C10"/>
    <mergeCell ref="I6:K7"/>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N167"/>
  <sheetViews>
    <sheetView zoomScaleNormal="100" workbookViewId="0">
      <pane ySplit="1" topLeftCell="A62" activePane="bottomLeft" state="frozen"/>
      <selection pane="bottomLeft" activeCell="A90" sqref="A90"/>
    </sheetView>
  </sheetViews>
  <sheetFormatPr baseColWidth="10" defaultColWidth="11.42578125" defaultRowHeight="15" x14ac:dyDescent="0.25"/>
  <cols>
    <col min="1" max="1" width="51.42578125" style="9" bestFit="1" customWidth="1"/>
    <col min="2" max="2" width="19.85546875" style="70" bestFit="1" customWidth="1"/>
    <col min="3" max="3" width="17" style="137" customWidth="1"/>
    <col min="4" max="4" width="19.42578125" style="137" customWidth="1"/>
    <col min="5" max="5" width="12.42578125" style="64" bestFit="1" customWidth="1"/>
    <col min="6" max="6" width="17.5703125" style="9" customWidth="1"/>
    <col min="7" max="7" width="14.140625" style="9" customWidth="1"/>
    <col min="8" max="8" width="26" style="9" customWidth="1"/>
    <col min="9" max="9" width="16.28515625" style="9" customWidth="1"/>
    <col min="10" max="10" width="25.5703125" style="9" customWidth="1"/>
    <col min="11" max="11" width="20.7109375" style="9" customWidth="1"/>
    <col min="12" max="12" width="20.42578125" style="9" customWidth="1"/>
    <col min="13" max="14" width="11.42578125" style="9" customWidth="1"/>
    <col min="15" max="16384" width="11.42578125" style="9"/>
  </cols>
  <sheetData>
    <row r="1" spans="1:14" ht="16.5" thickTop="1" thickBot="1" x14ac:dyDescent="0.3">
      <c r="A1" s="25" t="s">
        <v>21</v>
      </c>
      <c r="B1" s="42" t="s">
        <v>22</v>
      </c>
      <c r="C1" s="128" t="s">
        <v>66</v>
      </c>
      <c r="D1" s="133" t="s">
        <v>64</v>
      </c>
      <c r="E1" s="63" t="s">
        <v>65</v>
      </c>
      <c r="F1" s="26" t="s">
        <v>30</v>
      </c>
    </row>
    <row r="2" spans="1:14" s="126" customFormat="1" ht="15.75" thickTop="1" x14ac:dyDescent="0.25">
      <c r="A2" s="117" t="s">
        <v>281</v>
      </c>
      <c r="B2" s="118" t="s">
        <v>249</v>
      </c>
      <c r="C2" s="130">
        <v>1199</v>
      </c>
      <c r="D2" s="131">
        <f>C2*2</f>
        <v>2398</v>
      </c>
      <c r="E2" s="62">
        <v>2500</v>
      </c>
      <c r="F2" s="119" t="s">
        <v>175</v>
      </c>
      <c r="I2" s="110" t="s">
        <v>275</v>
      </c>
      <c r="J2" s="112" t="s">
        <v>119</v>
      </c>
      <c r="K2" s="129" t="s">
        <v>122</v>
      </c>
      <c r="L2" s="134" t="s">
        <v>122</v>
      </c>
      <c r="M2" s="111" t="s">
        <v>124</v>
      </c>
      <c r="N2" s="112" t="s">
        <v>125</v>
      </c>
    </row>
    <row r="3" spans="1:14" s="127" customFormat="1" x14ac:dyDescent="0.25">
      <c r="A3" s="117" t="s">
        <v>181</v>
      </c>
      <c r="B3" s="118" t="s">
        <v>250</v>
      </c>
      <c r="C3" s="130">
        <v>0</v>
      </c>
      <c r="D3" s="131">
        <v>0</v>
      </c>
      <c r="E3" s="62">
        <v>0</v>
      </c>
      <c r="F3" s="119" t="s">
        <v>175</v>
      </c>
      <c r="I3" s="22"/>
      <c r="J3" s="68"/>
      <c r="K3" s="130"/>
      <c r="L3" s="131"/>
      <c r="M3" s="58"/>
      <c r="N3" s="24"/>
    </row>
    <row r="4" spans="1:14" x14ac:dyDescent="0.25">
      <c r="A4" s="117"/>
      <c r="B4" s="118"/>
      <c r="C4" s="130"/>
      <c r="D4" s="131"/>
      <c r="E4" s="62"/>
      <c r="F4" s="119"/>
      <c r="H4" s="39"/>
      <c r="I4" s="114" t="s">
        <v>261</v>
      </c>
      <c r="J4" s="115" t="s">
        <v>260</v>
      </c>
      <c r="K4" s="129">
        <v>1009</v>
      </c>
      <c r="L4" s="134">
        <f>K4*2</f>
        <v>2018</v>
      </c>
      <c r="M4" s="116">
        <v>2050</v>
      </c>
      <c r="N4" s="115" t="s">
        <v>25</v>
      </c>
    </row>
    <row r="5" spans="1:14" x14ac:dyDescent="0.25">
      <c r="A5" s="117" t="s">
        <v>282</v>
      </c>
      <c r="B5" s="118" t="s">
        <v>322</v>
      </c>
      <c r="C5" s="130">
        <v>1227</v>
      </c>
      <c r="D5" s="131">
        <f>C5*2</f>
        <v>2454</v>
      </c>
      <c r="E5" s="62">
        <v>2585</v>
      </c>
      <c r="F5" s="119" t="s">
        <v>175</v>
      </c>
      <c r="G5" s="105"/>
      <c r="H5" s="39"/>
      <c r="I5" s="114" t="s">
        <v>148</v>
      </c>
      <c r="J5" s="115" t="s">
        <v>307</v>
      </c>
      <c r="K5" s="129">
        <v>57.14</v>
      </c>
      <c r="L5" s="134">
        <v>150</v>
      </c>
      <c r="M5" s="116">
        <v>160</v>
      </c>
      <c r="N5" s="115" t="s">
        <v>24</v>
      </c>
    </row>
    <row r="6" spans="1:14" x14ac:dyDescent="0.25">
      <c r="A6" s="117" t="s">
        <v>181</v>
      </c>
      <c r="B6" s="118" t="s">
        <v>250</v>
      </c>
      <c r="C6" s="130">
        <v>0</v>
      </c>
      <c r="D6" s="131">
        <v>0</v>
      </c>
      <c r="E6" s="62">
        <v>0</v>
      </c>
      <c r="F6" s="119" t="s">
        <v>175</v>
      </c>
      <c r="H6" s="39"/>
      <c r="I6" s="45"/>
      <c r="J6" s="46"/>
      <c r="K6" s="129"/>
      <c r="L6" s="134"/>
      <c r="M6" s="57"/>
      <c r="N6" s="46"/>
    </row>
    <row r="7" spans="1:14" x14ac:dyDescent="0.25">
      <c r="A7" s="117"/>
      <c r="B7" s="118"/>
      <c r="C7" s="130"/>
      <c r="D7" s="131"/>
      <c r="E7" s="62"/>
      <c r="F7" s="119"/>
      <c r="H7" s="39"/>
      <c r="I7" s="16" t="s">
        <v>203</v>
      </c>
      <c r="J7" s="17" t="s">
        <v>155</v>
      </c>
      <c r="K7" s="129">
        <v>1895</v>
      </c>
      <c r="L7" s="134">
        <f>K7*2</f>
        <v>3790</v>
      </c>
      <c r="M7" s="56">
        <v>3990</v>
      </c>
      <c r="N7" s="17" t="s">
        <v>25</v>
      </c>
    </row>
    <row r="8" spans="1:14" x14ac:dyDescent="0.25">
      <c r="A8" s="117" t="s">
        <v>258</v>
      </c>
      <c r="B8" s="118" t="s">
        <v>306</v>
      </c>
      <c r="C8" s="130">
        <v>35</v>
      </c>
      <c r="D8" s="131">
        <f>C8*2</f>
        <v>70</v>
      </c>
      <c r="E8" s="62">
        <v>75</v>
      </c>
      <c r="F8" s="119" t="s">
        <v>310</v>
      </c>
      <c r="H8" s="39"/>
      <c r="I8" s="16" t="s">
        <v>69</v>
      </c>
      <c r="J8" s="17" t="s">
        <v>10</v>
      </c>
      <c r="K8" s="129">
        <v>0</v>
      </c>
      <c r="L8" s="134">
        <v>0</v>
      </c>
      <c r="M8" s="56">
        <v>0</v>
      </c>
      <c r="N8" s="17" t="s">
        <v>25</v>
      </c>
    </row>
    <row r="9" spans="1:14" x14ac:dyDescent="0.25">
      <c r="A9" s="117" t="s">
        <v>259</v>
      </c>
      <c r="B9" s="118"/>
      <c r="C9" s="130">
        <v>35</v>
      </c>
      <c r="D9" s="131">
        <f>C9*2</f>
        <v>70</v>
      </c>
      <c r="E9" s="62">
        <v>75</v>
      </c>
      <c r="F9" s="119" t="s">
        <v>310</v>
      </c>
      <c r="H9" s="39"/>
      <c r="I9" s="16" t="s">
        <v>70</v>
      </c>
      <c r="J9" s="17" t="s">
        <v>31</v>
      </c>
      <c r="K9" s="129">
        <v>0</v>
      </c>
      <c r="L9" s="134">
        <v>0</v>
      </c>
      <c r="M9" s="56">
        <v>0</v>
      </c>
      <c r="N9" s="17" t="s">
        <v>25</v>
      </c>
    </row>
    <row r="10" spans="1:14" ht="15.75" customHeight="1" x14ac:dyDescent="0.25">
      <c r="A10" s="117" t="s">
        <v>300</v>
      </c>
      <c r="B10" s="118" t="s">
        <v>305</v>
      </c>
      <c r="C10" s="130">
        <v>99</v>
      </c>
      <c r="D10" s="131"/>
      <c r="E10" s="62">
        <v>199</v>
      </c>
      <c r="F10" s="119" t="s">
        <v>301</v>
      </c>
      <c r="G10" s="105"/>
      <c r="I10" s="16" t="s">
        <v>148</v>
      </c>
      <c r="J10" s="17" t="s">
        <v>307</v>
      </c>
      <c r="K10" s="129">
        <v>57.14</v>
      </c>
      <c r="L10" s="134">
        <v>150</v>
      </c>
      <c r="M10" s="56">
        <v>160</v>
      </c>
      <c r="N10" s="17" t="s">
        <v>24</v>
      </c>
    </row>
    <row r="11" spans="1:14" s="145" customFormat="1" ht="15.75" customHeight="1" x14ac:dyDescent="0.25">
      <c r="A11" s="117" t="s">
        <v>340</v>
      </c>
      <c r="B11" s="118" t="s">
        <v>341</v>
      </c>
      <c r="C11" s="130">
        <v>57</v>
      </c>
      <c r="D11" s="131"/>
      <c r="E11" s="62">
        <v>120</v>
      </c>
      <c r="F11" s="119"/>
      <c r="G11" s="105"/>
      <c r="I11" s="16"/>
      <c r="J11" s="17"/>
      <c r="K11" s="129"/>
      <c r="L11" s="134"/>
      <c r="M11" s="56"/>
      <c r="N11" s="17"/>
    </row>
    <row r="12" spans="1:14" s="140" customFormat="1" ht="15.75" customHeight="1" x14ac:dyDescent="0.25">
      <c r="A12" s="117"/>
      <c r="B12" s="118"/>
      <c r="C12" s="130"/>
      <c r="D12" s="131"/>
      <c r="E12" s="62"/>
      <c r="F12" s="119"/>
      <c r="G12" s="105"/>
      <c r="I12" s="16" t="s">
        <v>156</v>
      </c>
      <c r="J12" s="17" t="s">
        <v>157</v>
      </c>
      <c r="K12" s="129">
        <v>2006</v>
      </c>
      <c r="L12" s="134">
        <f>K12*2</f>
        <v>4012</v>
      </c>
      <c r="M12" s="56">
        <v>4225</v>
      </c>
      <c r="N12" s="17" t="s">
        <v>25</v>
      </c>
    </row>
    <row r="13" spans="1:14" s="141" customFormat="1" x14ac:dyDescent="0.25">
      <c r="A13" s="117" t="s">
        <v>148</v>
      </c>
      <c r="B13" s="118" t="s">
        <v>307</v>
      </c>
      <c r="C13" s="130">
        <v>56</v>
      </c>
      <c r="D13" s="131">
        <v>150</v>
      </c>
      <c r="E13" s="62">
        <v>160</v>
      </c>
      <c r="F13" s="119" t="s">
        <v>309</v>
      </c>
      <c r="G13" s="35"/>
      <c r="H13" s="34"/>
      <c r="I13" s="16" t="s">
        <v>158</v>
      </c>
      <c r="J13" s="17" t="s">
        <v>159</v>
      </c>
      <c r="K13" s="129">
        <v>2114</v>
      </c>
      <c r="L13" s="134">
        <f>K13*2</f>
        <v>4228</v>
      </c>
      <c r="M13" s="56">
        <v>4450</v>
      </c>
      <c r="N13" s="17" t="s">
        <v>25</v>
      </c>
    </row>
    <row r="14" spans="1:14" x14ac:dyDescent="0.25">
      <c r="A14" s="117"/>
      <c r="B14" s="118"/>
      <c r="C14" s="130"/>
      <c r="D14" s="131"/>
      <c r="E14" s="62"/>
      <c r="F14" s="119"/>
      <c r="G14" s="105"/>
      <c r="H14" s="105"/>
      <c r="I14" s="16" t="s">
        <v>160</v>
      </c>
      <c r="J14" s="17" t="s">
        <v>161</v>
      </c>
      <c r="K14" s="129">
        <v>1911</v>
      </c>
      <c r="L14" s="134">
        <f>K14*2</f>
        <v>3822</v>
      </c>
      <c r="M14" s="56">
        <v>4025</v>
      </c>
      <c r="N14" s="17" t="s">
        <v>25</v>
      </c>
    </row>
    <row r="15" spans="1:14" x14ac:dyDescent="0.25">
      <c r="A15" s="117" t="s">
        <v>174</v>
      </c>
      <c r="B15" s="118" t="s">
        <v>248</v>
      </c>
      <c r="C15" s="130">
        <v>85</v>
      </c>
      <c r="D15" s="131">
        <f>C15*2</f>
        <v>170</v>
      </c>
      <c r="E15" s="62">
        <v>180</v>
      </c>
      <c r="F15" s="119" t="s">
        <v>175</v>
      </c>
      <c r="H15" s="105"/>
      <c r="I15" s="45"/>
      <c r="J15" s="68"/>
      <c r="K15" s="129"/>
      <c r="L15" s="134"/>
      <c r="M15" s="57"/>
      <c r="N15" s="46"/>
    </row>
    <row r="16" spans="1:14" x14ac:dyDescent="0.25">
      <c r="A16" s="117" t="s">
        <v>252</v>
      </c>
      <c r="B16" s="118" t="s">
        <v>253</v>
      </c>
      <c r="C16" s="130">
        <v>123</v>
      </c>
      <c r="D16" s="131">
        <f>C16*2</f>
        <v>246</v>
      </c>
      <c r="E16" s="62">
        <v>260</v>
      </c>
      <c r="F16" s="119" t="s">
        <v>175</v>
      </c>
      <c r="I16" s="16" t="s">
        <v>268</v>
      </c>
      <c r="J16" s="17" t="s">
        <v>166</v>
      </c>
      <c r="K16" s="129">
        <v>790</v>
      </c>
      <c r="L16" s="134">
        <f>K16*2</f>
        <v>1580</v>
      </c>
      <c r="M16" s="56">
        <v>1670</v>
      </c>
      <c r="N16" s="17" t="s">
        <v>25</v>
      </c>
    </row>
    <row r="17" spans="1:14" x14ac:dyDescent="0.25">
      <c r="A17" s="117" t="s">
        <v>279</v>
      </c>
      <c r="B17" s="118" t="s">
        <v>278</v>
      </c>
      <c r="C17" s="130">
        <v>250</v>
      </c>
      <c r="D17" s="131">
        <f t="shared" ref="D17:D73" si="0">C17*2</f>
        <v>500</v>
      </c>
      <c r="E17" s="62">
        <v>499</v>
      </c>
      <c r="F17" s="119" t="s">
        <v>175</v>
      </c>
      <c r="G17" s="35"/>
      <c r="H17" s="34"/>
      <c r="I17" s="22" t="s">
        <v>213</v>
      </c>
      <c r="J17" s="71" t="s">
        <v>17</v>
      </c>
      <c r="K17" s="130">
        <v>10.9</v>
      </c>
      <c r="L17" s="131">
        <f>K17*2</f>
        <v>21.8</v>
      </c>
      <c r="M17" s="58">
        <v>75</v>
      </c>
      <c r="N17" s="23" t="s">
        <v>44</v>
      </c>
    </row>
    <row r="18" spans="1:14" s="138" customFormat="1" x14ac:dyDescent="0.25">
      <c r="A18" s="117" t="s">
        <v>280</v>
      </c>
      <c r="B18" s="118" t="s">
        <v>194</v>
      </c>
      <c r="C18" s="130">
        <v>264</v>
      </c>
      <c r="D18" s="131">
        <f t="shared" ref="D18" si="1">C18*2</f>
        <v>528</v>
      </c>
      <c r="E18" s="62">
        <v>499</v>
      </c>
      <c r="F18" s="119" t="s">
        <v>175</v>
      </c>
      <c r="G18" s="35"/>
      <c r="H18" s="34"/>
      <c r="I18" s="16" t="s">
        <v>214</v>
      </c>
      <c r="J18" s="17" t="s">
        <v>61</v>
      </c>
      <c r="K18" s="129">
        <v>109</v>
      </c>
      <c r="L18" s="134">
        <f>K18*2</f>
        <v>218</v>
      </c>
      <c r="M18" s="56">
        <v>230</v>
      </c>
      <c r="N18" s="17" t="s">
        <v>25</v>
      </c>
    </row>
    <row r="19" spans="1:14" x14ac:dyDescent="0.25">
      <c r="A19" s="117" t="s">
        <v>242</v>
      </c>
      <c r="B19" s="118" t="s">
        <v>241</v>
      </c>
      <c r="C19" s="130">
        <v>50</v>
      </c>
      <c r="D19" s="131">
        <f>C19*2</f>
        <v>100</v>
      </c>
      <c r="E19" s="62">
        <v>100</v>
      </c>
      <c r="F19" s="119" t="s">
        <v>175</v>
      </c>
      <c r="I19" s="45"/>
      <c r="J19" s="68"/>
      <c r="K19" s="129"/>
      <c r="L19" s="134"/>
      <c r="M19" s="57"/>
      <c r="N19" s="46"/>
    </row>
    <row r="20" spans="1:14" x14ac:dyDescent="0.25">
      <c r="A20" s="117"/>
      <c r="B20" s="118"/>
      <c r="C20" s="130"/>
      <c r="D20" s="131"/>
      <c r="E20" s="62"/>
      <c r="F20" s="119"/>
      <c r="I20" s="16" t="s">
        <v>51</v>
      </c>
      <c r="J20" s="17" t="s">
        <v>10</v>
      </c>
      <c r="K20" s="129">
        <v>159</v>
      </c>
      <c r="L20" s="134">
        <f>K20*2</f>
        <v>318</v>
      </c>
      <c r="M20" s="56">
        <v>335</v>
      </c>
      <c r="N20" s="17" t="s">
        <v>25</v>
      </c>
    </row>
    <row r="21" spans="1:14" x14ac:dyDescent="0.25">
      <c r="A21" s="117" t="s">
        <v>298</v>
      </c>
      <c r="B21" s="118" t="s">
        <v>251</v>
      </c>
      <c r="C21" s="130">
        <v>164</v>
      </c>
      <c r="D21" s="131">
        <f>C21*2</f>
        <v>328</v>
      </c>
      <c r="E21" s="62">
        <v>390</v>
      </c>
      <c r="F21" s="119" t="s">
        <v>175</v>
      </c>
      <c r="I21" s="16" t="s">
        <v>67</v>
      </c>
      <c r="J21" s="17" t="s">
        <v>68</v>
      </c>
      <c r="K21" s="129">
        <v>45</v>
      </c>
      <c r="L21" s="134">
        <f>K21*2</f>
        <v>90</v>
      </c>
      <c r="M21" s="56">
        <v>95</v>
      </c>
      <c r="N21" s="17" t="s">
        <v>25</v>
      </c>
    </row>
    <row r="22" spans="1:14" s="140" customFormat="1" x14ac:dyDescent="0.25">
      <c r="A22" s="117" t="s">
        <v>297</v>
      </c>
      <c r="B22" s="118" t="s">
        <v>299</v>
      </c>
      <c r="C22" s="130">
        <v>225</v>
      </c>
      <c r="D22" s="131">
        <f>C22*2</f>
        <v>450</v>
      </c>
      <c r="E22" s="62">
        <v>499</v>
      </c>
      <c r="F22" s="119" t="s">
        <v>175</v>
      </c>
      <c r="I22" s="76"/>
      <c r="J22" s="46"/>
      <c r="K22" s="129"/>
      <c r="L22" s="134"/>
      <c r="M22" s="57"/>
      <c r="N22" s="77"/>
    </row>
    <row r="23" spans="1:14" x14ac:dyDescent="0.25">
      <c r="A23" s="117" t="s">
        <v>296</v>
      </c>
      <c r="B23" s="118" t="s">
        <v>247</v>
      </c>
      <c r="C23" s="130">
        <v>169</v>
      </c>
      <c r="D23" s="131">
        <f>C23*2</f>
        <v>338</v>
      </c>
      <c r="E23" s="62">
        <v>355</v>
      </c>
      <c r="F23" s="119" t="s">
        <v>175</v>
      </c>
      <c r="I23" s="16" t="s">
        <v>37</v>
      </c>
      <c r="J23" s="17" t="s">
        <v>31</v>
      </c>
      <c r="K23" s="129">
        <v>55</v>
      </c>
      <c r="L23" s="134">
        <f>K23*2</f>
        <v>110</v>
      </c>
      <c r="M23" s="56">
        <v>115</v>
      </c>
      <c r="N23" s="17" t="s">
        <v>25</v>
      </c>
    </row>
    <row r="24" spans="1:14" s="140" customFormat="1" x14ac:dyDescent="0.25">
      <c r="A24" s="117" t="s">
        <v>295</v>
      </c>
      <c r="B24" s="118" t="s">
        <v>321</v>
      </c>
      <c r="C24" s="130">
        <v>329</v>
      </c>
      <c r="D24" s="131">
        <f>C24*2</f>
        <v>658</v>
      </c>
      <c r="E24" s="62">
        <v>595</v>
      </c>
      <c r="F24" s="119" t="s">
        <v>175</v>
      </c>
      <c r="I24" s="16" t="s">
        <v>38</v>
      </c>
      <c r="J24" s="17" t="s">
        <v>32</v>
      </c>
      <c r="K24" s="129">
        <v>53</v>
      </c>
      <c r="L24" s="134">
        <f>K24*2</f>
        <v>106</v>
      </c>
      <c r="M24" s="56">
        <v>115</v>
      </c>
      <c r="N24" s="17" t="s">
        <v>25</v>
      </c>
    </row>
    <row r="25" spans="1:14" x14ac:dyDescent="0.25">
      <c r="A25" s="117" t="s">
        <v>256</v>
      </c>
      <c r="B25" s="118"/>
      <c r="C25" s="130">
        <v>55</v>
      </c>
      <c r="D25" s="131">
        <f>C25*2</f>
        <v>110</v>
      </c>
      <c r="E25" s="62">
        <v>140</v>
      </c>
      <c r="F25" s="119" t="s">
        <v>257</v>
      </c>
      <c r="I25" s="45"/>
      <c r="J25" s="68"/>
      <c r="K25" s="129"/>
      <c r="L25" s="134"/>
      <c r="M25" s="57"/>
      <c r="N25" s="46"/>
    </row>
    <row r="26" spans="1:14" x14ac:dyDescent="0.25">
      <c r="A26" s="117"/>
      <c r="B26" s="118"/>
      <c r="C26" s="130"/>
      <c r="D26" s="131"/>
      <c r="E26" s="62"/>
      <c r="F26" s="119"/>
      <c r="I26" s="28" t="s">
        <v>265</v>
      </c>
      <c r="J26" s="69" t="s">
        <v>266</v>
      </c>
      <c r="K26" s="129">
        <v>595</v>
      </c>
      <c r="L26" s="134">
        <f>K26*2</f>
        <v>1190</v>
      </c>
      <c r="M26" s="56">
        <v>1255</v>
      </c>
      <c r="N26" s="17" t="s">
        <v>25</v>
      </c>
    </row>
    <row r="27" spans="1:14" s="142" customFormat="1" x14ac:dyDescent="0.25">
      <c r="A27" s="117" t="s">
        <v>323</v>
      </c>
      <c r="B27" s="118" t="s">
        <v>324</v>
      </c>
      <c r="C27" s="130"/>
      <c r="D27" s="131"/>
      <c r="E27" s="62">
        <v>255</v>
      </c>
      <c r="F27" s="119" t="s">
        <v>175</v>
      </c>
      <c r="I27" s="28" t="s">
        <v>52</v>
      </c>
      <c r="J27" s="69" t="s">
        <v>267</v>
      </c>
      <c r="K27" s="129">
        <v>29</v>
      </c>
      <c r="L27" s="134">
        <f>K27*2</f>
        <v>58</v>
      </c>
      <c r="M27" s="56">
        <v>59</v>
      </c>
      <c r="N27" s="17" t="s">
        <v>25</v>
      </c>
    </row>
    <row r="28" spans="1:14" s="142" customFormat="1" x14ac:dyDescent="0.25">
      <c r="A28" s="117" t="s">
        <v>325</v>
      </c>
      <c r="B28" s="118" t="s">
        <v>326</v>
      </c>
      <c r="C28" s="130"/>
      <c r="D28" s="131"/>
      <c r="E28" s="62">
        <v>170</v>
      </c>
      <c r="F28" s="119" t="s">
        <v>175</v>
      </c>
      <c r="I28" s="22" t="s">
        <v>213</v>
      </c>
      <c r="J28" s="71" t="s">
        <v>17</v>
      </c>
      <c r="K28" s="130">
        <v>10.9</v>
      </c>
      <c r="L28" s="131">
        <f>K28*2</f>
        <v>21.8</v>
      </c>
      <c r="M28" s="58">
        <v>75</v>
      </c>
      <c r="N28" s="23" t="s">
        <v>44</v>
      </c>
    </row>
    <row r="29" spans="1:14" s="142" customFormat="1" x14ac:dyDescent="0.25">
      <c r="A29" s="117" t="s">
        <v>327</v>
      </c>
      <c r="B29" s="118" t="s">
        <v>328</v>
      </c>
      <c r="C29" s="130"/>
      <c r="D29" s="131"/>
      <c r="E29" s="62">
        <v>17</v>
      </c>
      <c r="F29" s="119" t="s">
        <v>175</v>
      </c>
      <c r="I29" s="28" t="s">
        <v>214</v>
      </c>
      <c r="J29" s="69" t="s">
        <v>61</v>
      </c>
      <c r="K29" s="129">
        <v>109</v>
      </c>
      <c r="L29" s="134">
        <f>K29*2</f>
        <v>218</v>
      </c>
      <c r="M29" s="56">
        <v>230</v>
      </c>
      <c r="N29" s="17" t="s">
        <v>25</v>
      </c>
    </row>
    <row r="30" spans="1:14" s="142" customFormat="1" x14ac:dyDescent="0.25">
      <c r="A30" s="117"/>
      <c r="B30" s="118"/>
      <c r="C30" s="130"/>
      <c r="D30" s="131"/>
      <c r="E30" s="62"/>
      <c r="F30" s="119"/>
      <c r="I30" s="114"/>
      <c r="J30" s="115"/>
      <c r="K30" s="129"/>
      <c r="L30" s="134"/>
      <c r="M30" s="116"/>
      <c r="N30" s="115"/>
    </row>
    <row r="31" spans="1:14" x14ac:dyDescent="0.25">
      <c r="A31" s="117" t="s">
        <v>339</v>
      </c>
      <c r="B31" s="118" t="s">
        <v>271</v>
      </c>
      <c r="C31" s="130">
        <v>988</v>
      </c>
      <c r="D31" s="131">
        <f>C31*2</f>
        <v>1976</v>
      </c>
      <c r="E31" s="62">
        <v>2120</v>
      </c>
      <c r="F31" s="119" t="s">
        <v>175</v>
      </c>
      <c r="I31" s="28" t="s">
        <v>162</v>
      </c>
      <c r="J31" s="69" t="s">
        <v>163</v>
      </c>
      <c r="K31" s="129">
        <v>705</v>
      </c>
      <c r="L31" s="134">
        <f>K31*2</f>
        <v>1410</v>
      </c>
      <c r="M31" s="56">
        <v>1485</v>
      </c>
      <c r="N31" s="17" t="s">
        <v>25</v>
      </c>
    </row>
    <row r="32" spans="1:14" x14ac:dyDescent="0.25">
      <c r="A32" s="117" t="s">
        <v>283</v>
      </c>
      <c r="B32" s="118" t="s">
        <v>250</v>
      </c>
      <c r="C32" s="130">
        <v>0</v>
      </c>
      <c r="D32" s="131">
        <v>0</v>
      </c>
      <c r="E32" s="62">
        <v>0</v>
      </c>
      <c r="F32" s="119" t="s">
        <v>175</v>
      </c>
      <c r="I32" s="28" t="s">
        <v>164</v>
      </c>
      <c r="J32" s="69" t="s">
        <v>165</v>
      </c>
      <c r="K32" s="129">
        <v>59</v>
      </c>
      <c r="L32" s="134">
        <f>K32*2</f>
        <v>118</v>
      </c>
      <c r="M32" s="56">
        <v>120</v>
      </c>
      <c r="N32" s="17" t="s">
        <v>25</v>
      </c>
    </row>
    <row r="33" spans="1:14" s="141" customFormat="1" x14ac:dyDescent="0.25">
      <c r="A33" s="117" t="s">
        <v>338</v>
      </c>
      <c r="B33" s="118" t="s">
        <v>306</v>
      </c>
      <c r="C33" s="130">
        <v>35</v>
      </c>
      <c r="D33" s="131">
        <f>C33*2</f>
        <v>70</v>
      </c>
      <c r="E33" s="62">
        <v>75</v>
      </c>
      <c r="F33" s="119" t="s">
        <v>310</v>
      </c>
      <c r="H33" s="39"/>
      <c r="I33" s="28" t="s">
        <v>72</v>
      </c>
      <c r="J33" s="69" t="s">
        <v>17</v>
      </c>
      <c r="K33" s="129">
        <v>10.9</v>
      </c>
      <c r="L33" s="134">
        <f>K33*2</f>
        <v>21.8</v>
      </c>
      <c r="M33" s="56">
        <v>75</v>
      </c>
      <c r="N33" s="17" t="s">
        <v>44</v>
      </c>
    </row>
    <row r="34" spans="1:14" x14ac:dyDescent="0.25">
      <c r="A34" s="117" t="s">
        <v>308</v>
      </c>
      <c r="B34" s="118" t="s">
        <v>272</v>
      </c>
      <c r="C34" s="130">
        <v>85</v>
      </c>
      <c r="D34" s="131">
        <f>C34*2</f>
        <v>170</v>
      </c>
      <c r="E34" s="62">
        <v>180</v>
      </c>
      <c r="F34" s="119" t="s">
        <v>175</v>
      </c>
      <c r="I34" s="28" t="s">
        <v>214</v>
      </c>
      <c r="J34" s="69" t="s">
        <v>61</v>
      </c>
      <c r="K34" s="129">
        <v>109</v>
      </c>
      <c r="L34" s="134">
        <f>K34*2</f>
        <v>218</v>
      </c>
      <c r="M34" s="56">
        <v>230</v>
      </c>
      <c r="N34" s="17" t="s">
        <v>25</v>
      </c>
    </row>
    <row r="35" spans="1:14" s="141" customFormat="1" x14ac:dyDescent="0.25">
      <c r="A35" s="117" t="s">
        <v>148</v>
      </c>
      <c r="B35" s="118" t="s">
        <v>307</v>
      </c>
      <c r="C35" s="130">
        <v>56</v>
      </c>
      <c r="D35" s="131">
        <v>150</v>
      </c>
      <c r="E35" s="62">
        <v>160</v>
      </c>
      <c r="F35" s="119" t="s">
        <v>309</v>
      </c>
      <c r="G35" s="35"/>
      <c r="H35" s="34"/>
      <c r="I35" s="114"/>
      <c r="J35" s="115"/>
      <c r="K35" s="129"/>
      <c r="L35" s="134"/>
      <c r="M35" s="116"/>
      <c r="N35" s="115"/>
    </row>
    <row r="36" spans="1:14" x14ac:dyDescent="0.25">
      <c r="A36" s="117" t="s">
        <v>284</v>
      </c>
      <c r="B36" s="118" t="s">
        <v>208</v>
      </c>
      <c r="C36" s="130">
        <v>640</v>
      </c>
      <c r="D36" s="131">
        <v>1280</v>
      </c>
      <c r="E36" s="62">
        <v>1350</v>
      </c>
      <c r="F36" s="119" t="s">
        <v>23</v>
      </c>
      <c r="I36" s="16" t="s">
        <v>12</v>
      </c>
      <c r="J36" s="69" t="s">
        <v>11</v>
      </c>
      <c r="K36" s="129">
        <v>395</v>
      </c>
      <c r="L36" s="134">
        <f>K36*2</f>
        <v>790</v>
      </c>
      <c r="M36" s="56">
        <v>830</v>
      </c>
      <c r="N36" s="17" t="s">
        <v>25</v>
      </c>
    </row>
    <row r="37" spans="1:14" x14ac:dyDescent="0.25">
      <c r="A37" s="117"/>
      <c r="B37" s="118"/>
      <c r="C37" s="130"/>
      <c r="D37" s="131"/>
      <c r="E37" s="62"/>
      <c r="F37" s="119"/>
      <c r="I37" s="45"/>
      <c r="J37" s="68"/>
      <c r="K37" s="129"/>
      <c r="L37" s="134"/>
      <c r="M37" s="57"/>
      <c r="N37" s="46"/>
    </row>
    <row r="38" spans="1:14" x14ac:dyDescent="0.25">
      <c r="A38" s="117"/>
      <c r="B38" s="118"/>
      <c r="C38" s="130"/>
      <c r="D38" s="131"/>
      <c r="E38" s="62"/>
      <c r="F38" s="119"/>
      <c r="I38" s="16" t="s">
        <v>92</v>
      </c>
      <c r="J38" s="69" t="s">
        <v>93</v>
      </c>
      <c r="K38" s="129">
        <v>223</v>
      </c>
      <c r="L38" s="134">
        <f>K38*2</f>
        <v>446</v>
      </c>
      <c r="M38" s="56">
        <v>470</v>
      </c>
      <c r="N38" s="17" t="s">
        <v>25</v>
      </c>
    </row>
    <row r="39" spans="1:14" x14ac:dyDescent="0.25">
      <c r="A39" s="123" t="s">
        <v>255</v>
      </c>
      <c r="B39" s="124" t="s">
        <v>208</v>
      </c>
      <c r="C39" s="129">
        <v>640</v>
      </c>
      <c r="D39" s="134">
        <f>C39*2</f>
        <v>1280</v>
      </c>
      <c r="E39" s="125">
        <v>1350</v>
      </c>
      <c r="F39" s="124" t="s">
        <v>23</v>
      </c>
      <c r="I39" s="16" t="s">
        <v>96</v>
      </c>
      <c r="J39" s="69" t="s">
        <v>97</v>
      </c>
      <c r="K39" s="129">
        <v>55</v>
      </c>
      <c r="L39" s="134">
        <f t="shared" ref="L39:L40" si="2">K39*2</f>
        <v>110</v>
      </c>
      <c r="M39" s="56">
        <v>120</v>
      </c>
      <c r="N39" s="17" t="s">
        <v>25</v>
      </c>
    </row>
    <row r="40" spans="1:14" x14ac:dyDescent="0.25">
      <c r="A40" s="123" t="s">
        <v>209</v>
      </c>
      <c r="B40" s="124" t="s">
        <v>210</v>
      </c>
      <c r="C40" s="129">
        <v>240</v>
      </c>
      <c r="D40" s="134">
        <f t="shared" ref="D40:D42" si="3">C40*2</f>
        <v>480</v>
      </c>
      <c r="E40" s="125">
        <v>500</v>
      </c>
      <c r="F40" s="124" t="s">
        <v>23</v>
      </c>
      <c r="I40" s="16" t="s">
        <v>94</v>
      </c>
      <c r="J40" s="69" t="s">
        <v>95</v>
      </c>
      <c r="K40" s="129">
        <v>55</v>
      </c>
      <c r="L40" s="134">
        <f t="shared" si="2"/>
        <v>110</v>
      </c>
      <c r="M40" s="56">
        <v>120</v>
      </c>
      <c r="N40" s="17" t="s">
        <v>25</v>
      </c>
    </row>
    <row r="41" spans="1:14" s="140" customFormat="1" x14ac:dyDescent="0.25">
      <c r="A41" s="123" t="s">
        <v>304</v>
      </c>
      <c r="B41" s="124" t="s">
        <v>210</v>
      </c>
      <c r="C41" s="129">
        <v>240</v>
      </c>
      <c r="D41" s="134">
        <f t="shared" ref="D41" si="4">C41*2</f>
        <v>480</v>
      </c>
      <c r="E41" s="125">
        <v>500</v>
      </c>
      <c r="F41" s="124" t="s">
        <v>23</v>
      </c>
      <c r="I41" s="45"/>
      <c r="J41" s="68"/>
      <c r="K41" s="129"/>
      <c r="L41" s="134"/>
      <c r="M41" s="57"/>
      <c r="N41" s="46"/>
    </row>
    <row r="42" spans="1:14" s="113" customFormat="1" x14ac:dyDescent="0.25">
      <c r="A42" s="123" t="s">
        <v>234</v>
      </c>
      <c r="B42" s="124" t="s">
        <v>235</v>
      </c>
      <c r="C42" s="129">
        <v>500</v>
      </c>
      <c r="D42" s="134">
        <f t="shared" si="3"/>
        <v>1000</v>
      </c>
      <c r="E42" s="125">
        <v>1000</v>
      </c>
      <c r="F42" s="124" t="s">
        <v>23</v>
      </c>
      <c r="I42" s="45"/>
      <c r="J42" s="68"/>
      <c r="K42" s="129"/>
      <c r="L42" s="134"/>
      <c r="M42" s="57"/>
      <c r="N42" s="46"/>
    </row>
    <row r="43" spans="1:14" s="120" customFormat="1" x14ac:dyDescent="0.25">
      <c r="A43" s="123"/>
      <c r="B43" s="124"/>
      <c r="C43" s="129"/>
      <c r="D43" s="134"/>
      <c r="E43" s="125"/>
      <c r="F43" s="124"/>
      <c r="I43" s="22"/>
      <c r="J43" s="68"/>
      <c r="K43" s="130"/>
      <c r="L43" s="131"/>
      <c r="M43" s="58"/>
      <c r="N43" s="24"/>
    </row>
    <row r="44" spans="1:14" s="41" customFormat="1" x14ac:dyDescent="0.25">
      <c r="A44" s="123" t="s">
        <v>263</v>
      </c>
      <c r="B44" s="124"/>
      <c r="C44" s="129">
        <v>500</v>
      </c>
      <c r="D44" s="134"/>
      <c r="E44" s="125">
        <v>1100</v>
      </c>
      <c r="F44" s="124" t="s">
        <v>44</v>
      </c>
      <c r="I44" s="110" t="s">
        <v>176</v>
      </c>
      <c r="J44" s="112" t="s">
        <v>119</v>
      </c>
      <c r="K44" s="129" t="s">
        <v>122</v>
      </c>
      <c r="L44" s="134" t="s">
        <v>122</v>
      </c>
      <c r="M44" s="111" t="s">
        <v>124</v>
      </c>
      <c r="N44" s="112" t="s">
        <v>125</v>
      </c>
    </row>
    <row r="45" spans="1:14" s="41" customFormat="1" x14ac:dyDescent="0.25">
      <c r="A45" s="123"/>
      <c r="B45" s="124"/>
      <c r="C45" s="129"/>
      <c r="D45" s="134"/>
      <c r="E45" s="125"/>
      <c r="F45" s="124"/>
      <c r="I45" s="110"/>
      <c r="J45" s="112"/>
      <c r="K45" s="129"/>
      <c r="L45" s="134"/>
      <c r="M45" s="111"/>
      <c r="N45" s="112"/>
    </row>
    <row r="46" spans="1:14" s="41" customFormat="1" x14ac:dyDescent="0.25">
      <c r="A46" s="123" t="s">
        <v>236</v>
      </c>
      <c r="B46" s="124" t="s">
        <v>237</v>
      </c>
      <c r="C46" s="129">
        <v>240</v>
      </c>
      <c r="D46" s="134">
        <f>C46*2</f>
        <v>480</v>
      </c>
      <c r="E46" s="125">
        <v>500</v>
      </c>
      <c r="F46" s="124" t="s">
        <v>23</v>
      </c>
      <c r="I46" s="18" t="s">
        <v>98</v>
      </c>
      <c r="J46" s="19" t="s">
        <v>196</v>
      </c>
      <c r="K46" s="129">
        <v>125</v>
      </c>
      <c r="L46" s="134"/>
      <c r="M46" s="59">
        <v>310</v>
      </c>
      <c r="N46" s="19" t="s">
        <v>23</v>
      </c>
    </row>
    <row r="47" spans="1:14" s="41" customFormat="1" x14ac:dyDescent="0.25">
      <c r="A47" s="123" t="s">
        <v>238</v>
      </c>
      <c r="B47" s="124" t="s">
        <v>239</v>
      </c>
      <c r="C47" s="129">
        <v>390</v>
      </c>
      <c r="D47" s="134">
        <f>C47*2</f>
        <v>780</v>
      </c>
      <c r="E47" s="125">
        <v>800</v>
      </c>
      <c r="F47" s="124" t="s">
        <v>23</v>
      </c>
      <c r="I47" s="18" t="s">
        <v>195</v>
      </c>
      <c r="J47" s="19" t="s">
        <v>197</v>
      </c>
      <c r="K47" s="129">
        <v>190</v>
      </c>
      <c r="L47" s="134"/>
      <c r="M47" s="59">
        <v>390</v>
      </c>
      <c r="N47" s="19" t="s">
        <v>23</v>
      </c>
    </row>
    <row r="48" spans="1:14" s="41" customFormat="1" x14ac:dyDescent="0.25">
      <c r="A48" s="117"/>
      <c r="B48" s="118"/>
      <c r="C48" s="130"/>
      <c r="D48" s="131"/>
      <c r="E48" s="62"/>
      <c r="F48" s="119"/>
      <c r="I48" s="18" t="s">
        <v>199</v>
      </c>
      <c r="J48" s="19" t="s">
        <v>198</v>
      </c>
      <c r="K48" s="129">
        <v>360.45</v>
      </c>
      <c r="L48" s="134"/>
      <c r="M48" s="59">
        <v>730</v>
      </c>
      <c r="N48" s="19" t="s">
        <v>23</v>
      </c>
    </row>
    <row r="49" spans="1:14" s="41" customFormat="1" x14ac:dyDescent="0.25">
      <c r="A49" s="117" t="s">
        <v>200</v>
      </c>
      <c r="B49" s="118" t="s">
        <v>13</v>
      </c>
      <c r="C49" s="130">
        <v>680</v>
      </c>
      <c r="D49" s="131">
        <v>1390</v>
      </c>
      <c r="E49" s="62">
        <v>1470</v>
      </c>
      <c r="F49" s="119" t="s">
        <v>102</v>
      </c>
      <c r="I49" s="18" t="s">
        <v>228</v>
      </c>
      <c r="J49" s="19" t="s">
        <v>229</v>
      </c>
      <c r="K49" s="129">
        <v>348</v>
      </c>
      <c r="L49" s="134"/>
      <c r="M49" s="59">
        <v>650</v>
      </c>
      <c r="N49" s="19" t="s">
        <v>23</v>
      </c>
    </row>
    <row r="50" spans="1:14" s="41" customFormat="1" ht="15.75" customHeight="1" x14ac:dyDescent="0.25">
      <c r="A50" s="117" t="s">
        <v>201</v>
      </c>
      <c r="B50" s="118" t="s">
        <v>15</v>
      </c>
      <c r="C50" s="130">
        <v>240</v>
      </c>
      <c r="D50" s="131">
        <f>C50*2</f>
        <v>480</v>
      </c>
      <c r="E50" s="62">
        <v>500</v>
      </c>
      <c r="F50" s="119" t="s">
        <v>102</v>
      </c>
      <c r="I50" s="18" t="s">
        <v>90</v>
      </c>
      <c r="J50" s="19" t="s">
        <v>91</v>
      </c>
      <c r="K50" s="129">
        <v>396.9</v>
      </c>
      <c r="L50" s="134"/>
      <c r="M50" s="59">
        <v>980</v>
      </c>
      <c r="N50" s="19" t="s">
        <v>23</v>
      </c>
    </row>
    <row r="51" spans="1:14" s="41" customFormat="1" x14ac:dyDescent="0.25">
      <c r="A51" s="117" t="s">
        <v>202</v>
      </c>
      <c r="B51" s="118" t="s">
        <v>15</v>
      </c>
      <c r="C51" s="130">
        <v>240</v>
      </c>
      <c r="D51" s="131">
        <f>C51*2</f>
        <v>480</v>
      </c>
      <c r="E51" s="62">
        <v>500</v>
      </c>
      <c r="F51" s="119" t="s">
        <v>102</v>
      </c>
      <c r="I51" s="18" t="s">
        <v>87</v>
      </c>
      <c r="J51" s="19" t="s">
        <v>88</v>
      </c>
      <c r="K51" s="129">
        <v>425.25</v>
      </c>
      <c r="L51" s="134"/>
      <c r="M51" s="59">
        <v>1050</v>
      </c>
      <c r="N51" s="19" t="s">
        <v>23</v>
      </c>
    </row>
    <row r="52" spans="1:14" s="41" customFormat="1" x14ac:dyDescent="0.25">
      <c r="A52" s="117" t="s">
        <v>262</v>
      </c>
      <c r="B52" s="118" t="s">
        <v>13</v>
      </c>
      <c r="C52" s="130">
        <v>680</v>
      </c>
      <c r="D52" s="131">
        <v>1390</v>
      </c>
      <c r="E52" s="62">
        <v>1470</v>
      </c>
      <c r="F52" s="119" t="s">
        <v>102</v>
      </c>
      <c r="I52" s="18" t="s">
        <v>89</v>
      </c>
      <c r="J52" s="19" t="s">
        <v>16</v>
      </c>
      <c r="K52" s="129">
        <v>178</v>
      </c>
      <c r="L52" s="134">
        <f>K52*2</f>
        <v>356</v>
      </c>
      <c r="M52" s="59">
        <v>390</v>
      </c>
      <c r="N52" s="19" t="s">
        <v>23</v>
      </c>
    </row>
    <row r="53" spans="1:14" s="41" customFormat="1" x14ac:dyDescent="0.25">
      <c r="A53" s="117"/>
      <c r="B53" s="118"/>
      <c r="C53" s="130"/>
      <c r="D53" s="131"/>
      <c r="E53" s="62"/>
      <c r="F53" s="119"/>
      <c r="I53" s="22"/>
      <c r="J53" s="71"/>
      <c r="K53" s="130"/>
      <c r="L53" s="131"/>
      <c r="M53" s="58"/>
      <c r="N53" s="23"/>
    </row>
    <row r="54" spans="1:14" s="141" customFormat="1" x14ac:dyDescent="0.25">
      <c r="A54" s="117" t="s">
        <v>148</v>
      </c>
      <c r="B54" s="118" t="s">
        <v>307</v>
      </c>
      <c r="C54" s="130">
        <v>56</v>
      </c>
      <c r="D54" s="131">
        <v>150</v>
      </c>
      <c r="E54" s="62">
        <v>160</v>
      </c>
      <c r="F54" s="119" t="s">
        <v>309</v>
      </c>
      <c r="G54" s="35"/>
      <c r="H54" s="34"/>
      <c r="I54" s="106" t="s">
        <v>117</v>
      </c>
      <c r="J54" s="107" t="s">
        <v>118</v>
      </c>
      <c r="K54" s="130">
        <v>6850</v>
      </c>
      <c r="L54" s="131">
        <f>K54*2</f>
        <v>13700</v>
      </c>
      <c r="M54" s="108">
        <v>14420</v>
      </c>
      <c r="N54" s="109" t="s">
        <v>23</v>
      </c>
    </row>
    <row r="55" spans="1:14" s="41" customFormat="1" x14ac:dyDescent="0.25">
      <c r="A55" s="117"/>
      <c r="B55" s="118"/>
      <c r="C55" s="130"/>
      <c r="D55" s="131"/>
      <c r="E55" s="62"/>
      <c r="F55" s="119"/>
      <c r="I55" s="22"/>
      <c r="J55" s="71"/>
      <c r="K55" s="130"/>
      <c r="L55" s="131"/>
      <c r="M55" s="58"/>
      <c r="N55" s="23"/>
    </row>
    <row r="56" spans="1:14" s="41" customFormat="1" x14ac:dyDescent="0.25">
      <c r="A56" s="117" t="s">
        <v>149</v>
      </c>
      <c r="B56" s="118" t="s">
        <v>211</v>
      </c>
      <c r="C56" s="130">
        <v>130</v>
      </c>
      <c r="D56" s="131">
        <f>C56*2</f>
        <v>260</v>
      </c>
      <c r="E56" s="62">
        <v>285</v>
      </c>
      <c r="F56" s="119" t="s">
        <v>23</v>
      </c>
      <c r="I56" s="22"/>
      <c r="J56" s="71"/>
      <c r="K56" s="130"/>
      <c r="L56" s="131"/>
      <c r="M56" s="58"/>
      <c r="N56" s="23"/>
    </row>
    <row r="57" spans="1:14" s="41" customFormat="1" x14ac:dyDescent="0.25">
      <c r="A57" s="117" t="s">
        <v>302</v>
      </c>
      <c r="B57" s="118" t="s">
        <v>240</v>
      </c>
      <c r="C57" s="130">
        <v>85</v>
      </c>
      <c r="D57" s="131">
        <f>C57*2</f>
        <v>170</v>
      </c>
      <c r="E57" s="62">
        <v>180</v>
      </c>
      <c r="F57" s="119" t="s">
        <v>23</v>
      </c>
    </row>
    <row r="58" spans="1:14" s="41" customFormat="1" x14ac:dyDescent="0.25">
      <c r="A58" s="117" t="s">
        <v>303</v>
      </c>
      <c r="B58" s="118" t="s">
        <v>243</v>
      </c>
      <c r="C58" s="130">
        <v>85</v>
      </c>
      <c r="D58" s="131">
        <f>C58*2</f>
        <v>170</v>
      </c>
      <c r="E58" s="62">
        <v>190</v>
      </c>
      <c r="F58" s="119" t="s">
        <v>23</v>
      </c>
    </row>
    <row r="59" spans="1:14" s="41" customFormat="1" x14ac:dyDescent="0.25">
      <c r="A59" s="117"/>
      <c r="B59" s="118"/>
      <c r="C59" s="130"/>
      <c r="D59" s="131"/>
      <c r="E59" s="62"/>
      <c r="F59" s="119"/>
    </row>
    <row r="60" spans="1:14" s="41" customFormat="1" x14ac:dyDescent="0.25">
      <c r="A60" s="117" t="s">
        <v>274</v>
      </c>
      <c r="B60" s="118"/>
      <c r="C60" s="130">
        <v>371</v>
      </c>
      <c r="D60" s="131"/>
      <c r="E60" s="62">
        <v>890</v>
      </c>
      <c r="F60" s="119" t="s">
        <v>269</v>
      </c>
    </row>
    <row r="61" spans="1:14" s="41" customFormat="1" x14ac:dyDescent="0.25">
      <c r="A61" s="117" t="s">
        <v>270</v>
      </c>
      <c r="B61" s="118"/>
      <c r="C61" s="130">
        <v>40</v>
      </c>
      <c r="D61" s="131"/>
      <c r="E61" s="62">
        <v>80</v>
      </c>
      <c r="F61" s="119" t="s">
        <v>269</v>
      </c>
    </row>
    <row r="62" spans="1:14" s="41" customFormat="1" x14ac:dyDescent="0.25">
      <c r="A62" s="123" t="s">
        <v>236</v>
      </c>
      <c r="B62" s="124" t="s">
        <v>237</v>
      </c>
      <c r="C62" s="129">
        <v>240</v>
      </c>
      <c r="D62" s="134">
        <f>C62*2</f>
        <v>480</v>
      </c>
      <c r="E62" s="125">
        <v>500</v>
      </c>
      <c r="F62" s="124" t="s">
        <v>23</v>
      </c>
    </row>
    <row r="63" spans="1:14" s="41" customFormat="1" x14ac:dyDescent="0.25">
      <c r="A63" s="117" t="s">
        <v>213</v>
      </c>
      <c r="B63" s="118" t="s">
        <v>17</v>
      </c>
      <c r="C63" s="130">
        <v>10.9</v>
      </c>
      <c r="D63" s="131">
        <f>C63*2</f>
        <v>21.8</v>
      </c>
      <c r="E63" s="62">
        <v>75</v>
      </c>
      <c r="F63" s="119" t="s">
        <v>44</v>
      </c>
    </row>
    <row r="64" spans="1:14" s="41" customFormat="1" x14ac:dyDescent="0.25">
      <c r="A64" s="117" t="s">
        <v>214</v>
      </c>
      <c r="B64" s="118" t="s">
        <v>61</v>
      </c>
      <c r="C64" s="130">
        <v>109</v>
      </c>
      <c r="D64" s="131">
        <f>C64*2</f>
        <v>218</v>
      </c>
      <c r="E64" s="62">
        <v>230</v>
      </c>
      <c r="F64" s="119" t="s">
        <v>25</v>
      </c>
    </row>
    <row r="65" spans="1:6" s="41" customFormat="1" x14ac:dyDescent="0.25">
      <c r="A65" s="117" t="s">
        <v>263</v>
      </c>
      <c r="B65" s="118"/>
      <c r="C65" s="130">
        <v>500</v>
      </c>
      <c r="D65" s="131"/>
      <c r="E65" s="62">
        <v>990</v>
      </c>
      <c r="F65" s="119" t="s">
        <v>44</v>
      </c>
    </row>
    <row r="66" spans="1:6" s="41" customFormat="1" x14ac:dyDescent="0.25">
      <c r="A66" s="117"/>
      <c r="B66" s="118"/>
      <c r="C66" s="130"/>
      <c r="D66" s="131"/>
      <c r="E66" s="62"/>
      <c r="F66" s="119"/>
    </row>
    <row r="67" spans="1:6" s="41" customFormat="1" x14ac:dyDescent="0.25">
      <c r="A67" s="117" t="s">
        <v>312</v>
      </c>
      <c r="B67" s="118" t="s">
        <v>313</v>
      </c>
      <c r="C67" s="130">
        <v>579.94000000000005</v>
      </c>
      <c r="D67" s="131">
        <v>1199</v>
      </c>
      <c r="E67" s="62">
        <v>1199</v>
      </c>
      <c r="F67" s="119" t="s">
        <v>314</v>
      </c>
    </row>
    <row r="68" spans="1:6" s="41" customFormat="1" x14ac:dyDescent="0.25">
      <c r="A68" s="123" t="s">
        <v>236</v>
      </c>
      <c r="B68" s="124" t="s">
        <v>237</v>
      </c>
      <c r="C68" s="129">
        <v>240</v>
      </c>
      <c r="D68" s="134">
        <f>C68*2</f>
        <v>480</v>
      </c>
      <c r="E68" s="125">
        <v>500</v>
      </c>
      <c r="F68" s="124" t="s">
        <v>23</v>
      </c>
    </row>
    <row r="69" spans="1:6" s="41" customFormat="1" x14ac:dyDescent="0.25">
      <c r="A69" s="117" t="s">
        <v>315</v>
      </c>
      <c r="B69" s="118" t="s">
        <v>316</v>
      </c>
      <c r="C69" s="130">
        <v>479.44</v>
      </c>
      <c r="D69" s="131"/>
      <c r="E69" s="62">
        <v>980</v>
      </c>
      <c r="F69" s="119" t="s">
        <v>314</v>
      </c>
    </row>
    <row r="70" spans="1:6" s="41" customFormat="1" x14ac:dyDescent="0.25">
      <c r="A70" s="117" t="s">
        <v>317</v>
      </c>
      <c r="B70" s="118" t="s">
        <v>318</v>
      </c>
      <c r="C70" s="130">
        <v>31</v>
      </c>
      <c r="D70" s="131"/>
      <c r="E70" s="62">
        <v>65</v>
      </c>
      <c r="F70" s="119" t="s">
        <v>314</v>
      </c>
    </row>
    <row r="71" spans="1:6" s="41" customFormat="1" x14ac:dyDescent="0.25">
      <c r="A71" s="117" t="s">
        <v>319</v>
      </c>
      <c r="B71" s="118" t="s">
        <v>320</v>
      </c>
      <c r="C71" s="130">
        <v>69.5</v>
      </c>
      <c r="D71" s="131"/>
      <c r="E71" s="62">
        <v>145</v>
      </c>
      <c r="F71" s="119" t="s">
        <v>314</v>
      </c>
    </row>
    <row r="72" spans="1:6" s="41" customFormat="1" x14ac:dyDescent="0.25">
      <c r="A72" s="117"/>
      <c r="B72" s="118"/>
      <c r="C72" s="130"/>
      <c r="D72" s="131"/>
      <c r="E72" s="62"/>
      <c r="F72" s="119"/>
    </row>
    <row r="73" spans="1:6" s="41" customFormat="1" x14ac:dyDescent="0.25">
      <c r="A73" s="117" t="s">
        <v>173</v>
      </c>
      <c r="B73" s="118" t="s">
        <v>250</v>
      </c>
      <c r="C73" s="130">
        <v>155</v>
      </c>
      <c r="D73" s="131">
        <f t="shared" si="0"/>
        <v>310</v>
      </c>
      <c r="E73" s="62">
        <v>380</v>
      </c>
      <c r="F73" s="119" t="s">
        <v>175</v>
      </c>
    </row>
    <row r="74" spans="1:6" s="41" customFormat="1" x14ac:dyDescent="0.25">
      <c r="A74" s="117"/>
      <c r="B74" s="118"/>
      <c r="C74" s="130"/>
      <c r="D74" s="131"/>
      <c r="E74" s="62"/>
      <c r="F74" s="119"/>
    </row>
    <row r="75" spans="1:6" s="120" customFormat="1" x14ac:dyDescent="0.25">
      <c r="A75" s="110" t="s">
        <v>346</v>
      </c>
      <c r="B75" s="112" t="s">
        <v>119</v>
      </c>
      <c r="C75" s="152" t="s">
        <v>119</v>
      </c>
      <c r="D75" s="152" t="s">
        <v>119</v>
      </c>
      <c r="E75" s="112" t="s">
        <v>124</v>
      </c>
      <c r="F75" s="112" t="s">
        <v>119</v>
      </c>
    </row>
    <row r="76" spans="1:6" s="120" customFormat="1" x14ac:dyDescent="0.25">
      <c r="A76" s="110"/>
      <c r="B76" s="112"/>
      <c r="C76" s="152"/>
      <c r="D76" s="153"/>
      <c r="E76" s="112"/>
      <c r="F76" s="154"/>
    </row>
    <row r="77" spans="1:6" s="120" customFormat="1" x14ac:dyDescent="0.25">
      <c r="A77" s="22" t="s">
        <v>348</v>
      </c>
      <c r="B77" s="68" t="s">
        <v>349</v>
      </c>
      <c r="C77" s="130"/>
      <c r="D77" s="131"/>
      <c r="E77" s="58">
        <v>1990</v>
      </c>
      <c r="F77" s="24"/>
    </row>
    <row r="78" spans="1:6" s="120" customFormat="1" x14ac:dyDescent="0.25">
      <c r="A78" s="22" t="s">
        <v>347</v>
      </c>
      <c r="B78" s="68" t="s">
        <v>350</v>
      </c>
      <c r="C78" s="130"/>
      <c r="D78" s="131"/>
      <c r="E78" s="58">
        <v>2525</v>
      </c>
      <c r="F78" s="24"/>
    </row>
    <row r="79" spans="1:6" s="120" customFormat="1" x14ac:dyDescent="0.25">
      <c r="A79" s="22" t="s">
        <v>351</v>
      </c>
      <c r="B79" s="68" t="s">
        <v>352</v>
      </c>
      <c r="C79" s="130"/>
      <c r="D79" s="131"/>
      <c r="E79" s="58">
        <v>4310</v>
      </c>
      <c r="F79" s="24"/>
    </row>
    <row r="80" spans="1:6" s="120" customFormat="1" x14ac:dyDescent="0.25">
      <c r="A80" s="22" t="s">
        <v>353</v>
      </c>
      <c r="B80" s="68" t="s">
        <v>354</v>
      </c>
      <c r="C80" s="130"/>
      <c r="D80" s="131"/>
      <c r="E80" s="58">
        <v>7.5</v>
      </c>
      <c r="F80" s="24"/>
    </row>
    <row r="81" spans="1:6" s="120" customFormat="1" x14ac:dyDescent="0.25">
      <c r="A81" s="22" t="s">
        <v>356</v>
      </c>
      <c r="B81" s="68" t="s">
        <v>355</v>
      </c>
      <c r="C81" s="130"/>
      <c r="D81" s="131"/>
      <c r="E81" s="58">
        <v>10.199999999999999</v>
      </c>
      <c r="F81" s="24"/>
    </row>
    <row r="82" spans="1:6" s="120" customFormat="1" x14ac:dyDescent="0.25">
      <c r="A82" s="22" t="s">
        <v>357</v>
      </c>
      <c r="B82" s="68" t="s">
        <v>358</v>
      </c>
      <c r="C82" s="130"/>
      <c r="D82" s="131"/>
      <c r="E82" s="58">
        <v>690</v>
      </c>
      <c r="F82" s="24"/>
    </row>
    <row r="83" spans="1:6" s="120" customFormat="1" x14ac:dyDescent="0.25">
      <c r="A83" s="22"/>
      <c r="B83" s="68"/>
      <c r="C83" s="130"/>
      <c r="D83" s="131"/>
      <c r="E83" s="58"/>
      <c r="F83" s="24"/>
    </row>
    <row r="84" spans="1:6" customFormat="1" x14ac:dyDescent="0.25">
      <c r="A84" s="110" t="s">
        <v>345</v>
      </c>
      <c r="B84" s="112" t="s">
        <v>119</v>
      </c>
      <c r="C84" s="129" t="s">
        <v>122</v>
      </c>
      <c r="D84" s="134" t="s">
        <v>122</v>
      </c>
      <c r="E84" s="111" t="s">
        <v>124</v>
      </c>
      <c r="F84" s="112" t="s">
        <v>125</v>
      </c>
    </row>
    <row r="85" spans="1:6" s="41" customFormat="1" x14ac:dyDescent="0.25">
      <c r="A85" s="22" t="s">
        <v>368</v>
      </c>
      <c r="B85" s="68" t="s">
        <v>367</v>
      </c>
      <c r="C85" s="130">
        <v>589</v>
      </c>
      <c r="D85" s="131">
        <f>C85*2</f>
        <v>1178</v>
      </c>
      <c r="E85" s="58">
        <v>1200</v>
      </c>
      <c r="F85" s="24" t="s">
        <v>301</v>
      </c>
    </row>
    <row r="86" spans="1:6" s="41" customFormat="1" x14ac:dyDescent="0.25">
      <c r="A86" s="22" t="s">
        <v>364</v>
      </c>
      <c r="B86" s="68" t="s">
        <v>369</v>
      </c>
      <c r="C86" s="130">
        <v>110</v>
      </c>
      <c r="D86" s="131"/>
      <c r="E86" s="58">
        <v>220</v>
      </c>
      <c r="F86" s="24" t="s">
        <v>301</v>
      </c>
    </row>
    <row r="87" spans="1:6" s="41" customFormat="1" x14ac:dyDescent="0.25">
      <c r="A87" s="22" t="s">
        <v>174</v>
      </c>
      <c r="B87" s="68" t="s">
        <v>370</v>
      </c>
      <c r="C87" s="130">
        <v>99</v>
      </c>
      <c r="D87" s="131"/>
      <c r="E87" s="58">
        <v>199</v>
      </c>
      <c r="F87" s="24" t="s">
        <v>301</v>
      </c>
    </row>
    <row r="88" spans="1:6" s="41" customFormat="1" x14ac:dyDescent="0.25">
      <c r="A88" s="22" t="s">
        <v>371</v>
      </c>
      <c r="B88" s="68" t="s">
        <v>372</v>
      </c>
      <c r="C88" s="130">
        <v>31</v>
      </c>
      <c r="D88" s="131"/>
      <c r="E88" s="58">
        <v>75</v>
      </c>
      <c r="F88" s="24" t="s">
        <v>301</v>
      </c>
    </row>
    <row r="89" spans="1:6" s="41" customFormat="1" x14ac:dyDescent="0.25">
      <c r="A89" s="22"/>
      <c r="B89" s="68"/>
      <c r="C89" s="130"/>
      <c r="D89" s="131"/>
      <c r="E89" s="58"/>
      <c r="F89" s="24"/>
    </row>
    <row r="90" spans="1:6" s="41" customFormat="1" x14ac:dyDescent="0.25">
      <c r="A90" s="22" t="s">
        <v>373</v>
      </c>
      <c r="B90" s="68" t="s">
        <v>363</v>
      </c>
      <c r="C90" s="130">
        <v>659</v>
      </c>
      <c r="D90" s="131"/>
      <c r="E90" s="58">
        <v>1320</v>
      </c>
      <c r="F90" s="24" t="s">
        <v>301</v>
      </c>
    </row>
    <row r="91" spans="1:6" s="41" customFormat="1" x14ac:dyDescent="0.25">
      <c r="A91" s="22" t="s">
        <v>364</v>
      </c>
      <c r="B91" s="68" t="s">
        <v>365</v>
      </c>
      <c r="C91" s="130">
        <v>89</v>
      </c>
      <c r="D91" s="131"/>
      <c r="E91" s="58">
        <v>180</v>
      </c>
      <c r="F91" s="24" t="s">
        <v>301</v>
      </c>
    </row>
    <row r="92" spans="1:6" s="41" customFormat="1" x14ac:dyDescent="0.25">
      <c r="A92" s="22" t="s">
        <v>174</v>
      </c>
      <c r="B92" s="68" t="s">
        <v>366</v>
      </c>
      <c r="C92" s="130">
        <v>70</v>
      </c>
      <c r="D92" s="131"/>
      <c r="E92" s="58">
        <v>140</v>
      </c>
      <c r="F92" s="24" t="s">
        <v>301</v>
      </c>
    </row>
    <row r="93" spans="1:6" s="41" customFormat="1" x14ac:dyDescent="0.25">
      <c r="A93" s="22" t="s">
        <v>371</v>
      </c>
      <c r="B93" s="68" t="s">
        <v>372</v>
      </c>
      <c r="C93" s="130">
        <v>31</v>
      </c>
      <c r="D93" s="131"/>
      <c r="E93" s="58">
        <v>75</v>
      </c>
      <c r="F93" s="24" t="s">
        <v>301</v>
      </c>
    </row>
    <row r="94" spans="1:6" s="41" customFormat="1" x14ac:dyDescent="0.25">
      <c r="A94" s="22"/>
      <c r="B94" s="68"/>
      <c r="C94" s="130"/>
      <c r="D94" s="131"/>
      <c r="E94" s="58"/>
      <c r="F94" s="24"/>
    </row>
    <row r="95" spans="1:6" x14ac:dyDescent="0.25">
      <c r="A95" s="110" t="s">
        <v>177</v>
      </c>
      <c r="B95" s="112" t="s">
        <v>178</v>
      </c>
      <c r="C95" s="129" t="s">
        <v>123</v>
      </c>
      <c r="D95" s="134" t="s">
        <v>123</v>
      </c>
      <c r="E95" s="111" t="s">
        <v>125</v>
      </c>
      <c r="F95" s="112" t="s">
        <v>125</v>
      </c>
    </row>
    <row r="96" spans="1:6" x14ac:dyDescent="0.25">
      <c r="A96" s="22"/>
      <c r="B96" s="71"/>
      <c r="C96" s="130"/>
      <c r="D96" s="131"/>
      <c r="E96" s="58"/>
      <c r="F96" s="23"/>
    </row>
    <row r="97" spans="1:6" x14ac:dyDescent="0.25">
      <c r="A97" s="20" t="s">
        <v>14</v>
      </c>
      <c r="B97" s="49" t="s">
        <v>13</v>
      </c>
      <c r="C97" s="130">
        <v>680</v>
      </c>
      <c r="D97" s="131">
        <v>1390</v>
      </c>
      <c r="E97" s="61">
        <v>1470</v>
      </c>
      <c r="F97" s="21" t="s">
        <v>102</v>
      </c>
    </row>
    <row r="98" spans="1:6" x14ac:dyDescent="0.25">
      <c r="A98" s="20" t="s">
        <v>62</v>
      </c>
      <c r="B98" s="49" t="s">
        <v>15</v>
      </c>
      <c r="C98" s="130">
        <v>240</v>
      </c>
      <c r="D98" s="131">
        <f>C98*2</f>
        <v>480</v>
      </c>
      <c r="E98" s="61">
        <v>500</v>
      </c>
      <c r="F98" s="21" t="s">
        <v>102</v>
      </c>
    </row>
    <row r="99" spans="1:6" x14ac:dyDescent="0.25">
      <c r="A99" s="20" t="s">
        <v>86</v>
      </c>
      <c r="B99" s="49" t="s">
        <v>15</v>
      </c>
      <c r="C99" s="130">
        <v>240</v>
      </c>
      <c r="D99" s="131">
        <f>C99*2</f>
        <v>480</v>
      </c>
      <c r="E99" s="61">
        <v>500</v>
      </c>
      <c r="F99" s="21" t="s">
        <v>102</v>
      </c>
    </row>
    <row r="100" spans="1:6" s="127" customFormat="1" x14ac:dyDescent="0.25">
      <c r="A100" s="20" t="s">
        <v>262</v>
      </c>
      <c r="B100" s="49" t="s">
        <v>13</v>
      </c>
      <c r="C100" s="130">
        <v>680</v>
      </c>
      <c r="D100" s="131">
        <v>1390</v>
      </c>
      <c r="E100" s="61">
        <v>1470</v>
      </c>
      <c r="F100" s="21" t="s">
        <v>102</v>
      </c>
    </row>
    <row r="101" spans="1:6" x14ac:dyDescent="0.25">
      <c r="A101" s="20" t="s">
        <v>100</v>
      </c>
      <c r="B101" s="49" t="s">
        <v>101</v>
      </c>
      <c r="C101" s="130">
        <v>720</v>
      </c>
      <c r="D101" s="131">
        <f>C101*2</f>
        <v>1440</v>
      </c>
      <c r="E101" s="61">
        <v>1500</v>
      </c>
      <c r="F101" s="21" t="s">
        <v>102</v>
      </c>
    </row>
    <row r="102" spans="1:6" customFormat="1" x14ac:dyDescent="0.25">
      <c r="A102" s="20" t="s">
        <v>107</v>
      </c>
      <c r="B102" s="49" t="s">
        <v>108</v>
      </c>
      <c r="C102" s="130">
        <v>500</v>
      </c>
      <c r="D102" s="131">
        <v>1000</v>
      </c>
      <c r="E102" s="61">
        <v>1000</v>
      </c>
      <c r="F102" s="21" t="s">
        <v>102</v>
      </c>
    </row>
    <row r="103" spans="1:6" customFormat="1" x14ac:dyDescent="0.25">
      <c r="A103" s="20"/>
      <c r="B103" s="49"/>
      <c r="C103" s="130"/>
      <c r="D103" s="131"/>
      <c r="E103" s="61"/>
      <c r="F103" s="21"/>
    </row>
    <row r="104" spans="1:6" customFormat="1" x14ac:dyDescent="0.25">
      <c r="A104" s="20" t="s">
        <v>111</v>
      </c>
      <c r="B104" s="49" t="s">
        <v>112</v>
      </c>
      <c r="C104" s="130">
        <v>210</v>
      </c>
      <c r="D104" s="131">
        <v>420</v>
      </c>
      <c r="E104" s="61">
        <v>445</v>
      </c>
      <c r="F104" s="21"/>
    </row>
    <row r="105" spans="1:6" customFormat="1" x14ac:dyDescent="0.25">
      <c r="A105" s="20" t="s">
        <v>113</v>
      </c>
      <c r="B105" s="49" t="s">
        <v>114</v>
      </c>
      <c r="C105" s="130">
        <v>60</v>
      </c>
      <c r="D105" s="131">
        <v>120</v>
      </c>
      <c r="E105" s="61">
        <v>130</v>
      </c>
      <c r="F105" s="21"/>
    </row>
    <row r="106" spans="1:6" customFormat="1" x14ac:dyDescent="0.25">
      <c r="A106" s="20"/>
      <c r="B106" s="49"/>
      <c r="C106" s="130"/>
      <c r="D106" s="131"/>
      <c r="E106" s="61"/>
      <c r="F106" s="21"/>
    </row>
    <row r="107" spans="1:6" customFormat="1" x14ac:dyDescent="0.25">
      <c r="A107" s="20" t="s">
        <v>20</v>
      </c>
      <c r="B107" s="49" t="s">
        <v>19</v>
      </c>
      <c r="C107" s="130">
        <v>500</v>
      </c>
      <c r="D107" s="131">
        <v>1000</v>
      </c>
      <c r="E107" s="61">
        <v>1000</v>
      </c>
      <c r="F107" s="21" t="s">
        <v>23</v>
      </c>
    </row>
    <row r="108" spans="1:6" x14ac:dyDescent="0.25">
      <c r="A108" s="20" t="s">
        <v>206</v>
      </c>
      <c r="B108" s="49" t="s">
        <v>71</v>
      </c>
      <c r="C108" s="131">
        <v>430</v>
      </c>
      <c r="D108" s="131"/>
      <c r="E108" s="61">
        <v>625</v>
      </c>
      <c r="F108" s="78" t="s">
        <v>207</v>
      </c>
    </row>
    <row r="109" spans="1:6" x14ac:dyDescent="0.25">
      <c r="A109" s="20" t="s">
        <v>99</v>
      </c>
      <c r="B109" s="49" t="s">
        <v>71</v>
      </c>
      <c r="C109" s="131">
        <v>540</v>
      </c>
      <c r="D109" s="131"/>
      <c r="E109" s="61">
        <v>999</v>
      </c>
      <c r="F109" s="78" t="s">
        <v>207</v>
      </c>
    </row>
    <row r="110" spans="1:6" x14ac:dyDescent="0.25">
      <c r="A110" s="20" t="s">
        <v>169</v>
      </c>
      <c r="B110" s="49" t="s">
        <v>71</v>
      </c>
      <c r="C110" s="131">
        <v>800</v>
      </c>
      <c r="D110" s="131"/>
      <c r="E110" s="61">
        <v>1600</v>
      </c>
      <c r="F110" s="78" t="s">
        <v>207</v>
      </c>
    </row>
    <row r="111" spans="1:6" x14ac:dyDescent="0.25">
      <c r="A111" s="20" t="s">
        <v>170</v>
      </c>
      <c r="B111" s="49" t="s">
        <v>71</v>
      </c>
      <c r="C111" s="131">
        <v>1020</v>
      </c>
      <c r="D111" s="131"/>
      <c r="E111" s="61">
        <v>2040</v>
      </c>
      <c r="F111" s="78" t="s">
        <v>207</v>
      </c>
    </row>
    <row r="112" spans="1:6" s="122" customFormat="1" x14ac:dyDescent="0.25">
      <c r="A112" s="20" t="s">
        <v>171</v>
      </c>
      <c r="B112" s="49" t="s">
        <v>71</v>
      </c>
      <c r="C112" s="131">
        <v>1200</v>
      </c>
      <c r="D112" s="131"/>
      <c r="E112" s="61">
        <v>2400</v>
      </c>
      <c r="F112" s="78" t="s">
        <v>207</v>
      </c>
    </row>
    <row r="113" spans="1:8" x14ac:dyDescent="0.25">
      <c r="A113" s="20" t="s">
        <v>172</v>
      </c>
      <c r="B113" s="49" t="s">
        <v>71</v>
      </c>
      <c r="C113" s="131">
        <v>1450</v>
      </c>
      <c r="D113" s="131"/>
      <c r="E113" s="61">
        <v>2900</v>
      </c>
      <c r="F113" s="78" t="s">
        <v>207</v>
      </c>
    </row>
    <row r="114" spans="1:8" x14ac:dyDescent="0.25">
      <c r="A114" s="20"/>
      <c r="B114" s="49"/>
      <c r="C114" s="131"/>
      <c r="D114" s="131"/>
      <c r="E114" s="61"/>
      <c r="F114" s="78"/>
    </row>
    <row r="115" spans="1:8" x14ac:dyDescent="0.25">
      <c r="A115" s="22"/>
      <c r="B115" s="71"/>
      <c r="C115" s="130"/>
      <c r="D115" s="131"/>
      <c r="E115" s="58"/>
      <c r="F115" s="23"/>
    </row>
    <row r="116" spans="1:8" x14ac:dyDescent="0.25">
      <c r="A116" s="114" t="s">
        <v>179</v>
      </c>
      <c r="B116" s="121" t="s">
        <v>119</v>
      </c>
      <c r="C116" s="129" t="s">
        <v>120</v>
      </c>
      <c r="D116" s="134" t="s">
        <v>121</v>
      </c>
      <c r="E116" s="116" t="s">
        <v>122</v>
      </c>
      <c r="F116" s="115" t="s">
        <v>123</v>
      </c>
    </row>
    <row r="117" spans="1:8" x14ac:dyDescent="0.25">
      <c r="A117" s="22"/>
      <c r="B117" s="71"/>
      <c r="C117" s="130"/>
      <c r="D117" s="131"/>
      <c r="E117" s="58"/>
      <c r="F117" s="23"/>
    </row>
    <row r="118" spans="1:8" x14ac:dyDescent="0.25">
      <c r="A118" s="22"/>
      <c r="B118" s="71"/>
      <c r="C118" s="130"/>
      <c r="D118" s="131"/>
      <c r="E118" s="58"/>
      <c r="F118" s="23"/>
    </row>
    <row r="119" spans="1:8" x14ac:dyDescent="0.25">
      <c r="A119" s="22"/>
      <c r="B119" s="71"/>
      <c r="C119" s="130"/>
      <c r="D119" s="131"/>
      <c r="E119" s="58"/>
      <c r="F119" s="23"/>
    </row>
    <row r="120" spans="1:8" x14ac:dyDescent="0.25">
      <c r="A120" s="22"/>
      <c r="B120" s="71"/>
      <c r="C120" s="130"/>
      <c r="D120" s="131"/>
      <c r="E120" s="58"/>
      <c r="F120" s="23"/>
    </row>
    <row r="121" spans="1:8" x14ac:dyDescent="0.25">
      <c r="A121" s="22"/>
      <c r="B121" s="71"/>
      <c r="C121" s="130"/>
      <c r="D121" s="131"/>
      <c r="E121" s="58"/>
      <c r="F121" s="23"/>
    </row>
    <row r="122" spans="1:8" s="143" customFormat="1" x14ac:dyDescent="0.25">
      <c r="A122" s="114" t="s">
        <v>329</v>
      </c>
      <c r="B122" s="121" t="s">
        <v>119</v>
      </c>
      <c r="C122" s="129" t="s">
        <v>120</v>
      </c>
      <c r="D122" s="134" t="s">
        <v>121</v>
      </c>
      <c r="E122" s="116" t="s">
        <v>122</v>
      </c>
      <c r="F122" s="115" t="s">
        <v>123</v>
      </c>
    </row>
    <row r="123" spans="1:8" x14ac:dyDescent="0.25">
      <c r="A123" s="22" t="s">
        <v>331</v>
      </c>
      <c r="B123" s="71"/>
      <c r="C123" s="130"/>
      <c r="D123" s="131">
        <v>4450</v>
      </c>
      <c r="E123" s="58">
        <v>4450</v>
      </c>
      <c r="F123" s="23" t="s">
        <v>330</v>
      </c>
      <c r="G123" s="135"/>
      <c r="H123" s="136"/>
    </row>
    <row r="124" spans="1:8" x14ac:dyDescent="0.25">
      <c r="A124" s="22" t="s">
        <v>332</v>
      </c>
      <c r="B124" s="71"/>
      <c r="C124" s="130"/>
      <c r="D124" s="131"/>
      <c r="E124" s="58"/>
      <c r="F124" s="23" t="s">
        <v>330</v>
      </c>
      <c r="G124" s="135"/>
      <c r="H124" s="136"/>
    </row>
    <row r="125" spans="1:8" s="143" customFormat="1" x14ac:dyDescent="0.25">
      <c r="A125" s="22" t="s">
        <v>148</v>
      </c>
      <c r="B125" s="71"/>
      <c r="C125" s="130"/>
      <c r="D125" s="131"/>
      <c r="E125" s="58"/>
      <c r="F125" s="23" t="s">
        <v>330</v>
      </c>
      <c r="G125" s="135"/>
      <c r="H125" s="136"/>
    </row>
    <row r="126" spans="1:8" s="143" customFormat="1" x14ac:dyDescent="0.25">
      <c r="A126" s="22" t="s">
        <v>333</v>
      </c>
      <c r="B126" s="71"/>
      <c r="C126" s="130"/>
      <c r="D126" s="131"/>
      <c r="E126" s="58"/>
      <c r="F126" s="23" t="s">
        <v>330</v>
      </c>
      <c r="G126" s="135"/>
      <c r="H126" s="136"/>
    </row>
    <row r="127" spans="1:8" x14ac:dyDescent="0.25">
      <c r="A127" s="22" t="s">
        <v>334</v>
      </c>
      <c r="B127" s="71"/>
      <c r="C127" s="130"/>
      <c r="D127" s="131">
        <v>290</v>
      </c>
      <c r="E127" s="58">
        <v>290</v>
      </c>
      <c r="F127" s="23" t="s">
        <v>330</v>
      </c>
      <c r="G127" s="135"/>
      <c r="H127" s="136"/>
    </row>
    <row r="128" spans="1:8" s="143" customFormat="1" x14ac:dyDescent="0.25">
      <c r="A128" s="22" t="s">
        <v>335</v>
      </c>
      <c r="B128" s="71"/>
      <c r="C128" s="130"/>
      <c r="D128" s="131">
        <v>450</v>
      </c>
      <c r="E128" s="58">
        <v>450</v>
      </c>
      <c r="F128" s="23" t="s">
        <v>330</v>
      </c>
      <c r="G128" s="136"/>
      <c r="H128" s="136"/>
    </row>
    <row r="129" spans="1:9" s="143" customFormat="1" x14ac:dyDescent="0.25">
      <c r="A129" s="22" t="s">
        <v>336</v>
      </c>
      <c r="B129" s="71"/>
      <c r="C129" s="130"/>
      <c r="D129" s="131">
        <v>390</v>
      </c>
      <c r="E129" s="58">
        <v>390</v>
      </c>
      <c r="F129" s="23" t="s">
        <v>330</v>
      </c>
      <c r="G129" s="136"/>
      <c r="H129" s="136"/>
    </row>
    <row r="130" spans="1:9" s="143" customFormat="1" x14ac:dyDescent="0.25">
      <c r="A130" s="22"/>
      <c r="B130" s="71"/>
      <c r="C130" s="130"/>
      <c r="D130" s="131"/>
      <c r="E130" s="58"/>
      <c r="F130" s="23"/>
      <c r="G130" s="136"/>
      <c r="H130" s="136"/>
    </row>
    <row r="131" spans="1:9" s="143" customFormat="1" x14ac:dyDescent="0.25">
      <c r="A131" s="22"/>
      <c r="B131" s="71"/>
      <c r="C131" s="130"/>
      <c r="D131" s="131"/>
      <c r="E131" s="58"/>
      <c r="F131" s="23"/>
      <c r="G131" s="136"/>
      <c r="H131" s="136"/>
    </row>
    <row r="132" spans="1:9" x14ac:dyDescent="0.25">
      <c r="A132" s="114" t="s">
        <v>182</v>
      </c>
      <c r="B132" s="121" t="s">
        <v>119</v>
      </c>
      <c r="C132" s="129" t="s">
        <v>120</v>
      </c>
      <c r="D132" s="134" t="s">
        <v>121</v>
      </c>
      <c r="E132" s="116" t="s">
        <v>122</v>
      </c>
      <c r="F132" s="115" t="s">
        <v>123</v>
      </c>
    </row>
    <row r="133" spans="1:9" x14ac:dyDescent="0.25">
      <c r="A133" s="22"/>
      <c r="B133" s="71"/>
      <c r="C133" s="130"/>
      <c r="D133" s="131"/>
      <c r="E133" s="58"/>
      <c r="F133" s="23"/>
      <c r="G133" s="304" t="s">
        <v>231</v>
      </c>
      <c r="H133" s="305"/>
    </row>
    <row r="134" spans="1:9" s="122" customFormat="1" x14ac:dyDescent="0.25">
      <c r="A134" s="22" t="s">
        <v>183</v>
      </c>
      <c r="B134" s="71" t="s">
        <v>184</v>
      </c>
      <c r="C134" s="130">
        <v>33</v>
      </c>
      <c r="D134" s="131"/>
      <c r="E134" s="58">
        <v>80</v>
      </c>
      <c r="F134" s="23" t="s">
        <v>185</v>
      </c>
      <c r="G134" s="304" t="s">
        <v>230</v>
      </c>
      <c r="H134" s="305"/>
    </row>
    <row r="135" spans="1:9" s="122" customFormat="1" x14ac:dyDescent="0.25">
      <c r="A135" s="22" t="s">
        <v>264</v>
      </c>
      <c r="B135" s="71"/>
      <c r="C135" s="130">
        <v>19.8</v>
      </c>
      <c r="D135" s="131"/>
      <c r="E135" s="58">
        <v>48</v>
      </c>
      <c r="F135" s="23"/>
      <c r="G135" s="304" t="s">
        <v>233</v>
      </c>
      <c r="H135" s="305"/>
    </row>
    <row r="136" spans="1:9" x14ac:dyDescent="0.25">
      <c r="A136" s="22" t="s">
        <v>186</v>
      </c>
      <c r="B136" s="71" t="s">
        <v>189</v>
      </c>
      <c r="C136" s="130">
        <v>21</v>
      </c>
      <c r="D136" s="131"/>
      <c r="E136" s="58">
        <v>45</v>
      </c>
      <c r="F136" s="23" t="s">
        <v>185</v>
      </c>
      <c r="G136" s="304" t="s">
        <v>232</v>
      </c>
      <c r="H136" s="305"/>
    </row>
    <row r="137" spans="1:9" x14ac:dyDescent="0.25">
      <c r="A137" s="22" t="s">
        <v>187</v>
      </c>
      <c r="B137" s="71" t="s">
        <v>188</v>
      </c>
      <c r="C137" s="130">
        <v>21.5</v>
      </c>
      <c r="D137" s="131"/>
      <c r="E137" s="58">
        <v>50</v>
      </c>
      <c r="F137" s="23" t="s">
        <v>185</v>
      </c>
      <c r="G137" s="39"/>
      <c r="H137" s="39"/>
      <c r="I137" s="40"/>
    </row>
    <row r="138" spans="1:9" x14ac:dyDescent="0.25">
      <c r="A138" s="22" t="s">
        <v>190</v>
      </c>
      <c r="B138" s="71" t="s">
        <v>191</v>
      </c>
      <c r="C138" s="130">
        <v>8</v>
      </c>
      <c r="D138" s="131"/>
      <c r="E138" s="58">
        <v>24</v>
      </c>
      <c r="F138" s="23" t="s">
        <v>185</v>
      </c>
      <c r="G138" s="39"/>
      <c r="H138" s="39"/>
      <c r="I138" s="40"/>
    </row>
    <row r="139" spans="1:9" x14ac:dyDescent="0.25">
      <c r="A139" s="22" t="s">
        <v>192</v>
      </c>
      <c r="B139" s="71" t="s">
        <v>193</v>
      </c>
      <c r="C139" s="130">
        <v>10</v>
      </c>
      <c r="D139" s="131"/>
      <c r="E139" s="58">
        <v>30</v>
      </c>
      <c r="F139" s="23" t="s">
        <v>185</v>
      </c>
      <c r="G139" s="35"/>
      <c r="H139" s="34"/>
    </row>
    <row r="140" spans="1:9" s="139" customFormat="1" x14ac:dyDescent="0.25">
      <c r="A140" s="22"/>
      <c r="B140" s="71"/>
      <c r="C140" s="130"/>
      <c r="D140" s="131"/>
      <c r="E140" s="58"/>
      <c r="F140" s="23"/>
      <c r="G140" s="35"/>
      <c r="H140" s="34"/>
    </row>
    <row r="141" spans="1:9" s="139" customFormat="1" x14ac:dyDescent="0.25">
      <c r="A141" s="22" t="s">
        <v>285</v>
      </c>
      <c r="B141" s="71" t="s">
        <v>286</v>
      </c>
      <c r="C141" s="130">
        <v>66</v>
      </c>
      <c r="D141" s="131"/>
      <c r="E141" s="58">
        <v>140</v>
      </c>
      <c r="F141" s="23" t="s">
        <v>185</v>
      </c>
      <c r="G141" s="35" t="s">
        <v>289</v>
      </c>
      <c r="H141" s="34"/>
    </row>
    <row r="142" spans="1:9" s="139" customFormat="1" x14ac:dyDescent="0.25">
      <c r="A142" s="22" t="s">
        <v>287</v>
      </c>
      <c r="B142" s="71" t="s">
        <v>288</v>
      </c>
      <c r="C142" s="130">
        <v>99</v>
      </c>
      <c r="D142" s="131"/>
      <c r="E142" s="58">
        <v>165</v>
      </c>
      <c r="F142" s="23" t="s">
        <v>185</v>
      </c>
      <c r="G142" s="35" t="s">
        <v>292</v>
      </c>
      <c r="H142" s="34"/>
    </row>
    <row r="143" spans="1:9" x14ac:dyDescent="0.25">
      <c r="A143" s="22" t="s">
        <v>291</v>
      </c>
      <c r="B143" s="144" t="s">
        <v>290</v>
      </c>
      <c r="C143" s="130">
        <v>132</v>
      </c>
      <c r="D143" s="131"/>
      <c r="E143" s="58">
        <v>180</v>
      </c>
      <c r="F143" s="23" t="s">
        <v>185</v>
      </c>
      <c r="G143" s="9" t="s">
        <v>293</v>
      </c>
      <c r="H143" s="34"/>
    </row>
    <row r="144" spans="1:9" x14ac:dyDescent="0.25">
      <c r="A144" s="22"/>
      <c r="B144" s="71"/>
      <c r="C144" s="130"/>
      <c r="D144" s="131"/>
      <c r="E144" s="58"/>
      <c r="F144" s="23"/>
      <c r="G144" s="34"/>
      <c r="H144" s="34"/>
    </row>
    <row r="145" spans="1:8" x14ac:dyDescent="0.25">
      <c r="A145" s="114" t="s">
        <v>180</v>
      </c>
      <c r="B145" s="121" t="s">
        <v>119</v>
      </c>
      <c r="C145" s="129" t="s">
        <v>120</v>
      </c>
      <c r="D145" s="134" t="s">
        <v>121</v>
      </c>
      <c r="E145" s="116" t="s">
        <v>122</v>
      </c>
      <c r="F145" s="115" t="s">
        <v>123</v>
      </c>
      <c r="H145" s="34"/>
    </row>
    <row r="146" spans="1:8" x14ac:dyDescent="0.25">
      <c r="A146" s="22"/>
      <c r="B146" s="71"/>
      <c r="C146" s="130"/>
      <c r="D146" s="131"/>
      <c r="E146" s="58"/>
      <c r="F146" s="23"/>
    </row>
    <row r="147" spans="1:8" s="146" customFormat="1" x14ac:dyDescent="0.25">
      <c r="A147" s="20" t="s">
        <v>206</v>
      </c>
      <c r="B147" s="49" t="s">
        <v>71</v>
      </c>
      <c r="C147" s="131">
        <v>430</v>
      </c>
      <c r="D147" s="131"/>
      <c r="E147" s="61">
        <v>625</v>
      </c>
      <c r="F147" s="78" t="s">
        <v>207</v>
      </c>
    </row>
    <row r="148" spans="1:8" s="146" customFormat="1" x14ac:dyDescent="0.25">
      <c r="A148" s="20" t="s">
        <v>99</v>
      </c>
      <c r="B148" s="49" t="s">
        <v>71</v>
      </c>
      <c r="C148" s="131">
        <v>540</v>
      </c>
      <c r="D148" s="131"/>
      <c r="E148" s="61">
        <v>999</v>
      </c>
      <c r="F148" s="78" t="s">
        <v>207</v>
      </c>
    </row>
    <row r="149" spans="1:8" s="146" customFormat="1" x14ac:dyDescent="0.25">
      <c r="A149" s="20" t="s">
        <v>169</v>
      </c>
      <c r="B149" s="49" t="s">
        <v>71</v>
      </c>
      <c r="C149" s="131">
        <v>800</v>
      </c>
      <c r="D149" s="131"/>
      <c r="E149" s="61">
        <v>1600</v>
      </c>
      <c r="F149" s="78" t="s">
        <v>207</v>
      </c>
    </row>
    <row r="150" spans="1:8" s="146" customFormat="1" x14ac:dyDescent="0.25">
      <c r="A150" s="20" t="s">
        <v>170</v>
      </c>
      <c r="B150" s="49" t="s">
        <v>71</v>
      </c>
      <c r="C150" s="131">
        <v>1020</v>
      </c>
      <c r="D150" s="131"/>
      <c r="E150" s="61">
        <v>2040</v>
      </c>
      <c r="F150" s="78" t="s">
        <v>207</v>
      </c>
    </row>
    <row r="151" spans="1:8" s="122" customFormat="1" x14ac:dyDescent="0.25">
      <c r="A151" s="20" t="s">
        <v>171</v>
      </c>
      <c r="B151" s="49" t="s">
        <v>71</v>
      </c>
      <c r="C151" s="131">
        <v>1200</v>
      </c>
      <c r="D151" s="131"/>
      <c r="E151" s="61">
        <v>2400</v>
      </c>
      <c r="F151" s="78" t="s">
        <v>207</v>
      </c>
    </row>
    <row r="152" spans="1:8" s="146" customFormat="1" x14ac:dyDescent="0.25">
      <c r="A152" s="20" t="s">
        <v>172</v>
      </c>
      <c r="B152" s="49" t="s">
        <v>71</v>
      </c>
      <c r="C152" s="131">
        <v>1450</v>
      </c>
      <c r="D152" s="131"/>
      <c r="E152" s="61">
        <v>2900</v>
      </c>
      <c r="F152" s="78" t="s">
        <v>207</v>
      </c>
    </row>
    <row r="153" spans="1:8" x14ac:dyDescent="0.25">
      <c r="A153" s="33" t="s">
        <v>46</v>
      </c>
      <c r="B153" s="71" t="s">
        <v>45</v>
      </c>
      <c r="C153" s="130">
        <v>36</v>
      </c>
      <c r="D153" s="131">
        <f>C153*2</f>
        <v>72</v>
      </c>
      <c r="E153" s="58">
        <v>76</v>
      </c>
      <c r="F153" s="23" t="s">
        <v>44</v>
      </c>
    </row>
    <row r="154" spans="1:8" x14ac:dyDescent="0.25">
      <c r="A154" s="33" t="s">
        <v>58</v>
      </c>
      <c r="B154" s="71" t="s">
        <v>47</v>
      </c>
      <c r="C154" s="130">
        <f>760+35.87</f>
        <v>795.87</v>
      </c>
      <c r="D154" s="131">
        <f>C154*2</f>
        <v>1591.74</v>
      </c>
      <c r="E154" s="58">
        <v>1675</v>
      </c>
      <c r="F154" s="23" t="s">
        <v>44</v>
      </c>
    </row>
    <row r="155" spans="1:8" x14ac:dyDescent="0.25">
      <c r="A155" s="22" t="s">
        <v>72</v>
      </c>
      <c r="B155" s="71" t="s">
        <v>17</v>
      </c>
      <c r="C155" s="130">
        <v>10.9</v>
      </c>
      <c r="D155" s="131">
        <f>C155*2</f>
        <v>21.8</v>
      </c>
      <c r="E155" s="58">
        <v>75</v>
      </c>
      <c r="F155" s="23" t="s">
        <v>44</v>
      </c>
    </row>
    <row r="156" spans="1:8" s="194" customFormat="1" x14ac:dyDescent="0.25">
      <c r="A156" s="22" t="s">
        <v>361</v>
      </c>
      <c r="B156" s="195" t="s">
        <v>362</v>
      </c>
      <c r="C156" s="130">
        <v>116.58</v>
      </c>
      <c r="D156" s="131">
        <v>230</v>
      </c>
      <c r="E156" s="58">
        <v>230</v>
      </c>
      <c r="F156" s="23" t="s">
        <v>44</v>
      </c>
    </row>
    <row r="157" spans="1:8" x14ac:dyDescent="0.25">
      <c r="A157" s="33" t="s">
        <v>42</v>
      </c>
      <c r="B157" s="70" t="s">
        <v>43</v>
      </c>
      <c r="C157" s="130">
        <v>414.74</v>
      </c>
      <c r="D157" s="131">
        <v>680</v>
      </c>
      <c r="E157" s="58">
        <v>680</v>
      </c>
      <c r="F157" s="23" t="s">
        <v>44</v>
      </c>
    </row>
    <row r="158" spans="1:8" x14ac:dyDescent="0.25">
      <c r="A158" s="33" t="s">
        <v>109</v>
      </c>
      <c r="B158" s="70" t="s">
        <v>110</v>
      </c>
      <c r="C158" s="130">
        <v>526.48</v>
      </c>
      <c r="D158" s="131">
        <v>990</v>
      </c>
      <c r="E158" s="58">
        <v>990</v>
      </c>
      <c r="F158" s="23" t="s">
        <v>44</v>
      </c>
    </row>
    <row r="159" spans="1:8" x14ac:dyDescent="0.25">
      <c r="A159" s="36" t="s">
        <v>53</v>
      </c>
      <c r="B159" s="37" t="s">
        <v>54</v>
      </c>
      <c r="C159" s="130">
        <v>68.48</v>
      </c>
      <c r="D159" s="131">
        <f>C159*2</f>
        <v>136.96</v>
      </c>
      <c r="E159" s="62">
        <v>145</v>
      </c>
      <c r="F159" s="37" t="s">
        <v>55</v>
      </c>
    </row>
    <row r="160" spans="1:8" x14ac:dyDescent="0.25">
      <c r="A160" s="36" t="s">
        <v>59</v>
      </c>
      <c r="B160" s="37" t="s">
        <v>57</v>
      </c>
      <c r="C160" s="130">
        <v>109.57</v>
      </c>
      <c r="D160" s="131">
        <f>C160*2</f>
        <v>219.14</v>
      </c>
      <c r="E160" s="62">
        <v>230</v>
      </c>
      <c r="F160" s="37" t="s">
        <v>55</v>
      </c>
    </row>
    <row r="161" spans="1:6" x14ac:dyDescent="0.25">
      <c r="A161" s="36" t="s">
        <v>60</v>
      </c>
      <c r="B161" s="37" t="s">
        <v>56</v>
      </c>
      <c r="C161" s="130">
        <v>104.35</v>
      </c>
      <c r="D161" s="131">
        <f>C161*2</f>
        <v>208.7</v>
      </c>
      <c r="E161" s="62">
        <v>220</v>
      </c>
      <c r="F161" s="37" t="s">
        <v>55</v>
      </c>
    </row>
    <row r="162" spans="1:6" x14ac:dyDescent="0.25">
      <c r="A162" s="36" t="s">
        <v>81</v>
      </c>
      <c r="B162" s="37" t="s">
        <v>82</v>
      </c>
      <c r="C162" s="130">
        <v>261.17</v>
      </c>
      <c r="D162" s="131">
        <v>496.22</v>
      </c>
      <c r="E162" s="62">
        <v>520</v>
      </c>
      <c r="F162" s="37" t="s">
        <v>55</v>
      </c>
    </row>
    <row r="163" spans="1:6" x14ac:dyDescent="0.25">
      <c r="A163" s="31" t="s">
        <v>212</v>
      </c>
      <c r="B163" s="72" t="s">
        <v>39</v>
      </c>
      <c r="C163" s="130">
        <v>239.25</v>
      </c>
      <c r="D163" s="131">
        <f>C163*2</f>
        <v>478.5</v>
      </c>
      <c r="E163" s="60">
        <v>490</v>
      </c>
      <c r="F163" s="30" t="s">
        <v>36</v>
      </c>
    </row>
    <row r="164" spans="1:6" x14ac:dyDescent="0.25">
      <c r="A164" s="32" t="s">
        <v>18</v>
      </c>
      <c r="B164" s="72" t="s">
        <v>35</v>
      </c>
      <c r="C164" s="130">
        <v>300</v>
      </c>
      <c r="D164" s="131">
        <v>240</v>
      </c>
      <c r="E164" s="60">
        <v>390</v>
      </c>
      <c r="F164" s="30" t="s">
        <v>36</v>
      </c>
    </row>
    <row r="165" spans="1:6" ht="15.75" thickBot="1" x14ac:dyDescent="0.3">
      <c r="A165" s="29" t="s">
        <v>33</v>
      </c>
      <c r="B165" s="72" t="s">
        <v>34</v>
      </c>
      <c r="C165" s="132">
        <v>80</v>
      </c>
      <c r="D165" s="131">
        <v>80</v>
      </c>
      <c r="E165" s="60">
        <v>150</v>
      </c>
      <c r="F165" s="30" t="s">
        <v>36</v>
      </c>
    </row>
    <row r="166" spans="1:6" ht="16.5" thickTop="1" thickBot="1" x14ac:dyDescent="0.3">
      <c r="A166" s="25" t="s">
        <v>21</v>
      </c>
      <c r="B166" s="42" t="s">
        <v>22</v>
      </c>
      <c r="C166" s="128" t="s">
        <v>66</v>
      </c>
      <c r="D166" s="133" t="s">
        <v>64</v>
      </c>
      <c r="E166" s="63" t="s">
        <v>65</v>
      </c>
      <c r="F166" s="26" t="s">
        <v>30</v>
      </c>
    </row>
    <row r="167" spans="1:6" ht="15.75" thickTop="1" x14ac:dyDescent="0.25"/>
  </sheetData>
  <mergeCells count="4">
    <mergeCell ref="G134:H134"/>
    <mergeCell ref="G135:H135"/>
    <mergeCell ref="G136:H136"/>
    <mergeCell ref="G133:H133"/>
  </mergeCells>
  <pageMargins left="0.70866141732283472" right="0.70866141732283472" top="0.74803149606299213" bottom="0.74803149606299213" header="0.31496062992125984" footer="0.31496062992125984"/>
  <pageSetup paperSize="9" scale="56" fitToWidth="0" fitToHeight="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35"/>
  <sheetViews>
    <sheetView workbookViewId="0">
      <selection activeCell="G19" sqref="G19"/>
    </sheetView>
  </sheetViews>
  <sheetFormatPr baseColWidth="10" defaultColWidth="11.42578125" defaultRowHeight="15" x14ac:dyDescent="0.25"/>
  <cols>
    <col min="1" max="1" width="59.7109375" style="10" customWidth="1"/>
    <col min="2" max="2" width="20.140625" style="10" customWidth="1"/>
    <col min="3" max="4" width="11.42578125" style="10" customWidth="1"/>
    <col min="5" max="16384" width="11.42578125" style="10"/>
  </cols>
  <sheetData>
    <row r="1" spans="1:3" x14ac:dyDescent="0.25">
      <c r="A1" s="27" t="s">
        <v>167</v>
      </c>
      <c r="B1" s="27" t="s">
        <v>168</v>
      </c>
      <c r="C1" s="27">
        <v>0</v>
      </c>
    </row>
    <row r="2" spans="1:3" x14ac:dyDescent="0.25">
      <c r="A2" s="27" t="s">
        <v>126</v>
      </c>
      <c r="B2" s="27"/>
      <c r="C2" s="27"/>
    </row>
    <row r="3" spans="1:3" x14ac:dyDescent="0.25">
      <c r="A3" s="27" t="s">
        <v>223</v>
      </c>
      <c r="B3" s="27" t="s">
        <v>50</v>
      </c>
      <c r="C3" s="27">
        <v>20</v>
      </c>
    </row>
    <row r="4" spans="1:3" x14ac:dyDescent="0.25">
      <c r="A4" s="27" t="s">
        <v>244</v>
      </c>
      <c r="B4" s="27" t="s">
        <v>48</v>
      </c>
      <c r="C4" s="27">
        <v>30</v>
      </c>
    </row>
    <row r="5" spans="1:3" x14ac:dyDescent="0.25">
      <c r="A5" s="27" t="s">
        <v>276</v>
      </c>
      <c r="B5" s="27" t="s">
        <v>83</v>
      </c>
      <c r="C5" s="27">
        <v>40</v>
      </c>
    </row>
    <row r="6" spans="1:3" x14ac:dyDescent="0.25">
      <c r="A6" s="27" t="s">
        <v>277</v>
      </c>
      <c r="B6" s="27" t="s">
        <v>84</v>
      </c>
      <c r="C6" s="27">
        <v>50</v>
      </c>
    </row>
    <row r="7" spans="1:3" x14ac:dyDescent="0.25">
      <c r="A7" s="27" t="s">
        <v>246</v>
      </c>
      <c r="B7" s="27" t="s">
        <v>245</v>
      </c>
      <c r="C7" s="27">
        <v>215</v>
      </c>
    </row>
    <row r="8" spans="1:3" x14ac:dyDescent="0.25">
      <c r="A8" s="27" t="s">
        <v>126</v>
      </c>
      <c r="B8" s="27"/>
      <c r="C8" s="27"/>
    </row>
    <row r="9" spans="1:3" x14ac:dyDescent="0.25">
      <c r="A9" s="27" t="s">
        <v>219</v>
      </c>
      <c r="B9" s="27" t="s">
        <v>48</v>
      </c>
      <c r="C9" s="27">
        <v>30</v>
      </c>
    </row>
    <row r="10" spans="1:3" x14ac:dyDescent="0.25">
      <c r="A10" s="27" t="s">
        <v>220</v>
      </c>
      <c r="B10" s="27" t="s">
        <v>83</v>
      </c>
      <c r="C10" s="27">
        <v>40</v>
      </c>
    </row>
    <row r="11" spans="1:3" x14ac:dyDescent="0.25">
      <c r="A11" s="27" t="s">
        <v>221</v>
      </c>
      <c r="B11" s="27" t="s">
        <v>84</v>
      </c>
      <c r="C11" s="27">
        <v>50</v>
      </c>
    </row>
    <row r="12" spans="1:3" x14ac:dyDescent="0.25">
      <c r="A12" s="27" t="s">
        <v>222</v>
      </c>
      <c r="B12" s="27" t="s">
        <v>85</v>
      </c>
      <c r="C12" s="27">
        <v>60</v>
      </c>
    </row>
    <row r="13" spans="1:3" x14ac:dyDescent="0.25">
      <c r="A13" s="27" t="s">
        <v>128</v>
      </c>
      <c r="B13" s="27" t="s">
        <v>116</v>
      </c>
      <c r="C13" s="27">
        <v>70</v>
      </c>
    </row>
    <row r="14" spans="1:3" x14ac:dyDescent="0.25">
      <c r="A14" s="27" t="s">
        <v>103</v>
      </c>
      <c r="B14" s="27" t="s">
        <v>104</v>
      </c>
      <c r="C14" s="27">
        <v>190</v>
      </c>
    </row>
    <row r="15" spans="1:3" x14ac:dyDescent="0.25">
      <c r="A15" s="27" t="s">
        <v>138</v>
      </c>
      <c r="B15" s="27" t="s">
        <v>105</v>
      </c>
      <c r="C15" s="27">
        <v>200</v>
      </c>
    </row>
    <row r="16" spans="1:3" x14ac:dyDescent="0.25">
      <c r="A16" s="27" t="s">
        <v>139</v>
      </c>
      <c r="B16" s="27" t="s">
        <v>106</v>
      </c>
      <c r="C16" s="27">
        <v>210</v>
      </c>
    </row>
    <row r="17" spans="1:3" x14ac:dyDescent="0.25">
      <c r="A17" s="27" t="s">
        <v>126</v>
      </c>
      <c r="B17" s="27"/>
      <c r="C17" s="27"/>
    </row>
    <row r="18" spans="1:3" x14ac:dyDescent="0.25">
      <c r="A18" s="27" t="s">
        <v>40</v>
      </c>
      <c r="B18" s="27" t="s">
        <v>49</v>
      </c>
      <c r="C18" s="27">
        <v>70</v>
      </c>
    </row>
    <row r="19" spans="1:3" x14ac:dyDescent="0.25">
      <c r="A19" s="27" t="s">
        <v>41</v>
      </c>
      <c r="B19" s="27" t="s">
        <v>63</v>
      </c>
      <c r="C19" s="27">
        <v>57</v>
      </c>
    </row>
    <row r="20" spans="1:3" x14ac:dyDescent="0.25">
      <c r="A20" s="27" t="s">
        <v>126</v>
      </c>
      <c r="B20" s="27"/>
      <c r="C20" s="27"/>
    </row>
    <row r="21" spans="1:3" x14ac:dyDescent="0.25">
      <c r="A21" s="27" t="s">
        <v>127</v>
      </c>
      <c r="B21" s="27" t="s">
        <v>50</v>
      </c>
      <c r="C21" s="27">
        <v>20</v>
      </c>
    </row>
    <row r="22" spans="1:3" x14ac:dyDescent="0.25">
      <c r="A22" s="27" t="s">
        <v>140</v>
      </c>
      <c r="B22" s="27" t="s">
        <v>48</v>
      </c>
      <c r="C22" s="27">
        <v>30</v>
      </c>
    </row>
    <row r="23" spans="1:3" x14ac:dyDescent="0.25">
      <c r="A23" s="27" t="s">
        <v>141</v>
      </c>
      <c r="B23" s="27" t="s">
        <v>83</v>
      </c>
      <c r="C23" s="27">
        <v>40</v>
      </c>
    </row>
    <row r="24" spans="1:3" x14ac:dyDescent="0.25">
      <c r="A24" s="27" t="s">
        <v>126</v>
      </c>
      <c r="B24" s="27"/>
      <c r="C24" s="27"/>
    </row>
    <row r="25" spans="1:3" x14ac:dyDescent="0.25">
      <c r="A25" s="27" t="s">
        <v>224</v>
      </c>
      <c r="B25" s="27" t="s">
        <v>50</v>
      </c>
      <c r="C25" s="27">
        <v>20</v>
      </c>
    </row>
    <row r="26" spans="1:3" x14ac:dyDescent="0.25">
      <c r="A26" s="27" t="s">
        <v>225</v>
      </c>
      <c r="B26" s="27" t="s">
        <v>48</v>
      </c>
      <c r="C26" s="27">
        <v>30</v>
      </c>
    </row>
    <row r="27" spans="1:3" x14ac:dyDescent="0.25">
      <c r="A27" s="27" t="s">
        <v>226</v>
      </c>
      <c r="B27" s="27" t="s">
        <v>83</v>
      </c>
      <c r="C27" s="27">
        <v>40</v>
      </c>
    </row>
    <row r="28" spans="1:3" x14ac:dyDescent="0.25">
      <c r="A28" s="27" t="s">
        <v>225</v>
      </c>
      <c r="B28" s="27" t="s">
        <v>84</v>
      </c>
      <c r="C28" s="27">
        <v>50</v>
      </c>
    </row>
    <row r="29" spans="1:3" x14ac:dyDescent="0.25">
      <c r="A29" s="27" t="s">
        <v>227</v>
      </c>
      <c r="B29" s="27" t="s">
        <v>85</v>
      </c>
      <c r="C29" s="27">
        <v>60</v>
      </c>
    </row>
    <row r="33" spans="1:1" x14ac:dyDescent="0.25">
      <c r="A33" s="10" t="s">
        <v>254</v>
      </c>
    </row>
    <row r="34" spans="1:1" x14ac:dyDescent="0.25">
      <c r="A34" s="10" t="s">
        <v>129</v>
      </c>
    </row>
    <row r="35" spans="1:1" x14ac:dyDescent="0.25">
      <c r="A35" s="10" t="s">
        <v>130</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F10"/>
  <sheetViews>
    <sheetView workbookViewId="0">
      <selection activeCell="F14" sqref="F14"/>
    </sheetView>
  </sheetViews>
  <sheetFormatPr baseColWidth="10" defaultColWidth="9.140625" defaultRowHeight="15" x14ac:dyDescent="0.25"/>
  <cols>
    <col min="1" max="1" width="6" customWidth="1"/>
    <col min="2" max="5" width="18" bestFit="1" customWidth="1"/>
    <col min="6" max="6" width="11.85546875" customWidth="1"/>
  </cols>
  <sheetData>
    <row r="1" spans="1:6" x14ac:dyDescent="0.25">
      <c r="A1" s="10"/>
      <c r="B1" s="70"/>
      <c r="C1" s="52"/>
      <c r="D1" s="55">
        <f>MATCH(L.O.A,DUREE_LOA,0)</f>
        <v>3</v>
      </c>
      <c r="E1" s="65">
        <f>'Devis Client'!A44*'Devis Client'!B44</f>
        <v>0</v>
      </c>
      <c r="F1" s="43"/>
    </row>
    <row r="2" spans="1:6" x14ac:dyDescent="0.25">
      <c r="A2" s="10"/>
      <c r="B2" s="70"/>
      <c r="C2" s="52"/>
      <c r="D2" s="52"/>
      <c r="E2" s="66"/>
      <c r="F2" s="43"/>
    </row>
    <row r="3" spans="1:6" x14ac:dyDescent="0.25">
      <c r="A3" s="11" t="s">
        <v>9</v>
      </c>
      <c r="B3" s="11" t="s">
        <v>217</v>
      </c>
      <c r="C3" s="51" t="s">
        <v>216</v>
      </c>
      <c r="D3" s="51" t="s">
        <v>215</v>
      </c>
      <c r="E3" s="67" t="s">
        <v>218</v>
      </c>
      <c r="F3" s="43"/>
    </row>
    <row r="4" spans="1:6" x14ac:dyDescent="0.25">
      <c r="A4" s="12">
        <v>300</v>
      </c>
      <c r="B4" s="15">
        <v>4.8750000000000002E-2</v>
      </c>
      <c r="C4" s="74">
        <v>3.3779999999999998E-2</v>
      </c>
      <c r="D4" s="74">
        <v>2.7009999999999999E-2</v>
      </c>
      <c r="E4" s="53">
        <v>2.3E-2</v>
      </c>
      <c r="F4" s="44" t="s">
        <v>204</v>
      </c>
    </row>
    <row r="5" spans="1:6" x14ac:dyDescent="0.25">
      <c r="A5" s="12">
        <v>3000</v>
      </c>
      <c r="B5" s="15">
        <v>4.8750000000000002E-2</v>
      </c>
      <c r="C5" s="74">
        <v>3.3779999999999998E-2</v>
      </c>
      <c r="D5" s="74">
        <v>2.7009999999999999E-2</v>
      </c>
      <c r="E5" s="53">
        <v>2.3E-2</v>
      </c>
      <c r="F5" s="44" t="s">
        <v>204</v>
      </c>
    </row>
    <row r="6" spans="1:6" x14ac:dyDescent="0.25">
      <c r="A6" s="13">
        <v>5000</v>
      </c>
      <c r="B6" s="73">
        <v>4.8169999999999998E-2</v>
      </c>
      <c r="C6" s="75">
        <v>3.2439999999999997E-2</v>
      </c>
      <c r="D6" s="75">
        <v>2.5610000000000001E-2</v>
      </c>
      <c r="E6" s="54">
        <v>2.154E-2</v>
      </c>
      <c r="F6" s="44" t="s">
        <v>27</v>
      </c>
    </row>
    <row r="7" spans="1:6" x14ac:dyDescent="0.25">
      <c r="A7" s="12">
        <v>8000</v>
      </c>
      <c r="B7" s="15">
        <v>4.7739999999999998E-2</v>
      </c>
      <c r="C7" s="74">
        <v>3.2000000000000001E-2</v>
      </c>
      <c r="D7" s="74">
        <v>2.5149999999999999E-2</v>
      </c>
      <c r="E7" s="53">
        <v>2.1069999999999998E-2</v>
      </c>
      <c r="F7" s="44" t="s">
        <v>28</v>
      </c>
    </row>
    <row r="8" spans="1:6" x14ac:dyDescent="0.25">
      <c r="A8" s="13">
        <v>12000</v>
      </c>
      <c r="B8" s="73">
        <v>4.7539999999999999E-2</v>
      </c>
      <c r="C8" s="75">
        <v>3.1780000000000003E-2</v>
      </c>
      <c r="D8" s="75">
        <v>2.4930000000000001E-2</v>
      </c>
      <c r="E8" s="54">
        <v>2.0840000000000001E-2</v>
      </c>
      <c r="F8" s="44" t="s">
        <v>29</v>
      </c>
    </row>
    <row r="9" spans="1:6" x14ac:dyDescent="0.25">
      <c r="A9" s="14">
        <v>12001</v>
      </c>
      <c r="B9" s="73">
        <v>4.7539999999999999E-2</v>
      </c>
      <c r="C9" s="75">
        <v>3.1780000000000003E-2</v>
      </c>
      <c r="D9" s="75">
        <v>2.4930000000000001E-2</v>
      </c>
      <c r="E9" s="54">
        <v>2.0840000000000001E-2</v>
      </c>
      <c r="F9" s="44" t="s">
        <v>26</v>
      </c>
    </row>
    <row r="10" spans="1:6" x14ac:dyDescent="0.25">
      <c r="A10" s="9"/>
      <c r="B10" s="70"/>
      <c r="C10" s="50"/>
      <c r="D10" s="50"/>
      <c r="E10" s="64"/>
      <c r="F10" s="9"/>
    </row>
  </sheetData>
  <pageMargins left="0.7" right="0.7" top="0.75" bottom="0.75" header="0.3" footer="0.3"/>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23</vt:i4>
      </vt:variant>
    </vt:vector>
  </HeadingPairs>
  <TitlesOfParts>
    <vt:vector size="28" baseType="lpstr">
      <vt:lpstr>Devis Client</vt:lpstr>
      <vt:lpstr>Feuille X</vt:lpstr>
      <vt:lpstr>Produits</vt:lpstr>
      <vt:lpstr>Contrat DUSAM</vt:lpstr>
      <vt:lpstr>Locam</vt:lpstr>
      <vt:lpstr>'Feuille X'!Désignation</vt:lpstr>
      <vt:lpstr>Désignation</vt:lpstr>
      <vt:lpstr>'Feuille X'!DUREE_LOA</vt:lpstr>
      <vt:lpstr>DUREE_LOA</vt:lpstr>
      <vt:lpstr>'Feuille X'!DUSAM</vt:lpstr>
      <vt:lpstr>DUSAM</vt:lpstr>
      <vt:lpstr>'Feuille X'!DUSAM2</vt:lpstr>
      <vt:lpstr>DUSAM2</vt:lpstr>
      <vt:lpstr>'Feuille X'!L.O.A</vt:lpstr>
      <vt:lpstr>L.O.A</vt:lpstr>
      <vt:lpstr>'Feuille X'!LOCATION</vt:lpstr>
      <vt:lpstr>LOCATION</vt:lpstr>
      <vt:lpstr>P.A_x_Qté</vt:lpstr>
      <vt:lpstr>'Devis Client'!Print_Area</vt:lpstr>
      <vt:lpstr>Produits</vt:lpstr>
      <vt:lpstr>'Feuille X'!TOTAL.L.O.A</vt:lpstr>
      <vt:lpstr>TOTAL.L.O.A</vt:lpstr>
      <vt:lpstr>'Feuille X'!TOTALHT</vt:lpstr>
      <vt:lpstr>TOTALHT</vt:lpstr>
      <vt:lpstr>Vendeur</vt:lpstr>
      <vt:lpstr>'Devis Client'!Zone_d_impression</vt:lpstr>
      <vt:lpstr>'Feuille X'!Zone_d_impression</vt:lpstr>
      <vt:lpstr>Produits!Zone_d_impression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Matthews</dc:creator>
  <cp:lastModifiedBy>Ayrton</cp:lastModifiedBy>
  <cp:lastPrinted>2017-04-11T14:24:07Z</cp:lastPrinted>
  <dcterms:created xsi:type="dcterms:W3CDTF">2014-03-27T16:32:56Z</dcterms:created>
  <dcterms:modified xsi:type="dcterms:W3CDTF">2017-04-11T14:24:14Z</dcterms:modified>
</cp:coreProperties>
</file>