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75" windowWidth="17715" windowHeight="8265" activeTab="2"/>
  </bookViews>
  <sheets>
    <sheet name="CDE_FOURNISSEUR" sheetId="1" r:id="rId1"/>
    <sheet name="CADENCIER_FOURN" sheetId="2" r:id="rId2"/>
    <sheet name="EXPLICATION" sheetId="3" r:id="rId3"/>
  </sheets>
  <externalReferences>
    <externalReference r:id="rId4"/>
  </externalReferences>
  <definedNames>
    <definedName name="ALCOOLS">[1]!TAB_CATEG_INGRED_LISTES[ALCOOLS]</definedName>
    <definedName name="ATELIER">[1]!TAB_ATELIERS[LIBELLE]</definedName>
    <definedName name="BARRES">[1]!TAB_CATEG_INGRED_LISTES[BARRE]</definedName>
    <definedName name="BOYAUX">[1]!TAB_CATEG_INGRED_LISTES[BOYAUX]</definedName>
    <definedName name="BRIDES">[1]!TAB_EMB_BRIDES[LIBELLE]</definedName>
    <definedName name="BRIDEUR_JEUDI">[1]!TAB_OPERATEURS_JEUDI[BRIDEUR]</definedName>
    <definedName name="BRIDEUR_LUNDI">[1]!TAB_OPERATEURS_LUNDI[BRIDEUR]</definedName>
    <definedName name="BRIDEUR_MARDI">[1]!TAB_OPERATEURS_MARDI[BRIDEUR]</definedName>
    <definedName name="BRIDEUR_MERCREDI">[1]!TAB_OPERATEURS_MERCREDI[BRIDEUR]</definedName>
    <definedName name="BRIDEUR_VENDREDI">[1]!TAB_OPERATEURS_VENDREDI[BRIDEUR]</definedName>
    <definedName name="CADRES">[1]!TAB_CATEG_INGRED_LISTES[CADRES]</definedName>
    <definedName name="CANULE_JEUDI">[1]!TAB_OPERATEURS_JEUDI[CANULE]</definedName>
    <definedName name="CANULE_LUNDI">[1]!TAB_OPERATEURS_LUNDI[CANULE]</definedName>
    <definedName name="CANULE_MARDI">[1]!TAB_OPERATEURS_MARDI[CANULE]</definedName>
    <definedName name="CANULE_MERCREDI">[1]!TAB_OPERATEURS_MERCREDI[CANULE]</definedName>
    <definedName name="CANULE_VENDREDI">[1]!TAB_OPERATEURS_VENDREDI[CANULE]</definedName>
    <definedName name="CATEGORIES_INGRED">[1]!TAB_CATEG_INGRED[CATEGORIE]</definedName>
    <definedName name="CHAPELETS">#REF!</definedName>
    <definedName name="CODE_ARTICLE">[1]!TAB_BASE[CODE ARTICLE]</definedName>
    <definedName name="COLORANTS">#REF!</definedName>
    <definedName name="DAS_JEUDI">[1]!TAB_OPERATEURS_JEUDI[DAS]</definedName>
    <definedName name="DAS_LUNDI">[1]!TAB_OPERATEURS_LUNDI[DAS]</definedName>
    <definedName name="DAS_MARDI">[1]!TAB_OPERATEURS_MARDI[DAS]</definedName>
    <definedName name="DAS_MERCREDI">[1]!TAB_OPERATEURS_MERCREDI[DAS]</definedName>
    <definedName name="DAS_VENDREDI">[1]!TAB_OPERATEURS_VENDREDI[DAS]</definedName>
    <definedName name="EMBOSSAGE">[1]!TAB_EMB_CATEGORIES[LIBELLE]</definedName>
    <definedName name="EMP_1">[1]!TAB_OPERATEURS[NOM+PRENOM]</definedName>
    <definedName name="EMP_2">#REF!</definedName>
    <definedName name="EMP_3">#REF!</definedName>
    <definedName name="ENTRE_CONTACT_NOM">[1]!TAB_ENTREP_CONTACTS[CONTACT_NOM]</definedName>
    <definedName name="EPICES">[1]!TAB_CATEG_INGRED_LISTES[EPICES]</definedName>
    <definedName name="FERMENTS">[1]!TAB_CATEG_INGRED_LISTES[FERMENTS]</definedName>
    <definedName name="FICELLES1">[1]!TAB_CATEG_INGRED_LISTES[FICELLES1]</definedName>
    <definedName name="FICELLES2">[1]!TAB_CATEG_INGRED_LISTES[FICELLES2]</definedName>
    <definedName name="FOURN_ALCOOLS">[1]!TAB_CATEG_FOURN[ALCOOLS]</definedName>
    <definedName name="FOURN_BARRES">[1]!TAB_CATEG_FOURN[BARRES]</definedName>
    <definedName name="FOURN_BOYAUX">[1]!TAB_CATEG_FOURN[BOYAUX]</definedName>
    <definedName name="FOURN_CADRES">[1]!TAB_CATEG_FOURN[CADRES]</definedName>
    <definedName name="FOURN_EPICES">[1]!TAB_CATEG_FOURN[EPICES]</definedName>
    <definedName name="FOURN_FERMENTS">[1]!TAB_CATEG_FOURN[FERMENTS]</definedName>
    <definedName name="FOURN_FICELLES1">[1]!TAB_CATEG_FOURN[FICELLES1]</definedName>
    <definedName name="FOURN_FICELLES2">[1]!TAB_CATEG_FOURN[FICELLES12]</definedName>
    <definedName name="FOURN_SPECIALITES">[1]!TAB_CATEG_FOURN[SPECIALITES]</definedName>
    <definedName name="FOURN_VIANDES">[1]!TAB_CATEG_FOURN[VIANDES]</definedName>
    <definedName name="FOURNISSEURS">[1]!TAB_FOURNISSEURS[LIBELLE]</definedName>
    <definedName name="HACHEUR_JEUDI">[1]!TAB_OPERATEURS_JEUDI[MELANGEUR]</definedName>
    <definedName name="HACHEUR_LUNDI">[1]!TAB_OPERATEURS_LUNDI[MELANGEUR]</definedName>
    <definedName name="HACHEUR_MARDI">[1]!TAB_OPERATEURS_MARDI[MELANGEUR]</definedName>
    <definedName name="HACHEUR_MERCREDI">[1]!TAB_OPERATEURS_MERCREDI[MELANGEUR]</definedName>
    <definedName name="HACHEUR_VENDREDI">[1]!TAB_OPERATEURS_VENDREDI[MELANGEUR]</definedName>
    <definedName name="Horaires">[1]!Tableau25[Horaires]</definedName>
    <definedName name="JOURS">[1]!TAB_JOUR[jour]</definedName>
    <definedName name="MOIS">[1]!TAB_MOIS[MOIS]</definedName>
    <definedName name="NOUVEAU_NOM">#REF!</definedName>
    <definedName name="PENDEUR_JEUDI">[1]!TAB_OPERATEURS_JEUDI[PENDEUR]</definedName>
    <definedName name="PENDEUR_LUNDI">[1]!TAB_OPERATEURS_LUNDI[PENDEUR]</definedName>
    <definedName name="PENDEUR_MARDI">[1]!TAB_OPERATEURS_MARDI[PENDEUR]</definedName>
    <definedName name="PENDEUR_MERCREDI">[1]!TAB_OPERATEURS_MERCREDI[PENDEUR]</definedName>
    <definedName name="PENDEUR_VENDREDI">[1]!TAB_OPERATEURS_VENDREDI[PENDEUR]</definedName>
    <definedName name="PESEUR_JEUDI">[1]!TAB_OPERATEURS_JEUDI[PESEUR]</definedName>
    <definedName name="PESEUR_LUNDI">[1]!TAB_OPERATEURS_LUNDI[PESEUR]</definedName>
    <definedName name="PESEUR_MARDI">[1]!TAB_OPERATEURS_MARDI[PESEUR]</definedName>
    <definedName name="PESEUR_MERCREDI">[1]!TAB_OPERATEURS_MERCREDI[PESEUR]</definedName>
    <definedName name="PESEUR_VENDREDI">[1]!TAB_OPERATEURS_VENDREDI[PESEUR]</definedName>
    <definedName name="PLAGE_1">#REF!</definedName>
    <definedName name="POSTES">[1]!TAB_POSTES[LIBELLE]</definedName>
    <definedName name="POUSSEUR_SAUCISSE_JEUDI">[1]!TAB_OPERATEURS_JEUDI[POUSSEUR_SAUCISSE]</definedName>
    <definedName name="POUSSEUR_SAUCISSE_LUNDI">[1]!TAB_OPERATEURS_LUNDI[POUSSEUR_SAUCISSE]</definedName>
    <definedName name="POUSSEUR_SAUCISSE_MARDI">[1]!TAB_OPERATEURS_MARDI[POUSSEUR_SAUCISSE]</definedName>
    <definedName name="POUSSEUR_SAUCISSE_MERCREDI">[1]!TAB_OPERATEURS_MERCREDI[POUSSEUR_SAUCISSE]</definedName>
    <definedName name="POUSSEUR_SAUCISSE_VENDREDI">[1]!TAB_OPERATEURS_VENDREDI[POUSSEUR_SAUCISSE]</definedName>
    <definedName name="POUSSEUR_SAUCISSON_JEUDI">[1]!TAB_OPERATEURS_JEUDI[POUSSEUR_SAUCISSE]</definedName>
    <definedName name="POUSSEUR_SAUCISSON_LUNDI">[1]!TAB_OPERATEURS_LUNDI[POUSSEUR_SAUCISSON]</definedName>
    <definedName name="POUSSEUR_SAUCISSON_MARDI">[1]!TAB_OPERATEURS_MARDI[POUSSEUR_SAUCISSE]</definedName>
    <definedName name="POUSSEUR_SAUCISSON_MERCREDI">[1]!TAB_OPERATEURS_MERCREDI[POUSSEUR_SAUCISSE]</definedName>
    <definedName name="POUSSEUR_SAUCISSON_VENDREDI">[1]!TAB_OPERATEURS_VENDREDI[POUSSEUR_SAUCISSE]</definedName>
    <definedName name="RECEPTION_JEUDI">[1]!TAB_OPERATEURS_JEUDI[RECEPTION]</definedName>
    <definedName name="RECEPTION_LUNDI">[1]!TAB_OPERATEURS_LUNDI[RECEPTION]</definedName>
    <definedName name="RECEPTION_MARDI">[1]!TAB_OPERATEURS_MARDI[RECEPTION]</definedName>
    <definedName name="RECEPTION_MERCREDI">[1]!TAB_OPERATEURS_MERCREDI[RECEPTION]</definedName>
    <definedName name="RECEPTION_VENDREDI">[1]!TAB_OPERATEURS_VENDREDI[RECEPTION]</definedName>
    <definedName name="RECETTE">[1]Table_02!$A$6:$A$13</definedName>
    <definedName name="SAUCISSES">[1]!TAB_EMB_SAUCISSES[LIBELLE]</definedName>
    <definedName name="SAUCISSONS">[1]!TAB_EMB_SAUCISSONS[LIBELLE]</definedName>
    <definedName name="SOUS_FAM_TRACIT">#REF!</definedName>
    <definedName name="SPECIALITES">[1]!TAB_CATEG_INGRED_LISTES[SPECIALITES]</definedName>
    <definedName name="STATUT_EMP">[1]!TAB_STATUT_EMPLOYES[LIBELLE]</definedName>
    <definedName name="Test4">#REF!</definedName>
    <definedName name="TRIEUR_JEUDI">[1]!TAB_OPERATEURS_JEUDI[TRIEUR]</definedName>
    <definedName name="TRIEUR_LUNDI">[1]!TAB_OPERATEURS_LUNDI[TRIEUR]</definedName>
    <definedName name="TRIEUR_MARDI">[1]!TAB_OPERATEURS_MARDI[TRIEUR]</definedName>
    <definedName name="TRIEUR_MERCREDI">[1]!TAB_OPERATEURS_MERCREDI[TRIEUR]</definedName>
    <definedName name="TRIEUR_VENDREDI">[1]!TAB_OPERATEURS_VENDREDI[TRIEUR]</definedName>
    <definedName name="VIANDES">[1]!TAB_CATEG_INGRED_LISTES[VIANDES]</definedName>
    <definedName name="_xlnm.Print_Area" localSheetId="0">CDE_FOURNISSEUR!$B$4:$J$61</definedName>
  </definedNames>
  <calcPr calcId="145621"/>
</workbook>
</file>

<file path=xl/calcChain.xml><?xml version="1.0" encoding="utf-8"?>
<calcChain xmlns="http://schemas.openxmlformats.org/spreadsheetml/2006/main">
  <c r="B26" i="1" l="1"/>
  <c r="D26" i="1"/>
  <c r="G26" i="1"/>
  <c r="I26" i="1"/>
  <c r="B27" i="1"/>
  <c r="B28" i="1"/>
  <c r="G28" i="1" s="1"/>
  <c r="D28" i="1"/>
  <c r="B34" i="1"/>
  <c r="C34" i="1"/>
  <c r="D34" i="1"/>
  <c r="G34" i="1" s="1"/>
  <c r="G40" i="1" a="1"/>
  <c r="G40" i="1" s="1"/>
  <c r="G41" i="1" s="1" a="1"/>
  <c r="G41" i="1" s="1"/>
  <c r="C40" i="1" a="1"/>
  <c r="C40" i="1" s="1"/>
  <c r="C41" i="1" s="1" a="1"/>
  <c r="C41" i="1" s="1"/>
  <c r="B29" i="1" l="1"/>
  <c r="I28" i="1"/>
  <c r="D25" i="1"/>
  <c r="G2" i="1"/>
  <c r="I34" i="1" s="1"/>
  <c r="B22" i="1"/>
  <c r="B21" i="1"/>
  <c r="G15" i="1"/>
  <c r="E34" i="1"/>
  <c r="I21" i="1"/>
  <c r="G17" i="1"/>
  <c r="G14" i="1"/>
  <c r="G21" i="1"/>
  <c r="H16" i="1"/>
  <c r="H34" i="1"/>
  <c r="D21" i="1"/>
  <c r="G16" i="1"/>
  <c r="G42" i="1" a="1"/>
  <c r="G42" i="1" s="1"/>
  <c r="C42" i="1" a="1"/>
  <c r="C42" i="1" s="1"/>
  <c r="G43" i="1" l="1" a="1"/>
  <c r="G43" i="1" s="1"/>
  <c r="C43" i="1" a="1"/>
  <c r="C43" i="1" s="1"/>
  <c r="G44" i="1" l="1" a="1"/>
  <c r="G44" i="1" s="1"/>
  <c r="C44" i="1" a="1"/>
  <c r="C44" i="1" s="1"/>
  <c r="G45" i="1" l="1" a="1"/>
  <c r="G45" i="1" s="1"/>
  <c r="G46" i="1" s="1" a="1"/>
  <c r="G46" i="1" s="1"/>
  <c r="G47" i="1" s="1" a="1"/>
  <c r="G47" i="1" s="1"/>
  <c r="C45" i="1" a="1"/>
  <c r="C45" i="1" s="1"/>
  <c r="C46" i="1" s="1" a="1"/>
  <c r="C46" i="1" s="1"/>
  <c r="C47" i="1" s="1" a="1"/>
  <c r="C47" i="1" s="1"/>
  <c r="C48" i="1" s="1" a="1"/>
  <c r="C48" i="1" s="1"/>
  <c r="G48" i="1" l="1" a="1"/>
  <c r="G48" i="1" s="1"/>
  <c r="G49" i="1" s="1" a="1"/>
  <c r="G49" i="1" s="1"/>
  <c r="C49" i="1" a="1"/>
  <c r="C49" i="1" s="1"/>
  <c r="G9" i="2" l="1"/>
  <c r="E9" i="2"/>
  <c r="C9" i="2"/>
  <c r="G8" i="2"/>
  <c r="E8" i="2"/>
  <c r="C8" i="2"/>
  <c r="G7" i="2"/>
  <c r="E7" i="2"/>
  <c r="C7" i="2"/>
  <c r="G6" i="2"/>
  <c r="E6" i="2"/>
  <c r="C6" i="2"/>
  <c r="G5" i="2"/>
  <c r="E5" i="2"/>
  <c r="C5" i="2"/>
  <c r="G4" i="2"/>
  <c r="E4" i="2"/>
  <c r="C4" i="2"/>
  <c r="H41" i="1" l="1"/>
  <c r="H40" i="1"/>
  <c r="H42" i="1" l="1"/>
  <c r="H43" i="1" l="1"/>
  <c r="H44" i="1"/>
  <c r="B44" i="1"/>
  <c r="B43" i="1"/>
  <c r="B45" i="1"/>
  <c r="H46" i="1" l="1"/>
  <c r="B46" i="1" l="1"/>
  <c r="B47" i="1"/>
  <c r="H45" i="1"/>
  <c r="H47" i="1" l="1"/>
  <c r="H48" i="1" l="1"/>
  <c r="H49" i="1"/>
  <c r="B48" i="1"/>
  <c r="B49" i="1"/>
  <c r="H53" i="1" l="1"/>
  <c r="I53" i="1" s="1"/>
  <c r="J53" i="1" s="1"/>
</calcChain>
</file>

<file path=xl/sharedStrings.xml><?xml version="1.0" encoding="utf-8"?>
<sst xmlns="http://schemas.openxmlformats.org/spreadsheetml/2006/main" count="70" uniqueCount="56">
  <si>
    <t>Qui Passe la Cde</t>
  </si>
  <si>
    <t>Copie de la Cde</t>
  </si>
  <si>
    <t>Choix Catégorie</t>
  </si>
  <si>
    <t>Choix Fournisseur</t>
  </si>
  <si>
    <t>Saisie Ref Cde</t>
  </si>
  <si>
    <t>Proposition Date livraison</t>
  </si>
  <si>
    <t>Modif. Date Livraison</t>
  </si>
  <si>
    <t>VIANDES</t>
  </si>
  <si>
    <t>Destinataire de la marchandise:</t>
  </si>
  <si>
    <t>Fournisseur de la marchandise:</t>
  </si>
  <si>
    <t>Contact Chez le Fournisseur</t>
  </si>
  <si>
    <t>Contact Chez le Client</t>
  </si>
  <si>
    <t>Informations Clés de la Commande</t>
  </si>
  <si>
    <t>Date:</t>
  </si>
  <si>
    <t>Ref. Cde:</t>
  </si>
  <si>
    <t>Code Frn.:</t>
  </si>
  <si>
    <t>Id. TVA:</t>
  </si>
  <si>
    <t>Code Client:</t>
  </si>
  <si>
    <t>Transp.</t>
  </si>
  <si>
    <t>Livraison:</t>
  </si>
  <si>
    <t>COMMANDE</t>
  </si>
  <si>
    <t>DOCUMENT ORIGINAL</t>
  </si>
  <si>
    <t>Détails de la Commande</t>
  </si>
  <si>
    <t>Libellé Article</t>
  </si>
  <si>
    <t>Quantité</t>
  </si>
  <si>
    <t>P.U. HT €</t>
  </si>
  <si>
    <t>Mtt HT €</t>
  </si>
  <si>
    <t>Totaux</t>
  </si>
  <si>
    <t>Total HT €</t>
  </si>
  <si>
    <t>Total TVA €</t>
  </si>
  <si>
    <t>Total TTC €</t>
  </si>
  <si>
    <t>Commentaires</t>
  </si>
  <si>
    <t>TAB_CADENCIER_FOURN</t>
  </si>
  <si>
    <t>CATEGORIE</t>
  </si>
  <si>
    <t>LIBELLE_FOURNISSEUR</t>
  </si>
  <si>
    <t>CODE_FOURNISSEUR</t>
  </si>
  <si>
    <t>LIBELLE_ARTICLE</t>
  </si>
  <si>
    <t>CODE_ARTICLE</t>
  </si>
  <si>
    <t>CONTROLE</t>
  </si>
  <si>
    <t>Minerai1</t>
  </si>
  <si>
    <t>Minerai2</t>
  </si>
  <si>
    <t>Minerai3</t>
  </si>
  <si>
    <t>Fournisseur Viande 1</t>
  </si>
  <si>
    <t>Fournisseur Viande 2</t>
  </si>
  <si>
    <t>VIANDE</t>
  </si>
  <si>
    <t>Dans l'onglet CDE FOURNISSEUR</t>
  </si>
  <si>
    <t>l</t>
  </si>
  <si>
    <t>on me propose bien , les 3 produits "renseignés dans l'onglet CADENCIER FOURN (3 artilces, prix différents)</t>
  </si>
  <si>
    <r>
      <t>si je sélectionne  le</t>
    </r>
    <r>
      <rPr>
        <b/>
        <sz val="11"/>
        <color theme="1"/>
        <rFont val="Calibri"/>
        <family val="2"/>
        <scheme val="minor"/>
      </rPr>
      <t xml:space="preserve"> fournisseur 2 </t>
    </r>
    <r>
      <rPr>
        <sz val="11"/>
        <color theme="1"/>
        <rFont val="Calibri"/>
        <family val="2"/>
        <scheme val="minor"/>
      </rPr>
      <t>((3 artilces, prix différents)</t>
    </r>
  </si>
  <si>
    <r>
      <t>en revanches ,si je selectionne</t>
    </r>
    <r>
      <rPr>
        <b/>
        <sz val="11"/>
        <color theme="1"/>
        <rFont val="Calibri"/>
        <family val="2"/>
        <scheme val="minor"/>
      </rPr>
      <t xml:space="preserve"> le fournisseur 1</t>
    </r>
    <r>
      <rPr>
        <sz val="11"/>
        <color theme="1"/>
        <rFont val="Calibri"/>
        <family val="2"/>
        <scheme val="minor"/>
      </rPr>
      <t xml:space="preserve"> (3 articles prix identiques)</t>
    </r>
  </si>
  <si>
    <t>Point Clé:   c'est ma formule de liste automatique qui ne fonctinone pas sur valeur uniques:</t>
  </si>
  <si>
    <t>elle marche pour le libellé article (différents)</t>
  </si>
  <si>
    <t>elle marche pour les PU si différents, mais si identique, n'en prend qu'un…</t>
  </si>
  <si>
    <t>SIERREUR(INDEX(CADENCIER_FOURN!$F$1:$F$997;MIN(SI(TAB_CADENCIER_FOURN[LIBELLE_FOURNISSEUR]=$E$2;SI(NB.SI(G$39:G39;TAB_CADENCIER_FOURN[P.U. HT €])=0;LIGNE(TAB_CADENCIER_FOURN[P.U. HT €])))))&amp;"";"")</t>
  </si>
  <si>
    <t>Que dois mofier pour accepter les doublons ?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</si>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</sst>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dd/mm/yy;@"/>
    <numFmt numFmtId="165" formatCode="0;\-0;;@"/>
    <numFmt numFmtId="166" formatCode="00000"/>
    <numFmt numFmtId="167" formatCode="#,##0;\-0;;@"/>
    <numFmt numFmtId="168" formatCode="#,##0_ ;\-#,##0\ "/>
    <numFmt numFmtId="169" formatCode="#,##0.0000"/>
    <numFmt numFmtId="170" formatCode="#,##0.00;\-0.00;;@"/>
    <numFmt numFmtId="171" formatCode="_(&quot;€&quot;* #,##0.00_);_(&quot;€&quot;* \(#,##0.00\);_(&quot;€&quot;* &quot;-&quot;??_);_(@_)"/>
    <numFmt numFmtId="172" formatCode="_(* #,##0.00_);_(* \(#,##0.00\);_(* &quot;-&quot;??_);_(@_)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0.5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4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24"/>
      <color rgb="FF000000"/>
      <name val="Calibri"/>
      <family val="2"/>
      <scheme val="minor"/>
    </font>
    <font>
      <b/>
      <sz val="18"/>
      <color rgb="FF000000"/>
      <name val="OCR A Extended"/>
      <family val="3"/>
    </font>
    <font>
      <sz val="10"/>
      <color theme="0" tint="-0.499984740745262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name val="Arial"/>
      <family val="2"/>
    </font>
    <font>
      <b/>
      <sz val="11"/>
      <color rgb="FF7030A0"/>
      <name val="Calibri"/>
      <family val="2"/>
      <scheme val="minor"/>
    </font>
    <font>
      <sz val="10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theme="7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theme="0" tint="-0.499984740745262"/>
      </top>
      <bottom/>
      <diagonal/>
    </border>
    <border>
      <left/>
      <right/>
      <top/>
      <bottom style="medium">
        <color theme="0" tint="-0.499984740745262"/>
      </bottom>
      <diagonal/>
    </border>
    <border>
      <left style="thin">
        <color theme="7"/>
      </left>
      <right/>
      <top style="medium">
        <color theme="0" tint="-0.499984740745262"/>
      </top>
      <bottom/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</borders>
  <cellStyleXfs count="10">
    <xf numFmtId="0" fontId="0" fillId="0" borderId="0"/>
    <xf numFmtId="43" fontId="1" fillId="0" borderId="0" applyFont="0" applyFill="0" applyBorder="0" applyAlignment="0" applyProtection="0"/>
    <xf numFmtId="171" fontId="17" fillId="0" borderId="0" applyFont="0" applyFill="0" applyBorder="0" applyAlignment="0" applyProtection="0"/>
    <xf numFmtId="172" fontId="1" fillId="0" borderId="0" applyFont="0" applyFill="0" applyBorder="0" applyAlignment="0" applyProtection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85">
    <xf numFmtId="0" fontId="0" fillId="0" borderId="0" xfId="0"/>
    <xf numFmtId="0" fontId="0" fillId="0" borderId="0" xfId="0" applyBorder="1"/>
    <xf numFmtId="0" fontId="2" fillId="2" borderId="1" xfId="0" applyFont="1" applyFill="1" applyBorder="1" applyAlignment="1">
      <alignment vertical="top" wrapText="1"/>
    </xf>
    <xf numFmtId="0" fontId="0" fillId="3" borderId="1" xfId="0" applyFill="1" applyBorder="1" applyAlignment="1" applyProtection="1">
      <alignment horizontal="center" vertical="top" wrapText="1"/>
      <protection locked="0"/>
    </xf>
    <xf numFmtId="0" fontId="5" fillId="3" borderId="1" xfId="0" applyFont="1" applyFill="1" applyBorder="1" applyAlignment="1" applyProtection="1">
      <alignment horizontal="center" vertical="top" wrapText="1"/>
      <protection locked="0"/>
    </xf>
    <xf numFmtId="164" fontId="5" fillId="3" borderId="1" xfId="0" applyNumberFormat="1" applyFont="1" applyFill="1" applyBorder="1" applyAlignment="1">
      <alignment horizontal="center" vertical="top" wrapText="1"/>
    </xf>
    <xf numFmtId="164" fontId="5" fillId="3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0" xfId="0" applyFont="1" applyAlignment="1">
      <alignment vertical="center"/>
    </xf>
    <xf numFmtId="0" fontId="0" fillId="0" borderId="0" xfId="0" applyBorder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Border="1"/>
    <xf numFmtId="49" fontId="10" fillId="0" borderId="2" xfId="0" applyNumberFormat="1" applyFont="1" applyBorder="1" applyAlignment="1">
      <alignment vertical="top"/>
    </xf>
    <xf numFmtId="165" fontId="10" fillId="0" borderId="2" xfId="0" applyNumberFormat="1" applyFont="1" applyBorder="1" applyAlignment="1">
      <alignment vertical="top"/>
    </xf>
    <xf numFmtId="0" fontId="0" fillId="0" borderId="0" xfId="0" applyBorder="1" applyAlignment="1">
      <alignment vertical="top"/>
    </xf>
    <xf numFmtId="49" fontId="3" fillId="0" borderId="0" xfId="0" applyNumberFormat="1" applyFont="1" applyBorder="1" applyAlignment="1">
      <alignment horizontal="left"/>
    </xf>
    <xf numFmtId="49" fontId="0" fillId="0" borderId="0" xfId="0" applyNumberFormat="1" applyFont="1" applyBorder="1" applyAlignment="1">
      <alignment horizontal="left"/>
    </xf>
    <xf numFmtId="165" fontId="3" fillId="0" borderId="0" xfId="0" applyNumberFormat="1" applyFont="1" applyBorder="1" applyAlignment="1">
      <alignment horizontal="left"/>
    </xf>
    <xf numFmtId="0" fontId="0" fillId="0" borderId="0" xfId="0" applyAlignment="1">
      <alignment vertical="top"/>
    </xf>
    <xf numFmtId="166" fontId="3" fillId="0" borderId="0" xfId="0" applyNumberFormat="1" applyFont="1" applyBorder="1" applyAlignment="1">
      <alignment horizontal="left"/>
    </xf>
    <xf numFmtId="0" fontId="4" fillId="0" borderId="0" xfId="0" applyFont="1" applyBorder="1"/>
    <xf numFmtId="167" fontId="11" fillId="0" borderId="2" xfId="0" applyNumberFormat="1" applyFont="1" applyBorder="1" applyAlignment="1"/>
    <xf numFmtId="167" fontId="12" fillId="0" borderId="2" xfId="0" applyNumberFormat="1" applyFont="1" applyBorder="1" applyAlignment="1"/>
    <xf numFmtId="167" fontId="12" fillId="0" borderId="0" xfId="0" applyNumberFormat="1" applyFont="1" applyBorder="1" applyAlignment="1">
      <alignment vertical="top"/>
    </xf>
    <xf numFmtId="165" fontId="12" fillId="0" borderId="0" xfId="0" applyNumberFormat="1" applyFont="1" applyBorder="1" applyAlignment="1">
      <alignment vertical="center"/>
    </xf>
    <xf numFmtId="14" fontId="12" fillId="0" borderId="0" xfId="0" applyNumberFormat="1" applyFont="1" applyBorder="1" applyAlignment="1">
      <alignment vertical="center"/>
    </xf>
    <xf numFmtId="0" fontId="12" fillId="0" borderId="0" xfId="0" applyFont="1" applyBorder="1"/>
    <xf numFmtId="167" fontId="11" fillId="0" borderId="2" xfId="0" applyNumberFormat="1" applyFont="1" applyFill="1" applyBorder="1" applyAlignment="1"/>
    <xf numFmtId="167" fontId="12" fillId="0" borderId="2" xfId="0" applyNumberFormat="1" applyFont="1" applyFill="1" applyBorder="1" applyAlignment="1"/>
    <xf numFmtId="167" fontId="12" fillId="0" borderId="0" xfId="0" applyNumberFormat="1" applyFont="1" applyFill="1" applyBorder="1" applyAlignment="1">
      <alignment vertical="top"/>
    </xf>
    <xf numFmtId="167" fontId="12" fillId="0" borderId="0" xfId="0" applyNumberFormat="1" applyFont="1" applyFill="1" applyBorder="1"/>
    <xf numFmtId="167" fontId="12" fillId="0" borderId="0" xfId="0" applyNumberFormat="1" applyFont="1" applyFill="1" applyBorder="1" applyAlignment="1"/>
    <xf numFmtId="167" fontId="12" fillId="0" borderId="0" xfId="0" applyNumberFormat="1" applyFont="1" applyFill="1" applyBorder="1" applyAlignment="1">
      <alignment vertical="center"/>
    </xf>
    <xf numFmtId="167" fontId="11" fillId="0" borderId="0" xfId="0" applyNumberFormat="1" applyFont="1" applyFill="1" applyBorder="1" applyAlignment="1"/>
    <xf numFmtId="165" fontId="12" fillId="0" borderId="0" xfId="0" applyNumberFormat="1" applyFont="1" applyFill="1" applyBorder="1" applyAlignment="1">
      <alignment vertical="center"/>
    </xf>
    <xf numFmtId="14" fontId="12" fillId="0" borderId="0" xfId="0" applyNumberFormat="1" applyFont="1" applyFill="1" applyBorder="1" applyAlignment="1">
      <alignment vertical="center"/>
    </xf>
    <xf numFmtId="0" fontId="0" fillId="0" borderId="0" xfId="0" applyFill="1" applyBorder="1"/>
    <xf numFmtId="0" fontId="3" fillId="0" borderId="2" xfId="0" applyFont="1" applyBorder="1" applyAlignment="1">
      <alignment horizontal="left" wrapText="1"/>
    </xf>
    <xf numFmtId="0" fontId="3" fillId="0" borderId="2" xfId="0" applyFont="1" applyBorder="1" applyAlignment="1">
      <alignment horizontal="left"/>
    </xf>
    <xf numFmtId="14" fontId="12" fillId="0" borderId="0" xfId="0" applyNumberFormat="1" applyFont="1" applyBorder="1" applyAlignment="1">
      <alignment horizontal="left" vertical="center" wrapText="1"/>
    </xf>
    <xf numFmtId="167" fontId="12" fillId="0" borderId="0" xfId="0" applyNumberFormat="1" applyFont="1" applyFill="1" applyBorder="1" applyAlignment="1">
      <alignment horizontal="left" vertical="center" wrapText="1"/>
    </xf>
    <xf numFmtId="0" fontId="12" fillId="0" borderId="0" xfId="0" applyFont="1" applyBorder="1" applyAlignment="1">
      <alignment horizontal="left" vertical="center" wrapText="1"/>
    </xf>
    <xf numFmtId="165" fontId="12" fillId="0" borderId="0" xfId="0" applyNumberFormat="1" applyFont="1" applyBorder="1" applyAlignment="1">
      <alignment horizontal="left" vertical="center"/>
    </xf>
    <xf numFmtId="165" fontId="12" fillId="0" borderId="0" xfId="0" applyNumberFormat="1" applyFont="1" applyBorder="1" applyAlignment="1">
      <alignment horizontal="left" vertical="center" wrapText="1"/>
    </xf>
    <xf numFmtId="14" fontId="12" fillId="0" borderId="0" xfId="0" applyNumberFormat="1" applyFont="1" applyBorder="1" applyAlignment="1">
      <alignment vertical="center" wrapText="1"/>
    </xf>
    <xf numFmtId="0" fontId="0" fillId="0" borderId="0" xfId="0" applyAlignment="1">
      <alignment vertical="center"/>
    </xf>
    <xf numFmtId="0" fontId="13" fillId="0" borderId="0" xfId="0" applyFont="1" applyAlignment="1">
      <alignment vertical="center"/>
    </xf>
    <xf numFmtId="0" fontId="14" fillId="0" borderId="0" xfId="0" applyFont="1" applyAlignment="1">
      <alignment horizontal="left" vertical="center"/>
    </xf>
    <xf numFmtId="0" fontId="0" fillId="0" borderId="0" xfId="0" applyBorder="1" applyAlignment="1">
      <alignment vertical="center" wrapText="1"/>
    </xf>
    <xf numFmtId="0" fontId="0" fillId="0" borderId="2" xfId="0" applyBorder="1" applyAlignment="1">
      <alignment horizontal="left"/>
    </xf>
    <xf numFmtId="0" fontId="3" fillId="0" borderId="2" xfId="0" applyFont="1" applyBorder="1" applyAlignment="1">
      <alignment horizontal="center"/>
    </xf>
    <xf numFmtId="0" fontId="3" fillId="0" borderId="0" xfId="0" applyFont="1" applyBorder="1" applyAlignment="1"/>
    <xf numFmtId="0" fontId="15" fillId="0" borderId="0" xfId="0" applyFont="1" applyBorder="1" applyAlignment="1">
      <alignment horizontal="center" vertical="center"/>
    </xf>
    <xf numFmtId="0" fontId="15" fillId="0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168" fontId="12" fillId="3" borderId="0" xfId="0" applyNumberFormat="1" applyFont="1" applyFill="1" applyBorder="1" applyAlignment="1" applyProtection="1">
      <alignment horizontal="center" vertical="center"/>
      <protection locked="0"/>
    </xf>
    <xf numFmtId="169" fontId="15" fillId="0" borderId="0" xfId="1" applyNumberFormat="1" applyFont="1" applyFill="1" applyBorder="1" applyAlignment="1">
      <alignment horizontal="center" vertical="center"/>
    </xf>
    <xf numFmtId="170" fontId="12" fillId="0" borderId="0" xfId="0" applyNumberFormat="1" applyFont="1" applyBorder="1" applyAlignment="1">
      <alignment horizontal="center" vertical="center"/>
    </xf>
    <xf numFmtId="170" fontId="12" fillId="0" borderId="0" xfId="0" applyNumberFormat="1" applyFont="1" applyBorder="1" applyAlignment="1">
      <alignment horizontal="left" vertical="center"/>
    </xf>
    <xf numFmtId="170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/>
    </xf>
    <xf numFmtId="170" fontId="12" fillId="0" borderId="0" xfId="0" applyNumberFormat="1" applyFont="1" applyBorder="1" applyAlignment="1">
      <alignment horizontal="center"/>
    </xf>
    <xf numFmtId="0" fontId="9" fillId="0" borderId="3" xfId="0" applyFont="1" applyBorder="1"/>
    <xf numFmtId="0" fontId="0" fillId="0" borderId="3" xfId="0" applyBorder="1"/>
    <xf numFmtId="0" fontId="0" fillId="0" borderId="3" xfId="0" applyBorder="1" applyAlignment="1">
      <alignment vertical="center" wrapText="1"/>
    </xf>
    <xf numFmtId="0" fontId="6" fillId="3" borderId="0" xfId="0" applyFont="1" applyFill="1" applyAlignment="1" applyProtection="1">
      <protection locked="0"/>
    </xf>
    <xf numFmtId="0" fontId="0" fillId="3" borderId="0" xfId="0" applyFill="1" applyBorder="1" applyAlignment="1" applyProtection="1">
      <alignment vertical="center"/>
      <protection locked="0"/>
    </xf>
    <xf numFmtId="0" fontId="0" fillId="3" borderId="0" xfId="0" applyFill="1" applyBorder="1" applyProtection="1">
      <protection locked="0"/>
    </xf>
    <xf numFmtId="0" fontId="6" fillId="3" borderId="0" xfId="0" applyFont="1" applyFill="1" applyAlignment="1" applyProtection="1">
      <alignment vertical="center"/>
      <protection locked="0"/>
    </xf>
    <xf numFmtId="0" fontId="16" fillId="3" borderId="0" xfId="0" applyFont="1" applyFill="1" applyAlignment="1" applyProtection="1">
      <alignment vertical="center"/>
      <protection locked="0"/>
    </xf>
    <xf numFmtId="0" fontId="18" fillId="0" borderId="0" xfId="0" applyFont="1" applyAlignment="1">
      <alignment horizontal="left"/>
    </xf>
    <xf numFmtId="0" fontId="0" fillId="0" borderId="0" xfId="0" applyAlignment="1">
      <alignment horizontal="center"/>
    </xf>
    <xf numFmtId="0" fontId="2" fillId="4" borderId="2" xfId="0" applyFont="1" applyFill="1" applyBorder="1" applyAlignment="1">
      <alignment vertical="top" wrapText="1"/>
    </xf>
    <xf numFmtId="0" fontId="2" fillId="4" borderId="4" xfId="0" applyFont="1" applyFill="1" applyBorder="1" applyAlignment="1">
      <alignment vertical="top" wrapText="1"/>
    </xf>
    <xf numFmtId="0" fontId="2" fillId="4" borderId="2" xfId="0" applyFont="1" applyFill="1" applyBorder="1" applyAlignment="1">
      <alignment horizontal="center" vertical="top"/>
    </xf>
    <xf numFmtId="0" fontId="2" fillId="4" borderId="0" xfId="0" applyFont="1" applyFill="1" applyBorder="1" applyAlignment="1">
      <alignment horizontal="center" vertical="top"/>
    </xf>
    <xf numFmtId="0" fontId="5" fillId="0" borderId="5" xfId="0" applyFont="1" applyBorder="1" applyAlignment="1">
      <alignment horizontal="left" vertical="center" wrapText="1"/>
    </xf>
    <xf numFmtId="0" fontId="19" fillId="0" borderId="6" xfId="0" applyFont="1" applyBorder="1" applyAlignment="1">
      <alignment horizontal="center" vertical="center" wrapText="1"/>
    </xf>
    <xf numFmtId="2" fontId="20" fillId="0" borderId="6" xfId="0" applyNumberFormat="1" applyFont="1" applyBorder="1" applyAlignment="1">
      <alignment horizontal="center" vertical="center"/>
    </xf>
    <xf numFmtId="2" fontId="20" fillId="0" borderId="0" xfId="0" applyNumberFormat="1" applyFont="1" applyBorder="1" applyAlignment="1">
      <alignment horizontal="center" vertical="center"/>
    </xf>
    <xf numFmtId="0" fontId="5" fillId="0" borderId="5" xfId="0" applyNumberFormat="1" applyFont="1" applyBorder="1" applyAlignment="1">
      <alignment horizontal="center" vertical="center" wrapText="1"/>
    </xf>
    <xf numFmtId="0" fontId="19" fillId="0" borderId="5" xfId="0" applyNumberFormat="1" applyFont="1" applyBorder="1" applyAlignment="1">
      <alignment horizontal="center" vertical="center" wrapText="1"/>
    </xf>
    <xf numFmtId="0" fontId="3" fillId="0" borderId="0" xfId="0" applyFont="1"/>
    <xf numFmtId="0" fontId="0" fillId="5" borderId="0" xfId="0" applyFill="1" applyAlignment="1">
      <alignment horizontal="left" vertical="top" wrapText="1"/>
    </xf>
    <xf numFmtId="0" fontId="21" fillId="0" borderId="0" xfId="0" applyFont="1"/>
  </cellXfs>
  <cellStyles count="10">
    <cellStyle name="Euro" xfId="2"/>
    <cellStyle name="Milliers" xfId="1" builtinId="3"/>
    <cellStyle name="Milliers 2" xfId="3"/>
    <cellStyle name="Normal" xfId="0" builtinId="0"/>
    <cellStyle name="Normal 2" xfId="4"/>
    <cellStyle name="Normal 3" xfId="5"/>
    <cellStyle name="Normal 4" xfId="6"/>
    <cellStyle name="Normal 5" xfId="7"/>
    <cellStyle name="Normal 6" xfId="8"/>
    <cellStyle name="Normal 7" xfId="9"/>
  </cellStyles>
  <dxfs count="9">
    <dxf>
      <font>
        <b val="0"/>
        <i/>
        <strike val="0"/>
        <outline val="0"/>
        <shadow val="0"/>
        <u val="none"/>
        <vertAlign val="baseline"/>
        <color auto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7"/>
        </top>
        <bottom/>
      </border>
    </dxf>
    <dxf>
      <font>
        <b val="0"/>
        <i/>
        <strike val="0"/>
        <outline val="0"/>
        <shadow val="0"/>
        <u val="none"/>
        <vertAlign val="baseline"/>
        <color auto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7"/>
        </left>
        <right/>
        <top style="thin">
          <color theme="7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7"/>
        </left>
        <right/>
        <top style="thin">
          <color theme="7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theme="7"/>
        </left>
        <right/>
        <top style="thin">
          <color theme="7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theme="7"/>
        </left>
        <right/>
        <top style="thin">
          <color theme="7"/>
        </top>
        <bottom/>
      </border>
    </dxf>
    <dxf>
      <border outline="0">
        <right style="thin">
          <color theme="7"/>
        </right>
        <bottom style="thin">
          <color theme="7"/>
        </bottom>
      </border>
    </dxf>
    <dxf>
      <font>
        <b val="0"/>
        <strike val="0"/>
        <outline val="0"/>
        <shadow val="0"/>
        <u val="none"/>
        <vertAlign val="baseline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6.png"/><Relationship Id="rId1" Type="http://schemas.openxmlformats.org/officeDocument/2006/relationships/image" Target="../media/image5.png"/><Relationship Id="rId6" Type="http://schemas.openxmlformats.org/officeDocument/2006/relationships/image" Target="../media/image10.png"/><Relationship Id="rId5" Type="http://schemas.openxmlformats.org/officeDocument/2006/relationships/image" Target="../media/image9.png"/><Relationship Id="rId4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369094</xdr:colOff>
          <xdr:row>0</xdr:row>
          <xdr:rowOff>152400</xdr:rowOff>
        </xdr:from>
        <xdr:to>
          <xdr:col>8</xdr:col>
          <xdr:colOff>159544</xdr:colOff>
          <xdr:row>1</xdr:row>
          <xdr:rowOff>104775</xdr:rowOff>
        </xdr:to>
        <xdr:sp macro="" textlink="">
          <xdr:nvSpPr>
            <xdr:cNvPr id="1025" name="CommandButton2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740569</xdr:colOff>
          <xdr:row>2</xdr:row>
          <xdr:rowOff>38100</xdr:rowOff>
        </xdr:from>
        <xdr:to>
          <xdr:col>12</xdr:col>
          <xdr:colOff>504825</xdr:colOff>
          <xdr:row>21</xdr:row>
          <xdr:rowOff>180975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390525</xdr:colOff>
      <xdr:row>3</xdr:row>
      <xdr:rowOff>66675</xdr:rowOff>
    </xdr:from>
    <xdr:to>
      <xdr:col>5</xdr:col>
      <xdr:colOff>75954</xdr:colOff>
      <xdr:row>9</xdr:row>
      <xdr:rowOff>171294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14525" y="638175"/>
          <a:ext cx="1971429" cy="1247619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</xdr:row>
      <xdr:rowOff>142875</xdr:rowOff>
    </xdr:from>
    <xdr:to>
      <xdr:col>8</xdr:col>
      <xdr:colOff>57150</xdr:colOff>
      <xdr:row>20</xdr:row>
      <xdr:rowOff>95250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2238375"/>
          <a:ext cx="5391150" cy="1666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200025</xdr:colOff>
      <xdr:row>13</xdr:row>
      <xdr:rowOff>14287</xdr:rowOff>
    </xdr:from>
    <xdr:to>
      <xdr:col>15</xdr:col>
      <xdr:colOff>438150</xdr:colOff>
      <xdr:row>20</xdr:row>
      <xdr:rowOff>42862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2490787"/>
          <a:ext cx="5572125" cy="1362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678657</xdr:colOff>
      <xdr:row>32</xdr:row>
      <xdr:rowOff>83343</xdr:rowOff>
    </xdr:from>
    <xdr:to>
      <xdr:col>8</xdr:col>
      <xdr:colOff>563610</xdr:colOff>
      <xdr:row>40</xdr:row>
      <xdr:rowOff>92676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78657" y="6179343"/>
          <a:ext cx="5980953" cy="1533333"/>
        </a:xfrm>
        <a:prstGeom prst="rect">
          <a:avLst/>
        </a:prstGeom>
      </xdr:spPr>
    </xdr:pic>
    <xdr:clientData/>
  </xdr:twoCellAnchor>
  <xdr:twoCellAnchor editAs="oneCell">
    <xdr:from>
      <xdr:col>9</xdr:col>
      <xdr:colOff>238126</xdr:colOff>
      <xdr:row>33</xdr:row>
      <xdr:rowOff>47625</xdr:rowOff>
    </xdr:from>
    <xdr:to>
      <xdr:col>16</xdr:col>
      <xdr:colOff>428626</xdr:colOff>
      <xdr:row>41</xdr:row>
      <xdr:rowOff>19050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6" y="6334125"/>
          <a:ext cx="5524500" cy="1495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333375</xdr:colOff>
      <xdr:row>23</xdr:row>
      <xdr:rowOff>166688</xdr:rowOff>
    </xdr:from>
    <xdr:to>
      <xdr:col>4</xdr:col>
      <xdr:colOff>685566</xdr:colOff>
      <xdr:row>29</xdr:row>
      <xdr:rowOff>42736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857375" y="4548188"/>
          <a:ext cx="1876191" cy="101904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%20BOULANGER/AppData/Local/Microsoft/Windows/Temporary%20Internet%20Files/Content.Outlook/NI6BPKI1/SDA%20essai%20TAB%20CB%20PLANING%20100514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AISIE_MELEES"/>
      <sheetName val="EMBOS_MELEES"/>
      <sheetName val="HACH_MELEES"/>
      <sheetName val="APPRO_VIANDE"/>
      <sheetName val="ABSENCES_COMPETENCES"/>
      <sheetName val="PLANING"/>
      <sheetName val="CB_SYNTH"/>
      <sheetName val="REAPPRO_PERIOD"/>
      <sheetName val="CDE_FOURNISSEUR"/>
      <sheetName val="Table_02"/>
      <sheetName val="Table_03"/>
      <sheetName val="Table_04"/>
      <sheetName val="INFOS_FOURNISSEURS"/>
      <sheetName val="CADENCIER_FOURN"/>
      <sheetName val="FOURN_LISTES"/>
      <sheetName val="CONTACT_ENTREP"/>
      <sheetName val="INGRED_SAISIE"/>
      <sheetName val="CDE_FOURN_ENVOI"/>
      <sheetName val="INGRED_LISTES"/>
      <sheetName val="CB_JOUR"/>
      <sheetName val="CB_HEBDO"/>
      <sheetName val="CB_HEBDO_TYP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/>
      <sheetData sheetId="10">
        <row r="6">
          <cell r="A6" t="str">
            <v>Recette A</v>
          </cell>
        </row>
        <row r="7">
          <cell r="A7" t="str">
            <v>Recette B</v>
          </cell>
        </row>
        <row r="8">
          <cell r="A8" t="str">
            <v>Recette C</v>
          </cell>
        </row>
        <row r="9">
          <cell r="A9" t="str">
            <v>RecetteD</v>
          </cell>
        </row>
        <row r="10">
          <cell r="A10" t="str">
            <v>RecetteE</v>
          </cell>
        </row>
        <row r="11">
          <cell r="A11" t="str">
            <v>RecetteF</v>
          </cell>
        </row>
        <row r="12">
          <cell r="A12" t="str">
            <v>RecetteG</v>
          </cell>
        </row>
        <row r="13">
          <cell r="A13" t="str">
            <v>RecetteH</v>
          </cell>
        </row>
      </sheetData>
      <sheetData sheetId="11"/>
      <sheetData sheetId="12"/>
      <sheetData sheetId="13"/>
      <sheetData sheetId="14">
        <row r="3">
          <cell r="D3" t="str">
            <v>LIBELLE_ARTICLE</v>
          </cell>
        </row>
      </sheetData>
      <sheetData sheetId="15"/>
      <sheetData sheetId="16"/>
      <sheetData sheetId="17"/>
      <sheetData sheetId="18" refreshError="1"/>
      <sheetData sheetId="19"/>
      <sheetData sheetId="20" refreshError="1"/>
      <sheetData sheetId="21" refreshError="1"/>
      <sheetData sheetId="22" refreshError="1"/>
    </sheetDataSet>
  </externalBook>
</externalLink>
</file>

<file path=xl/tables/table1.xml><?xml version="1.0" encoding="utf-8"?>
<table xmlns="http://schemas.openxmlformats.org/spreadsheetml/2006/main" id="1" name="TAB_CADENCIER_FOURN" displayName="TAB_CADENCIER_FOURN" ref="A3:G9" totalsRowShown="0" dataDxfId="8" tableBorderDxfId="7">
  <autoFilter ref="A3:G9"/>
  <sortState ref="A4:G16">
    <sortCondition ref="B3:B15"/>
    <sortCondition ref="B4:B12"/>
    <sortCondition ref="B4:B13"/>
    <sortCondition ref="B4:B14"/>
    <sortCondition ref="B4:B15"/>
  </sortState>
  <tableColumns count="7">
    <tableColumn id="1" name="CATEGORIE" dataDxfId="6"/>
    <tableColumn id="2" name="LIBELLE_FOURNISSEUR" dataDxfId="5"/>
    <tableColumn id="3" name="CODE_FOURNISSEUR" dataDxfId="4">
      <calculatedColumnFormula>IFERROR(INDEX([1]!TAB_FOURNISSEURS[#Data],MATCH(TAB_CADENCIER_FOURN[[#This Row],[LIBELLE_FOURNISSEUR]],[1]!TAB_FOURNISSEURS[LIBELLE],0),1),"")</calculatedColumnFormula>
    </tableColumn>
    <tableColumn id="5" name="LIBELLE_ARTICLE" dataDxfId="3"/>
    <tableColumn id="4" name="CODE_ARTICLE" dataDxfId="2">
      <calculatedColumnFormula>IFERROR(INDEX([1]!TAB_INGREDIENTS[#Data],MATCH(TAB_CADENCIER_FOURN[[#This Row],[LIBELLE_ARTICLE]],[1]!TAB_INGREDIENTS[LIBELLE],0),2),"")</calculatedColumnFormula>
    </tableColumn>
    <tableColumn id="6" name="P.U. HT €" dataDxfId="1"/>
    <tableColumn id="7" name="CONTROLE" dataDxfId="0">
      <calculatedColumnFormula>TAB_CADENCIER_FOURN[[#This Row],[LIBELLE_FOURNISSEUR]]&amp;" - "&amp;TAB_CADENCIER_FOURN[[#This Row],[LIBELLE_ARTICLE]]</calculatedColumnFormula>
    </tableColumn>
  </tableColumns>
  <tableStyleInfo name="TableStyleLight12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C00000"/>
    <pageSetUpPr fitToPage="1"/>
  </sheetPr>
  <dimension ref="A1:K71"/>
  <sheetViews>
    <sheetView showGridLines="0" zoomScale="80" zoomScaleNormal="80" zoomScaleSheetLayoutView="85" zoomScalePageLayoutView="80" workbookViewId="0">
      <pane xSplit="1" ySplit="2" topLeftCell="B27" activePane="bottomRight" state="frozen"/>
      <selection activeCell="G41" sqref="G41"/>
      <selection pane="topRight" activeCell="G41" sqref="G41"/>
      <selection pane="bottomLeft" activeCell="G41" sqref="G41"/>
      <selection pane="bottomRight" activeCell="G40" sqref="G40"/>
    </sheetView>
  </sheetViews>
  <sheetFormatPr baseColWidth="10" defaultColWidth="47.42578125" defaultRowHeight="15" x14ac:dyDescent="0.25"/>
  <cols>
    <col min="1" max="1" width="12.7109375" style="1" customWidth="1"/>
    <col min="2" max="4" width="12.7109375" customWidth="1"/>
    <col min="5" max="5" width="23.42578125" customWidth="1"/>
    <col min="6" max="10" width="12.7109375" customWidth="1"/>
    <col min="11" max="11" width="12.7109375" style="1" customWidth="1"/>
  </cols>
  <sheetData>
    <row r="1" spans="1:11" ht="33.75" customHeight="1" x14ac:dyDescent="0.25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11" ht="30" customHeight="1" x14ac:dyDescent="0.25">
      <c r="B2" s="3"/>
      <c r="C2" s="3"/>
      <c r="D2" s="3" t="s">
        <v>44</v>
      </c>
      <c r="E2" s="4" t="s">
        <v>42</v>
      </c>
      <c r="F2" s="4"/>
      <c r="G2" s="5" t="str">
        <f ca="1">IFERROR(VLOOKUP($D$34,[1]!TAB_FOURNISSEURS[#Data],17,FALSE)+B34,"")</f>
        <v/>
      </c>
      <c r="H2" s="6"/>
    </row>
    <row r="4" spans="1:11" x14ac:dyDescent="0.25">
      <c r="B4" s="1"/>
      <c r="C4" s="1"/>
      <c r="D4" s="1"/>
      <c r="J4" s="1"/>
    </row>
    <row r="5" spans="1:11" ht="15.75" x14ac:dyDescent="0.25">
      <c r="B5" s="1"/>
      <c r="C5" s="1"/>
      <c r="D5" s="1"/>
      <c r="E5" s="7"/>
      <c r="F5" s="8"/>
      <c r="G5" s="8"/>
      <c r="H5" s="8"/>
      <c r="I5" s="8"/>
      <c r="J5" s="1"/>
    </row>
    <row r="6" spans="1:11" x14ac:dyDescent="0.25">
      <c r="B6" s="1"/>
      <c r="C6" s="1"/>
      <c r="D6" s="1"/>
      <c r="E6" s="9"/>
      <c r="F6" s="8"/>
      <c r="G6" s="8"/>
      <c r="H6" s="8"/>
      <c r="I6" s="8"/>
      <c r="J6" s="1"/>
    </row>
    <row r="7" spans="1:11" x14ac:dyDescent="0.25">
      <c r="B7" s="1"/>
      <c r="C7" s="1"/>
      <c r="D7" s="1"/>
      <c r="E7" s="9"/>
      <c r="F7" s="8"/>
      <c r="G7" s="8"/>
      <c r="H7" s="8"/>
      <c r="I7" s="8"/>
      <c r="J7" s="1"/>
    </row>
    <row r="8" spans="1:11" x14ac:dyDescent="0.25">
      <c r="B8" s="1"/>
      <c r="C8" s="1"/>
      <c r="D8" s="1"/>
      <c r="E8" s="9"/>
      <c r="F8" s="8"/>
      <c r="G8" s="8"/>
      <c r="H8" s="8"/>
      <c r="I8" s="8"/>
      <c r="J8" s="1"/>
    </row>
    <row r="9" spans="1:11" x14ac:dyDescent="0.25">
      <c r="B9" s="1"/>
      <c r="C9" s="1"/>
      <c r="D9" s="1"/>
      <c r="E9" s="10"/>
      <c r="F9" s="8"/>
      <c r="G9" s="8"/>
      <c r="H9" s="8"/>
      <c r="I9" s="8"/>
    </row>
    <row r="10" spans="1:11" x14ac:dyDescent="0.25">
      <c r="B10" s="1"/>
      <c r="C10" s="1"/>
      <c r="D10" s="1"/>
      <c r="E10" s="1"/>
      <c r="F10" s="1"/>
      <c r="G10" s="1"/>
      <c r="H10" s="1"/>
      <c r="I10" s="1"/>
      <c r="J10" s="1"/>
    </row>
    <row r="11" spans="1:11" x14ac:dyDescent="0.25">
      <c r="B11" s="1"/>
      <c r="C11" s="1"/>
      <c r="D11" s="1"/>
      <c r="E11" s="1"/>
      <c r="F11" s="1"/>
      <c r="G11" s="1"/>
      <c r="H11" s="1"/>
      <c r="I11" s="1"/>
      <c r="J11" s="1"/>
    </row>
    <row r="12" spans="1:11" ht="15.75" customHeight="1" thickBot="1" x14ac:dyDescent="0.35">
      <c r="B12" s="11" t="s">
        <v>8</v>
      </c>
      <c r="C12" s="1"/>
      <c r="D12" s="1"/>
      <c r="E12" s="1"/>
      <c r="F12" s="1"/>
      <c r="G12" s="11" t="s">
        <v>9</v>
      </c>
      <c r="H12" s="1"/>
      <c r="I12" s="1"/>
      <c r="J12" s="1"/>
    </row>
    <row r="13" spans="1:11" ht="18" customHeight="1" x14ac:dyDescent="0.25">
      <c r="B13" s="12"/>
      <c r="C13" s="12"/>
      <c r="D13" s="12"/>
      <c r="E13" s="1"/>
      <c r="F13" s="1"/>
      <c r="G13" s="13"/>
      <c r="H13" s="12"/>
      <c r="I13" s="12"/>
      <c r="J13" s="1"/>
    </row>
    <row r="14" spans="1:11" s="18" customFormat="1" x14ac:dyDescent="0.25">
      <c r="A14" s="14"/>
      <c r="B14" s="15"/>
      <c r="C14" s="15"/>
      <c r="D14" s="16"/>
      <c r="E14" s="14"/>
      <c r="F14" s="14"/>
      <c r="G14" s="17" t="str">
        <f>IFERROR(VLOOKUP($D$34,[1]!TAB_FOURNISSEURS[#Data],4,FALSE),"")</f>
        <v/>
      </c>
      <c r="H14" s="17"/>
      <c r="I14" s="17"/>
      <c r="J14" s="14"/>
      <c r="K14" s="14"/>
    </row>
    <row r="15" spans="1:11" x14ac:dyDescent="0.25">
      <c r="B15" s="15"/>
      <c r="C15" s="15"/>
      <c r="D15" s="16"/>
      <c r="E15" s="1"/>
      <c r="F15" s="1"/>
      <c r="G15" s="17" t="str">
        <f>IFERROR(VLOOKUP($D$34,[1]!TAB_FOURNISSEURS[#Data],5,FALSE),"")</f>
        <v/>
      </c>
      <c r="H15" s="17"/>
      <c r="I15" s="17"/>
      <c r="J15" s="1"/>
    </row>
    <row r="16" spans="1:11" x14ac:dyDescent="0.25">
      <c r="B16" s="19"/>
      <c r="C16" s="15"/>
      <c r="D16" s="16"/>
      <c r="E16" s="1"/>
      <c r="F16" s="1"/>
      <c r="G16" s="19" t="str">
        <f>IFERROR(VLOOKUP($D$34,[1]!TAB_FOURNISSEURS[#Data],6,FALSE),"")</f>
        <v/>
      </c>
      <c r="H16" s="17" t="str">
        <f>IFERROR(VLOOKUP($D$34,[1]!TAB_FOURNISSEURS[#Data],7,FALSE),"")</f>
        <v/>
      </c>
      <c r="I16" s="17"/>
      <c r="J16" s="1"/>
    </row>
    <row r="17" spans="1:11" x14ac:dyDescent="0.25">
      <c r="A17"/>
      <c r="B17" s="15"/>
      <c r="C17" s="15"/>
      <c r="D17" s="16"/>
      <c r="E17" s="1"/>
      <c r="F17" s="1"/>
      <c r="G17" s="15" t="str">
        <f>IFERROR(VLOOKUP($D$34,[1]!TAB_FOURNISSEURS[#Data],8,FALSE),"")</f>
        <v/>
      </c>
      <c r="H17" s="15"/>
      <c r="I17" s="16"/>
      <c r="J17" s="1"/>
      <c r="K17"/>
    </row>
    <row r="18" spans="1:11" x14ac:dyDescent="0.25">
      <c r="A18"/>
      <c r="B18" s="1"/>
      <c r="C18" s="1"/>
      <c r="D18" s="1"/>
      <c r="E18" s="1"/>
      <c r="F18" s="1"/>
      <c r="G18" s="1"/>
      <c r="H18" s="1"/>
      <c r="I18" s="1"/>
      <c r="J18" s="1"/>
      <c r="K18"/>
    </row>
    <row r="19" spans="1:11" x14ac:dyDescent="0.25">
      <c r="A19"/>
      <c r="B19" s="1"/>
      <c r="C19" s="1"/>
      <c r="D19" s="1"/>
      <c r="E19" s="1"/>
      <c r="F19" s="1"/>
      <c r="G19" s="1"/>
      <c r="H19" s="1"/>
      <c r="I19" s="1"/>
      <c r="J19" s="1"/>
      <c r="K19"/>
    </row>
    <row r="20" spans="1:11" ht="20.100000000000001" customHeight="1" thickBot="1" x14ac:dyDescent="0.35">
      <c r="A20"/>
      <c r="B20" s="11" t="s">
        <v>10</v>
      </c>
      <c r="C20" s="1"/>
      <c r="D20" s="20"/>
      <c r="E20" s="1"/>
      <c r="F20" s="1"/>
      <c r="G20" s="1"/>
      <c r="H20" s="1"/>
      <c r="I20" s="1"/>
      <c r="J20" s="1"/>
      <c r="K20"/>
    </row>
    <row r="21" spans="1:11" ht="20.100000000000001" customHeight="1" x14ac:dyDescent="0.25">
      <c r="A21"/>
      <c r="B21" s="21" t="str">
        <f>IFERROR(VLOOKUP($D$34,[1]!TAB_FOURNISSEURS[#Data],9,FALSE),"")</f>
        <v/>
      </c>
      <c r="C21" s="22"/>
      <c r="D21" s="22" t="str">
        <f>IFERROR(VLOOKUP($D$34,[1]!TAB_FOURNISSEURS[#Data],11,FALSE),"")</f>
        <v/>
      </c>
      <c r="E21" s="22"/>
      <c r="F21" s="22"/>
      <c r="G21" s="22" t="str">
        <f>"tel: "&amp;IFERROR(VLOOKUP($D$34,[1]!TAB_FOURNISSEURS[#Data],12,FALSE),"")</f>
        <v xml:space="preserve">tel: </v>
      </c>
      <c r="H21" s="22"/>
      <c r="I21" s="22" t="str">
        <f>"fax: "&amp;IFERROR(VLOOKUP($D$34,[1]!TAB_FOURNISSEURS[#Data],13,FALSE),"")</f>
        <v xml:space="preserve">fax: </v>
      </c>
      <c r="J21" s="22"/>
      <c r="K21"/>
    </row>
    <row r="22" spans="1:11" ht="20.100000000000001" customHeight="1" x14ac:dyDescent="0.25">
      <c r="A22"/>
      <c r="B22" s="23" t="str">
        <f>IFERROR(VLOOKUP($D$34,[1]!TAB_FOURNISSEURS[#Data],10,FALSE),"")</f>
        <v/>
      </c>
      <c r="C22" s="24"/>
      <c r="D22" s="24"/>
      <c r="E22" s="25"/>
      <c r="F22" s="25"/>
      <c r="G22" s="25"/>
      <c r="H22" s="25"/>
      <c r="I22" s="25"/>
      <c r="J22" s="25"/>
      <c r="K22"/>
    </row>
    <row r="23" spans="1:11" ht="20.100000000000001" customHeight="1" x14ac:dyDescent="0.25">
      <c r="A23"/>
      <c r="B23" s="25"/>
      <c r="C23" s="26"/>
      <c r="D23" s="25"/>
      <c r="E23" s="25"/>
      <c r="F23" s="25"/>
      <c r="G23" s="25"/>
      <c r="H23" s="25"/>
      <c r="I23" s="25"/>
      <c r="J23" s="25"/>
      <c r="K23"/>
    </row>
    <row r="24" spans="1:11" ht="20.100000000000001" customHeight="1" x14ac:dyDescent="0.25">
      <c r="A24"/>
      <c r="B24" s="25"/>
      <c r="C24" s="26"/>
      <c r="D24" s="25"/>
      <c r="E24" s="25"/>
      <c r="F24" s="25"/>
      <c r="G24" s="25"/>
      <c r="H24" s="25"/>
      <c r="I24" s="25"/>
      <c r="J24" s="25"/>
      <c r="K24"/>
    </row>
    <row r="25" spans="1:11" ht="20.100000000000001" customHeight="1" thickBot="1" x14ac:dyDescent="0.35">
      <c r="A25"/>
      <c r="B25" s="11" t="s">
        <v>11</v>
      </c>
      <c r="C25" s="1"/>
      <c r="D25" s="20" t="str">
        <f>D26&amp;";"&amp;D28</f>
        <v>;</v>
      </c>
      <c r="E25" s="1"/>
      <c r="F25" s="1"/>
      <c r="G25" s="1"/>
      <c r="H25" s="1"/>
      <c r="I25" s="1"/>
      <c r="J25" s="1"/>
      <c r="K25"/>
    </row>
    <row r="26" spans="1:11" ht="20.100000000000001" customHeight="1" x14ac:dyDescent="0.25">
      <c r="A26"/>
      <c r="B26" s="27">
        <f>+B2</f>
        <v>0</v>
      </c>
      <c r="C26" s="28"/>
      <c r="D26" s="28" t="str">
        <f>IFERROR(VLOOKUP($B$2,[1]!TAB_ENTREP_CONTACTS[#Data],3,FALSE),"")</f>
        <v/>
      </c>
      <c r="E26" s="28"/>
      <c r="F26" s="28"/>
      <c r="G26" s="28" t="str">
        <f>"tel: "&amp;IFERROR(VLOOKUP($B$2,[1]!TAB_ENTREP_CONTACTS[#Data],4,FALSE),"")</f>
        <v xml:space="preserve">tel: </v>
      </c>
      <c r="H26" s="28"/>
      <c r="I26" s="28" t="str">
        <f>"fax: "&amp;IFERROR(VLOOKUP($B$2,[1]!TAB_ENTREP_CONTACTS[#Data],5,FALSE),"")</f>
        <v xml:space="preserve">fax: </v>
      </c>
      <c r="J26" s="28"/>
      <c r="K26"/>
    </row>
    <row r="27" spans="1:11" ht="20.100000000000001" customHeight="1" x14ac:dyDescent="0.25">
      <c r="A27"/>
      <c r="B27" s="29" t="str">
        <f>IFERROR(VLOOKUP($B$2,[1]!TAB_ENTREP_CONTACTS[#Data],2,FALSE),"")</f>
        <v/>
      </c>
      <c r="C27" s="30"/>
      <c r="D27" s="31"/>
      <c r="E27" s="31"/>
      <c r="F27" s="32"/>
      <c r="G27" s="32"/>
      <c r="H27" s="32"/>
      <c r="I27" s="32"/>
      <c r="J27" s="32"/>
      <c r="K27"/>
    </row>
    <row r="28" spans="1:11" ht="20.100000000000001" customHeight="1" x14ac:dyDescent="0.25">
      <c r="A28"/>
      <c r="B28" s="33">
        <f>+C2</f>
        <v>0</v>
      </c>
      <c r="C28" s="31"/>
      <c r="D28" s="31" t="str">
        <f>IFERROR(VLOOKUP($C$2,[1]!TAB_ENTREP_CONTACTS[#Data],3,FALSE),"")</f>
        <v/>
      </c>
      <c r="E28" s="31"/>
      <c r="F28" s="31"/>
      <c r="G28" s="31" t="str">
        <f>IF(B28=0,"","tel: "&amp;IFERROR(VLOOKUP($C$2,[1]!TAB_ENTREP_CONTACTS[#Data],4,FALSE),""))</f>
        <v/>
      </c>
      <c r="H28" s="31"/>
      <c r="I28" s="31" t="str">
        <f>IF(B28=0,"","fax: "&amp;IFERROR(VLOOKUP($C$2,[1]!TAB_ENTREP_CONTACTS[#Data],5,FALSE),""))</f>
        <v/>
      </c>
      <c r="J28" s="31"/>
      <c r="K28"/>
    </row>
    <row r="29" spans="1:11" ht="20.100000000000001" customHeight="1" x14ac:dyDescent="0.25">
      <c r="A29"/>
      <c r="B29" s="29" t="str">
        <f>IFERROR(VLOOKUP(B28,[1]!TAB_ENTREP_CONTACTS[#Data],2,FALSE),"")</f>
        <v/>
      </c>
      <c r="C29" s="34"/>
      <c r="D29" s="31"/>
      <c r="E29" s="31"/>
      <c r="F29" s="35"/>
      <c r="G29" s="35"/>
      <c r="H29" s="35"/>
      <c r="I29" s="35"/>
      <c r="J29" s="35"/>
      <c r="K29"/>
    </row>
    <row r="30" spans="1:11" ht="20.100000000000001" customHeight="1" x14ac:dyDescent="0.25">
      <c r="A30"/>
      <c r="B30" s="36"/>
      <c r="C30" s="36"/>
      <c r="D30" s="36"/>
      <c r="E30" s="36"/>
      <c r="F30" s="36"/>
      <c r="G30" s="36"/>
      <c r="H30" s="36"/>
      <c r="I30" s="36"/>
      <c r="J30" s="36"/>
      <c r="K30"/>
    </row>
    <row r="31" spans="1:11" ht="20.100000000000001" customHeight="1" x14ac:dyDescent="0.25">
      <c r="A31"/>
      <c r="B31" s="1"/>
      <c r="C31" s="1"/>
      <c r="D31" s="1"/>
      <c r="E31" s="1"/>
      <c r="F31" s="1"/>
      <c r="G31" s="1"/>
      <c r="H31" s="1"/>
      <c r="I31" s="1"/>
      <c r="J31" s="1"/>
      <c r="K31"/>
    </row>
    <row r="32" spans="1:11" ht="20.100000000000001" customHeight="1" thickBot="1" x14ac:dyDescent="0.35">
      <c r="A32"/>
      <c r="B32" s="11" t="s">
        <v>12</v>
      </c>
      <c r="C32" s="1"/>
      <c r="D32" s="20"/>
      <c r="E32" s="1"/>
      <c r="F32" s="1"/>
      <c r="G32" s="1"/>
      <c r="H32" s="1"/>
      <c r="I32" s="1"/>
      <c r="J32" s="1"/>
      <c r="K32"/>
    </row>
    <row r="33" spans="1:11" ht="20.25" customHeight="1" x14ac:dyDescent="0.25">
      <c r="A33"/>
      <c r="B33" s="37" t="s">
        <v>13</v>
      </c>
      <c r="C33" s="37" t="s">
        <v>14</v>
      </c>
      <c r="D33" s="37" t="s">
        <v>15</v>
      </c>
      <c r="E33" s="38" t="s">
        <v>16</v>
      </c>
      <c r="F33" s="38"/>
      <c r="G33" s="37" t="s">
        <v>17</v>
      </c>
      <c r="H33" s="37" t="s">
        <v>18</v>
      </c>
      <c r="I33" s="37" t="s">
        <v>19</v>
      </c>
      <c r="J33" s="37"/>
      <c r="K33"/>
    </row>
    <row r="34" spans="1:11" ht="31.5" customHeight="1" x14ac:dyDescent="0.25">
      <c r="A34"/>
      <c r="B34" s="39">
        <f ca="1">TODAY()</f>
        <v>41801</v>
      </c>
      <c r="C34" s="40">
        <f>+F2</f>
        <v>0</v>
      </c>
      <c r="D34" s="41" t="str">
        <f>IFERROR(INDEX([1]!TAB_FOURNISSEURS[#Data],MATCH(E2,[1]!TAB_FOURNISSEURS[LIBELLE],0),1),"")</f>
        <v/>
      </c>
      <c r="E34" s="42" t="str">
        <f>IFERROR(VLOOKUP($D$34,[1]!TAB_FOURNISSEURS[#Data],15,FALSE),"")</f>
        <v/>
      </c>
      <c r="F34" s="42"/>
      <c r="G34" s="43" t="str">
        <f>IFERROR(VLOOKUP($D$34,[1]!TAB_FOURNISSEURS[#Data],14,FALSE),"")</f>
        <v/>
      </c>
      <c r="H34" s="43" t="str">
        <f>IFERROR(VLOOKUP($D$34,[1]!TAB_FOURNISSEURS[#Data],16,FALSE),"")</f>
        <v/>
      </c>
      <c r="I34" s="39" t="str">
        <f ca="1">IF(H2=0,G2,H2)</f>
        <v/>
      </c>
      <c r="J34" s="44"/>
      <c r="K34"/>
    </row>
    <row r="35" spans="1:11" ht="20.100000000000001" customHeight="1" x14ac:dyDescent="0.25">
      <c r="A35"/>
      <c r="B35" s="1"/>
      <c r="C35" s="1"/>
      <c r="D35" s="1"/>
      <c r="E35" s="1"/>
      <c r="F35" s="1"/>
      <c r="G35" s="1"/>
      <c r="H35" s="1"/>
      <c r="I35" s="1"/>
      <c r="J35" s="1"/>
      <c r="K35"/>
    </row>
    <row r="36" spans="1:11" s="45" customFormat="1" ht="20.100000000000001" customHeight="1" x14ac:dyDescent="0.25">
      <c r="B36" s="46" t="s">
        <v>20</v>
      </c>
      <c r="C36" s="8"/>
      <c r="D36" s="8"/>
      <c r="E36" s="8"/>
      <c r="F36" s="47" t="s">
        <v>21</v>
      </c>
      <c r="G36" s="8"/>
      <c r="H36" s="8"/>
      <c r="I36" s="8"/>
      <c r="J36" s="8"/>
    </row>
    <row r="37" spans="1:11" ht="20.100000000000001" customHeight="1" x14ac:dyDescent="0.25">
      <c r="A37"/>
      <c r="B37" s="1"/>
      <c r="C37" s="1"/>
      <c r="D37" s="1"/>
      <c r="E37" s="1"/>
      <c r="F37" s="1"/>
      <c r="G37" s="1"/>
      <c r="H37" s="1"/>
      <c r="I37" s="1"/>
      <c r="J37" s="1"/>
      <c r="K37"/>
    </row>
    <row r="38" spans="1:11" ht="20.100000000000001" customHeight="1" thickBot="1" x14ac:dyDescent="0.35">
      <c r="A38"/>
      <c r="B38" s="11" t="s">
        <v>22</v>
      </c>
      <c r="C38" s="1"/>
      <c r="D38" s="1"/>
      <c r="E38" s="1"/>
      <c r="F38" s="1"/>
      <c r="G38" s="1"/>
      <c r="H38" s="1"/>
      <c r="I38" s="1"/>
      <c r="J38" s="48"/>
      <c r="K38"/>
    </row>
    <row r="39" spans="1:11" ht="20.100000000000001" customHeight="1" x14ac:dyDescent="0.25">
      <c r="A39"/>
      <c r="B39" s="38"/>
      <c r="C39" s="38" t="s">
        <v>23</v>
      </c>
      <c r="D39" s="49"/>
      <c r="E39" s="49"/>
      <c r="F39" s="50" t="s">
        <v>24</v>
      </c>
      <c r="G39" s="50" t="s">
        <v>25</v>
      </c>
      <c r="H39" s="50" t="s">
        <v>26</v>
      </c>
      <c r="I39" s="51"/>
      <c r="J39" s="1"/>
      <c r="K39"/>
    </row>
    <row r="40" spans="1:11" ht="20.100000000000001" customHeight="1" x14ac:dyDescent="0.25">
      <c r="A40"/>
      <c r="B40" s="52"/>
      <c r="C40" s="53" t="str">
        <f t="array" ref="C40">IFERROR(INDEX(CADENCIER_FOURN!$D$1:$D$997,MIN(IF(TAB_CADENCIER_FOURN[LIBELLE_FOURNISSEUR]=$E$2,IF(COUNTIF(C$39:C39,TAB_CADENCIER_FOURN[LIBELLE_ARTICLE])=0,ROW(TAB_CADENCIER_FOURN[LIBELLE_ARTICLE])))))&amp;"","")</f>
        <v>Minerai1</v>
      </c>
      <c r="D40" s="54"/>
      <c r="E40" s="54"/>
      <c r="F40" s="55"/>
      <c r="G40" s="56" t="str">
        <f t="array" ref="G40">IFERROR(INDEX(CADENCIER_FOURN!$F$1:$F$997,MIN(IF(TAB_CADENCIER_FOURN[LIBELLE_FOURNISSEUR]=$E$2,IF(COUNTIF(G$39:G39,TAB_CADENCIER_FOURN[P.U. HT €])=0,ROW(TAB_CADENCIER_FOURN[P.U. HT €])))))&amp;"","")</f>
        <v>2,5</v>
      </c>
      <c r="H40" s="57">
        <f>IFERROR(+G40*F40,"")</f>
        <v>0</v>
      </c>
      <c r="I40" s="1"/>
      <c r="J40" s="1"/>
      <c r="K40"/>
    </row>
    <row r="41" spans="1:11" ht="20.100000000000001" customHeight="1" x14ac:dyDescent="0.25">
      <c r="A41"/>
      <c r="B41" s="52"/>
      <c r="C41" s="53" t="str">
        <f t="array" ref="C41">IFERROR(INDEX(CADENCIER_FOURN!$D$1:$D$997,MIN(IF(TAB_CADENCIER_FOURN[LIBELLE_FOURNISSEUR]=$E$2,IF(COUNTIF(C$39:C40,TAB_CADENCIER_FOURN[LIBELLE_ARTICLE])=0,ROW(TAB_CADENCIER_FOURN[LIBELLE_ARTICLE])))))&amp;"","")</f>
        <v>Minerai2</v>
      </c>
      <c r="D41" s="54"/>
      <c r="E41" s="54"/>
      <c r="F41" s="55"/>
      <c r="G41" s="56" t="str">
        <f t="array" ref="G41">IFERROR(INDEX(CADENCIER_FOURN!$F$1:$F$997,MIN(IF(TAB_CADENCIER_FOURN[LIBELLE_FOURNISSEUR]=$E$2,IF(COUNTIF(G$39:G40,TAB_CADENCIER_FOURN[P.U. HT €])=0,ROW(TAB_CADENCIER_FOURN[P.U. HT €])))))&amp;"","")</f>
        <v/>
      </c>
      <c r="H41" s="57" t="str">
        <f t="shared" ref="H41:H49" si="0">IFERROR(+G41*F41,"")</f>
        <v/>
      </c>
      <c r="I41" s="1"/>
      <c r="J41" s="1"/>
      <c r="K41"/>
    </row>
    <row r="42" spans="1:11" ht="20.100000000000001" customHeight="1" x14ac:dyDescent="0.25">
      <c r="A42"/>
      <c r="B42" s="52"/>
      <c r="C42" s="53" t="str">
        <f t="array" ref="C42">IFERROR(INDEX(CADENCIER_FOURN!$D$1:$D$997,MIN(IF(TAB_CADENCIER_FOURN[LIBELLE_FOURNISSEUR]=$E$2,IF(COUNTIF(C$39:C41,TAB_CADENCIER_FOURN[LIBELLE_ARTICLE])=0,ROW(TAB_CADENCIER_FOURN[LIBELLE_ARTICLE])))))&amp;"","")</f>
        <v>Minerai3</v>
      </c>
      <c r="D42" s="54"/>
      <c r="E42" s="54"/>
      <c r="F42" s="55"/>
      <c r="G42" s="56" t="str">
        <f t="array" ref="G42">IFERROR(INDEX(CADENCIER_FOURN!$F$1:$F$997,MIN(IF(TAB_CADENCIER_FOURN[LIBELLE_FOURNISSEUR]=$E$2,IF(COUNTIF(G$39:G41,TAB_CADENCIER_FOURN[P.U. HT €])=0,ROW(TAB_CADENCIER_FOURN[P.U. HT €])))))&amp;"","")</f>
        <v/>
      </c>
      <c r="H42" s="57" t="str">
        <f t="shared" si="0"/>
        <v/>
      </c>
      <c r="I42" s="1"/>
      <c r="J42" s="1"/>
      <c r="K42"/>
    </row>
    <row r="43" spans="1:11" ht="20.100000000000001" customHeight="1" x14ac:dyDescent="0.25">
      <c r="A43"/>
      <c r="B43" s="52" t="str">
        <f>IFERROR(INDEX([1]!TAB_INGREDIENTS[#Data],MATCH(C43,[1]!TAB_INGREDIENTS[LIBELLE],0),2),"")</f>
        <v/>
      </c>
      <c r="C43" s="53" t="str">
        <f t="array" ref="C43">IFERROR(INDEX(CADENCIER_FOURN!$D$1:$D$997,MIN(IF(TAB_CADENCIER_FOURN[LIBELLE_FOURNISSEUR]=$E$2,IF(COUNTIF(C$39:C42,TAB_CADENCIER_FOURN[LIBELLE_ARTICLE])=0,ROW(TAB_CADENCIER_FOURN[LIBELLE_ARTICLE])))))&amp;"","")</f>
        <v/>
      </c>
      <c r="D43" s="54"/>
      <c r="E43" s="54"/>
      <c r="F43" s="55"/>
      <c r="G43" s="56" t="str">
        <f t="array" ref="G43">IFERROR(INDEX(CADENCIER_FOURN!$F$1:$F$997,MIN(IF(TAB_CADENCIER_FOURN[LIBELLE_FOURNISSEUR]=$E$2,IF(COUNTIF(G$39:G42,TAB_CADENCIER_FOURN[P.U. HT €])=0,ROW(TAB_CADENCIER_FOURN[P.U. HT €])))))&amp;"","")</f>
        <v/>
      </c>
      <c r="H43" s="58" t="str">
        <f t="shared" si="0"/>
        <v/>
      </c>
      <c r="I43" s="1"/>
      <c r="J43" s="1"/>
      <c r="K43"/>
    </row>
    <row r="44" spans="1:11" ht="20.100000000000001" customHeight="1" x14ac:dyDescent="0.25">
      <c r="A44"/>
      <c r="B44" s="52" t="str">
        <f>IFERROR(INDEX([1]!TAB_INGREDIENTS[#Data],MATCH(C44,[1]!TAB_INGREDIENTS[LIBELLE],0),2),"")</f>
        <v/>
      </c>
      <c r="C44" s="53" t="str">
        <f t="array" ref="C44">IFERROR(INDEX(CADENCIER_FOURN!$D$1:$D$997,MIN(IF(TAB_CADENCIER_FOURN[LIBELLE_FOURNISSEUR]=$E$2,IF(COUNTIF(C$39:C43,TAB_CADENCIER_FOURN[LIBELLE_ARTICLE])=0,ROW(TAB_CADENCIER_FOURN[LIBELLE_ARTICLE])))))&amp;"","")</f>
        <v/>
      </c>
      <c r="D44" s="54"/>
      <c r="E44" s="54"/>
      <c r="F44" s="55"/>
      <c r="G44" s="56" t="str">
        <f t="array" ref="G44">IFERROR(INDEX(CADENCIER_FOURN!$F$1:$F$997,MIN(IF(TAB_CADENCIER_FOURN[LIBELLE_FOURNISSEUR]=$E$2,IF(COUNTIF(G$39:G43,TAB_CADENCIER_FOURN[P.U. HT €])=0,ROW(TAB_CADENCIER_FOURN[P.U. HT €])))))&amp;"","")</f>
        <v/>
      </c>
      <c r="H44" s="58" t="str">
        <f t="shared" si="0"/>
        <v/>
      </c>
      <c r="I44" s="1"/>
      <c r="J44" s="1"/>
      <c r="K44"/>
    </row>
    <row r="45" spans="1:11" ht="20.100000000000001" customHeight="1" x14ac:dyDescent="0.25">
      <c r="A45"/>
      <c r="B45" s="52" t="str">
        <f>IFERROR(INDEX([1]!TAB_INGREDIENTS[#Data],MATCH(C45,[1]!TAB_INGREDIENTS[LIBELLE],0),2),"")</f>
        <v/>
      </c>
      <c r="C45" s="53" t="str">
        <f t="array" ref="C45">IFERROR(INDEX(CADENCIER_FOURN!$D$1:$D$997,MIN(IF(TAB_CADENCIER_FOURN[LIBELLE_FOURNISSEUR]=$E$2,IF(COUNTIF(C$39:C44,TAB_CADENCIER_FOURN[LIBELLE_ARTICLE])=0,ROW(TAB_CADENCIER_FOURN[LIBELLE_ARTICLE])))))&amp;"","")</f>
        <v/>
      </c>
      <c r="D45" s="54"/>
      <c r="E45" s="54"/>
      <c r="F45" s="55"/>
      <c r="G45" s="56" t="str">
        <f t="array" ref="G45">IFERROR(INDEX(CADENCIER_FOURN!$F$1:$F$997,MIN(IF(TAB_CADENCIER_FOURN[LIBELLE_FOURNISSEUR]=$E$2,IF(COUNTIF(G$39:G44,TAB_CADENCIER_FOURN[P.U. HT €])=0,ROW(TAB_CADENCIER_FOURN[P.U. HT €])))))&amp;"","")</f>
        <v/>
      </c>
      <c r="H45" s="59" t="str">
        <f t="shared" si="0"/>
        <v/>
      </c>
      <c r="I45" s="1"/>
      <c r="J45" s="1"/>
      <c r="K45"/>
    </row>
    <row r="46" spans="1:11" ht="20.100000000000001" customHeight="1" x14ac:dyDescent="0.25">
      <c r="A46"/>
      <c r="B46" s="52" t="str">
        <f>IFERROR(INDEX([1]!TAB_INGREDIENTS[#Data],MATCH(C46,[1]!TAB_INGREDIENTS[LIBELLE],0),2),"")</f>
        <v/>
      </c>
      <c r="C46" s="53" t="str">
        <f t="array" ref="C46">IFERROR(INDEX(CADENCIER_FOURN!$D$1:$D$997,MIN(IF(TAB_CADENCIER_FOURN[LIBELLE_FOURNISSEUR]=$E$2,IF(COUNTIF(C$39:C45,TAB_CADENCIER_FOURN[LIBELLE_ARTICLE])=0,ROW(TAB_CADENCIER_FOURN[LIBELLE_ARTICLE])))))&amp;"","")</f>
        <v/>
      </c>
      <c r="D46" s="54"/>
      <c r="E46" s="54"/>
      <c r="F46" s="55"/>
      <c r="G46" s="56" t="str">
        <f t="array" ref="G46">IFERROR(INDEX(CADENCIER_FOURN!$F$1:$F$997,MIN(IF(TAB_CADENCIER_FOURN[LIBELLE_FOURNISSEUR]=$E$2,IF(COUNTIF(G$39:G45,TAB_CADENCIER_FOURN[P.U. HT €])=0,ROW(TAB_CADENCIER_FOURN[P.U. HT €])))))&amp;"","")</f>
        <v/>
      </c>
      <c r="H46" s="59" t="str">
        <f t="shared" si="0"/>
        <v/>
      </c>
      <c r="I46" s="1"/>
      <c r="J46" s="1"/>
      <c r="K46"/>
    </row>
    <row r="47" spans="1:11" ht="20.100000000000001" customHeight="1" x14ac:dyDescent="0.25">
      <c r="A47"/>
      <c r="B47" s="52" t="str">
        <f>IFERROR(INDEX([1]!TAB_INGREDIENTS[#Data],MATCH(C47,[1]!TAB_INGREDIENTS[LIBELLE],0),2),"")</f>
        <v/>
      </c>
      <c r="C47" s="53" t="str">
        <f t="array" ref="C47">IFERROR(INDEX(CADENCIER_FOURN!$D$1:$D$997,MIN(IF(TAB_CADENCIER_FOURN[LIBELLE_FOURNISSEUR]=$E$2,IF(COUNTIF(C$39:C46,TAB_CADENCIER_FOURN[LIBELLE_ARTICLE])=0,ROW(TAB_CADENCIER_FOURN[LIBELLE_ARTICLE])))))&amp;"","")</f>
        <v/>
      </c>
      <c r="D47" s="54"/>
      <c r="E47" s="54"/>
      <c r="F47" s="55"/>
      <c r="G47" s="56" t="str">
        <f t="array" ref="G47">IFERROR(INDEX(CADENCIER_FOURN!$F$1:$F$997,MIN(IF(TAB_CADENCIER_FOURN[LIBELLE_FOURNISSEUR]=$E$2,IF(COUNTIF(G$39:G46,TAB_CADENCIER_FOURN[P.U. HT €])=0,ROW(TAB_CADENCIER_FOURN[P.U. HT €])))))&amp;"","")</f>
        <v/>
      </c>
      <c r="H47" s="59" t="str">
        <f t="shared" si="0"/>
        <v/>
      </c>
      <c r="I47" s="1"/>
      <c r="J47" s="1"/>
      <c r="K47"/>
    </row>
    <row r="48" spans="1:11" ht="20.100000000000001" customHeight="1" x14ac:dyDescent="0.25">
      <c r="A48"/>
      <c r="B48" s="52" t="str">
        <f>IFERROR(INDEX([1]!TAB_INGREDIENTS[#Data],MATCH(C48,[1]!TAB_INGREDIENTS[LIBELLE],0),2),"")</f>
        <v/>
      </c>
      <c r="C48" s="53" t="str">
        <f t="array" ref="C48">IFERROR(INDEX(CADENCIER_FOURN!$D$1:$D$997,MIN(IF(TAB_CADENCIER_FOURN[LIBELLE_FOURNISSEUR]=$E$2,IF(COUNTIF(C$39:C47,TAB_CADENCIER_FOURN[LIBELLE_ARTICLE])=0,ROW(TAB_CADENCIER_FOURN[LIBELLE_ARTICLE])))))&amp;"","")</f>
        <v/>
      </c>
      <c r="D48" s="54"/>
      <c r="E48" s="54"/>
      <c r="F48" s="55"/>
      <c r="G48" s="56" t="str">
        <f t="array" ref="G48">IFERROR(INDEX(CADENCIER_FOURN!$F$1:$F$997,MIN(IF(TAB_CADENCIER_FOURN[LIBELLE_FOURNISSEUR]=$E$2,IF(COUNTIF(G$39:G47,TAB_CADENCIER_FOURN[P.U. HT €])=0,ROW(TAB_CADENCIER_FOURN[P.U. HT €])))))&amp;"","")</f>
        <v/>
      </c>
      <c r="H48" s="59" t="str">
        <f t="shared" si="0"/>
        <v/>
      </c>
      <c r="I48" s="1"/>
      <c r="J48" s="1"/>
      <c r="K48"/>
    </row>
    <row r="49" spans="1:11" ht="20.100000000000001" customHeight="1" x14ac:dyDescent="0.25">
      <c r="A49"/>
      <c r="B49" s="52" t="str">
        <f>IFERROR(INDEX([1]!TAB_INGREDIENTS[#Data],MATCH(C49,[1]!TAB_INGREDIENTS[LIBELLE],0),2),"")</f>
        <v/>
      </c>
      <c r="C49" s="53" t="str">
        <f t="array" ref="C49">IFERROR(INDEX(CADENCIER_FOURN!$D$1:$D$997,MIN(IF(TAB_CADENCIER_FOURN[LIBELLE_FOURNISSEUR]=$E$2,IF(COUNTIF(C$39:C48,TAB_CADENCIER_FOURN[LIBELLE_ARTICLE])=0,ROW(TAB_CADENCIER_FOURN[LIBELLE_ARTICLE])))))&amp;"","")</f>
        <v/>
      </c>
      <c r="D49" s="54"/>
      <c r="E49" s="54"/>
      <c r="F49" s="55"/>
      <c r="G49" s="56" t="str">
        <f t="array" ref="G49">IFERROR(INDEX(CADENCIER_FOURN!$F$1:$F$997,MIN(IF(TAB_CADENCIER_FOURN[LIBELLE_FOURNISSEUR]=$E$2,IF(COUNTIF(G$39:G48,TAB_CADENCIER_FOURN[P.U. HT €])=0,ROW(TAB_CADENCIER_FOURN[P.U. HT €])))))&amp;"","")</f>
        <v/>
      </c>
      <c r="H49" s="59" t="str">
        <f t="shared" si="0"/>
        <v/>
      </c>
      <c r="I49" s="1"/>
      <c r="J49" s="1"/>
      <c r="K49"/>
    </row>
    <row r="50" spans="1:11" ht="20.100000000000001" customHeight="1" x14ac:dyDescent="0.25">
      <c r="A50"/>
      <c r="B50" s="60"/>
      <c r="C50" s="60"/>
      <c r="D50" s="60"/>
      <c r="E50" s="60"/>
      <c r="F50" s="60"/>
      <c r="G50" s="60"/>
      <c r="H50" s="60"/>
      <c r="I50" s="1"/>
      <c r="J50" s="1"/>
      <c r="K50"/>
    </row>
    <row r="51" spans="1:11" ht="20.100000000000001" customHeight="1" thickBot="1" x14ac:dyDescent="0.35">
      <c r="A51"/>
      <c r="B51" s="1"/>
      <c r="C51" s="1"/>
      <c r="D51" s="1"/>
      <c r="E51" s="1"/>
      <c r="F51" s="1"/>
      <c r="G51" s="1"/>
      <c r="H51" s="11" t="s">
        <v>27</v>
      </c>
      <c r="I51" s="1"/>
      <c r="J51" s="1"/>
      <c r="K51"/>
    </row>
    <row r="52" spans="1:11" ht="20.100000000000001" customHeight="1" x14ac:dyDescent="0.25">
      <c r="A52"/>
      <c r="B52" s="1"/>
      <c r="C52" s="1"/>
      <c r="D52" s="1"/>
      <c r="E52" s="1"/>
      <c r="F52" s="1"/>
      <c r="G52" s="1"/>
      <c r="H52" s="50" t="s">
        <v>28</v>
      </c>
      <c r="I52" s="50" t="s">
        <v>29</v>
      </c>
      <c r="J52" s="50" t="s">
        <v>30</v>
      </c>
      <c r="K52"/>
    </row>
    <row r="53" spans="1:11" ht="20.100000000000001" customHeight="1" x14ac:dyDescent="0.25">
      <c r="A53"/>
      <c r="B53" s="1"/>
      <c r="C53" s="1"/>
      <c r="D53" s="1"/>
      <c r="E53" s="1"/>
      <c r="F53" s="1"/>
      <c r="G53" s="1"/>
      <c r="H53" s="61">
        <f>SUM(H40:H49)</f>
        <v>0</v>
      </c>
      <c r="I53" s="61">
        <f>+H53*7%</f>
        <v>0</v>
      </c>
      <c r="J53" s="61">
        <f>+I53+H53</f>
        <v>0</v>
      </c>
      <c r="K53"/>
    </row>
    <row r="54" spans="1:11" ht="20.100000000000001" customHeight="1" x14ac:dyDescent="0.25">
      <c r="A54"/>
      <c r="B54" s="1"/>
      <c r="C54" s="1"/>
      <c r="D54" s="1"/>
      <c r="E54" s="1"/>
      <c r="F54" s="1"/>
      <c r="G54" s="1"/>
      <c r="H54" s="1"/>
      <c r="I54" s="1"/>
      <c r="J54" s="1"/>
      <c r="K54"/>
    </row>
    <row r="55" spans="1:11" ht="20.100000000000001" customHeight="1" thickBot="1" x14ac:dyDescent="0.35">
      <c r="A55"/>
      <c r="B55" s="62" t="s">
        <v>31</v>
      </c>
      <c r="C55" s="63"/>
      <c r="D55" s="63"/>
      <c r="E55" s="63"/>
      <c r="F55" s="63"/>
      <c r="G55" s="63"/>
      <c r="H55" s="63"/>
      <c r="I55" s="63"/>
      <c r="J55" s="64"/>
      <c r="K55"/>
    </row>
    <row r="56" spans="1:11" ht="20.100000000000001" customHeight="1" x14ac:dyDescent="0.25">
      <c r="A56"/>
      <c r="B56" s="65"/>
      <c r="C56" s="66"/>
      <c r="D56" s="66"/>
      <c r="E56" s="67"/>
      <c r="F56" s="67"/>
      <c r="G56" s="67"/>
      <c r="H56" s="67"/>
      <c r="I56" s="67"/>
      <c r="J56" s="67"/>
      <c r="K56"/>
    </row>
    <row r="57" spans="1:11" ht="20.100000000000001" customHeight="1" x14ac:dyDescent="0.25">
      <c r="A57"/>
      <c r="B57" s="66"/>
      <c r="C57" s="66"/>
      <c r="D57" s="66"/>
      <c r="E57" s="67"/>
      <c r="F57" s="67"/>
      <c r="G57" s="67"/>
      <c r="H57" s="67"/>
      <c r="I57" s="67"/>
      <c r="J57" s="67"/>
      <c r="K57"/>
    </row>
    <row r="58" spans="1:11" ht="20.100000000000001" customHeight="1" x14ac:dyDescent="0.25">
      <c r="A58"/>
      <c r="B58" s="68"/>
      <c r="C58" s="66"/>
      <c r="D58" s="66"/>
      <c r="E58" s="67"/>
      <c r="F58" s="67"/>
      <c r="G58" s="67"/>
      <c r="H58" s="67"/>
      <c r="I58" s="67"/>
      <c r="J58" s="67"/>
      <c r="K58"/>
    </row>
    <row r="59" spans="1:11" ht="20.100000000000001" customHeight="1" x14ac:dyDescent="0.25">
      <c r="A59"/>
      <c r="B59" s="69"/>
      <c r="C59" s="66"/>
      <c r="D59" s="66"/>
      <c r="E59" s="67"/>
      <c r="F59" s="67"/>
      <c r="G59" s="67"/>
      <c r="H59" s="67"/>
      <c r="I59" s="67"/>
      <c r="J59" s="67"/>
      <c r="K59"/>
    </row>
    <row r="60" spans="1:11" ht="20.100000000000001" customHeight="1" x14ac:dyDescent="0.25">
      <c r="A60"/>
      <c r="B60" s="69"/>
      <c r="C60" s="66"/>
      <c r="D60" s="66"/>
      <c r="E60" s="67"/>
      <c r="F60" s="67"/>
      <c r="G60" s="67"/>
      <c r="H60" s="67"/>
      <c r="I60" s="67"/>
      <c r="J60" s="67"/>
      <c r="K60"/>
    </row>
    <row r="61" spans="1:11" ht="20.100000000000001" customHeight="1" x14ac:dyDescent="0.25">
      <c r="A61"/>
      <c r="B61" s="1"/>
      <c r="C61" s="1"/>
      <c r="D61" s="1"/>
      <c r="E61" s="1"/>
      <c r="F61" s="1"/>
      <c r="G61" s="1"/>
      <c r="H61" s="1"/>
      <c r="I61" s="1"/>
      <c r="J61" s="1"/>
      <c r="K61"/>
    </row>
    <row r="62" spans="1:11" ht="20.100000000000001" customHeight="1" x14ac:dyDescent="0.25">
      <c r="A62"/>
      <c r="B62" s="1"/>
      <c r="C62" s="1"/>
      <c r="D62" s="1"/>
      <c r="E62" s="1"/>
      <c r="F62" s="1"/>
      <c r="G62" s="1"/>
      <c r="H62" s="1"/>
      <c r="I62" s="1"/>
      <c r="J62" s="1"/>
      <c r="K62"/>
    </row>
    <row r="63" spans="1:11" ht="20.100000000000001" customHeight="1" x14ac:dyDescent="0.25">
      <c r="A63"/>
      <c r="K63"/>
    </row>
    <row r="64" spans="1:11" ht="20.100000000000001" customHeight="1" x14ac:dyDescent="0.25">
      <c r="A64"/>
      <c r="K64"/>
    </row>
    <row r="65" spans="1:11" ht="20.100000000000001" customHeight="1" x14ac:dyDescent="0.25">
      <c r="A65"/>
      <c r="K65"/>
    </row>
    <row r="66" spans="1:11" ht="20.100000000000001" customHeight="1" x14ac:dyDescent="0.25">
      <c r="A66"/>
      <c r="K66"/>
    </row>
    <row r="67" spans="1:11" ht="20.100000000000001" customHeight="1" x14ac:dyDescent="0.25">
      <c r="A67"/>
      <c r="K67"/>
    </row>
    <row r="68" spans="1:11" ht="20.100000000000001" customHeight="1" x14ac:dyDescent="0.25">
      <c r="A68"/>
      <c r="K68"/>
    </row>
    <row r="69" spans="1:11" ht="20.100000000000001" customHeight="1" x14ac:dyDescent="0.25">
      <c r="A69"/>
      <c r="K69"/>
    </row>
    <row r="70" spans="1:11" ht="20.100000000000001" customHeight="1" x14ac:dyDescent="0.25">
      <c r="A70"/>
      <c r="K70"/>
    </row>
    <row r="71" spans="1:11" ht="20.100000000000001" customHeight="1" x14ac:dyDescent="0.25">
      <c r="A71"/>
      <c r="K71"/>
    </row>
  </sheetData>
  <sheetProtection selectLockedCells="1"/>
  <dataConsolidate/>
  <dataValidations count="3">
    <dataValidation type="list" allowBlank="1" showInputMessage="1" showErrorMessage="1" sqref="B2:C2">
      <formula1>ENTRE_CONTACT_NOM</formula1>
    </dataValidation>
    <dataValidation type="list" allowBlank="1" showInputMessage="1" showErrorMessage="1" sqref="E2">
      <formula1>"Fournisseur Viande 1,Fournisseur Viande 2"</formula1>
    </dataValidation>
    <dataValidation type="list" allowBlank="1" showInputMessage="1" showErrorMessage="1" sqref="D2">
      <formula1>CATEGORIES_INGRED</formula1>
    </dataValidation>
  </dataValidations>
  <printOptions horizontalCentered="1"/>
  <pageMargins left="0.23622047244094491" right="0.23622047244094491" top="0.23622047244094491" bottom="0.82677165354330717" header="0" footer="0.39370078740157483"/>
  <pageSetup paperSize="9" scale="72" orientation="portrait" r:id="rId1"/>
  <headerFooter>
    <oddFooter xml:space="preserve">&amp;L              &amp;G&amp;C&amp;"-,Italique"&amp;8&amp;K00-038réalisation OCTAFOOD SAS
Copyright © 2014  Tous droits réservés. 
www.octafood.fr&amp;R&amp;14&amp;P / &amp;N     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26" r:id="rId5" name="TextBox1">
          <controlPr locked="0" defaultSize="0" print="0" autoLine="0" r:id="rId6">
            <anchor>
              <from>
                <xdr:col>9</xdr:col>
                <xdr:colOff>742950</xdr:colOff>
                <xdr:row>2</xdr:row>
                <xdr:rowOff>38100</xdr:rowOff>
              </from>
              <to>
                <xdr:col>12</xdr:col>
                <xdr:colOff>504825</xdr:colOff>
                <xdr:row>21</xdr:row>
                <xdr:rowOff>180975</xdr:rowOff>
              </to>
            </anchor>
          </controlPr>
        </control>
      </mc:Choice>
      <mc:Fallback>
        <control shapeId="1026" r:id="rId5" name="TextBox1"/>
      </mc:Fallback>
    </mc:AlternateContent>
    <mc:AlternateContent xmlns:mc="http://schemas.openxmlformats.org/markup-compatibility/2006">
      <mc:Choice Requires="x14">
        <control shapeId="1025" r:id="rId7" name="CommandButton2">
          <controlPr locked="0" defaultSize="0" print="0" autoFill="0" autoLine="0" r:id="rId8">
            <anchor>
              <from>
                <xdr:col>7</xdr:col>
                <xdr:colOff>371475</xdr:colOff>
                <xdr:row>0</xdr:row>
                <xdr:rowOff>152400</xdr:rowOff>
              </from>
              <to>
                <xdr:col>8</xdr:col>
                <xdr:colOff>161925</xdr:colOff>
                <xdr:row>1</xdr:row>
                <xdr:rowOff>104775</xdr:rowOff>
              </to>
            </anchor>
          </controlPr>
        </control>
      </mc:Choice>
      <mc:Fallback>
        <control shapeId="1025" r:id="rId7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7030A0"/>
  </sheetPr>
  <dimension ref="A1:G9"/>
  <sheetViews>
    <sheetView showGridLines="0" zoomScale="80" zoomScaleNormal="80" workbookViewId="0">
      <selection activeCell="F7" sqref="F7"/>
    </sheetView>
  </sheetViews>
  <sheetFormatPr baseColWidth="10" defaultRowHeight="15" x14ac:dyDescent="0.25"/>
  <cols>
    <col min="1" max="1" width="13.42578125" customWidth="1"/>
    <col min="2" max="2" width="29.28515625" bestFit="1" customWidth="1"/>
    <col min="3" max="3" width="12.85546875" customWidth="1"/>
    <col min="4" max="4" width="16.42578125" customWidth="1"/>
    <col min="5" max="5" width="10.28515625" customWidth="1"/>
    <col min="7" max="7" width="46.5703125" hidden="1" customWidth="1"/>
    <col min="8" max="8" width="11.28515625" customWidth="1"/>
  </cols>
  <sheetData>
    <row r="1" spans="1:7" ht="39.950000000000003" customHeight="1" x14ac:dyDescent="0.25"/>
    <row r="2" spans="1:7" s="71" customFormat="1" ht="23.25" customHeight="1" thickBot="1" x14ac:dyDescent="0.3">
      <c r="A2" s="70" t="s">
        <v>32</v>
      </c>
    </row>
    <row r="3" spans="1:7" ht="32.25" customHeight="1" x14ac:dyDescent="0.25">
      <c r="A3" s="72" t="s">
        <v>33</v>
      </c>
      <c r="B3" s="72" t="s">
        <v>34</v>
      </c>
      <c r="C3" s="73" t="s">
        <v>35</v>
      </c>
      <c r="D3" s="72" t="s">
        <v>36</v>
      </c>
      <c r="E3" s="73" t="s">
        <v>37</v>
      </c>
      <c r="F3" s="74" t="s">
        <v>25</v>
      </c>
      <c r="G3" s="75" t="s">
        <v>38</v>
      </c>
    </row>
    <row r="4" spans="1:7" x14ac:dyDescent="0.25">
      <c r="A4" s="76" t="s">
        <v>7</v>
      </c>
      <c r="B4" s="76" t="s">
        <v>43</v>
      </c>
      <c r="C4" s="80" t="str">
        <f>IFERROR(INDEX([1]!TAB_FOURNISSEURS[#Data],MATCH(TAB_CADENCIER_FOURN[[#This Row],[LIBELLE_FOURNISSEUR]],[1]!TAB_FOURNISSEURS[LIBELLE],0),1),"")</f>
        <v/>
      </c>
      <c r="D4" s="77" t="s">
        <v>39</v>
      </c>
      <c r="E4" s="81" t="str">
        <f>IFERROR(INDEX([1]!TAB_INGREDIENTS[#Data],MATCH(TAB_CADENCIER_FOURN[[#This Row],[LIBELLE_ARTICLE]],[1]!TAB_INGREDIENTS[LIBELLE],0),2),"")</f>
        <v/>
      </c>
      <c r="F4" s="78">
        <v>5.5</v>
      </c>
      <c r="G4" s="79" t="str">
        <f>TAB_CADENCIER_FOURN[[#This Row],[LIBELLE_FOURNISSEUR]]&amp;" - "&amp;TAB_CADENCIER_FOURN[[#This Row],[LIBELLE_ARTICLE]]</f>
        <v>Fournisseur Viande 2 - Minerai1</v>
      </c>
    </row>
    <row r="5" spans="1:7" x14ac:dyDescent="0.25">
      <c r="A5" s="76" t="s">
        <v>7</v>
      </c>
      <c r="B5" s="76" t="s">
        <v>43</v>
      </c>
      <c r="C5" s="80" t="str">
        <f>IFERROR(INDEX([1]!TAB_FOURNISSEURS[#Data],MATCH(TAB_CADENCIER_FOURN[[#This Row],[LIBELLE_FOURNISSEUR]],[1]!TAB_FOURNISSEURS[LIBELLE],0),1),"")</f>
        <v/>
      </c>
      <c r="D5" s="77" t="s">
        <v>40</v>
      </c>
      <c r="E5" s="81" t="str">
        <f>IFERROR(INDEX([1]!TAB_INGREDIENTS[#Data],MATCH(TAB_CADENCIER_FOURN[[#This Row],[LIBELLE_ARTICLE]],[1]!TAB_INGREDIENTS[LIBELLE],0),2),"")</f>
        <v/>
      </c>
      <c r="F5" s="78">
        <v>5.6</v>
      </c>
      <c r="G5" s="79" t="str">
        <f>TAB_CADENCIER_FOURN[[#This Row],[LIBELLE_FOURNISSEUR]]&amp;" - "&amp;TAB_CADENCIER_FOURN[[#This Row],[LIBELLE_ARTICLE]]</f>
        <v>Fournisseur Viande 2 - Minerai2</v>
      </c>
    </row>
    <row r="6" spans="1:7" x14ac:dyDescent="0.25">
      <c r="A6" s="76" t="s">
        <v>7</v>
      </c>
      <c r="B6" s="76" t="s">
        <v>43</v>
      </c>
      <c r="C6" s="80" t="str">
        <f>IFERROR(INDEX([1]!TAB_FOURNISSEURS[#Data],MATCH(TAB_CADENCIER_FOURN[[#This Row],[LIBELLE_FOURNISSEUR]],[1]!TAB_FOURNISSEURS[LIBELLE],0),1),"")</f>
        <v/>
      </c>
      <c r="D6" s="77" t="s">
        <v>41</v>
      </c>
      <c r="E6" s="81" t="str">
        <f>IFERROR(INDEX([1]!TAB_INGREDIENTS[#Data],MATCH(TAB_CADENCIER_FOURN[[#This Row],[LIBELLE_ARTICLE]],[1]!TAB_INGREDIENTS[LIBELLE],0),2),"")</f>
        <v/>
      </c>
      <c r="F6" s="78">
        <v>5.7</v>
      </c>
      <c r="G6" s="79" t="str">
        <f>TAB_CADENCIER_FOURN[[#This Row],[LIBELLE_FOURNISSEUR]]&amp;" - "&amp;TAB_CADENCIER_FOURN[[#This Row],[LIBELLE_ARTICLE]]</f>
        <v>Fournisseur Viande 2 - Minerai3</v>
      </c>
    </row>
    <row r="7" spans="1:7" x14ac:dyDescent="0.25">
      <c r="A7" s="76" t="s">
        <v>7</v>
      </c>
      <c r="B7" s="76" t="s">
        <v>42</v>
      </c>
      <c r="C7" s="80" t="str">
        <f>IFERROR(INDEX([1]!TAB_FOURNISSEURS[#Data],MATCH(TAB_CADENCIER_FOURN[[#This Row],[LIBELLE_FOURNISSEUR]],[1]!TAB_FOURNISSEURS[LIBELLE],0),1),"")</f>
        <v/>
      </c>
      <c r="D7" s="77" t="s">
        <v>39</v>
      </c>
      <c r="E7" s="81" t="str">
        <f>IFERROR(INDEX([1]!TAB_INGREDIENTS[#Data],MATCH(TAB_CADENCIER_FOURN[[#This Row],[LIBELLE_ARTICLE]],[1]!TAB_INGREDIENTS[LIBELLE],0),2),"")</f>
        <v/>
      </c>
      <c r="F7" s="78">
        <v>2.5</v>
      </c>
      <c r="G7" s="78" t="str">
        <f>TAB_CADENCIER_FOURN[[#This Row],[LIBELLE_FOURNISSEUR]]&amp;" - "&amp;TAB_CADENCIER_FOURN[[#This Row],[LIBELLE_ARTICLE]]</f>
        <v>Fournisseur Viande 1 - Minerai1</v>
      </c>
    </row>
    <row r="8" spans="1:7" x14ac:dyDescent="0.25">
      <c r="A8" s="76" t="s">
        <v>7</v>
      </c>
      <c r="B8" s="76" t="s">
        <v>42</v>
      </c>
      <c r="C8" s="80" t="str">
        <f>IFERROR(INDEX([1]!TAB_FOURNISSEURS[#Data],MATCH(TAB_CADENCIER_FOURN[[#This Row],[LIBELLE_FOURNISSEUR]],[1]!TAB_FOURNISSEURS[LIBELLE],0),1),"")</f>
        <v/>
      </c>
      <c r="D8" s="77" t="s">
        <v>40</v>
      </c>
      <c r="E8" s="81" t="str">
        <f>IFERROR(INDEX([1]!TAB_INGREDIENTS[#Data],MATCH(TAB_CADENCIER_FOURN[[#This Row],[LIBELLE_ARTICLE]],[1]!TAB_INGREDIENTS[LIBELLE],0),2),"")</f>
        <v/>
      </c>
      <c r="F8" s="78">
        <v>2.5</v>
      </c>
      <c r="G8" s="78" t="str">
        <f>TAB_CADENCIER_FOURN[[#This Row],[LIBELLE_FOURNISSEUR]]&amp;" - "&amp;TAB_CADENCIER_FOURN[[#This Row],[LIBELLE_ARTICLE]]</f>
        <v>Fournisseur Viande 1 - Minerai2</v>
      </c>
    </row>
    <row r="9" spans="1:7" x14ac:dyDescent="0.25">
      <c r="A9" s="76" t="s">
        <v>7</v>
      </c>
      <c r="B9" s="76" t="s">
        <v>42</v>
      </c>
      <c r="C9" s="80" t="str">
        <f>IFERROR(INDEX([1]!TAB_FOURNISSEURS[#Data],MATCH(TAB_CADENCIER_FOURN[[#This Row],[LIBELLE_FOURNISSEUR]],[1]!TAB_FOURNISSEURS[LIBELLE],0),1),"")</f>
        <v/>
      </c>
      <c r="D9" s="77" t="s">
        <v>41</v>
      </c>
      <c r="E9" s="81" t="str">
        <f>IFERROR(INDEX([1]!TAB_INGREDIENTS[#Data],MATCH(TAB_CADENCIER_FOURN[[#This Row],[LIBELLE_ARTICLE]],[1]!TAB_INGREDIENTS[LIBELLE],0),2),"")</f>
        <v/>
      </c>
      <c r="F9" s="78">
        <v>2.5</v>
      </c>
      <c r="G9" s="78" t="str">
        <f>TAB_CADENCIER_FOURN[[#This Row],[LIBELLE_FOURNISSEUR]]&amp;" - "&amp;TAB_CADENCIER_FOURN[[#This Row],[LIBELLE_ARTICLE]]</f>
        <v>Fournisseur Viande 1 - Minerai3</v>
      </c>
    </row>
  </sheetData>
  <dataValidations disablePrompts="1" count="2">
    <dataValidation type="list" allowBlank="1" showInputMessage="1" showErrorMessage="1" sqref="D4:D9">
      <formula1>OFFSET(INDIRECT($A4),0,0,COUNTA(INDIRECT($A4))-COUNTIF(INDIRECT($A4),""))</formula1>
    </dataValidation>
    <dataValidation type="list" allowBlank="1" showInputMessage="1" showErrorMessage="1" sqref="A4:A9">
      <formula1>CATEGORIES_INGRED</formula1>
    </dataValidation>
  </dataValidations>
  <pageMargins left="0.23622047244094491" right="0.23622047244094491" top="0.98425196850393704" bottom="0.78740157480314965" header="0.31496062992125984" footer="0.31496062992125984"/>
  <pageSetup paperSize="9" orientation="landscape" r:id="rId1"/>
  <headerFooter>
    <oddHeader>&amp;L&amp;G&amp;R&amp;10&amp;D</oddHeader>
    <oddFooter>&amp;L&amp;G&amp;C&amp;"-,Italique"&amp;8&amp;K00-046Copyright © 2014 OCTAFOOD SAS Tous droits réservés. &amp;R&amp;10&amp;P / &amp;N</oddFooter>
  </headerFooter>
  <legacyDrawingHF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K59"/>
  <sheetViews>
    <sheetView tabSelected="1" zoomScale="80" zoomScaleNormal="80" workbookViewId="0">
      <selection activeCell="B57" sqref="B57"/>
    </sheetView>
  </sheetViews>
  <sheetFormatPr baseColWidth="10" defaultRowHeight="15" x14ac:dyDescent="0.25"/>
  <sheetData>
    <row r="1" spans="1:2" x14ac:dyDescent="0.25">
      <c r="A1" s="82" t="s">
        <v>45</v>
      </c>
    </row>
    <row r="3" spans="1:2" x14ac:dyDescent="0.25">
      <c r="B3" t="s">
        <v>48</v>
      </c>
    </row>
    <row r="10" spans="1:2" x14ac:dyDescent="0.25">
      <c r="B10" t="s">
        <v>46</v>
      </c>
    </row>
    <row r="11" spans="1:2" x14ac:dyDescent="0.25">
      <c r="B11" t="s">
        <v>47</v>
      </c>
    </row>
    <row r="23" spans="2:2" x14ac:dyDescent="0.25">
      <c r="B23" t="s">
        <v>49</v>
      </c>
    </row>
    <row r="45" spans="2:3" x14ac:dyDescent="0.25">
      <c r="B45" t="s">
        <v>50</v>
      </c>
    </row>
    <row r="47" spans="2:3" x14ac:dyDescent="0.25">
      <c r="C47" t="s">
        <v>51</v>
      </c>
    </row>
    <row r="48" spans="2:3" x14ac:dyDescent="0.25">
      <c r="C48" t="s">
        <v>52</v>
      </c>
    </row>
    <row r="50" spans="2:11" x14ac:dyDescent="0.25">
      <c r="C50" s="83" t="s">
        <v>53</v>
      </c>
      <c r="D50" s="83"/>
      <c r="E50" s="83"/>
      <c r="F50" s="83"/>
      <c r="G50" s="83"/>
      <c r="H50" s="83"/>
      <c r="I50" s="83"/>
      <c r="J50" s="83"/>
      <c r="K50" s="83"/>
    </row>
    <row r="51" spans="2:11" x14ac:dyDescent="0.25">
      <c r="C51" s="83"/>
      <c r="D51" s="83"/>
      <c r="E51" s="83"/>
      <c r="F51" s="83"/>
      <c r="G51" s="83"/>
      <c r="H51" s="83"/>
      <c r="I51" s="83"/>
      <c r="J51" s="83"/>
      <c r="K51" s="83"/>
    </row>
    <row r="52" spans="2:11" x14ac:dyDescent="0.25">
      <c r="C52" s="83"/>
      <c r="D52" s="83"/>
      <c r="E52" s="83"/>
      <c r="F52" s="83"/>
      <c r="G52" s="83"/>
      <c r="H52" s="83"/>
      <c r="I52" s="83"/>
      <c r="J52" s="83"/>
      <c r="K52" s="83"/>
    </row>
    <row r="53" spans="2:11" x14ac:dyDescent="0.25">
      <c r="C53" s="83"/>
      <c r="D53" s="83"/>
      <c r="E53" s="83"/>
      <c r="F53" s="83"/>
      <c r="G53" s="83"/>
      <c r="H53" s="83"/>
      <c r="I53" s="83"/>
      <c r="J53" s="83"/>
      <c r="K53" s="83"/>
    </row>
    <row r="54" spans="2:11" x14ac:dyDescent="0.25">
      <c r="C54" s="83"/>
      <c r="D54" s="83"/>
      <c r="E54" s="83"/>
      <c r="F54" s="83"/>
      <c r="G54" s="83"/>
      <c r="H54" s="83"/>
      <c r="I54" s="83"/>
      <c r="J54" s="83"/>
      <c r="K54" s="83"/>
    </row>
    <row r="55" spans="2:11" x14ac:dyDescent="0.25">
      <c r="C55" s="83"/>
      <c r="D55" s="83"/>
      <c r="E55" s="83"/>
      <c r="F55" s="83"/>
      <c r="G55" s="83"/>
      <c r="H55" s="83"/>
      <c r="I55" s="83"/>
      <c r="J55" s="83"/>
      <c r="K55" s="83"/>
    </row>
    <row r="57" spans="2:11" x14ac:dyDescent="0.25">
      <c r="B57" s="84" t="s">
        <v>54</v>
      </c>
    </row>
    <row r="59" spans="2:11" x14ac:dyDescent="0.25">
      <c r="B59" t="s">
        <v>55</v>
      </c>
    </row>
  </sheetData>
  <mergeCells count="1">
    <mergeCell ref="C50:K5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CDE_FOURNISSEUR</vt:lpstr>
      <vt:lpstr>CADENCIER_FOURN</vt:lpstr>
      <vt:lpstr>EXPLICATION</vt:lpstr>
      <vt:lpstr>CDE_FOURNISSEUR!Zone_d_impression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BOULANGER</dc:creator>
  <cp:lastModifiedBy>David BOULANGER</cp:lastModifiedBy>
  <dcterms:created xsi:type="dcterms:W3CDTF">2014-06-11T07:30:31Z</dcterms:created>
  <dcterms:modified xsi:type="dcterms:W3CDTF">2014-06-11T09:02:59Z</dcterms:modified>
</cp:coreProperties>
</file>