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codeName="ThisWorkbook" hidePivotFieldList="1" autoCompressPictures="0"/>
  <bookViews>
    <workbookView xWindow="0" yWindow="0" windowWidth="51200" windowHeight="28280" tabRatio="500"/>
  </bookViews>
  <sheets>
    <sheet name="Carnet général" sheetId="1" r:id="rId1"/>
    <sheet name="Par utilisateur" sheetId="3" r:id="rId2"/>
    <sheet name="Critères de notation" sheetId="2" r:id="rId3"/>
  </sheets>
  <definedNames>
    <definedName name="Débutdesnotes">INDEX('Carnet général'!$L$5:$N$92,MATCH(Nomdelutilisateur,Donnéesutilisateurs[Nom],0),1)</definedName>
    <definedName name="Nombretotaldepoints">'Carnet général'!$K$3</definedName>
    <definedName name="Nombretotaldepointstest">'Carnet général'!$L$3:$N$3</definedName>
    <definedName name="Nomdelutilisateur">'Par utilisateur'!$B$3</definedName>
    <definedName name="Nomduréférent">#REF!</definedName>
    <definedName name="Notesobtenues">Donnéesutilisateurs[[Questionnaire de base]:[xxx2]]</definedName>
    <definedName name="Parutilisateur">'Par utilisateur'!$A$1:$H$37</definedName>
    <definedName name="Valeurdugraphique">Nombretotaldepointstest</definedName>
    <definedName name="Valeurdutilisateurdugraphique">IFERROR(OFFSET(Débutdesnotes,,,,COUNT(Valeurdugraphique)),0)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88" i="1" l="1"/>
  <c r="J88" i="1"/>
  <c r="K87" i="1"/>
  <c r="J87" i="1"/>
  <c r="K86" i="1"/>
  <c r="J86" i="1"/>
  <c r="K85" i="1"/>
  <c r="J85" i="1"/>
  <c r="K84" i="1"/>
  <c r="J84" i="1"/>
  <c r="K83" i="1"/>
  <c r="J83" i="1"/>
  <c r="K82" i="1"/>
  <c r="J82" i="1"/>
  <c r="K81" i="1"/>
  <c r="J81" i="1"/>
  <c r="K80" i="1"/>
  <c r="J80" i="1"/>
  <c r="K79" i="1"/>
  <c r="J79" i="1"/>
  <c r="K78" i="1"/>
  <c r="J78" i="1"/>
  <c r="K77" i="1"/>
  <c r="J77" i="1"/>
  <c r="K76" i="1"/>
  <c r="J76" i="1"/>
  <c r="K75" i="1"/>
  <c r="J75" i="1"/>
  <c r="K74" i="1"/>
  <c r="J74" i="1"/>
  <c r="K73" i="1"/>
  <c r="J73" i="1"/>
  <c r="K72" i="1"/>
  <c r="J72" i="1"/>
  <c r="K71" i="1"/>
  <c r="J71" i="1"/>
  <c r="K70" i="1"/>
  <c r="J70" i="1"/>
  <c r="K69" i="1"/>
  <c r="J69" i="1"/>
  <c r="K68" i="1"/>
  <c r="J68" i="1"/>
  <c r="K67" i="1"/>
  <c r="J67" i="1"/>
  <c r="K66" i="1"/>
  <c r="J66" i="1"/>
  <c r="K65" i="1"/>
  <c r="J65" i="1"/>
  <c r="K64" i="1"/>
  <c r="J64" i="1"/>
  <c r="K63" i="1"/>
  <c r="J63" i="1"/>
  <c r="K62" i="1"/>
  <c r="J62" i="1"/>
  <c r="K61" i="1"/>
  <c r="J61" i="1"/>
  <c r="K60" i="1"/>
  <c r="J60" i="1"/>
  <c r="K59" i="1"/>
  <c r="J59" i="1"/>
  <c r="K58" i="1"/>
  <c r="J58" i="1"/>
  <c r="K57" i="1"/>
  <c r="J57" i="1"/>
  <c r="K56" i="1"/>
  <c r="J56" i="1"/>
  <c r="K55" i="1"/>
  <c r="J55" i="1"/>
  <c r="K54" i="1"/>
  <c r="J54" i="1"/>
  <c r="K53" i="1"/>
  <c r="J53" i="1"/>
  <c r="K52" i="1"/>
  <c r="J52" i="1"/>
  <c r="K51" i="1"/>
  <c r="J51" i="1"/>
  <c r="K50" i="1"/>
  <c r="J50" i="1"/>
  <c r="K49" i="1"/>
  <c r="J49" i="1"/>
  <c r="K48" i="1"/>
  <c r="J48" i="1"/>
  <c r="K47" i="1"/>
  <c r="J47" i="1"/>
  <c r="K46" i="1"/>
  <c r="J46" i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K36" i="1"/>
  <c r="J36" i="1"/>
  <c r="K35" i="1"/>
  <c r="J35" i="1"/>
  <c r="K34" i="1"/>
  <c r="J34" i="1"/>
  <c r="K33" i="1"/>
  <c r="J33" i="1"/>
  <c r="K32" i="1"/>
  <c r="J32" i="1"/>
  <c r="K31" i="1"/>
  <c r="J31" i="1"/>
  <c r="K30" i="1"/>
  <c r="J30" i="1"/>
  <c r="K29" i="1"/>
  <c r="J29" i="1"/>
  <c r="K28" i="1"/>
  <c r="J28" i="1"/>
  <c r="K27" i="1"/>
  <c r="J27" i="1"/>
  <c r="K26" i="1"/>
  <c r="J26" i="1"/>
  <c r="K25" i="1"/>
  <c r="J25" i="1"/>
  <c r="K24" i="1"/>
  <c r="J24" i="1"/>
  <c r="K23" i="1"/>
  <c r="J23" i="1"/>
  <c r="K22" i="1"/>
  <c r="J22" i="1"/>
  <c r="K21" i="1"/>
  <c r="J21" i="1"/>
  <c r="K20" i="1"/>
  <c r="J20" i="1"/>
  <c r="K19" i="1"/>
  <c r="J19" i="1"/>
  <c r="K18" i="1"/>
  <c r="J18" i="1"/>
  <c r="K17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K8" i="1"/>
  <c r="J8" i="1"/>
  <c r="K7" i="1"/>
  <c r="J7" i="1"/>
  <c r="K6" i="1"/>
  <c r="J6" i="1"/>
  <c r="K5" i="1"/>
  <c r="J5" i="1"/>
  <c r="K89" i="1"/>
  <c r="K90" i="1"/>
  <c r="K91" i="1"/>
  <c r="K92" i="1"/>
  <c r="K93" i="1"/>
  <c r="C97" i="1"/>
  <c r="C98" i="1"/>
  <c r="C99" i="1"/>
  <c r="C100" i="1"/>
  <c r="C101" i="1"/>
  <c r="C102" i="1"/>
  <c r="C103" i="1"/>
  <c r="C104" i="1"/>
  <c r="C105" i="1"/>
  <c r="C106" i="1"/>
  <c r="C10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B21" i="3"/>
  <c r="K3" i="1"/>
  <c r="I6" i="1"/>
  <c r="I7" i="1"/>
  <c r="I8" i="1"/>
  <c r="I5" i="1"/>
  <c r="I67" i="1"/>
  <c r="M93" i="1"/>
  <c r="L93" i="1"/>
  <c r="I16" i="1"/>
  <c r="G6" i="3"/>
  <c r="F6" i="3"/>
  <c r="E6" i="3"/>
  <c r="I14" i="1"/>
  <c r="I20" i="1"/>
  <c r="I24" i="1"/>
  <c r="I21" i="1"/>
  <c r="I13" i="1"/>
  <c r="D6" i="3"/>
  <c r="C6" i="3"/>
  <c r="B6" i="3"/>
  <c r="H5" i="1"/>
  <c r="H6" i="1"/>
  <c r="H7" i="1"/>
  <c r="H8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J89" i="1"/>
  <c r="J90" i="1"/>
  <c r="J91" i="1"/>
  <c r="J92" i="1"/>
  <c r="C3" i="3"/>
  <c r="I9" i="1"/>
  <c r="I10" i="1"/>
  <c r="I11" i="1"/>
  <c r="I12" i="1"/>
  <c r="I15" i="1"/>
  <c r="I17" i="1"/>
  <c r="I18" i="1"/>
  <c r="I19" i="1"/>
  <c r="I22" i="1"/>
  <c r="I23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N93" i="1"/>
</calcChain>
</file>

<file path=xl/sharedStrings.xml><?xml version="1.0" encoding="utf-8"?>
<sst xmlns="http://schemas.openxmlformats.org/spreadsheetml/2006/main" count="588" uniqueCount="308">
  <si>
    <t>CCHE</t>
  </si>
  <si>
    <t>ArchiCad</t>
  </si>
  <si>
    <t>Nom</t>
  </si>
  <si>
    <t>Prénom</t>
  </si>
  <si>
    <t>Site</t>
  </si>
  <si>
    <t>Fonction</t>
  </si>
  <si>
    <t>Référent</t>
  </si>
  <si>
    <t>Remarques</t>
  </si>
  <si>
    <t>Performances</t>
  </si>
  <si>
    <t>Note</t>
  </si>
  <si>
    <t>%</t>
  </si>
  <si>
    <t>Nombre total de points acquis</t>
  </si>
  <si>
    <t>Questionnaire de base</t>
  </si>
  <si>
    <t>xxx</t>
  </si>
  <si>
    <t>xxx2</t>
  </si>
  <si>
    <t>Aebischer</t>
  </si>
  <si>
    <t>Nathalie</t>
  </si>
  <si>
    <t>Lausanne</t>
  </si>
  <si>
    <t>AU</t>
  </si>
  <si>
    <t>Coralie</t>
  </si>
  <si>
    <t>Armand</t>
  </si>
  <si>
    <t>Mélissa</t>
  </si>
  <si>
    <t>A</t>
  </si>
  <si>
    <t>Jonathan</t>
  </si>
  <si>
    <t>Azevedo</t>
  </si>
  <si>
    <t>Carolina</t>
  </si>
  <si>
    <t>Baptista</t>
  </si>
  <si>
    <t>Daniel</t>
  </si>
  <si>
    <t>Nyon</t>
  </si>
  <si>
    <t>Fabrice</t>
  </si>
  <si>
    <t>Barindelli</t>
  </si>
  <si>
    <t>Vincent</t>
  </si>
  <si>
    <t>AP</t>
  </si>
  <si>
    <t>Benoît</t>
  </si>
  <si>
    <t>Bechyne</t>
  </si>
  <si>
    <t>Ondrej</t>
  </si>
  <si>
    <t>Miguel</t>
  </si>
  <si>
    <t xml:space="preserve">Besse </t>
  </si>
  <si>
    <t xml:space="preserve">Axel </t>
  </si>
  <si>
    <t>CP</t>
  </si>
  <si>
    <t>Gilles</t>
  </si>
  <si>
    <t>Birchmeier</t>
  </si>
  <si>
    <t>Joël</t>
  </si>
  <si>
    <t>Bondon</t>
  </si>
  <si>
    <t>Christophe</t>
  </si>
  <si>
    <t>Bernard</t>
  </si>
  <si>
    <t>Borloz</t>
  </si>
  <si>
    <t>Sandrine</t>
  </si>
  <si>
    <t>Bourquin</t>
  </si>
  <si>
    <t>Budry</t>
  </si>
  <si>
    <t>Laura</t>
  </si>
  <si>
    <t>DB</t>
  </si>
  <si>
    <t>Campana</t>
  </si>
  <si>
    <t>Lydia</t>
  </si>
  <si>
    <t>Patrick</t>
  </si>
  <si>
    <t xml:space="preserve">Carpena </t>
  </si>
  <si>
    <t>Ana</t>
  </si>
  <si>
    <t>AI</t>
  </si>
  <si>
    <t>Cartier</t>
  </si>
  <si>
    <t>Kelissa</t>
  </si>
  <si>
    <t>S + 30.04.14</t>
  </si>
  <si>
    <t xml:space="preserve">Casu </t>
  </si>
  <si>
    <t>Cherix</t>
  </si>
  <si>
    <t>Corbelli</t>
  </si>
  <si>
    <t>Florie</t>
  </si>
  <si>
    <t>Cuendet</t>
  </si>
  <si>
    <t xml:space="preserve">Cunha </t>
  </si>
  <si>
    <t>Marlene</t>
  </si>
  <si>
    <t>Curchod</t>
  </si>
  <si>
    <t>Daniels</t>
  </si>
  <si>
    <t>Bart</t>
  </si>
  <si>
    <t>De Feo</t>
  </si>
  <si>
    <t>Barbara</t>
  </si>
  <si>
    <t xml:space="preserve">De Oliveira </t>
  </si>
  <si>
    <t>André</t>
  </si>
  <si>
    <t xml:space="preserve">De Salvo </t>
  </si>
  <si>
    <t>Chiara</t>
  </si>
  <si>
    <t>Diacon</t>
  </si>
  <si>
    <t>Marc</t>
  </si>
  <si>
    <t>Anita</t>
  </si>
  <si>
    <t>Domenjoz</t>
  </si>
  <si>
    <t xml:space="preserve">Gaëtan </t>
  </si>
  <si>
    <t>S + 31.08.14</t>
  </si>
  <si>
    <t>Droz</t>
  </si>
  <si>
    <t>Jean-Christophe</t>
  </si>
  <si>
    <t>Dupont</t>
  </si>
  <si>
    <t>Maxime</t>
  </si>
  <si>
    <t>Eicher</t>
  </si>
  <si>
    <t>Ferrero</t>
  </si>
  <si>
    <t>Isabelle</t>
  </si>
  <si>
    <t>Fiori</t>
  </si>
  <si>
    <t xml:space="preserve">Marcela </t>
  </si>
  <si>
    <t>Freire</t>
  </si>
  <si>
    <t>David</t>
  </si>
  <si>
    <t>Frey</t>
  </si>
  <si>
    <t>Songhua</t>
  </si>
  <si>
    <t>Genoux</t>
  </si>
  <si>
    <t>Gomes Perdigao</t>
  </si>
  <si>
    <t>Gonano</t>
  </si>
  <si>
    <t>Goumaz</t>
  </si>
  <si>
    <t>Gregory</t>
  </si>
  <si>
    <t>Haghparast</t>
  </si>
  <si>
    <t>Zisti</t>
  </si>
  <si>
    <t>Haldimann</t>
  </si>
  <si>
    <t>Marie-Joëlle</t>
  </si>
  <si>
    <t>Hay</t>
  </si>
  <si>
    <t>Sarah</t>
  </si>
  <si>
    <t xml:space="preserve">Held </t>
  </si>
  <si>
    <t>Lila</t>
  </si>
  <si>
    <t>Herrera</t>
  </si>
  <si>
    <t>Hector</t>
  </si>
  <si>
    <t xml:space="preserve">Hollo </t>
  </si>
  <si>
    <t>Attila</t>
  </si>
  <si>
    <t>Huang</t>
  </si>
  <si>
    <t>Lucas</t>
  </si>
  <si>
    <t>Inserra</t>
  </si>
  <si>
    <t>Claudio</t>
  </si>
  <si>
    <t xml:space="preserve">Kaufmann </t>
  </si>
  <si>
    <t>Thomas</t>
  </si>
  <si>
    <t>Kossi Odi</t>
  </si>
  <si>
    <t>Elvira</t>
  </si>
  <si>
    <t>Lima</t>
  </si>
  <si>
    <t>Carlos</t>
  </si>
  <si>
    <t>Magalhaes</t>
  </si>
  <si>
    <t>Cristina</t>
  </si>
  <si>
    <t>S +15.08.14</t>
  </si>
  <si>
    <t>Mareine</t>
  </si>
  <si>
    <t>Benjamin</t>
  </si>
  <si>
    <t>Martinez</t>
  </si>
  <si>
    <t>Teresa</t>
  </si>
  <si>
    <t>Meylan</t>
  </si>
  <si>
    <t>Rémy</t>
  </si>
  <si>
    <t>DT</t>
  </si>
  <si>
    <t>Minden</t>
  </si>
  <si>
    <t>Philip</t>
  </si>
  <si>
    <t>Mury</t>
  </si>
  <si>
    <t>Silvia</t>
  </si>
  <si>
    <t>Nespolo</t>
  </si>
  <si>
    <t xml:space="preserve">Lucas </t>
  </si>
  <si>
    <t>Neukomm</t>
  </si>
  <si>
    <t>Nyckees</t>
  </si>
  <si>
    <t>Raphaël</t>
  </si>
  <si>
    <t>S + Juin-Août</t>
  </si>
  <si>
    <t>Parrella</t>
  </si>
  <si>
    <t>Paternain Martinez</t>
  </si>
  <si>
    <t>Marta</t>
  </si>
  <si>
    <t>Perez Fiz</t>
  </si>
  <si>
    <t xml:space="preserve">Jaime </t>
  </si>
  <si>
    <t>Pernet</t>
  </si>
  <si>
    <t>Pidoux</t>
  </si>
  <si>
    <t>Pintucan</t>
  </si>
  <si>
    <t>Mark</t>
  </si>
  <si>
    <t>Plaschy Roten</t>
  </si>
  <si>
    <t>Catherine</t>
  </si>
  <si>
    <t>Prönnecke</t>
  </si>
  <si>
    <t>Yann</t>
  </si>
  <si>
    <t>Schaller</t>
  </si>
  <si>
    <t>Loic</t>
  </si>
  <si>
    <t>S +30.06.14</t>
  </si>
  <si>
    <t>Schmid-Hennard</t>
  </si>
  <si>
    <t>Chloé</t>
  </si>
  <si>
    <t>Sebastiani</t>
  </si>
  <si>
    <t>Alicia</t>
  </si>
  <si>
    <t>Seletto</t>
  </si>
  <si>
    <t>Shala</t>
  </si>
  <si>
    <t>Brahim</t>
  </si>
  <si>
    <t>Stettler</t>
  </si>
  <si>
    <t>Serge</t>
  </si>
  <si>
    <t>Stoddart Berthod</t>
  </si>
  <si>
    <t>Victoria</t>
  </si>
  <si>
    <t>Superchi</t>
  </si>
  <si>
    <t>Sophie</t>
  </si>
  <si>
    <t>Svitok</t>
  </si>
  <si>
    <t>Cindy</t>
  </si>
  <si>
    <t>Torriani</t>
  </si>
  <si>
    <t>Philippe</t>
  </si>
  <si>
    <t>Tran</t>
  </si>
  <si>
    <t>Bao</t>
  </si>
  <si>
    <t>Lucie</t>
  </si>
  <si>
    <t>Vetsch</t>
  </si>
  <si>
    <t xml:space="preserve">Sonia </t>
  </si>
  <si>
    <t>Vieira De Almeida</t>
  </si>
  <si>
    <t>Pedro</t>
  </si>
  <si>
    <t>Voisin</t>
  </si>
  <si>
    <t>Anaïs</t>
  </si>
  <si>
    <t>Volkringer</t>
  </si>
  <si>
    <t>Cornélia</t>
  </si>
  <si>
    <t>Von Büren</t>
  </si>
  <si>
    <t>Vulliet</t>
  </si>
  <si>
    <t>Werder</t>
  </si>
  <si>
    <t>Logan</t>
  </si>
  <si>
    <t xml:space="preserve">Wieruszewska </t>
  </si>
  <si>
    <t>Joanna</t>
  </si>
  <si>
    <t>Zangger</t>
  </si>
  <si>
    <t>Simon</t>
  </si>
  <si>
    <t>S + 31.07.14</t>
  </si>
  <si>
    <t>13.03.14 : 4 points bonus cause vacances</t>
  </si>
  <si>
    <t>13.03.14 : 4 points bonus cause absence</t>
  </si>
  <si>
    <t>Total</t>
  </si>
  <si>
    <t>Date</t>
  </si>
  <si>
    <t>Nombre total de points possibles</t>
  </si>
  <si>
    <t>Résultat</t>
  </si>
  <si>
    <t>Note alphabétique</t>
  </si>
  <si>
    <t>Moyenne générale</t>
  </si>
  <si>
    <t>F</t>
  </si>
  <si>
    <t>D-</t>
  </si>
  <si>
    <t>D</t>
  </si>
  <si>
    <t>D+</t>
  </si>
  <si>
    <t>C-</t>
  </si>
  <si>
    <t>C</t>
  </si>
  <si>
    <t>C+</t>
  </si>
  <si>
    <t>B-</t>
  </si>
  <si>
    <t>B</t>
  </si>
  <si>
    <t>B+</t>
  </si>
  <si>
    <t>A-</t>
  </si>
  <si>
    <t>A+</t>
  </si>
  <si>
    <t>Pourcentage</t>
  </si>
  <si>
    <t>Points obtenus</t>
  </si>
  <si>
    <t>Nombre total de points</t>
  </si>
  <si>
    <t>Informations</t>
  </si>
  <si>
    <t>13.03.14 : 67</t>
  </si>
  <si>
    <t>13.03.14 : 56</t>
  </si>
  <si>
    <t>13.03.14 : 13</t>
  </si>
  <si>
    <t>13.03.14 : 42</t>
  </si>
  <si>
    <t>13.03.14 : 39</t>
  </si>
  <si>
    <t>13.03.14 : 2</t>
  </si>
  <si>
    <t>13.03.14 : 10</t>
  </si>
  <si>
    <t>13.03.14 : 62</t>
  </si>
  <si>
    <t>13.03.14 : 72</t>
  </si>
  <si>
    <t>13.03.14 : 35</t>
  </si>
  <si>
    <t>13.03.14 : 23</t>
  </si>
  <si>
    <t>13.03.14 : 24</t>
  </si>
  <si>
    <t>13.03.14 : 30</t>
  </si>
  <si>
    <t>13.03.14 : 65</t>
  </si>
  <si>
    <t>13.03.14 : 21</t>
  </si>
  <si>
    <t>13.03.14 : 27</t>
  </si>
  <si>
    <t>13.03.14 : 52</t>
  </si>
  <si>
    <t>13.03.14 : 58</t>
  </si>
  <si>
    <t>13.03.14 : 16</t>
  </si>
  <si>
    <t>13.03.14 : 63</t>
  </si>
  <si>
    <t>13.03.14 : 7</t>
  </si>
  <si>
    <t>13.03.14 : 6</t>
  </si>
  <si>
    <t>13.03.14 : 14</t>
  </si>
  <si>
    <t>13.03.14 : 19</t>
  </si>
  <si>
    <t>13.03.14 : 29</t>
  </si>
  <si>
    <t>13.03.14 : 57</t>
  </si>
  <si>
    <t>13.03.14 : 17</t>
  </si>
  <si>
    <t>13.03.14 : 50</t>
  </si>
  <si>
    <t>13.03.14 : 55</t>
  </si>
  <si>
    <t>13.03.14 : 32</t>
  </si>
  <si>
    <t>13.03.14 : 48</t>
  </si>
  <si>
    <t>13.03.14 : 64</t>
  </si>
  <si>
    <t>13.03.14 : 12</t>
  </si>
  <si>
    <t>13.03.14 : 66</t>
  </si>
  <si>
    <t>13.03.14 : 37</t>
  </si>
  <si>
    <t>13.03.14 : 60</t>
  </si>
  <si>
    <t>13.03.14 : 33</t>
  </si>
  <si>
    <t>13.03.14 : 31</t>
  </si>
  <si>
    <t>13.03.14 : 69</t>
  </si>
  <si>
    <t>13.03.14 : 70</t>
  </si>
  <si>
    <t>13.03.14 : 53</t>
  </si>
  <si>
    <t>13.03.14 : 36</t>
  </si>
  <si>
    <t>13.03.14 : 11</t>
  </si>
  <si>
    <t>13.03.14 : 25</t>
  </si>
  <si>
    <t>13.03.14 : 34</t>
  </si>
  <si>
    <t>13.03.14 : 47</t>
  </si>
  <si>
    <t>13.03.14 : 68</t>
  </si>
  <si>
    <t>13.03.14 : 73</t>
  </si>
  <si>
    <t>13.03.14 : 22</t>
  </si>
  <si>
    <t>13.03.14 : 40</t>
  </si>
  <si>
    <t>13.03.14 : 28</t>
  </si>
  <si>
    <t>13.03.14 : 45</t>
  </si>
  <si>
    <t>13.03.14 : 18</t>
  </si>
  <si>
    <t>13.03.14 : 74</t>
  </si>
  <si>
    <t>13.03.14 : 71</t>
  </si>
  <si>
    <t>13.03.14 : 15</t>
  </si>
  <si>
    <t>13.03.14 : 54</t>
  </si>
  <si>
    <t>13.03.14 : 61</t>
  </si>
  <si>
    <t>13.03.14 : 44</t>
  </si>
  <si>
    <t>13.03.14 : 20</t>
  </si>
  <si>
    <t>13.03.14 : 38</t>
  </si>
  <si>
    <t>13.03.14 : 59</t>
  </si>
  <si>
    <t>13.03.14 : 8</t>
  </si>
  <si>
    <t>13.03.14 : 46</t>
  </si>
  <si>
    <t>13.03.14 : 5</t>
  </si>
  <si>
    <t>13.03.14 : 41</t>
  </si>
  <si>
    <t>13.03.14 : 51</t>
  </si>
  <si>
    <t>13.03.14 : 43</t>
  </si>
  <si>
    <t>13.03.14 : 49</t>
  </si>
  <si>
    <t>13.03.14 : 75</t>
  </si>
  <si>
    <t>13.03.14 : 76</t>
  </si>
  <si>
    <t>13.03.14 : 77</t>
  </si>
  <si>
    <t>13.03.14 : 78</t>
  </si>
  <si>
    <t>13.03.14 : 79</t>
  </si>
  <si>
    <t>13.03.14 : 80</t>
  </si>
  <si>
    <t>13.03.14 : 4</t>
  </si>
  <si>
    <t>13.03.14 : 81</t>
  </si>
  <si>
    <t>13.03.14 : 9</t>
  </si>
  <si>
    <t>13.03.14 : 3</t>
  </si>
  <si>
    <t>13.03.14 : 1</t>
  </si>
  <si>
    <t>Pas de réponse</t>
  </si>
  <si>
    <t>Lors de la relance du 24.03.14 par Anita</t>
  </si>
  <si>
    <t>Lors de la relance du 19.03.14 par Gaëlle</t>
  </si>
  <si>
    <t>Lors du premier envoi par Gaëlle</t>
  </si>
  <si>
    <t xml:space="preserve">Lors de la relance du 25.03.14 par le référent </t>
  </si>
  <si>
    <t>13.03.14 : 82</t>
  </si>
  <si>
    <t>13.03.14 : 84</t>
  </si>
  <si>
    <t>13.03.14 :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</si>
</sst>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@_)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Arial"/>
    </font>
    <font>
      <sz val="8"/>
      <color rgb="FF60497A"/>
      <name val="Arial"/>
    </font>
    <font>
      <sz val="8"/>
      <name val="Arial"/>
    </font>
    <font>
      <sz val="10"/>
      <color theme="1"/>
      <name val="Arial"/>
    </font>
    <font>
      <sz val="10"/>
      <name val="Arial"/>
    </font>
    <font>
      <b/>
      <sz val="10"/>
      <color theme="5" tint="-0.49998474074526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4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9" fontId="0" fillId="0" borderId="0" xfId="0" applyNumberFormat="1"/>
    <xf numFmtId="0" fontId="5" fillId="0" borderId="0" xfId="0" applyFont="1"/>
    <xf numFmtId="14" fontId="5" fillId="0" borderId="0" xfId="0" applyNumberFormat="1" applyFont="1"/>
    <xf numFmtId="0" fontId="5" fillId="0" borderId="0" xfId="0" applyFont="1" applyAlignment="1">
      <alignment horizontal="right"/>
    </xf>
    <xf numFmtId="49" fontId="5" fillId="0" borderId="0" xfId="0" applyNumberFormat="1" applyFont="1" applyFill="1" applyBorder="1" applyAlignment="1">
      <alignment horizontal="left" wrapText="1"/>
    </xf>
    <xf numFmtId="49" fontId="5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9" fontId="5" fillId="0" borderId="0" xfId="1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left"/>
    </xf>
    <xf numFmtId="0" fontId="5" fillId="0" borderId="0" xfId="0" applyFont="1" applyAlignment="1"/>
    <xf numFmtId="49" fontId="7" fillId="0" borderId="0" xfId="0" applyNumberFormat="1" applyFont="1" applyFill="1" applyBorder="1" applyAlignment="1">
      <alignment horizontal="left"/>
    </xf>
    <xf numFmtId="2" fontId="5" fillId="0" borderId="0" xfId="0" applyNumberFormat="1" applyFont="1" applyAlignment="1">
      <alignment wrapText="1"/>
    </xf>
    <xf numFmtId="0" fontId="8" fillId="0" borderId="0" xfId="0" applyFont="1"/>
    <xf numFmtId="0" fontId="10" fillId="0" borderId="0" xfId="0" applyFont="1" applyAlignment="1"/>
    <xf numFmtId="0" fontId="9" fillId="0" borderId="0" xfId="0" applyFont="1" applyAlignment="1" applyProtection="1">
      <alignment horizontal="left"/>
    </xf>
    <xf numFmtId="0" fontId="8" fillId="0" borderId="0" xfId="0" applyFont="1" applyAlignment="1">
      <alignment horizontal="left" vertical="top" wrapText="1"/>
    </xf>
  </cellXfs>
  <cellStyles count="3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Normal" xfId="0" builtinId="0"/>
    <cellStyle name="Pourcentage" xfId="1" builtinId="5"/>
  </cellStyles>
  <dxfs count="30"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13" formatCode="0%"/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textRotation="0" wrapText="1" justifyLastLine="0" shrinkToFit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Nombre de point possible</c:v>
          </c:tx>
          <c:invertIfNegative val="0"/>
          <c:cat>
            <c:strRef>
              <c:f>'Carnet général'!$L$4:$N$4</c:f>
              <c:strCache>
                <c:ptCount val="3"/>
                <c:pt idx="0">
                  <c:v>Questionnaire de base</c:v>
                </c:pt>
                <c:pt idx="1">
                  <c:v>xxx</c:v>
                </c:pt>
                <c:pt idx="2">
                  <c:v>xxx2</c:v>
                </c:pt>
              </c:strCache>
            </c:strRef>
          </c:cat>
          <c:val>
            <c:numRef>
              <c:f>[0]!Nombretotaldepointstest</c:f>
              <c:numCache>
                <c:formatCode>General</c:formatCode>
                <c:ptCount val="3"/>
                <c:pt idx="0">
                  <c:v>4.0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46936"/>
        <c:axId val="4845736"/>
      </c:barChart>
      <c:lineChart>
        <c:grouping val="standard"/>
        <c:varyColors val="0"/>
        <c:ser>
          <c:idx val="1"/>
          <c:order val="1"/>
          <c:tx>
            <c:v>Points obtenus</c:v>
          </c:tx>
          <c:val>
            <c:numRef>
              <c:f>[0]!Valeurdutilisateurdugraphique</c:f>
              <c:numCache>
                <c:formatCode>General</c:formatCode>
                <c:ptCount val="1"/>
                <c:pt idx="0">
                  <c:v>2.0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6936"/>
        <c:axId val="4845736"/>
      </c:lineChart>
      <c:catAx>
        <c:axId val="4846936"/>
        <c:scaling>
          <c:orientation val="minMax"/>
        </c:scaling>
        <c:delete val="0"/>
        <c:axPos val="b"/>
        <c:majorTickMark val="out"/>
        <c:minorTickMark val="none"/>
        <c:tickLblPos val="nextTo"/>
        <c:crossAx val="4845736"/>
        <c:crosses val="autoZero"/>
        <c:auto val="1"/>
        <c:lblAlgn val="ctr"/>
        <c:lblOffset val="100"/>
        <c:noMultiLvlLbl val="0"/>
      </c:catAx>
      <c:valAx>
        <c:axId val="4845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46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15268</xdr:colOff>
      <xdr:row>7</xdr:row>
      <xdr:rowOff>60173</xdr:rowOff>
    </xdr:from>
    <xdr:to>
      <xdr:col>7</xdr:col>
      <xdr:colOff>7862</xdr:colOff>
      <xdr:row>17</xdr:row>
      <xdr:rowOff>60173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onnéesutilisateurs" displayName="Donnéesutilisateurs" ref="B4:N93" totalsRowCount="1" headerRowDxfId="29" dataDxfId="28" totalsRowDxfId="27">
  <autoFilter ref="B4:N92"/>
  <tableColumns count="13">
    <tableColumn id="1" name="Nom" totalsRowLabel="Total" dataDxfId="26" totalsRowDxfId="25"/>
    <tableColumn id="2" name="Prénom" dataDxfId="24" totalsRowDxfId="23"/>
    <tableColumn id="3" name="Site" dataDxfId="22" totalsRowDxfId="21"/>
    <tableColumn id="4" name="Fonction" dataDxfId="20" totalsRowDxfId="19"/>
    <tableColumn id="5" name="Référent" dataDxfId="18" totalsRowDxfId="17"/>
    <tableColumn id="6" name="Remarques" dataDxfId="16" totalsRowDxfId="15"/>
    <tableColumn id="7" name="Performances" dataDxfId="14" totalsRowDxfId="13">
      <calculatedColumnFormula>Donnéesutilisateurs[[#This Row],[Nombre total de points acquis]]</calculatedColumnFormula>
    </tableColumn>
    <tableColumn id="8" name="Note" dataDxfId="12" totalsRowDxfId="11">
      <calculatedColumnFormula>VLOOKUP(Donnéesutilisateurs[[#This Row],[%]],Tableaudesnotes[],2,TRUE)</calculatedColumnFormula>
    </tableColumn>
    <tableColumn id="9" name="%" dataDxfId="10" totalsRowDxfId="9">
      <calculatedColumnFormula>IFERROR(Donnéesutilisateurs[[#This Row],[Nombre total de points acquis]]/Nombretotaldepoints,"")</calculatedColumnFormula>
    </tableColumn>
    <tableColumn id="10" name="Nombre total de points acquis" totalsRowFunction="custom" dataDxfId="8" totalsRowDxfId="7">
      <calculatedColumnFormula>IFERROR(SUM(Donnéesutilisateurs[[#This Row],[Questionnaire de base]]:OFFSET(K5,,COUNTA(Nombretotaldepointstest))),"")</calculatedColumnFormula>
      <totalsRowFormula>AVERAGE(Donnéesutilisateurs[Nombre total de points acquis])</totalsRowFormula>
    </tableColumn>
    <tableColumn id="11" name="Questionnaire de base" totalsRowFunction="count" dataDxfId="6" totalsRowDxfId="5"/>
    <tableColumn id="12" name="xxx" totalsRowFunction="count" dataDxfId="4" totalsRowDxfId="3"/>
    <tableColumn id="13" name="xxx2" totalsRowFunction="count" dataDxfId="2" totalsRowDxfId="1"/>
  </tableColumns>
  <tableStyleInfo name="TableStyleLight5" showFirstColumn="1" showLastColumn="1" showRowStripes="1" showColumnStripes="0"/>
</table>
</file>

<file path=xl/tables/table2.xml><?xml version="1.0" encoding="utf-8"?>
<table xmlns="http://schemas.openxmlformats.org/spreadsheetml/2006/main" id="2" name="Tableaudesnotes" displayName="Tableaudesnotes" ref="B2:D15" totalsRowShown="0">
  <autoFilter ref="B2:D15"/>
  <tableColumns count="3">
    <tableColumn id="1" name="Résultat" dataDxfId="0"/>
    <tableColumn id="2" name="Note alphabétique"/>
    <tableColumn id="3" name="Moyenne générale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128"/>
  <sheetViews>
    <sheetView tabSelected="1" view="pageLayout" topLeftCell="A2" zoomScale="125" zoomScaleNormal="125" zoomScalePageLayoutView="125" workbookViewId="0">
      <selection activeCell="G55" sqref="G55"/>
    </sheetView>
  </sheetViews>
  <sheetFormatPr baseColWidth="10" defaultRowHeight="10" x14ac:dyDescent="0"/>
  <cols>
    <col min="1" max="1" width="2.33203125" style="2" customWidth="1"/>
    <col min="2" max="3" width="13" style="2" customWidth="1"/>
    <col min="4" max="4" width="7.1640625" style="2" customWidth="1"/>
    <col min="5" max="5" width="9.5" style="2" customWidth="1"/>
    <col min="6" max="6" width="13" style="2" customWidth="1"/>
    <col min="7" max="7" width="28.5" style="2" customWidth="1"/>
    <col min="8" max="14" width="9.5" style="2" customWidth="1"/>
    <col min="15" max="16384" width="10.83203125" style="2"/>
  </cols>
  <sheetData>
    <row r="1" spans="2:14">
      <c r="B1" s="2" t="s">
        <v>0</v>
      </c>
    </row>
    <row r="2" spans="2:14">
      <c r="B2" s="2" t="s">
        <v>1</v>
      </c>
      <c r="K2" s="2" t="s">
        <v>199</v>
      </c>
      <c r="L2" s="3">
        <v>41711</v>
      </c>
    </row>
    <row r="3" spans="2:14">
      <c r="J3" s="4" t="s">
        <v>200</v>
      </c>
      <c r="K3" s="2">
        <f>SUM(Nombretotaldepointstest)</f>
        <v>4</v>
      </c>
      <c r="L3" s="2">
        <v>4</v>
      </c>
    </row>
    <row r="4" spans="2:14" ht="30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</row>
    <row r="5" spans="2:14">
      <c r="B5" s="7" t="s">
        <v>15</v>
      </c>
      <c r="C5" s="7" t="s">
        <v>16</v>
      </c>
      <c r="D5" s="7" t="s">
        <v>17</v>
      </c>
      <c r="E5" s="8" t="s">
        <v>18</v>
      </c>
      <c r="F5" s="7" t="s">
        <v>19</v>
      </c>
      <c r="G5" s="7" t="s">
        <v>298</v>
      </c>
      <c r="H5" s="9">
        <f ca="1">Donnéesutilisateurs[[#This Row],[Nombre total de points acquis]]</f>
        <v>4</v>
      </c>
      <c r="I5" s="8" t="str">
        <f ca="1">VLOOKUP(Donnéesutilisateurs[[#This Row],[%]],Tableaudesnotes[],2,TRUE)</f>
        <v>A+</v>
      </c>
      <c r="J5" s="10">
        <f ca="1">IFERROR(Donnéesutilisateurs[[#This Row],[Nombre total de points acquis]]/Nombretotaldepoints,"")</f>
        <v>1</v>
      </c>
      <c r="K5" s="11">
        <f ca="1">IFERROR(SUM(Donnéesutilisateurs[[#This Row],[Questionnaire de base]]:OFFSET(K5,,COUNTA(Nombretotaldepointstest))),"")</f>
        <v>4</v>
      </c>
      <c r="L5" s="8">
        <v>4</v>
      </c>
      <c r="M5" s="8"/>
      <c r="N5" s="8"/>
    </row>
    <row r="6" spans="2:14">
      <c r="B6" s="7" t="s">
        <v>20</v>
      </c>
      <c r="C6" s="7" t="s">
        <v>21</v>
      </c>
      <c r="D6" s="7" t="s">
        <v>17</v>
      </c>
      <c r="E6" s="8" t="s">
        <v>22</v>
      </c>
      <c r="F6" s="7" t="s">
        <v>23</v>
      </c>
      <c r="G6" s="7" t="s">
        <v>220</v>
      </c>
      <c r="H6" s="9">
        <f ca="1">Donnéesutilisateurs[[#This Row],[Nombre total de points acquis]]</f>
        <v>2</v>
      </c>
      <c r="I6" s="8" t="str">
        <f ca="1">VLOOKUP(Donnéesutilisateurs[[#This Row],[%]],Tableaudesnotes[],2,TRUE)</f>
        <v>C+</v>
      </c>
      <c r="J6" s="10">
        <f ca="1">IFERROR(Donnéesutilisateurs[[#This Row],[Nombre total de points acquis]]/Nombretotaldepoints,"")</f>
        <v>0.5</v>
      </c>
      <c r="K6" s="11">
        <f ca="1">IFERROR(SUM(Donnéesutilisateurs[[#This Row],[Questionnaire de base]]:OFFSET(K6,,COUNTA(Nombretotaldepointstest))),"")</f>
        <v>2</v>
      </c>
      <c r="L6" s="8">
        <v>2</v>
      </c>
      <c r="M6" s="8"/>
      <c r="N6" s="8"/>
    </row>
    <row r="7" spans="2:14">
      <c r="B7" s="7" t="s">
        <v>24</v>
      </c>
      <c r="C7" s="7" t="s">
        <v>25</v>
      </c>
      <c r="D7" s="7" t="s">
        <v>17</v>
      </c>
      <c r="E7" s="8" t="s">
        <v>22</v>
      </c>
      <c r="F7" s="7" t="s">
        <v>23</v>
      </c>
      <c r="G7" s="7" t="s">
        <v>221</v>
      </c>
      <c r="H7" s="12">
        <f ca="1">Donnéesutilisateurs[[#This Row],[Nombre total de points acquis]]</f>
        <v>2</v>
      </c>
      <c r="I7" s="13" t="str">
        <f ca="1">VLOOKUP(Donnéesutilisateurs[[#This Row],[%]],Tableaudesnotes[],2,TRUE)</f>
        <v>C+</v>
      </c>
      <c r="J7" s="14">
        <f ca="1">IFERROR(Donnéesutilisateurs[[#This Row],[Nombre total de points acquis]]/Nombretotaldepoints,"")</f>
        <v>0.5</v>
      </c>
      <c r="K7" s="11">
        <f ca="1">IFERROR(SUM(Donnéesutilisateurs[[#This Row],[Questionnaire de base]]:OFFSET(K7,,COUNTA(Nombretotaldepointstest))),"")</f>
        <v>2</v>
      </c>
      <c r="L7" s="8">
        <v>2</v>
      </c>
      <c r="M7" s="15"/>
      <c r="N7" s="15"/>
    </row>
    <row r="8" spans="2:14">
      <c r="B8" s="7" t="s">
        <v>26</v>
      </c>
      <c r="C8" s="7" t="s">
        <v>27</v>
      </c>
      <c r="D8" s="7" t="s">
        <v>28</v>
      </c>
      <c r="E8" s="8" t="s">
        <v>22</v>
      </c>
      <c r="F8" s="7" t="s">
        <v>29</v>
      </c>
      <c r="G8" s="7" t="s">
        <v>307</v>
      </c>
      <c r="H8" s="12">
        <f ca="1">Donnéesutilisateurs[[#This Row],[Nombre total de points acquis]]</f>
        <v>1</v>
      </c>
      <c r="I8" s="13" t="str">
        <f ca="1">VLOOKUP(Donnéesutilisateurs[[#This Row],[%]],Tableaudesnotes[],2,TRUE)</f>
        <v>D+</v>
      </c>
      <c r="J8" s="14">
        <f ca="1">IFERROR(Donnéesutilisateurs[[#This Row],[Nombre total de points acquis]]/Nombretotaldepoints,"")</f>
        <v>0.25</v>
      </c>
      <c r="K8" s="11">
        <f ca="1">IFERROR(SUM(Donnéesutilisateurs[[#This Row],[Questionnaire de base]]:OFFSET(K8,,COUNTA(Nombretotaldepointstest))),"")</f>
        <v>1</v>
      </c>
      <c r="L8" s="8">
        <v>1</v>
      </c>
      <c r="M8" s="15"/>
      <c r="N8" s="15"/>
    </row>
    <row r="9" spans="2:14">
      <c r="B9" s="7" t="s">
        <v>30</v>
      </c>
      <c r="C9" s="7" t="s">
        <v>31</v>
      </c>
      <c r="D9" s="7" t="s">
        <v>17</v>
      </c>
      <c r="E9" s="8" t="s">
        <v>32</v>
      </c>
      <c r="F9" s="7" t="s">
        <v>33</v>
      </c>
      <c r="G9" s="7" t="s">
        <v>290</v>
      </c>
      <c r="H9" s="9">
        <f ca="1">Donnéesutilisateurs[[#This Row],[Nombre total de points acquis]]</f>
        <v>2</v>
      </c>
      <c r="I9" s="8" t="str">
        <f ca="1">VLOOKUP(Donnéesutilisateurs[[#This Row],[%]],Tableaudesnotes[],2,TRUE)</f>
        <v>C+</v>
      </c>
      <c r="J9" s="10">
        <f ca="1">IFERROR(Donnéesutilisateurs[[#This Row],[Nombre total de points acquis]]/Nombretotaldepoints,"")</f>
        <v>0.5</v>
      </c>
      <c r="K9" s="11">
        <f ca="1">IFERROR(SUM(Donnéesutilisateurs[[#This Row],[Questionnaire de base]]:OFFSET(K9,,COUNTA(Nombretotaldepointstest))),"")</f>
        <v>2</v>
      </c>
      <c r="L9" s="8">
        <v>2</v>
      </c>
      <c r="M9" s="8"/>
      <c r="N9" s="8"/>
    </row>
    <row r="10" spans="2:14">
      <c r="B10" s="7" t="s">
        <v>34</v>
      </c>
      <c r="C10" s="7" t="s">
        <v>35</v>
      </c>
      <c r="D10" s="7" t="s">
        <v>17</v>
      </c>
      <c r="E10" s="8" t="s">
        <v>22</v>
      </c>
      <c r="F10" s="7" t="s">
        <v>36</v>
      </c>
      <c r="G10" s="7" t="s">
        <v>222</v>
      </c>
      <c r="H10" s="9">
        <f ca="1">Donnéesutilisateurs[[#This Row],[Nombre total de points acquis]]</f>
        <v>4</v>
      </c>
      <c r="I10" s="8" t="str">
        <f ca="1">VLOOKUP(Donnéesutilisateurs[[#This Row],[%]],Tableaudesnotes[],2,TRUE)</f>
        <v>A+</v>
      </c>
      <c r="J10" s="10">
        <f ca="1">IFERROR(Donnéesutilisateurs[[#This Row],[Nombre total de points acquis]]/Nombretotaldepoints,"")</f>
        <v>1</v>
      </c>
      <c r="K10" s="11">
        <f ca="1">IFERROR(SUM(Donnéesutilisateurs[[#This Row],[Questionnaire de base]]:OFFSET(K10,,COUNTA(Nombretotaldepointstest))),"")</f>
        <v>4</v>
      </c>
      <c r="L10" s="8">
        <v>4</v>
      </c>
      <c r="M10" s="8"/>
      <c r="N10" s="8"/>
    </row>
    <row r="11" spans="2:14">
      <c r="B11" s="7" t="s">
        <v>37</v>
      </c>
      <c r="C11" s="7" t="s">
        <v>38</v>
      </c>
      <c r="D11" s="7" t="s">
        <v>28</v>
      </c>
      <c r="E11" s="8" t="s">
        <v>39</v>
      </c>
      <c r="F11" s="7" t="s">
        <v>40</v>
      </c>
      <c r="G11" s="7" t="s">
        <v>223</v>
      </c>
      <c r="H11" s="12">
        <f ca="1">Donnéesutilisateurs[[#This Row],[Nombre total de points acquis]]</f>
        <v>3</v>
      </c>
      <c r="I11" s="13" t="str">
        <f ca="1">VLOOKUP(Donnéesutilisateurs[[#This Row],[%]],Tableaudesnotes[],2,TRUE)</f>
        <v>B+</v>
      </c>
      <c r="J11" s="14">
        <f ca="1">IFERROR(Donnéesutilisateurs[[#This Row],[Nombre total de points acquis]]/Nombretotaldepoints,"")</f>
        <v>0.75</v>
      </c>
      <c r="K11" s="11">
        <f ca="1">IFERROR(SUM(Donnéesutilisateurs[[#This Row],[Questionnaire de base]]:OFFSET(K11,,COUNTA(Nombretotaldepointstest))),"")</f>
        <v>3</v>
      </c>
      <c r="L11" s="8">
        <v>3</v>
      </c>
      <c r="M11" s="15"/>
      <c r="N11" s="15"/>
    </row>
    <row r="12" spans="2:14">
      <c r="B12" s="7" t="s">
        <v>41</v>
      </c>
      <c r="C12" s="7" t="s">
        <v>42</v>
      </c>
      <c r="D12" s="7" t="s">
        <v>17</v>
      </c>
      <c r="E12" s="8" t="s">
        <v>32</v>
      </c>
      <c r="F12" s="7" t="s">
        <v>33</v>
      </c>
      <c r="G12" s="20" t="s">
        <v>295</v>
      </c>
      <c r="H12" s="9">
        <f ca="1">Donnéesutilisateurs[[#This Row],[Nombre total de points acquis]]</f>
        <v>4</v>
      </c>
      <c r="I12" s="8" t="str">
        <f ca="1">VLOOKUP(Donnéesutilisateurs[[#This Row],[%]],Tableaudesnotes[],2,TRUE)</f>
        <v>A+</v>
      </c>
      <c r="J12" s="10">
        <f ca="1">IFERROR(Donnéesutilisateurs[[#This Row],[Nombre total de points acquis]]/Nombretotaldepoints,"")</f>
        <v>1</v>
      </c>
      <c r="K12" s="11">
        <f ca="1">IFERROR(SUM(Donnéesutilisateurs[[#This Row],[Questionnaire de base]]:OFFSET(K12,,COUNTA(Nombretotaldepointstest))),"")</f>
        <v>4</v>
      </c>
      <c r="L12" s="8">
        <v>4</v>
      </c>
      <c r="M12" s="8"/>
      <c r="N12" s="8"/>
    </row>
    <row r="13" spans="2:14">
      <c r="B13" s="7" t="s">
        <v>43</v>
      </c>
      <c r="C13" s="7" t="s">
        <v>44</v>
      </c>
      <c r="D13" s="7" t="s">
        <v>17</v>
      </c>
      <c r="E13" s="8" t="s">
        <v>39</v>
      </c>
      <c r="F13" s="7" t="s">
        <v>45</v>
      </c>
      <c r="G13" s="7" t="s">
        <v>224</v>
      </c>
      <c r="H13" s="12">
        <f ca="1">Donnéesutilisateurs[[#This Row],[Nombre total de points acquis]]</f>
        <v>3</v>
      </c>
      <c r="I13" s="13" t="str">
        <f ca="1">VLOOKUP(Donnéesutilisateurs[[#This Row],[%]],Tableaudesnotes[],2,TRUE)</f>
        <v>B+</v>
      </c>
      <c r="J13" s="14">
        <f ca="1">IFERROR(Donnéesutilisateurs[[#This Row],[Nombre total de points acquis]]/Nombretotaldepoints,"")</f>
        <v>0.75</v>
      </c>
      <c r="K13" s="11">
        <f ca="1">IFERROR(SUM(Donnéesutilisateurs[[#This Row],[Questionnaire de base]]:OFFSET(K13,,COUNTA(Nombretotaldepointstest))),"")</f>
        <v>3</v>
      </c>
      <c r="L13" s="8">
        <v>3</v>
      </c>
      <c r="M13" s="15"/>
      <c r="N13" s="15"/>
    </row>
    <row r="14" spans="2:14">
      <c r="B14" s="7" t="s">
        <v>46</v>
      </c>
      <c r="C14" s="7" t="s">
        <v>47</v>
      </c>
      <c r="D14" s="7" t="s">
        <v>17</v>
      </c>
      <c r="E14" s="8" t="s">
        <v>22</v>
      </c>
      <c r="F14" s="7" t="s">
        <v>45</v>
      </c>
      <c r="G14" s="7" t="s">
        <v>225</v>
      </c>
      <c r="H14" s="9">
        <f ca="1">Donnéesutilisateurs[[#This Row],[Nombre total de points acquis]]</f>
        <v>4</v>
      </c>
      <c r="I14" s="8" t="str">
        <f ca="1">VLOOKUP(Donnéesutilisateurs[[#This Row],[%]],Tableaudesnotes[],2,TRUE)</f>
        <v>A+</v>
      </c>
      <c r="J14" s="10">
        <f ca="1">IFERROR(Donnéesutilisateurs[[#This Row],[Nombre total de points acquis]]/Nombretotaldepoints,"")</f>
        <v>1</v>
      </c>
      <c r="K14" s="11">
        <f ca="1">IFERROR(SUM(Donnéesutilisateurs[[#This Row],[Questionnaire de base]]:OFFSET(K14,,COUNTA(Nombretotaldepointstest))),"")</f>
        <v>4</v>
      </c>
      <c r="L14" s="8">
        <v>4</v>
      </c>
      <c r="M14" s="8"/>
      <c r="N14" s="8"/>
    </row>
    <row r="15" spans="2:14">
      <c r="B15" s="7" t="s">
        <v>48</v>
      </c>
      <c r="C15" s="7" t="s">
        <v>21</v>
      </c>
      <c r="D15" s="7" t="s">
        <v>28</v>
      </c>
      <c r="E15" s="8" t="s">
        <v>32</v>
      </c>
      <c r="F15" s="7" t="s">
        <v>29</v>
      </c>
      <c r="G15" s="7" t="s">
        <v>226</v>
      </c>
      <c r="H15" s="9">
        <f ca="1">Donnéesutilisateurs[[#This Row],[Nombre total de points acquis]]</f>
        <v>4</v>
      </c>
      <c r="I15" s="8" t="str">
        <f ca="1">VLOOKUP(Donnéesutilisateurs[[#This Row],[%]],Tableaudesnotes[],2,TRUE)</f>
        <v>A+</v>
      </c>
      <c r="J15" s="10">
        <f ca="1">IFERROR(Donnéesutilisateurs[[#This Row],[Nombre total de points acquis]]/Nombretotaldepoints,"")</f>
        <v>1</v>
      </c>
      <c r="K15" s="11">
        <f ca="1">IFERROR(SUM(Donnéesutilisateurs[[#This Row],[Questionnaire de base]]:OFFSET(K15,,COUNTA(Nombretotaldepointstest))),"")</f>
        <v>4</v>
      </c>
      <c r="L15" s="8">
        <v>4</v>
      </c>
      <c r="M15" s="8"/>
      <c r="N15" s="8"/>
    </row>
    <row r="16" spans="2:14">
      <c r="B16" s="7" t="s">
        <v>49</v>
      </c>
      <c r="C16" s="7" t="s">
        <v>50</v>
      </c>
      <c r="D16" s="7" t="s">
        <v>17</v>
      </c>
      <c r="E16" s="8" t="s">
        <v>51</v>
      </c>
      <c r="F16" s="7" t="s">
        <v>23</v>
      </c>
      <c r="G16" s="7" t="s">
        <v>291</v>
      </c>
      <c r="H16" s="9">
        <f ca="1">Donnéesutilisateurs[[#This Row],[Nombre total de points acquis]]</f>
        <v>2</v>
      </c>
      <c r="I16" s="8" t="str">
        <f ca="1">VLOOKUP(Donnéesutilisateurs[[#This Row],[%]],Tableaudesnotes[],2,TRUE)</f>
        <v>C+</v>
      </c>
      <c r="J16" s="10">
        <f ca="1">IFERROR(Donnéesutilisateurs[[#This Row],[Nombre total de points acquis]]/Nombretotaldepoints,"")</f>
        <v>0.5</v>
      </c>
      <c r="K16" s="11">
        <f ca="1">IFERROR(SUM(Donnéesutilisateurs[[#This Row],[Questionnaire de base]]:OFFSET(K16,,COUNTA(Nombretotaldepointstest))),"")</f>
        <v>2</v>
      </c>
      <c r="L16" s="8">
        <v>2</v>
      </c>
      <c r="M16" s="8"/>
      <c r="N16" s="8"/>
    </row>
    <row r="17" spans="2:14">
      <c r="B17" s="7" t="s">
        <v>52</v>
      </c>
      <c r="C17" s="7" t="s">
        <v>53</v>
      </c>
      <c r="D17" s="7" t="s">
        <v>17</v>
      </c>
      <c r="E17" s="8" t="s">
        <v>32</v>
      </c>
      <c r="F17" s="7" t="s">
        <v>54</v>
      </c>
      <c r="G17" s="20" t="s">
        <v>294</v>
      </c>
      <c r="H17" s="9">
        <f ca="1">Donnéesutilisateurs[[#This Row],[Nombre total de points acquis]]</f>
        <v>1</v>
      </c>
      <c r="I17" s="8" t="str">
        <f ca="1">VLOOKUP(Donnéesutilisateurs[[#This Row],[%]],Tableaudesnotes[],2,TRUE)</f>
        <v>D+</v>
      </c>
      <c r="J17" s="10">
        <f ca="1">IFERROR(Donnéesutilisateurs[[#This Row],[Nombre total de points acquis]]/Nombretotaldepoints,"")</f>
        <v>0.25</v>
      </c>
      <c r="K17" s="11">
        <f ca="1">IFERROR(SUM(Donnéesutilisateurs[[#This Row],[Questionnaire de base]]:OFFSET(K17,,COUNTA(Nombretotaldepointstest))),"")</f>
        <v>1</v>
      </c>
      <c r="L17" s="8">
        <v>1</v>
      </c>
      <c r="M17" s="8"/>
      <c r="N17" s="8"/>
    </row>
    <row r="18" spans="2:14">
      <c r="B18" s="7" t="s">
        <v>55</v>
      </c>
      <c r="C18" s="7" t="s">
        <v>56</v>
      </c>
      <c r="D18" s="7" t="s">
        <v>28</v>
      </c>
      <c r="E18" s="8" t="s">
        <v>57</v>
      </c>
      <c r="F18" s="7" t="s">
        <v>40</v>
      </c>
      <c r="G18" s="7" t="s">
        <v>227</v>
      </c>
      <c r="H18" s="12">
        <f ca="1">Donnéesutilisateurs[[#This Row],[Nombre total de points acquis]]</f>
        <v>2</v>
      </c>
      <c r="I18" s="8" t="str">
        <f ca="1">VLOOKUP(Donnéesutilisateurs[[#This Row],[%]],Tableaudesnotes[],2,TRUE)</f>
        <v>C+</v>
      </c>
      <c r="J18" s="14">
        <f ca="1">IFERROR(Donnéesutilisateurs[[#This Row],[Nombre total de points acquis]]/Nombretotaldepoints,"")</f>
        <v>0.5</v>
      </c>
      <c r="K18" s="11">
        <f ca="1">IFERROR(SUM(Donnéesutilisateurs[[#This Row],[Questionnaire de base]]:OFFSET(K18,,COUNTA(Nombretotaldepointstest))),"")</f>
        <v>2</v>
      </c>
      <c r="L18" s="8">
        <v>2</v>
      </c>
      <c r="M18" s="15"/>
      <c r="N18" s="15"/>
    </row>
    <row r="19" spans="2:14">
      <c r="B19" s="7" t="s">
        <v>58</v>
      </c>
      <c r="C19" s="7" t="s">
        <v>59</v>
      </c>
      <c r="D19" s="7" t="s">
        <v>17</v>
      </c>
      <c r="E19" s="8" t="s">
        <v>60</v>
      </c>
      <c r="F19" s="7" t="s">
        <v>33</v>
      </c>
      <c r="G19" s="7" t="s">
        <v>228</v>
      </c>
      <c r="H19" s="9">
        <f ca="1">Donnéesutilisateurs[[#This Row],[Nombre total de points acquis]]</f>
        <v>2</v>
      </c>
      <c r="I19" s="8" t="str">
        <f ca="1">VLOOKUP(Donnéesutilisateurs[[#This Row],[%]],Tableaudesnotes[],2,TRUE)</f>
        <v>C+</v>
      </c>
      <c r="J19" s="10">
        <f ca="1">IFERROR(Donnéesutilisateurs[[#This Row],[Nombre total de points acquis]]/Nombretotaldepoints,"")</f>
        <v>0.5</v>
      </c>
      <c r="K19" s="11">
        <f ca="1">IFERROR(SUM(Donnéesutilisateurs[[#This Row],[Questionnaire de base]]:OFFSET(K19,,COUNTA(Nombretotaldepointstest))),"")</f>
        <v>2</v>
      </c>
      <c r="L19" s="8">
        <v>2</v>
      </c>
      <c r="M19" s="8"/>
      <c r="N19" s="8"/>
    </row>
    <row r="20" spans="2:14">
      <c r="B20" s="7" t="s">
        <v>61</v>
      </c>
      <c r="C20" s="7" t="s">
        <v>29</v>
      </c>
      <c r="D20" s="7" t="s">
        <v>28</v>
      </c>
      <c r="E20" s="8" t="s">
        <v>51</v>
      </c>
      <c r="F20" s="7" t="s">
        <v>29</v>
      </c>
      <c r="G20" s="7" t="s">
        <v>229</v>
      </c>
      <c r="H20" s="12">
        <f ca="1">Donnéesutilisateurs[[#This Row],[Nombre total de points acquis]]</f>
        <v>3</v>
      </c>
      <c r="I20" s="8" t="str">
        <f ca="1">VLOOKUP(Donnéesutilisateurs[[#This Row],[%]],Tableaudesnotes[],2,TRUE)</f>
        <v>B+</v>
      </c>
      <c r="J20" s="14">
        <f ca="1">IFERROR(Donnéesutilisateurs[[#This Row],[Nombre total de points acquis]]/Nombretotaldepoints,"")</f>
        <v>0.75</v>
      </c>
      <c r="K20" s="11">
        <f ca="1">IFERROR(SUM(Donnéesutilisateurs[[#This Row],[Questionnaire de base]]:OFFSET(K20,,COUNTA(Nombretotaldepointstest))),"")</f>
        <v>3</v>
      </c>
      <c r="L20" s="8">
        <v>3</v>
      </c>
      <c r="M20" s="15"/>
      <c r="N20" s="15"/>
    </row>
    <row r="21" spans="2:14">
      <c r="B21" s="7" t="s">
        <v>62</v>
      </c>
      <c r="C21" s="7" t="s">
        <v>45</v>
      </c>
      <c r="D21" s="7" t="s">
        <v>17</v>
      </c>
      <c r="E21" s="8" t="s">
        <v>22</v>
      </c>
      <c r="F21" s="7" t="s">
        <v>45</v>
      </c>
      <c r="G21" s="7" t="s">
        <v>230</v>
      </c>
      <c r="H21" s="12">
        <f ca="1">Donnéesutilisateurs[[#This Row],[Nombre total de points acquis]]</f>
        <v>3</v>
      </c>
      <c r="I21" s="8" t="str">
        <f ca="1">VLOOKUP(Donnéesutilisateurs[[#This Row],[%]],Tableaudesnotes[],2,TRUE)</f>
        <v>B+</v>
      </c>
      <c r="J21" s="14">
        <f ca="1">IFERROR(Donnéesutilisateurs[[#This Row],[Nombre total de points acquis]]/Nombretotaldepoints,"")</f>
        <v>0.75</v>
      </c>
      <c r="K21" s="11">
        <f ca="1">IFERROR(SUM(Donnéesutilisateurs[[#This Row],[Questionnaire de base]]:OFFSET(K21,,COUNTA(Nombretotaldepointstest))),"")</f>
        <v>3</v>
      </c>
      <c r="L21" s="8">
        <v>3</v>
      </c>
      <c r="M21" s="15"/>
      <c r="N21" s="15"/>
    </row>
    <row r="22" spans="2:14">
      <c r="B22" s="7" t="s">
        <v>63</v>
      </c>
      <c r="C22" s="7" t="s">
        <v>64</v>
      </c>
      <c r="D22" s="7" t="s">
        <v>17</v>
      </c>
      <c r="E22" s="8" t="s">
        <v>51</v>
      </c>
      <c r="F22" s="7" t="s">
        <v>33</v>
      </c>
      <c r="G22" s="7" t="s">
        <v>231</v>
      </c>
      <c r="H22" s="12">
        <f ca="1">Donnéesutilisateurs[[#This Row],[Nombre total de points acquis]]</f>
        <v>3</v>
      </c>
      <c r="I22" s="8" t="str">
        <f ca="1">VLOOKUP(Donnéesutilisateurs[[#This Row],[%]],Tableaudesnotes[],2,TRUE)</f>
        <v>B+</v>
      </c>
      <c r="J22" s="14">
        <f ca="1">IFERROR(Donnéesutilisateurs[[#This Row],[Nombre total de points acquis]]/Nombretotaldepoints,"")</f>
        <v>0.75</v>
      </c>
      <c r="K22" s="11">
        <f ca="1">IFERROR(SUM(Donnéesutilisateurs[[#This Row],[Questionnaire de base]]:OFFSET(K22,,COUNTA(Nombretotaldepointstest))),"")</f>
        <v>3</v>
      </c>
      <c r="L22" s="8">
        <v>3</v>
      </c>
      <c r="M22" s="15"/>
      <c r="N22" s="15"/>
    </row>
    <row r="23" spans="2:14">
      <c r="B23" s="7" t="s">
        <v>65</v>
      </c>
      <c r="C23" s="7" t="s">
        <v>19</v>
      </c>
      <c r="D23" s="7" t="s">
        <v>17</v>
      </c>
      <c r="E23" s="8" t="s">
        <v>22</v>
      </c>
      <c r="F23" s="7" t="s">
        <v>19</v>
      </c>
      <c r="G23" s="7" t="s">
        <v>232</v>
      </c>
      <c r="H23" s="12">
        <f ca="1">Donnéesutilisateurs[[#This Row],[Nombre total de points acquis]]</f>
        <v>3</v>
      </c>
      <c r="I23" s="8" t="str">
        <f ca="1">VLOOKUP(Donnéesutilisateurs[[#This Row],[%]],Tableaudesnotes[],2,TRUE)</f>
        <v>B+</v>
      </c>
      <c r="J23" s="14">
        <f ca="1">IFERROR(Donnéesutilisateurs[[#This Row],[Nombre total de points acquis]]/Nombretotaldepoints,"")</f>
        <v>0.75</v>
      </c>
      <c r="K23" s="11">
        <f ca="1">IFERROR(SUM(Donnéesutilisateurs[[#This Row],[Questionnaire de base]]:OFFSET(K23,,COUNTA(Nombretotaldepointstest))),"")</f>
        <v>3</v>
      </c>
      <c r="L23" s="8">
        <v>3</v>
      </c>
      <c r="M23" s="15"/>
      <c r="N23" s="15"/>
    </row>
    <row r="24" spans="2:14">
      <c r="B24" s="7" t="s">
        <v>66</v>
      </c>
      <c r="C24" s="7" t="s">
        <v>67</v>
      </c>
      <c r="D24" s="7" t="s">
        <v>17</v>
      </c>
      <c r="E24" s="8" t="s">
        <v>22</v>
      </c>
      <c r="F24" s="7" t="s">
        <v>54</v>
      </c>
      <c r="G24" s="7" t="s">
        <v>233</v>
      </c>
      <c r="H24" s="9">
        <f ca="1">Donnéesutilisateurs[[#This Row],[Nombre total de points acquis]]</f>
        <v>2</v>
      </c>
      <c r="I24" s="8" t="str">
        <f ca="1">VLOOKUP(Donnéesutilisateurs[[#This Row],[%]],Tableaudesnotes[],2,TRUE)</f>
        <v>C+</v>
      </c>
      <c r="J24" s="10">
        <f ca="1">IFERROR(Donnéesutilisateurs[[#This Row],[Nombre total de points acquis]]/Nombretotaldepoints,"")</f>
        <v>0.5</v>
      </c>
      <c r="K24" s="11">
        <f ca="1">IFERROR(SUM(Donnéesutilisateurs[[#This Row],[Questionnaire de base]]:OFFSET(K24,,COUNTA(Nombretotaldepointstest))),"")</f>
        <v>2</v>
      </c>
      <c r="L24" s="8">
        <v>2</v>
      </c>
      <c r="M24" s="8"/>
      <c r="N24" s="8"/>
    </row>
    <row r="25" spans="2:14">
      <c r="B25" s="7" t="s">
        <v>68</v>
      </c>
      <c r="C25" s="7" t="s">
        <v>33</v>
      </c>
      <c r="D25" s="7" t="s">
        <v>17</v>
      </c>
      <c r="E25" s="8" t="s">
        <v>51</v>
      </c>
      <c r="F25" s="7" t="s">
        <v>33</v>
      </c>
      <c r="G25" s="7" t="s">
        <v>234</v>
      </c>
      <c r="H25" s="12">
        <f ca="1">Donnéesutilisateurs[[#This Row],[Nombre total de points acquis]]</f>
        <v>3</v>
      </c>
      <c r="I25" s="8" t="str">
        <f ca="1">VLOOKUP(Donnéesutilisateurs[[#This Row],[%]],Tableaudesnotes[],2,TRUE)</f>
        <v>B+</v>
      </c>
      <c r="J25" s="14">
        <f ca="1">IFERROR(Donnéesutilisateurs[[#This Row],[Nombre total de points acquis]]/Nombretotaldepoints,"")</f>
        <v>0.75</v>
      </c>
      <c r="K25" s="11">
        <f ca="1">IFERROR(SUM(Donnéesutilisateurs[[#This Row],[Questionnaire de base]]:OFFSET(K25,,COUNTA(Nombretotaldepointstest))),"")</f>
        <v>3</v>
      </c>
      <c r="L25" s="8">
        <v>3</v>
      </c>
      <c r="M25" s="15"/>
      <c r="N25" s="15"/>
    </row>
    <row r="26" spans="2:14">
      <c r="B26" s="7" t="s">
        <v>69</v>
      </c>
      <c r="C26" s="7" t="s">
        <v>70</v>
      </c>
      <c r="D26" s="7" t="s">
        <v>17</v>
      </c>
      <c r="E26" s="8" t="s">
        <v>18</v>
      </c>
      <c r="F26" s="7" t="s">
        <v>19</v>
      </c>
      <c r="G26" s="20" t="s">
        <v>299</v>
      </c>
      <c r="H26" s="12">
        <f ca="1">Donnéesutilisateurs[[#This Row],[Nombre total de points acquis]]</f>
        <v>4</v>
      </c>
      <c r="I26" s="8" t="str">
        <f ca="1">VLOOKUP(Donnéesutilisateurs[[#This Row],[%]],Tableaudesnotes[],2,TRUE)</f>
        <v>A+</v>
      </c>
      <c r="J26" s="14">
        <f ca="1">IFERROR(Donnéesutilisateurs[[#This Row],[Nombre total de points acquis]]/Nombretotaldepoints,"")</f>
        <v>1</v>
      </c>
      <c r="K26" s="11">
        <f ca="1">IFERROR(SUM(Donnéesutilisateurs[[#This Row],[Questionnaire de base]]:OFFSET(K26,,COUNTA(Nombretotaldepointstest))),"")</f>
        <v>4</v>
      </c>
      <c r="L26" s="8">
        <v>4</v>
      </c>
      <c r="M26" s="15"/>
      <c r="N26" s="15"/>
    </row>
    <row r="27" spans="2:14">
      <c r="B27" s="7" t="s">
        <v>71</v>
      </c>
      <c r="C27" s="7" t="s">
        <v>72</v>
      </c>
      <c r="D27" s="7" t="s">
        <v>17</v>
      </c>
      <c r="E27" s="8" t="s">
        <v>22</v>
      </c>
      <c r="F27" s="7" t="s">
        <v>45</v>
      </c>
      <c r="G27" s="7" t="s">
        <v>235</v>
      </c>
      <c r="H27" s="12">
        <f ca="1">Donnéesutilisateurs[[#This Row],[Nombre total de points acquis]]</f>
        <v>3</v>
      </c>
      <c r="I27" s="8" t="str">
        <f ca="1">VLOOKUP(Donnéesutilisateurs[[#This Row],[%]],Tableaudesnotes[],2,TRUE)</f>
        <v>B+</v>
      </c>
      <c r="J27" s="14">
        <f ca="1">IFERROR(Donnéesutilisateurs[[#This Row],[Nombre total de points acquis]]/Nombretotaldepoints,"")</f>
        <v>0.75</v>
      </c>
      <c r="K27" s="11">
        <f ca="1">IFERROR(SUM(Donnéesutilisateurs[[#This Row],[Questionnaire de base]]:OFFSET(K27,,COUNTA(Nombretotaldepointstest))),"")</f>
        <v>3</v>
      </c>
      <c r="L27" s="8">
        <v>3</v>
      </c>
      <c r="M27" s="15"/>
      <c r="N27" s="15"/>
    </row>
    <row r="28" spans="2:14">
      <c r="B28" s="7" t="s">
        <v>73</v>
      </c>
      <c r="C28" s="7" t="s">
        <v>74</v>
      </c>
      <c r="D28" s="7" t="s">
        <v>17</v>
      </c>
      <c r="E28" s="8" t="s">
        <v>22</v>
      </c>
      <c r="F28" s="7" t="s">
        <v>45</v>
      </c>
      <c r="G28" s="7" t="s">
        <v>236</v>
      </c>
      <c r="H28" s="12">
        <f ca="1">Donnéesutilisateurs[[#This Row],[Nombre total de points acquis]]</f>
        <v>2</v>
      </c>
      <c r="I28" s="8" t="str">
        <f ca="1">VLOOKUP(Donnéesutilisateurs[[#This Row],[%]],Tableaudesnotes[],2,TRUE)</f>
        <v>C+</v>
      </c>
      <c r="J28" s="14">
        <f ca="1">IFERROR(Donnéesutilisateurs[[#This Row],[Nombre total de points acquis]]/Nombretotaldepoints,"")</f>
        <v>0.5</v>
      </c>
      <c r="K28" s="11">
        <f ca="1">IFERROR(SUM(Donnéesutilisateurs[[#This Row],[Questionnaire de base]]:OFFSET(K28,,COUNTA(Nombretotaldepointstest))),"")</f>
        <v>2</v>
      </c>
      <c r="L28" s="8">
        <v>2</v>
      </c>
      <c r="M28" s="15"/>
      <c r="N28" s="15"/>
    </row>
    <row r="29" spans="2:14">
      <c r="B29" s="7" t="s">
        <v>75</v>
      </c>
      <c r="C29" s="7" t="s">
        <v>76</v>
      </c>
      <c r="D29" s="7" t="s">
        <v>17</v>
      </c>
      <c r="E29" s="8" t="s">
        <v>22</v>
      </c>
      <c r="F29" s="7" t="s">
        <v>19</v>
      </c>
      <c r="G29" s="7" t="s">
        <v>196</v>
      </c>
      <c r="H29" s="12">
        <f ca="1">Donnéesutilisateurs[[#This Row],[Nombre total de points acquis]]</f>
        <v>4</v>
      </c>
      <c r="I29" s="8" t="str">
        <f ca="1">VLOOKUP(Donnéesutilisateurs[[#This Row],[%]],Tableaudesnotes[],2,TRUE)</f>
        <v>A+</v>
      </c>
      <c r="J29" s="14">
        <f ca="1">IFERROR(Donnéesutilisateurs[[#This Row],[Nombre total de points acquis]]/Nombretotaldepoints,"")</f>
        <v>1</v>
      </c>
      <c r="K29" s="11">
        <f ca="1">IFERROR(SUM(Donnéesutilisateurs[[#This Row],[Questionnaire de base]]:OFFSET(K29,,COUNTA(Nombretotaldepointstest))),"")</f>
        <v>4</v>
      </c>
      <c r="L29" s="8">
        <v>4</v>
      </c>
      <c r="M29" s="15"/>
      <c r="N29" s="15"/>
    </row>
    <row r="30" spans="2:14">
      <c r="B30" s="7" t="s">
        <v>77</v>
      </c>
      <c r="C30" s="7" t="s">
        <v>78</v>
      </c>
      <c r="D30" s="7" t="s">
        <v>17</v>
      </c>
      <c r="E30" s="8" t="s">
        <v>57</v>
      </c>
      <c r="F30" s="7" t="s">
        <v>79</v>
      </c>
      <c r="G30" s="7" t="s">
        <v>237</v>
      </c>
      <c r="H30" s="9">
        <f ca="1">Donnéesutilisateurs[[#This Row],[Nombre total de points acquis]]</f>
        <v>2</v>
      </c>
      <c r="I30" s="8" t="str">
        <f ca="1">VLOOKUP(Donnéesutilisateurs[[#This Row],[%]],Tableaudesnotes[],2,TRUE)</f>
        <v>C+</v>
      </c>
      <c r="J30" s="10">
        <f ca="1">IFERROR(Donnéesutilisateurs[[#This Row],[Nombre total de points acquis]]/Nombretotaldepoints,"")</f>
        <v>0.5</v>
      </c>
      <c r="K30" s="11">
        <f ca="1">IFERROR(SUM(Donnéesutilisateurs[[#This Row],[Questionnaire de base]]:OFFSET(K30,,COUNTA(Nombretotaldepointstest))),"")</f>
        <v>2</v>
      </c>
      <c r="L30" s="8">
        <v>2</v>
      </c>
      <c r="M30" s="8"/>
      <c r="N30" s="8"/>
    </row>
    <row r="31" spans="2:14">
      <c r="B31" s="7" t="s">
        <v>80</v>
      </c>
      <c r="C31" s="7" t="s">
        <v>81</v>
      </c>
      <c r="D31" s="7" t="s">
        <v>17</v>
      </c>
      <c r="E31" s="8" t="s">
        <v>82</v>
      </c>
      <c r="F31" s="7" t="s">
        <v>45</v>
      </c>
      <c r="G31" s="7" t="s">
        <v>238</v>
      </c>
      <c r="H31" s="12">
        <f ca="1">Donnéesutilisateurs[[#This Row],[Nombre total de points acquis]]</f>
        <v>3</v>
      </c>
      <c r="I31" s="8" t="str">
        <f ca="1">VLOOKUP(Donnéesutilisateurs[[#This Row],[%]],Tableaudesnotes[],2,TRUE)</f>
        <v>B+</v>
      </c>
      <c r="J31" s="14">
        <f ca="1">IFERROR(Donnéesutilisateurs[[#This Row],[Nombre total de points acquis]]/Nombretotaldepoints,"")</f>
        <v>0.75</v>
      </c>
      <c r="K31" s="11">
        <f ca="1">IFERROR(SUM(Donnéesutilisateurs[[#This Row],[Questionnaire de base]]:OFFSET(K31,,COUNTA(Nombretotaldepointstest))),"")</f>
        <v>3</v>
      </c>
      <c r="L31" s="8">
        <v>3</v>
      </c>
      <c r="M31" s="15"/>
      <c r="N31" s="15"/>
    </row>
    <row r="32" spans="2:14">
      <c r="B32" s="7" t="s">
        <v>83</v>
      </c>
      <c r="C32" s="7" t="s">
        <v>84</v>
      </c>
      <c r="D32" s="7" t="s">
        <v>17</v>
      </c>
      <c r="E32" s="8" t="s">
        <v>57</v>
      </c>
      <c r="F32" s="7" t="s">
        <v>36</v>
      </c>
      <c r="G32" s="7" t="s">
        <v>239</v>
      </c>
      <c r="H32" s="12">
        <f ca="1">Donnéesutilisateurs[[#This Row],[Nombre total de points acquis]]</f>
        <v>2</v>
      </c>
      <c r="I32" s="8" t="str">
        <f ca="1">VLOOKUP(Donnéesutilisateurs[[#This Row],[%]],Tableaudesnotes[],2,TRUE)</f>
        <v>C+</v>
      </c>
      <c r="J32" s="14">
        <f ca="1">IFERROR(Donnéesutilisateurs[[#This Row],[Nombre total de points acquis]]/Nombretotaldepoints,"")</f>
        <v>0.5</v>
      </c>
      <c r="K32" s="11">
        <f ca="1">IFERROR(SUM(Donnéesutilisateurs[[#This Row],[Questionnaire de base]]:OFFSET(K32,,COUNTA(Nombretotaldepointstest))),"")</f>
        <v>2</v>
      </c>
      <c r="L32" s="8">
        <v>2</v>
      </c>
      <c r="M32" s="15"/>
      <c r="N32" s="15"/>
    </row>
    <row r="33" spans="2:14">
      <c r="B33" s="7" t="s">
        <v>85</v>
      </c>
      <c r="C33" s="7" t="s">
        <v>86</v>
      </c>
      <c r="D33" s="7" t="s">
        <v>17</v>
      </c>
      <c r="E33" s="8" t="s">
        <v>32</v>
      </c>
      <c r="F33" s="7" t="s">
        <v>54</v>
      </c>
      <c r="G33" s="20" t="s">
        <v>293</v>
      </c>
      <c r="H33" s="9">
        <f ca="1">Donnéesutilisateurs[[#This Row],[Nombre total de points acquis]]</f>
        <v>1</v>
      </c>
      <c r="I33" s="8" t="str">
        <f ca="1">VLOOKUP(Donnéesutilisateurs[[#This Row],[%]],Tableaudesnotes[],2,TRUE)</f>
        <v>D+</v>
      </c>
      <c r="J33" s="10">
        <f ca="1">IFERROR(Donnéesutilisateurs[[#This Row],[Nombre total de points acquis]]/Nombretotaldepoints,"")</f>
        <v>0.25</v>
      </c>
      <c r="K33" s="11">
        <f ca="1">IFERROR(SUM(Donnéesutilisateurs[[#This Row],[Questionnaire de base]]:OFFSET(K33,,COUNTA(Nombretotaldepointstest))),"")</f>
        <v>1</v>
      </c>
      <c r="L33" s="8">
        <v>1</v>
      </c>
      <c r="M33" s="8"/>
      <c r="N33" s="8"/>
    </row>
    <row r="34" spans="2:14">
      <c r="B34" s="7" t="s">
        <v>87</v>
      </c>
      <c r="C34" s="7" t="s">
        <v>79</v>
      </c>
      <c r="D34" s="7" t="s">
        <v>17</v>
      </c>
      <c r="E34" s="8" t="s">
        <v>51</v>
      </c>
      <c r="F34" s="7" t="s">
        <v>79</v>
      </c>
      <c r="G34" s="7" t="s">
        <v>240</v>
      </c>
      <c r="H34" s="12">
        <f ca="1">Donnéesutilisateurs[[#This Row],[Nombre total de points acquis]]</f>
        <v>4</v>
      </c>
      <c r="I34" s="8" t="str">
        <f ca="1">VLOOKUP(Donnéesutilisateurs[[#This Row],[%]],Tableaudesnotes[],2,TRUE)</f>
        <v>A+</v>
      </c>
      <c r="J34" s="14">
        <f ca="1">IFERROR(Donnéesutilisateurs[[#This Row],[Nombre total de points acquis]]/Nombretotaldepoints,"")</f>
        <v>1</v>
      </c>
      <c r="K34" s="11">
        <f ca="1">IFERROR(SUM(Donnéesutilisateurs[[#This Row],[Questionnaire de base]]:OFFSET(K34,,COUNTA(Nombretotaldepointstest))),"")</f>
        <v>4</v>
      </c>
      <c r="L34" s="8">
        <v>4</v>
      </c>
      <c r="M34" s="15"/>
      <c r="N34" s="15"/>
    </row>
    <row r="35" spans="2:14">
      <c r="B35" s="7" t="s">
        <v>88</v>
      </c>
      <c r="C35" s="7" t="s">
        <v>89</v>
      </c>
      <c r="D35" s="7" t="s">
        <v>17</v>
      </c>
      <c r="E35" s="8" t="s">
        <v>51</v>
      </c>
      <c r="F35" s="7" t="s">
        <v>79</v>
      </c>
      <c r="G35" s="7" t="s">
        <v>241</v>
      </c>
      <c r="H35" s="12">
        <f ca="1">Donnéesutilisateurs[[#This Row],[Nombre total de points acquis]]</f>
        <v>4</v>
      </c>
      <c r="I35" s="8" t="str">
        <f ca="1">VLOOKUP(Donnéesutilisateurs[[#This Row],[%]],Tableaudesnotes[],2,TRUE)</f>
        <v>A+</v>
      </c>
      <c r="J35" s="14">
        <f ca="1">IFERROR(Donnéesutilisateurs[[#This Row],[Nombre total de points acquis]]/Nombretotaldepoints,"")</f>
        <v>1</v>
      </c>
      <c r="K35" s="11">
        <f ca="1">IFERROR(SUM(Donnéesutilisateurs[[#This Row],[Questionnaire de base]]:OFFSET(K35,,COUNTA(Nombretotaldepointstest))),"")</f>
        <v>4</v>
      </c>
      <c r="L35" s="8">
        <v>4</v>
      </c>
      <c r="M35" s="15"/>
      <c r="N35" s="15"/>
    </row>
    <row r="36" spans="2:14">
      <c r="B36" s="7" t="s">
        <v>90</v>
      </c>
      <c r="C36" s="7" t="s">
        <v>91</v>
      </c>
      <c r="D36" s="7" t="s">
        <v>17</v>
      </c>
      <c r="E36" s="8" t="s">
        <v>22</v>
      </c>
      <c r="F36" s="7" t="s">
        <v>54</v>
      </c>
      <c r="G36" s="7" t="s">
        <v>297</v>
      </c>
      <c r="H36" s="9">
        <f ca="1">Donnéesutilisateurs[[#This Row],[Nombre total de points acquis]]</f>
        <v>4</v>
      </c>
      <c r="I36" s="8" t="str">
        <f ca="1">VLOOKUP(Donnéesutilisateurs[[#This Row],[%]],Tableaudesnotes[],2,TRUE)</f>
        <v>A+</v>
      </c>
      <c r="J36" s="10">
        <f ca="1">IFERROR(Donnéesutilisateurs[[#This Row],[Nombre total de points acquis]]/Nombretotaldepoints,"")</f>
        <v>1</v>
      </c>
      <c r="K36" s="11">
        <f ca="1">IFERROR(SUM(Donnéesutilisateurs[[#This Row],[Questionnaire de base]]:OFFSET(K36,,COUNTA(Nombretotaldepointstest))),"")</f>
        <v>4</v>
      </c>
      <c r="L36" s="8">
        <v>4</v>
      </c>
      <c r="M36" s="8"/>
      <c r="N36" s="8"/>
    </row>
    <row r="37" spans="2:14">
      <c r="B37" s="7" t="s">
        <v>92</v>
      </c>
      <c r="C37" s="7" t="s">
        <v>93</v>
      </c>
      <c r="D37" s="7" t="s">
        <v>17</v>
      </c>
      <c r="E37" s="8" t="s">
        <v>51</v>
      </c>
      <c r="F37" s="7" t="s">
        <v>45</v>
      </c>
      <c r="G37" s="7" t="s">
        <v>242</v>
      </c>
      <c r="H37" s="12">
        <f ca="1">Donnéesutilisateurs[[#This Row],[Nombre total de points acquis]]</f>
        <v>4</v>
      </c>
      <c r="I37" s="8" t="str">
        <f ca="1">VLOOKUP(Donnéesutilisateurs[[#This Row],[%]],Tableaudesnotes[],2,TRUE)</f>
        <v>A+</v>
      </c>
      <c r="J37" s="14">
        <f ca="1">IFERROR(Donnéesutilisateurs[[#This Row],[Nombre total de points acquis]]/Nombretotaldepoints,"")</f>
        <v>1</v>
      </c>
      <c r="K37" s="11">
        <f ca="1">IFERROR(SUM(Donnéesutilisateurs[[#This Row],[Questionnaire de base]]:OFFSET(K37,,COUNTA(Nombretotaldepointstest))),"")</f>
        <v>4</v>
      </c>
      <c r="L37" s="8">
        <v>4</v>
      </c>
      <c r="M37" s="15"/>
      <c r="N37" s="15"/>
    </row>
    <row r="38" spans="2:14">
      <c r="B38" s="7" t="s">
        <v>94</v>
      </c>
      <c r="C38" s="7" t="s">
        <v>95</v>
      </c>
      <c r="D38" s="7" t="s">
        <v>17</v>
      </c>
      <c r="E38" s="8" t="s">
        <v>22</v>
      </c>
      <c r="F38" s="7" t="s">
        <v>33</v>
      </c>
      <c r="G38" s="7" t="s">
        <v>243</v>
      </c>
      <c r="H38" s="9">
        <f ca="1">Donnéesutilisateurs[[#This Row],[Nombre total de points acquis]]</f>
        <v>3</v>
      </c>
      <c r="I38" s="8" t="str">
        <f ca="1">VLOOKUP(Donnéesutilisateurs[[#This Row],[%]],Tableaudesnotes[],2,TRUE)</f>
        <v>B+</v>
      </c>
      <c r="J38" s="10">
        <f ca="1">IFERROR(Donnéesutilisateurs[[#This Row],[Nombre total de points acquis]]/Nombretotaldepoints,"")</f>
        <v>0.75</v>
      </c>
      <c r="K38" s="11">
        <f ca="1">IFERROR(SUM(Donnéesutilisateurs[[#This Row],[Questionnaire de base]]:OFFSET(K38,,COUNTA(Nombretotaldepointstest))),"")</f>
        <v>3</v>
      </c>
      <c r="L38" s="8">
        <v>3</v>
      </c>
      <c r="M38" s="8"/>
      <c r="N38" s="8"/>
    </row>
    <row r="39" spans="2:14">
      <c r="B39" s="7" t="s">
        <v>96</v>
      </c>
      <c r="C39" s="7" t="s">
        <v>40</v>
      </c>
      <c r="D39" s="7" t="s">
        <v>17</v>
      </c>
      <c r="E39" s="8" t="s">
        <v>22</v>
      </c>
      <c r="F39" s="7" t="s">
        <v>45</v>
      </c>
      <c r="G39" s="7" t="s">
        <v>244</v>
      </c>
      <c r="H39" s="12">
        <f ca="1">Donnéesutilisateurs[[#This Row],[Nombre total de points acquis]]</f>
        <v>3</v>
      </c>
      <c r="I39" s="8" t="str">
        <f ca="1">VLOOKUP(Donnéesutilisateurs[[#This Row],[%]],Tableaudesnotes[],2,TRUE)</f>
        <v>B+</v>
      </c>
      <c r="J39" s="14">
        <f ca="1">IFERROR(Donnéesutilisateurs[[#This Row],[Nombre total de points acquis]]/Nombretotaldepoints,"")</f>
        <v>0.75</v>
      </c>
      <c r="K39" s="11">
        <f ca="1">IFERROR(SUM(Donnéesutilisateurs[[#This Row],[Questionnaire de base]]:OFFSET(K39,,COUNTA(Nombretotaldepointstest))),"")</f>
        <v>3</v>
      </c>
      <c r="L39" s="8">
        <v>3</v>
      </c>
      <c r="M39" s="15"/>
      <c r="N39" s="15"/>
    </row>
    <row r="40" spans="2:14">
      <c r="B40" s="7" t="s">
        <v>97</v>
      </c>
      <c r="C40" s="7" t="s">
        <v>36</v>
      </c>
      <c r="D40" s="7" t="s">
        <v>17</v>
      </c>
      <c r="E40" s="8" t="s">
        <v>51</v>
      </c>
      <c r="F40" s="7" t="s">
        <v>36</v>
      </c>
      <c r="G40" s="7" t="s">
        <v>245</v>
      </c>
      <c r="H40" s="9">
        <f ca="1">Donnéesutilisateurs[[#This Row],[Nombre total de points acquis]]</f>
        <v>2</v>
      </c>
      <c r="I40" s="8" t="str">
        <f ca="1">VLOOKUP(Donnéesutilisateurs[[#This Row],[%]],Tableaudesnotes[],2,TRUE)</f>
        <v>C+</v>
      </c>
      <c r="J40" s="10">
        <f ca="1">IFERROR(Donnéesutilisateurs[[#This Row],[Nombre total de points acquis]]/Nombretotaldepoints,"")</f>
        <v>0.5</v>
      </c>
      <c r="K40" s="11">
        <f ca="1">IFERROR(SUM(Donnéesutilisateurs[[#This Row],[Questionnaire de base]]:OFFSET(K40,,COUNTA(Nombretotaldepointstest))),"")</f>
        <v>2</v>
      </c>
      <c r="L40" s="8">
        <v>2</v>
      </c>
      <c r="M40" s="8"/>
      <c r="N40" s="8"/>
    </row>
    <row r="41" spans="2:14">
      <c r="B41" s="7" t="s">
        <v>98</v>
      </c>
      <c r="C41" s="7" t="s">
        <v>19</v>
      </c>
      <c r="D41" s="7" t="s">
        <v>17</v>
      </c>
      <c r="E41" s="8" t="s">
        <v>32</v>
      </c>
      <c r="F41" s="7" t="s">
        <v>33</v>
      </c>
      <c r="G41" s="7" t="s">
        <v>289</v>
      </c>
      <c r="H41" s="12">
        <f ca="1">Donnéesutilisateurs[[#This Row],[Nombre total de points acquis]]</f>
        <v>2</v>
      </c>
      <c r="I41" s="8" t="str">
        <f ca="1">VLOOKUP(Donnéesutilisateurs[[#This Row],[%]],Tableaudesnotes[],2,TRUE)</f>
        <v>C+</v>
      </c>
      <c r="J41" s="14">
        <f ca="1">IFERROR(Donnéesutilisateurs[[#This Row],[Nombre total de points acquis]]/Nombretotaldepoints,"")</f>
        <v>0.5</v>
      </c>
      <c r="K41" s="11">
        <f ca="1">IFERROR(SUM(Donnéesutilisateurs[[#This Row],[Questionnaire de base]]:OFFSET(K41,,COUNTA(Nombretotaldepointstest))),"")</f>
        <v>2</v>
      </c>
      <c r="L41" s="8">
        <v>2</v>
      </c>
      <c r="M41" s="15"/>
      <c r="N41" s="15"/>
    </row>
    <row r="42" spans="2:14">
      <c r="B42" s="7" t="s">
        <v>99</v>
      </c>
      <c r="C42" s="7" t="s">
        <v>100</v>
      </c>
      <c r="D42" s="7" t="s">
        <v>17</v>
      </c>
      <c r="E42" s="8" t="s">
        <v>51</v>
      </c>
      <c r="F42" s="7" t="s">
        <v>36</v>
      </c>
      <c r="G42" s="7" t="s">
        <v>246</v>
      </c>
      <c r="H42" s="12">
        <f ca="1">Donnéesutilisateurs[[#This Row],[Nombre total de points acquis]]</f>
        <v>3</v>
      </c>
      <c r="I42" s="8" t="str">
        <f ca="1">VLOOKUP(Donnéesutilisateurs[[#This Row],[%]],Tableaudesnotes[],2,TRUE)</f>
        <v>B+</v>
      </c>
      <c r="J42" s="14">
        <f ca="1">IFERROR(Donnéesutilisateurs[[#This Row],[Nombre total de points acquis]]/Nombretotaldepoints,"")</f>
        <v>0.75</v>
      </c>
      <c r="K42" s="11">
        <f ca="1">IFERROR(SUM(Donnéesutilisateurs[[#This Row],[Questionnaire de base]]:OFFSET(K42,,COUNTA(Nombretotaldepointstest))),"")</f>
        <v>3</v>
      </c>
      <c r="L42" s="8">
        <v>3</v>
      </c>
      <c r="M42" s="15"/>
      <c r="N42" s="15"/>
    </row>
    <row r="43" spans="2:14">
      <c r="B43" s="7" t="s">
        <v>101</v>
      </c>
      <c r="C43" s="7" t="s">
        <v>102</v>
      </c>
      <c r="D43" s="7" t="s">
        <v>17</v>
      </c>
      <c r="E43" s="8" t="s">
        <v>60</v>
      </c>
      <c r="F43" s="7" t="s">
        <v>19</v>
      </c>
      <c r="G43" s="7" t="s">
        <v>196</v>
      </c>
      <c r="H43" s="9">
        <f ca="1">Donnéesutilisateurs[[#This Row],[Nombre total de points acquis]]</f>
        <v>4</v>
      </c>
      <c r="I43" s="8" t="str">
        <f ca="1">VLOOKUP(Donnéesutilisateurs[[#This Row],[%]],Tableaudesnotes[],2,TRUE)</f>
        <v>A+</v>
      </c>
      <c r="J43" s="10">
        <f ca="1">IFERROR(Donnéesutilisateurs[[#This Row],[Nombre total de points acquis]]/Nombretotaldepoints,"")</f>
        <v>1</v>
      </c>
      <c r="K43" s="11">
        <f ca="1">IFERROR(SUM(Donnéesutilisateurs[[#This Row],[Questionnaire de base]]:OFFSET(K43,,COUNTA(Nombretotaldepointstest))),"")</f>
        <v>4</v>
      </c>
      <c r="L43" s="8">
        <v>4</v>
      </c>
      <c r="M43" s="8"/>
      <c r="N43" s="8"/>
    </row>
    <row r="44" spans="2:14">
      <c r="B44" s="7" t="s">
        <v>103</v>
      </c>
      <c r="C44" s="7" t="s">
        <v>104</v>
      </c>
      <c r="D44" s="7" t="s">
        <v>17</v>
      </c>
      <c r="E44" s="8" t="s">
        <v>22</v>
      </c>
      <c r="F44" s="7" t="s">
        <v>79</v>
      </c>
      <c r="G44" s="7" t="s">
        <v>247</v>
      </c>
      <c r="H44" s="9">
        <f ca="1">Donnéesutilisateurs[[#This Row],[Nombre total de points acquis]]</f>
        <v>2</v>
      </c>
      <c r="I44" s="8" t="str">
        <f ca="1">VLOOKUP(Donnéesutilisateurs[[#This Row],[%]],Tableaudesnotes[],2,TRUE)</f>
        <v>C+</v>
      </c>
      <c r="J44" s="10">
        <f ca="1">IFERROR(Donnéesutilisateurs[[#This Row],[Nombre total de points acquis]]/Nombretotaldepoints,"")</f>
        <v>0.5</v>
      </c>
      <c r="K44" s="11">
        <f ca="1">IFERROR(SUM(Donnéesutilisateurs[[#This Row],[Questionnaire de base]]:OFFSET(K44,,COUNTA(Nombretotaldepointstest))),"")</f>
        <v>2</v>
      </c>
      <c r="L44" s="8">
        <v>2</v>
      </c>
      <c r="M44" s="8"/>
      <c r="N44" s="8"/>
    </row>
    <row r="45" spans="2:14">
      <c r="B45" s="7" t="s">
        <v>105</v>
      </c>
      <c r="C45" s="7" t="s">
        <v>106</v>
      </c>
      <c r="D45" s="7" t="s">
        <v>17</v>
      </c>
      <c r="E45" s="8" t="s">
        <v>39</v>
      </c>
      <c r="F45" s="7" t="s">
        <v>54</v>
      </c>
      <c r="G45" s="7" t="s">
        <v>248</v>
      </c>
      <c r="H45" s="9">
        <f ca="1">Donnéesutilisateurs[[#This Row],[Nombre total de points acquis]]</f>
        <v>2</v>
      </c>
      <c r="I45" s="8" t="str">
        <f ca="1">VLOOKUP(Donnéesutilisateurs[[#This Row],[%]],Tableaudesnotes[],2,TRUE)</f>
        <v>C+</v>
      </c>
      <c r="J45" s="10">
        <f ca="1">IFERROR(Donnéesutilisateurs[[#This Row],[Nombre total de points acquis]]/Nombretotaldepoints,"")</f>
        <v>0.5</v>
      </c>
      <c r="K45" s="11">
        <f ca="1">IFERROR(SUM(Donnéesutilisateurs[[#This Row],[Questionnaire de base]]:OFFSET(K45,,COUNTA(Nombretotaldepointstest))),"")</f>
        <v>2</v>
      </c>
      <c r="L45" s="8">
        <v>2</v>
      </c>
      <c r="M45" s="8"/>
      <c r="N45" s="8"/>
    </row>
    <row r="46" spans="2:14">
      <c r="B46" s="7" t="s">
        <v>107</v>
      </c>
      <c r="C46" s="7" t="s">
        <v>108</v>
      </c>
      <c r="D46" s="7" t="s">
        <v>17</v>
      </c>
      <c r="E46" s="8" t="s">
        <v>22</v>
      </c>
      <c r="F46" s="7" t="s">
        <v>23</v>
      </c>
      <c r="G46" s="7" t="s">
        <v>249</v>
      </c>
      <c r="H46" s="9">
        <f ca="1">Donnéesutilisateurs[[#This Row],[Nombre total de points acquis]]</f>
        <v>3</v>
      </c>
      <c r="I46" s="8" t="str">
        <f ca="1">VLOOKUP(Donnéesutilisateurs[[#This Row],[%]],Tableaudesnotes[],2,TRUE)</f>
        <v>B+</v>
      </c>
      <c r="J46" s="10">
        <f ca="1">IFERROR(Donnéesutilisateurs[[#This Row],[Nombre total de points acquis]]/Nombretotaldepoints,"")</f>
        <v>0.75</v>
      </c>
      <c r="K46" s="11">
        <f ca="1">IFERROR(SUM(Donnéesutilisateurs[[#This Row],[Questionnaire de base]]:OFFSET(K46,,COUNTA(Nombretotaldepointstest))),"")</f>
        <v>3</v>
      </c>
      <c r="L46" s="8">
        <v>3</v>
      </c>
      <c r="M46" s="8"/>
      <c r="N46" s="8"/>
    </row>
    <row r="47" spans="2:14">
      <c r="B47" s="7" t="s">
        <v>109</v>
      </c>
      <c r="C47" s="7" t="s">
        <v>110</v>
      </c>
      <c r="D47" s="7" t="s">
        <v>17</v>
      </c>
      <c r="E47" s="8" t="s">
        <v>22</v>
      </c>
      <c r="F47" s="7" t="s">
        <v>33</v>
      </c>
      <c r="G47" s="7" t="s">
        <v>250</v>
      </c>
      <c r="H47" s="12">
        <f ca="1">Donnéesutilisateurs[[#This Row],[Nombre total de points acquis]]</f>
        <v>2</v>
      </c>
      <c r="I47" s="8" t="str">
        <f ca="1">VLOOKUP(Donnéesutilisateurs[[#This Row],[%]],Tableaudesnotes[],2,TRUE)</f>
        <v>C+</v>
      </c>
      <c r="J47" s="14">
        <f ca="1">IFERROR(Donnéesutilisateurs[[#This Row],[Nombre total de points acquis]]/Nombretotaldepoints,"")</f>
        <v>0.5</v>
      </c>
      <c r="K47" s="11">
        <f ca="1">IFERROR(SUM(Donnéesutilisateurs[[#This Row],[Questionnaire de base]]:OFFSET(K47,,COUNTA(Nombretotaldepointstest))),"")</f>
        <v>2</v>
      </c>
      <c r="L47" s="8">
        <v>2</v>
      </c>
      <c r="M47" s="15"/>
      <c r="N47" s="15"/>
    </row>
    <row r="48" spans="2:14">
      <c r="B48" s="7" t="s">
        <v>111</v>
      </c>
      <c r="C48" s="7" t="s">
        <v>112</v>
      </c>
      <c r="D48" s="7" t="s">
        <v>17</v>
      </c>
      <c r="E48" s="8" t="s">
        <v>22</v>
      </c>
      <c r="F48" s="7" t="s">
        <v>36</v>
      </c>
      <c r="G48" s="7" t="s">
        <v>251</v>
      </c>
      <c r="H48" s="12">
        <f ca="1">Donnéesutilisateurs[[#This Row],[Nombre total de points acquis]]</f>
        <v>2</v>
      </c>
      <c r="I48" s="8" t="str">
        <f ca="1">VLOOKUP(Donnéesutilisateurs[[#This Row],[%]],Tableaudesnotes[],2,TRUE)</f>
        <v>C+</v>
      </c>
      <c r="J48" s="14">
        <f ca="1">IFERROR(Donnéesutilisateurs[[#This Row],[Nombre total de points acquis]]/Nombretotaldepoints,"")</f>
        <v>0.5</v>
      </c>
      <c r="K48" s="11">
        <f ca="1">IFERROR(SUM(Donnéesutilisateurs[[#This Row],[Questionnaire de base]]:OFFSET(K48,,COUNTA(Nombretotaldepointstest))),"")</f>
        <v>2</v>
      </c>
      <c r="L48" s="8">
        <v>2</v>
      </c>
      <c r="M48" s="15"/>
      <c r="N48" s="15"/>
    </row>
    <row r="49" spans="2:14">
      <c r="B49" s="7" t="s">
        <v>113</v>
      </c>
      <c r="C49" s="7" t="s">
        <v>114</v>
      </c>
      <c r="D49" s="7" t="s">
        <v>17</v>
      </c>
      <c r="E49" s="8" t="s">
        <v>22</v>
      </c>
      <c r="F49" s="7" t="s">
        <v>23</v>
      </c>
      <c r="G49" s="7" t="s">
        <v>196</v>
      </c>
      <c r="H49" s="9">
        <f ca="1">Donnéesutilisateurs[[#This Row],[Nombre total de points acquis]]</f>
        <v>4</v>
      </c>
      <c r="I49" s="8" t="str">
        <f ca="1">VLOOKUP(Donnéesutilisateurs[[#This Row],[%]],Tableaudesnotes[],2,TRUE)</f>
        <v>A+</v>
      </c>
      <c r="J49" s="10">
        <f ca="1">IFERROR(Donnéesutilisateurs[[#This Row],[Nombre total de points acquis]]/Nombretotaldepoints,"")</f>
        <v>1</v>
      </c>
      <c r="K49" s="11">
        <f ca="1">IFERROR(SUM(Donnéesutilisateurs[[#This Row],[Questionnaire de base]]:OFFSET(K49,,COUNTA(Nombretotaldepointstest))),"")</f>
        <v>4</v>
      </c>
      <c r="L49" s="8">
        <v>4</v>
      </c>
      <c r="M49" s="8"/>
      <c r="N49" s="8"/>
    </row>
    <row r="50" spans="2:14">
      <c r="B50" s="7" t="s">
        <v>115</v>
      </c>
      <c r="C50" s="7" t="s">
        <v>116</v>
      </c>
      <c r="D50" s="7" t="s">
        <v>17</v>
      </c>
      <c r="E50" s="8" t="s">
        <v>51</v>
      </c>
      <c r="F50" s="7" t="s">
        <v>23</v>
      </c>
      <c r="G50" s="7" t="s">
        <v>252</v>
      </c>
      <c r="H50" s="12">
        <f ca="1">Donnéesutilisateurs[[#This Row],[Nombre total de points acquis]]</f>
        <v>4</v>
      </c>
      <c r="I50" s="8" t="str">
        <f ca="1">VLOOKUP(Donnéesutilisateurs[[#This Row],[%]],Tableaudesnotes[],2,TRUE)</f>
        <v>A+</v>
      </c>
      <c r="J50" s="14">
        <f ca="1">IFERROR(Donnéesutilisateurs[[#This Row],[Nombre total de points acquis]]/Nombretotaldepoints,"")</f>
        <v>1</v>
      </c>
      <c r="K50" s="11">
        <f ca="1">IFERROR(SUM(Donnéesutilisateurs[[#This Row],[Questionnaire de base]]:OFFSET(K50,,COUNTA(Nombretotaldepointstest))),"")</f>
        <v>4</v>
      </c>
      <c r="L50" s="8">
        <v>4</v>
      </c>
      <c r="M50" s="15"/>
      <c r="N50" s="15"/>
    </row>
    <row r="51" spans="2:14">
      <c r="B51" s="16" t="s">
        <v>117</v>
      </c>
      <c r="C51" s="16" t="s">
        <v>118</v>
      </c>
      <c r="D51" s="16" t="s">
        <v>28</v>
      </c>
      <c r="E51" s="17" t="s">
        <v>22</v>
      </c>
      <c r="F51" s="18" t="s">
        <v>29</v>
      </c>
      <c r="G51" s="18" t="s">
        <v>253</v>
      </c>
      <c r="H51" s="9">
        <f ca="1">Donnéesutilisateurs[[#This Row],[Nombre total de points acquis]]</f>
        <v>2</v>
      </c>
      <c r="I51" s="8" t="str">
        <f ca="1">VLOOKUP(Donnéesutilisateurs[[#This Row],[%]],Tableaudesnotes[],2,TRUE)</f>
        <v>C+</v>
      </c>
      <c r="J51" s="10">
        <f ca="1">IFERROR(Donnéesutilisateurs[[#This Row],[Nombre total de points acquis]]/Nombretotaldepoints,"")</f>
        <v>0.5</v>
      </c>
      <c r="K51" s="11">
        <f ca="1">IFERROR(SUM(Donnéesutilisateurs[[#This Row],[Questionnaire de base]]:OFFSET(K51,,COUNTA(Nombretotaldepointstest))),"")</f>
        <v>2</v>
      </c>
      <c r="L51" s="8">
        <v>2</v>
      </c>
      <c r="M51" s="8"/>
      <c r="N51" s="8"/>
    </row>
    <row r="52" spans="2:14">
      <c r="B52" s="7" t="s">
        <v>119</v>
      </c>
      <c r="C52" s="7" t="s">
        <v>120</v>
      </c>
      <c r="D52" s="7" t="s">
        <v>17</v>
      </c>
      <c r="E52" s="8" t="s">
        <v>22</v>
      </c>
      <c r="F52" s="7" t="s">
        <v>79</v>
      </c>
      <c r="G52" s="7" t="s">
        <v>254</v>
      </c>
      <c r="H52" s="12">
        <f ca="1">Donnéesutilisateurs[[#This Row],[Nombre total de points acquis]]</f>
        <v>3</v>
      </c>
      <c r="I52" s="8" t="str">
        <f ca="1">VLOOKUP(Donnéesutilisateurs[[#This Row],[%]],Tableaudesnotes[],2,TRUE)</f>
        <v>B+</v>
      </c>
      <c r="J52" s="14">
        <f ca="1">IFERROR(Donnéesutilisateurs[[#This Row],[Nombre total de points acquis]]/Nombretotaldepoints,"")</f>
        <v>0.75</v>
      </c>
      <c r="K52" s="11">
        <f ca="1">IFERROR(SUM(Donnéesutilisateurs[[#This Row],[Questionnaire de base]]:OFFSET(K52,,COUNTA(Nombretotaldepointstest))),"")</f>
        <v>3</v>
      </c>
      <c r="L52" s="8">
        <v>3</v>
      </c>
      <c r="M52" s="15"/>
      <c r="N52" s="15"/>
    </row>
    <row r="53" spans="2:14">
      <c r="B53" s="16" t="s">
        <v>121</v>
      </c>
      <c r="C53" s="16" t="s">
        <v>122</v>
      </c>
      <c r="D53" s="16" t="s">
        <v>28</v>
      </c>
      <c r="E53" s="17" t="s">
        <v>22</v>
      </c>
      <c r="F53" s="18" t="s">
        <v>40</v>
      </c>
      <c r="G53" s="18" t="s">
        <v>255</v>
      </c>
      <c r="H53" s="12">
        <f ca="1">Donnéesutilisateurs[[#This Row],[Nombre total de points acquis]]</f>
        <v>2</v>
      </c>
      <c r="I53" s="8" t="str">
        <f ca="1">VLOOKUP(Donnéesutilisateurs[[#This Row],[%]],Tableaudesnotes[],2,TRUE)</f>
        <v>C+</v>
      </c>
      <c r="J53" s="14">
        <f ca="1">IFERROR(Donnéesutilisateurs[[#This Row],[Nombre total de points acquis]]/Nombretotaldepoints,"")</f>
        <v>0.5</v>
      </c>
      <c r="K53" s="11">
        <f ca="1">IFERROR(SUM(Donnéesutilisateurs[[#This Row],[Questionnaire de base]]:OFFSET(K53,,COUNTA(Nombretotaldepointstest))),"")</f>
        <v>2</v>
      </c>
      <c r="L53" s="8">
        <v>2</v>
      </c>
      <c r="M53" s="15"/>
      <c r="N53" s="15"/>
    </row>
    <row r="54" spans="2:14">
      <c r="B54" s="16" t="s">
        <v>123</v>
      </c>
      <c r="C54" s="16" t="s">
        <v>124</v>
      </c>
      <c r="D54" s="16" t="s">
        <v>28</v>
      </c>
      <c r="E54" s="17" t="s">
        <v>125</v>
      </c>
      <c r="F54" s="18" t="s">
        <v>29</v>
      </c>
      <c r="G54" s="18" t="s">
        <v>256</v>
      </c>
      <c r="H54" s="12">
        <f ca="1">Donnéesutilisateurs[[#This Row],[Nombre total de points acquis]]</f>
        <v>3</v>
      </c>
      <c r="I54" s="8" t="str">
        <f ca="1">VLOOKUP(Donnéesutilisateurs[[#This Row],[%]],Tableaudesnotes[],2,TRUE)</f>
        <v>B+</v>
      </c>
      <c r="J54" s="14">
        <f ca="1">IFERROR(Donnéesutilisateurs[[#This Row],[Nombre total de points acquis]]/Nombretotaldepoints,"")</f>
        <v>0.75</v>
      </c>
      <c r="K54" s="11">
        <f ca="1">IFERROR(SUM(Donnéesutilisateurs[[#This Row],[Questionnaire de base]]:OFFSET(K54,,COUNTA(Nombretotaldepointstest))),"")</f>
        <v>3</v>
      </c>
      <c r="L54" s="8">
        <v>3</v>
      </c>
      <c r="M54" s="15"/>
      <c r="N54" s="15"/>
    </row>
    <row r="55" spans="2:14">
      <c r="B55" s="7" t="s">
        <v>126</v>
      </c>
      <c r="C55" s="7" t="s">
        <v>127</v>
      </c>
      <c r="D55" s="7" t="s">
        <v>17</v>
      </c>
      <c r="E55" s="8" t="s">
        <v>22</v>
      </c>
      <c r="F55" s="7" t="s">
        <v>79</v>
      </c>
      <c r="G55" s="7" t="s">
        <v>257</v>
      </c>
      <c r="H55" s="12">
        <f ca="1">Donnéesutilisateurs[[#This Row],[Nombre total de points acquis]]</f>
        <v>3</v>
      </c>
      <c r="I55" s="8" t="str">
        <f ca="1">VLOOKUP(Donnéesutilisateurs[[#This Row],[%]],Tableaudesnotes[],2,TRUE)</f>
        <v>B+</v>
      </c>
      <c r="J55" s="14">
        <f ca="1">IFERROR(Donnéesutilisateurs[[#This Row],[Nombre total de points acquis]]/Nombretotaldepoints,"")</f>
        <v>0.75</v>
      </c>
      <c r="K55" s="11">
        <f ca="1">IFERROR(SUM(Donnéesutilisateurs[[#This Row],[Questionnaire de base]]:OFFSET(K55,,COUNTA(Nombretotaldepointstest))),"")</f>
        <v>3</v>
      </c>
      <c r="L55" s="8">
        <v>3</v>
      </c>
      <c r="M55" s="15"/>
      <c r="N55" s="15"/>
    </row>
    <row r="56" spans="2:14">
      <c r="B56" s="7" t="s">
        <v>128</v>
      </c>
      <c r="C56" s="7" t="s">
        <v>129</v>
      </c>
      <c r="D56" s="7" t="s">
        <v>17</v>
      </c>
      <c r="E56" s="8" t="s">
        <v>22</v>
      </c>
      <c r="F56" s="7" t="s">
        <v>33</v>
      </c>
      <c r="G56" s="7" t="s">
        <v>305</v>
      </c>
      <c r="H56" s="9">
        <f ca="1">Donnéesutilisateurs[[#This Row],[Nombre total de points acquis]]</f>
        <v>1</v>
      </c>
      <c r="I56" s="8" t="str">
        <f ca="1">VLOOKUP(Donnéesutilisateurs[[#This Row],[%]],Tableaudesnotes[],2,TRUE)</f>
        <v>D+</v>
      </c>
      <c r="J56" s="10">
        <f ca="1">IFERROR(Donnéesutilisateurs[[#This Row],[Nombre total de points acquis]]/Nombretotaldepoints,"")</f>
        <v>0.25</v>
      </c>
      <c r="K56" s="11">
        <f ca="1">IFERROR(SUM(Donnéesutilisateurs[[#This Row],[Questionnaire de base]]:OFFSET(K56,,COUNTA(Nombretotaldepointstest))),"")</f>
        <v>1</v>
      </c>
      <c r="L56" s="8">
        <v>1</v>
      </c>
      <c r="M56" s="8"/>
      <c r="N56" s="8"/>
    </row>
    <row r="57" spans="2:14">
      <c r="B57" s="7" t="s">
        <v>130</v>
      </c>
      <c r="C57" s="7" t="s">
        <v>29</v>
      </c>
      <c r="D57" s="7" t="s">
        <v>17</v>
      </c>
      <c r="E57" s="8" t="s">
        <v>82</v>
      </c>
      <c r="F57" s="7" t="s">
        <v>23</v>
      </c>
      <c r="G57" s="7" t="s">
        <v>258</v>
      </c>
      <c r="H57" s="12">
        <f ca="1">Donnéesutilisateurs[[#This Row],[Nombre total de points acquis]]</f>
        <v>2</v>
      </c>
      <c r="I57" s="8" t="str">
        <f ca="1">VLOOKUP(Donnéesutilisateurs[[#This Row],[%]],Tableaudesnotes[],2,TRUE)</f>
        <v>C+</v>
      </c>
      <c r="J57" s="14">
        <f ca="1">IFERROR(Donnéesutilisateurs[[#This Row],[Nombre total de points acquis]]/Nombretotaldepoints,"")</f>
        <v>0.5</v>
      </c>
      <c r="K57" s="11">
        <f ca="1">IFERROR(SUM(Donnéesutilisateurs[[#This Row],[Questionnaire de base]]:OFFSET(K57,,COUNTA(Nombretotaldepointstest))),"")</f>
        <v>2</v>
      </c>
      <c r="L57" s="8">
        <v>2</v>
      </c>
      <c r="M57" s="15"/>
      <c r="N57" s="15"/>
    </row>
    <row r="58" spans="2:14">
      <c r="B58" s="7" t="s">
        <v>130</v>
      </c>
      <c r="C58" s="7" t="s">
        <v>131</v>
      </c>
      <c r="D58" s="7" t="s">
        <v>17</v>
      </c>
      <c r="E58" s="8" t="s">
        <v>132</v>
      </c>
      <c r="F58" s="7" t="s">
        <v>33</v>
      </c>
      <c r="G58" s="7" t="s">
        <v>259</v>
      </c>
      <c r="H58" s="9">
        <f ca="1">Donnéesutilisateurs[[#This Row],[Nombre total de points acquis]]</f>
        <v>2</v>
      </c>
      <c r="I58" s="8" t="str">
        <f ca="1">VLOOKUP(Donnéesutilisateurs[[#This Row],[%]],Tableaudesnotes[],2,TRUE)</f>
        <v>C+</v>
      </c>
      <c r="J58" s="10">
        <f ca="1">IFERROR(Donnéesutilisateurs[[#This Row],[Nombre total de points acquis]]/Nombretotaldepoints,"")</f>
        <v>0.5</v>
      </c>
      <c r="K58" s="11">
        <f ca="1">IFERROR(SUM(Donnéesutilisateurs[[#This Row],[Questionnaire de base]]:OFFSET(K58,,COUNTA(Nombretotaldepointstest))),"")</f>
        <v>2</v>
      </c>
      <c r="L58" s="8">
        <v>2</v>
      </c>
      <c r="M58" s="8"/>
      <c r="N58" s="8"/>
    </row>
    <row r="59" spans="2:14">
      <c r="B59" s="7" t="s">
        <v>133</v>
      </c>
      <c r="C59" s="7" t="s">
        <v>134</v>
      </c>
      <c r="D59" s="7" t="s">
        <v>17</v>
      </c>
      <c r="E59" s="8" t="s">
        <v>32</v>
      </c>
      <c r="F59" s="7" t="s">
        <v>54</v>
      </c>
      <c r="G59" s="7" t="s">
        <v>260</v>
      </c>
      <c r="H59" s="9">
        <f ca="1">Donnéesutilisateurs[[#This Row],[Nombre total de points acquis]]</f>
        <v>2</v>
      </c>
      <c r="I59" s="8" t="str">
        <f ca="1">VLOOKUP(Donnéesutilisateurs[[#This Row],[%]],Tableaudesnotes[],2,TRUE)</f>
        <v>C+</v>
      </c>
      <c r="J59" s="10">
        <f ca="1">IFERROR(Donnéesutilisateurs[[#This Row],[Nombre total de points acquis]]/Nombretotaldepoints,"")</f>
        <v>0.5</v>
      </c>
      <c r="K59" s="11">
        <f ca="1">IFERROR(SUM(Donnéesutilisateurs[[#This Row],[Questionnaire de base]]:OFFSET(K59,,COUNTA(Nombretotaldepointstest))),"")</f>
        <v>2</v>
      </c>
      <c r="L59" s="8">
        <v>2</v>
      </c>
      <c r="M59" s="8"/>
      <c r="N59" s="8"/>
    </row>
    <row r="60" spans="2:14">
      <c r="B60" s="7" t="s">
        <v>135</v>
      </c>
      <c r="C60" s="7" t="s">
        <v>136</v>
      </c>
      <c r="D60" s="7" t="s">
        <v>17</v>
      </c>
      <c r="E60" s="8" t="s">
        <v>51</v>
      </c>
      <c r="F60" s="7" t="s">
        <v>45</v>
      </c>
      <c r="G60" s="7" t="s">
        <v>261</v>
      </c>
      <c r="H60" s="9">
        <f ca="1">Donnéesutilisateurs[[#This Row],[Nombre total de points acquis]]</f>
        <v>3</v>
      </c>
      <c r="I60" s="8" t="str">
        <f ca="1">VLOOKUP(Donnéesutilisateurs[[#This Row],[%]],Tableaudesnotes[],2,TRUE)</f>
        <v>B+</v>
      </c>
      <c r="J60" s="10">
        <f ca="1">IFERROR(Donnéesutilisateurs[[#This Row],[Nombre total de points acquis]]/Nombretotaldepoints,"")</f>
        <v>0.75</v>
      </c>
      <c r="K60" s="11">
        <f ca="1">IFERROR(SUM(Donnéesutilisateurs[[#This Row],[Questionnaire de base]]:OFFSET(K60,,COUNTA(Nombretotaldepointstest))),"")</f>
        <v>3</v>
      </c>
      <c r="L60" s="8">
        <v>3</v>
      </c>
      <c r="M60" s="8"/>
      <c r="N60" s="8"/>
    </row>
    <row r="61" spans="2:14">
      <c r="B61" s="7" t="s">
        <v>137</v>
      </c>
      <c r="C61" s="7" t="s">
        <v>138</v>
      </c>
      <c r="D61" s="7" t="s">
        <v>17</v>
      </c>
      <c r="E61" s="8" t="s">
        <v>51</v>
      </c>
      <c r="F61" s="7" t="s">
        <v>54</v>
      </c>
      <c r="G61" s="7" t="s">
        <v>262</v>
      </c>
      <c r="H61" s="9">
        <f ca="1">Donnéesutilisateurs[[#This Row],[Nombre total de points acquis]]</f>
        <v>4</v>
      </c>
      <c r="I61" s="8" t="str">
        <f ca="1">VLOOKUP(Donnéesutilisateurs[[#This Row],[%]],Tableaudesnotes[],2,TRUE)</f>
        <v>A+</v>
      </c>
      <c r="J61" s="10">
        <f ca="1">IFERROR(Donnéesutilisateurs[[#This Row],[Nombre total de points acquis]]/Nombretotaldepoints,"")</f>
        <v>1</v>
      </c>
      <c r="K61" s="11">
        <f ca="1">IFERROR(SUM(Donnéesutilisateurs[[#This Row],[Questionnaire de base]]:OFFSET(K61,,COUNTA(Nombretotaldepointstest))),"")</f>
        <v>4</v>
      </c>
      <c r="L61" s="8">
        <v>4</v>
      </c>
      <c r="M61" s="8"/>
      <c r="N61" s="8"/>
    </row>
    <row r="62" spans="2:14">
      <c r="B62" s="7" t="s">
        <v>139</v>
      </c>
      <c r="C62" s="7" t="s">
        <v>89</v>
      </c>
      <c r="D62" s="7" t="s">
        <v>17</v>
      </c>
      <c r="E62" s="8" t="s">
        <v>51</v>
      </c>
      <c r="F62" s="7" t="s">
        <v>54</v>
      </c>
      <c r="G62" s="7" t="s">
        <v>263</v>
      </c>
      <c r="H62" s="12">
        <f ca="1">Donnéesutilisateurs[[#This Row],[Nombre total de points acquis]]</f>
        <v>3</v>
      </c>
      <c r="I62" s="8" t="str">
        <f ca="1">VLOOKUP(Donnéesutilisateurs[[#This Row],[%]],Tableaudesnotes[],2,TRUE)</f>
        <v>B+</v>
      </c>
      <c r="J62" s="14">
        <f ca="1">IFERROR(Donnéesutilisateurs[[#This Row],[Nombre total de points acquis]]/Nombretotaldepoints,"")</f>
        <v>0.75</v>
      </c>
      <c r="K62" s="11">
        <f ca="1">IFERROR(SUM(Donnéesutilisateurs[[#This Row],[Questionnaire de base]]:OFFSET(K62,,COUNTA(Nombretotaldepointstest))),"")</f>
        <v>3</v>
      </c>
      <c r="L62" s="8">
        <v>3</v>
      </c>
      <c r="M62" s="15"/>
      <c r="N62" s="15"/>
    </row>
    <row r="63" spans="2:14">
      <c r="B63" s="7" t="s">
        <v>140</v>
      </c>
      <c r="C63" s="7" t="s">
        <v>141</v>
      </c>
      <c r="D63" s="7" t="s">
        <v>17</v>
      </c>
      <c r="E63" s="8" t="s">
        <v>142</v>
      </c>
      <c r="F63" s="7" t="s">
        <v>79</v>
      </c>
      <c r="G63" s="7" t="s">
        <v>197</v>
      </c>
      <c r="H63" s="9">
        <f ca="1">Donnéesutilisateurs[[#This Row],[Nombre total de points acquis]]</f>
        <v>4</v>
      </c>
      <c r="I63" s="8" t="str">
        <f ca="1">VLOOKUP(Donnéesutilisateurs[[#This Row],[%]],Tableaudesnotes[],2,TRUE)</f>
        <v>A+</v>
      </c>
      <c r="J63" s="10">
        <f ca="1">IFERROR(Donnéesutilisateurs[[#This Row],[Nombre total de points acquis]]/Nombretotaldepoints,"")</f>
        <v>1</v>
      </c>
      <c r="K63" s="11">
        <f ca="1">IFERROR(SUM(Donnéesutilisateurs[[#This Row],[Questionnaire de base]]:OFFSET(K63,,COUNTA(Nombretotaldepointstest))),"")</f>
        <v>4</v>
      </c>
      <c r="L63" s="8">
        <v>4</v>
      </c>
      <c r="M63" s="8"/>
      <c r="N63" s="8"/>
    </row>
    <row r="64" spans="2:14">
      <c r="B64" s="7" t="s">
        <v>143</v>
      </c>
      <c r="C64" s="7" t="s">
        <v>129</v>
      </c>
      <c r="D64" s="7" t="s">
        <v>17</v>
      </c>
      <c r="E64" s="8" t="s">
        <v>51</v>
      </c>
      <c r="F64" s="7" t="s">
        <v>45</v>
      </c>
      <c r="G64" s="7" t="s">
        <v>264</v>
      </c>
      <c r="H64" s="9">
        <f ca="1">Donnéesutilisateurs[[#This Row],[Nombre total de points acquis]]</f>
        <v>3</v>
      </c>
      <c r="I64" s="8" t="str">
        <f ca="1">VLOOKUP(Donnéesutilisateurs[[#This Row],[%]],Tableaudesnotes[],2,TRUE)</f>
        <v>B+</v>
      </c>
      <c r="J64" s="10">
        <f ca="1">IFERROR(Donnéesutilisateurs[[#This Row],[Nombre total de points acquis]]/Nombretotaldepoints,"")</f>
        <v>0.75</v>
      </c>
      <c r="K64" s="11">
        <f ca="1">IFERROR(SUM(Donnéesutilisateurs[[#This Row],[Questionnaire de base]]:OFFSET(K64,,COUNTA(Nombretotaldepointstest))),"")</f>
        <v>3</v>
      </c>
      <c r="L64" s="8">
        <v>3</v>
      </c>
      <c r="M64" s="8"/>
      <c r="N64" s="8"/>
    </row>
    <row r="65" spans="2:14">
      <c r="B65" s="7" t="s">
        <v>144</v>
      </c>
      <c r="C65" s="7" t="s">
        <v>145</v>
      </c>
      <c r="D65" s="7" t="s">
        <v>17</v>
      </c>
      <c r="E65" s="8" t="s">
        <v>22</v>
      </c>
      <c r="F65" s="7" t="s">
        <v>79</v>
      </c>
      <c r="G65" s="7" t="s">
        <v>265</v>
      </c>
      <c r="H65" s="9">
        <f ca="1">Donnéesutilisateurs[[#This Row],[Nombre total de points acquis]]</f>
        <v>2</v>
      </c>
      <c r="I65" s="8" t="str">
        <f ca="1">VLOOKUP(Donnéesutilisateurs[[#This Row],[%]],Tableaudesnotes[],2,TRUE)</f>
        <v>C+</v>
      </c>
      <c r="J65" s="10">
        <f ca="1">IFERROR(Donnéesutilisateurs[[#This Row],[Nombre total de points acquis]]/Nombretotaldepoints,"")</f>
        <v>0.5</v>
      </c>
      <c r="K65" s="11">
        <f ca="1">IFERROR(SUM(Donnéesutilisateurs[[#This Row],[Questionnaire de base]]:OFFSET(K65,,COUNTA(Nombretotaldepointstest))),"")</f>
        <v>2</v>
      </c>
      <c r="L65" s="8">
        <v>2</v>
      </c>
      <c r="M65" s="8"/>
      <c r="N65" s="8"/>
    </row>
    <row r="66" spans="2:14">
      <c r="B66" s="7" t="s">
        <v>146</v>
      </c>
      <c r="C66" s="7" t="s">
        <v>147</v>
      </c>
      <c r="D66" s="7" t="s">
        <v>17</v>
      </c>
      <c r="E66" s="8" t="s">
        <v>22</v>
      </c>
      <c r="F66" s="7" t="s">
        <v>36</v>
      </c>
      <c r="G66" s="7" t="s">
        <v>266</v>
      </c>
      <c r="H66" s="12">
        <f ca="1">Donnéesutilisateurs[[#This Row],[Nombre total de points acquis]]</f>
        <v>2</v>
      </c>
      <c r="I66" s="8" t="str">
        <f ca="1">VLOOKUP(Donnéesutilisateurs[[#This Row],[%]],Tableaudesnotes[],2,TRUE)</f>
        <v>C+</v>
      </c>
      <c r="J66" s="14">
        <f ca="1">IFERROR(Donnéesutilisateurs[[#This Row],[Nombre total de points acquis]]/Nombretotaldepoints,"")</f>
        <v>0.5</v>
      </c>
      <c r="K66" s="11">
        <f ca="1">IFERROR(SUM(Donnéesutilisateurs[[#This Row],[Questionnaire de base]]:OFFSET(K66,,COUNTA(Nombretotaldepointstest))),"")</f>
        <v>2</v>
      </c>
      <c r="L66" s="8">
        <v>2</v>
      </c>
      <c r="M66" s="15"/>
      <c r="N66" s="15"/>
    </row>
    <row r="67" spans="2:14">
      <c r="B67" s="7" t="s">
        <v>148</v>
      </c>
      <c r="C67" s="7" t="s">
        <v>23</v>
      </c>
      <c r="D67" s="7" t="s">
        <v>17</v>
      </c>
      <c r="E67" s="8" t="s">
        <v>51</v>
      </c>
      <c r="F67" s="7" t="s">
        <v>23</v>
      </c>
      <c r="G67" s="7" t="s">
        <v>196</v>
      </c>
      <c r="H67" s="9">
        <f ca="1">Donnéesutilisateurs[[#This Row],[Nombre total de points acquis]]</f>
        <v>4</v>
      </c>
      <c r="I67" s="8" t="str">
        <f ca="1">VLOOKUP(Donnéesutilisateurs[[#This Row],[%]],Tableaudesnotes[],2,TRUE)</f>
        <v>A+</v>
      </c>
      <c r="J67" s="10">
        <f ca="1">IFERROR(Donnéesutilisateurs[[#This Row],[Nombre total de points acquis]]/Nombretotaldepoints,"")</f>
        <v>1</v>
      </c>
      <c r="K67" s="11">
        <f ca="1">IFERROR(SUM(Donnéesutilisateurs[[#This Row],[Questionnaire de base]]:OFFSET(K67,,COUNTA(Nombretotaldepointstest))),"")</f>
        <v>4</v>
      </c>
      <c r="L67" s="8">
        <v>4</v>
      </c>
      <c r="M67" s="8"/>
      <c r="N67" s="8"/>
    </row>
    <row r="68" spans="2:14">
      <c r="B68" s="7" t="s">
        <v>149</v>
      </c>
      <c r="C68" s="7" t="s">
        <v>54</v>
      </c>
      <c r="D68" s="7" t="s">
        <v>17</v>
      </c>
      <c r="E68" s="8" t="s">
        <v>51</v>
      </c>
      <c r="F68" s="7" t="s">
        <v>54</v>
      </c>
      <c r="G68" s="7" t="s">
        <v>267</v>
      </c>
      <c r="H68" s="9">
        <f ca="1">Donnéesutilisateurs[[#This Row],[Nombre total de points acquis]]</f>
        <v>2</v>
      </c>
      <c r="I68" s="8" t="str">
        <f ca="1">VLOOKUP(Donnéesutilisateurs[[#This Row],[%]],Tableaudesnotes[],2,TRUE)</f>
        <v>C+</v>
      </c>
      <c r="J68" s="10">
        <f ca="1">IFERROR(Donnéesutilisateurs[[#This Row],[Nombre total de points acquis]]/Nombretotaldepoints,"")</f>
        <v>0.5</v>
      </c>
      <c r="K68" s="11">
        <f ca="1">IFERROR(SUM(Donnéesutilisateurs[[#This Row],[Questionnaire de base]]:OFFSET(K68,,COUNTA(Nombretotaldepointstest))),"")</f>
        <v>2</v>
      </c>
      <c r="L68" s="8">
        <v>2</v>
      </c>
      <c r="M68" s="8"/>
      <c r="N68" s="8"/>
    </row>
    <row r="69" spans="2:14">
      <c r="B69" s="7" t="s">
        <v>150</v>
      </c>
      <c r="C69" s="7" t="s">
        <v>151</v>
      </c>
      <c r="D69" s="7" t="s">
        <v>17</v>
      </c>
      <c r="E69" s="8" t="s">
        <v>57</v>
      </c>
      <c r="F69" s="7" t="s">
        <v>36</v>
      </c>
      <c r="G69" s="7" t="s">
        <v>268</v>
      </c>
      <c r="H69" s="9">
        <f ca="1">Donnéesutilisateurs[[#This Row],[Nombre total de points acquis]]</f>
        <v>3</v>
      </c>
      <c r="I69" s="8" t="str">
        <f ca="1">VLOOKUP(Donnéesutilisateurs[[#This Row],[%]],Tableaudesnotes[],2,TRUE)</f>
        <v>B+</v>
      </c>
      <c r="J69" s="10">
        <f ca="1">IFERROR(Donnéesutilisateurs[[#This Row],[Nombre total de points acquis]]/Nombretotaldepoints,"")</f>
        <v>0.75</v>
      </c>
      <c r="K69" s="11">
        <f ca="1">IFERROR(SUM(Donnéesutilisateurs[[#This Row],[Questionnaire de base]]:OFFSET(K69,,COUNTA(Nombretotaldepointstest))),"")</f>
        <v>3</v>
      </c>
      <c r="L69" s="8">
        <v>3</v>
      </c>
      <c r="M69" s="8"/>
      <c r="N69" s="8"/>
    </row>
    <row r="70" spans="2:14">
      <c r="B70" s="7" t="s">
        <v>152</v>
      </c>
      <c r="C70" s="7" t="s">
        <v>153</v>
      </c>
      <c r="D70" s="7" t="s">
        <v>17</v>
      </c>
      <c r="E70" s="8" t="s">
        <v>51</v>
      </c>
      <c r="F70" s="7" t="s">
        <v>79</v>
      </c>
      <c r="G70" s="7" t="s">
        <v>269</v>
      </c>
      <c r="H70" s="12">
        <f ca="1">Donnéesutilisateurs[[#This Row],[Nombre total de points acquis]]</f>
        <v>3</v>
      </c>
      <c r="I70" s="8" t="str">
        <f ca="1">VLOOKUP(Donnéesutilisateurs[[#This Row],[%]],Tableaudesnotes[],2,TRUE)</f>
        <v>B+</v>
      </c>
      <c r="J70" s="14">
        <f ca="1">IFERROR(Donnéesutilisateurs[[#This Row],[Nombre total de points acquis]]/Nombretotaldepoints,"")</f>
        <v>0.75</v>
      </c>
      <c r="K70" s="11">
        <f ca="1">IFERROR(SUM(Donnéesutilisateurs[[#This Row],[Questionnaire de base]]:OFFSET(K70,,COUNTA(Nombretotaldepointstest))),"")</f>
        <v>3</v>
      </c>
      <c r="L70" s="8">
        <v>3</v>
      </c>
      <c r="M70" s="15"/>
      <c r="N70" s="15"/>
    </row>
    <row r="71" spans="2:14">
      <c r="B71" s="7" t="s">
        <v>154</v>
      </c>
      <c r="C71" s="7" t="s">
        <v>155</v>
      </c>
      <c r="D71" s="7" t="s">
        <v>28</v>
      </c>
      <c r="E71" s="8" t="s">
        <v>32</v>
      </c>
      <c r="F71" s="7" t="s">
        <v>29</v>
      </c>
      <c r="G71" s="7" t="s">
        <v>270</v>
      </c>
      <c r="H71" s="9">
        <f ca="1">Donnéesutilisateurs[[#This Row],[Nombre total de points acquis]]</f>
        <v>3</v>
      </c>
      <c r="I71" s="8" t="str">
        <f ca="1">VLOOKUP(Donnéesutilisateurs[[#This Row],[%]],Tableaudesnotes[],2,TRUE)</f>
        <v>B+</v>
      </c>
      <c r="J71" s="10">
        <f ca="1">IFERROR(Donnéesutilisateurs[[#This Row],[Nombre total de points acquis]]/Nombretotaldepoints,"")</f>
        <v>0.75</v>
      </c>
      <c r="K71" s="11">
        <f ca="1">IFERROR(SUM(Donnéesutilisateurs[[#This Row],[Questionnaire de base]]:OFFSET(K71,,COUNTA(Nombretotaldepointstest))),"")</f>
        <v>3</v>
      </c>
      <c r="L71" s="8">
        <v>3</v>
      </c>
      <c r="M71" s="8"/>
      <c r="N71" s="8"/>
    </row>
    <row r="72" spans="2:14">
      <c r="B72" s="7" t="s">
        <v>156</v>
      </c>
      <c r="C72" s="7" t="s">
        <v>157</v>
      </c>
      <c r="D72" s="7" t="s">
        <v>17</v>
      </c>
      <c r="E72" s="8" t="s">
        <v>158</v>
      </c>
      <c r="F72" s="7" t="s">
        <v>23</v>
      </c>
      <c r="G72" s="7" t="s">
        <v>271</v>
      </c>
      <c r="H72" s="9">
        <f ca="1">Donnéesutilisateurs[[#This Row],[Nombre total de points acquis]]</f>
        <v>3</v>
      </c>
      <c r="I72" s="8" t="str">
        <f ca="1">VLOOKUP(Donnéesutilisateurs[[#This Row],[%]],Tableaudesnotes[],2,TRUE)</f>
        <v>B+</v>
      </c>
      <c r="J72" s="10">
        <f ca="1">IFERROR(Donnéesutilisateurs[[#This Row],[Nombre total de points acquis]]/Nombretotaldepoints,"")</f>
        <v>0.75</v>
      </c>
      <c r="K72" s="11">
        <f ca="1">IFERROR(SUM(Donnéesutilisateurs[[#This Row],[Questionnaire de base]]:OFFSET(K72,,COUNTA(Nombretotaldepointstest))),"")</f>
        <v>3</v>
      </c>
      <c r="L72" s="8">
        <v>3</v>
      </c>
      <c r="M72" s="8"/>
      <c r="N72" s="8"/>
    </row>
    <row r="73" spans="2:14">
      <c r="B73" s="7" t="s">
        <v>159</v>
      </c>
      <c r="C73" s="7" t="s">
        <v>160</v>
      </c>
      <c r="D73" s="7" t="s">
        <v>17</v>
      </c>
      <c r="E73" s="8" t="s">
        <v>22</v>
      </c>
      <c r="F73" s="7" t="s">
        <v>33</v>
      </c>
      <c r="G73" s="7" t="s">
        <v>272</v>
      </c>
      <c r="H73" s="12">
        <f ca="1">Donnéesutilisateurs[[#This Row],[Nombre total de points acquis]]</f>
        <v>3</v>
      </c>
      <c r="I73" s="8" t="str">
        <f ca="1">VLOOKUP(Donnéesutilisateurs[[#This Row],[%]],Tableaudesnotes[],2,TRUE)</f>
        <v>B+</v>
      </c>
      <c r="J73" s="14">
        <f ca="1">IFERROR(Donnéesutilisateurs[[#This Row],[Nombre total de points acquis]]/Nombretotaldepoints,"")</f>
        <v>0.75</v>
      </c>
      <c r="K73" s="11">
        <f ca="1">IFERROR(SUM(Donnéesutilisateurs[[#This Row],[Questionnaire de base]]:OFFSET(K73,,COUNTA(Nombretotaldepointstest))),"")</f>
        <v>3</v>
      </c>
      <c r="L73" s="8">
        <v>3</v>
      </c>
      <c r="M73" s="15"/>
      <c r="N73" s="15"/>
    </row>
    <row r="74" spans="2:14">
      <c r="B74" s="7" t="s">
        <v>161</v>
      </c>
      <c r="C74" s="7" t="s">
        <v>162</v>
      </c>
      <c r="D74" s="7" t="s">
        <v>17</v>
      </c>
      <c r="E74" s="8" t="s">
        <v>22</v>
      </c>
      <c r="F74" s="7" t="s">
        <v>36</v>
      </c>
      <c r="G74" s="7" t="s">
        <v>296</v>
      </c>
      <c r="H74" s="12">
        <f ca="1">Donnéesutilisateurs[[#This Row],[Nombre total de points acquis]]</f>
        <v>1</v>
      </c>
      <c r="I74" s="8" t="str">
        <f ca="1">VLOOKUP(Donnéesutilisateurs[[#This Row],[%]],Tableaudesnotes[],2,TRUE)</f>
        <v>D+</v>
      </c>
      <c r="J74" s="14">
        <f ca="1">IFERROR(Donnéesutilisateurs[[#This Row],[Nombre total de points acquis]]/Nombretotaldepoints,"")</f>
        <v>0.25</v>
      </c>
      <c r="K74" s="11">
        <f ca="1">IFERROR(SUM(Donnéesutilisateurs[[#This Row],[Questionnaire de base]]:OFFSET(K74,,COUNTA(Nombretotaldepointstest))),"")</f>
        <v>1</v>
      </c>
      <c r="L74" s="8">
        <v>1</v>
      </c>
      <c r="M74" s="15"/>
      <c r="N74" s="15"/>
    </row>
    <row r="75" spans="2:14">
      <c r="B75" s="7" t="s">
        <v>163</v>
      </c>
      <c r="C75" s="7" t="s">
        <v>54</v>
      </c>
      <c r="D75" s="7" t="s">
        <v>17</v>
      </c>
      <c r="E75" s="8" t="s">
        <v>22</v>
      </c>
      <c r="F75" s="7" t="s">
        <v>54</v>
      </c>
      <c r="G75" s="7" t="s">
        <v>273</v>
      </c>
      <c r="H75" s="9">
        <f ca="1">Donnéesutilisateurs[[#This Row],[Nombre total de points acquis]]</f>
        <v>2</v>
      </c>
      <c r="I75" s="8" t="str">
        <f ca="1">VLOOKUP(Donnéesutilisateurs[[#This Row],[%]],Tableaudesnotes[],2,TRUE)</f>
        <v>C+</v>
      </c>
      <c r="J75" s="10">
        <f ca="1">IFERROR(Donnéesutilisateurs[[#This Row],[Nombre total de points acquis]]/Nombretotaldepoints,"")</f>
        <v>0.5</v>
      </c>
      <c r="K75" s="11">
        <f ca="1">IFERROR(SUM(Donnéesutilisateurs[[#This Row],[Questionnaire de base]]:OFFSET(K75,,COUNTA(Nombretotaldepointstest))),"")</f>
        <v>2</v>
      </c>
      <c r="L75" s="8">
        <v>2</v>
      </c>
      <c r="M75" s="8"/>
      <c r="N75" s="8"/>
    </row>
    <row r="76" spans="2:14">
      <c r="B76" s="7" t="s">
        <v>164</v>
      </c>
      <c r="C76" s="7" t="s">
        <v>165</v>
      </c>
      <c r="D76" s="7" t="s">
        <v>17</v>
      </c>
      <c r="E76" s="8" t="s">
        <v>51</v>
      </c>
      <c r="F76" s="7" t="s">
        <v>54</v>
      </c>
      <c r="G76" s="7" t="s">
        <v>274</v>
      </c>
      <c r="H76" s="12">
        <f ca="1">Donnéesutilisateurs[[#This Row],[Nombre total de points acquis]]</f>
        <v>2</v>
      </c>
      <c r="I76" s="8" t="str">
        <f ca="1">VLOOKUP(Donnéesutilisateurs[[#This Row],[%]],Tableaudesnotes[],2,TRUE)</f>
        <v>C+</v>
      </c>
      <c r="J76" s="14">
        <f ca="1">IFERROR(Donnéesutilisateurs[[#This Row],[Nombre total de points acquis]]/Nombretotaldepoints,"")</f>
        <v>0.5</v>
      </c>
      <c r="K76" s="11">
        <f ca="1">IFERROR(SUM(Donnéesutilisateurs[[#This Row],[Questionnaire de base]]:OFFSET(K76,,COUNTA(Nombretotaldepointstest))),"")</f>
        <v>2</v>
      </c>
      <c r="L76" s="8">
        <v>2</v>
      </c>
      <c r="M76" s="15"/>
      <c r="N76" s="15"/>
    </row>
    <row r="77" spans="2:14">
      <c r="B77" s="7" t="s">
        <v>166</v>
      </c>
      <c r="C77" s="7" t="s">
        <v>167</v>
      </c>
      <c r="D77" s="7" t="s">
        <v>17</v>
      </c>
      <c r="E77" s="8" t="s">
        <v>22</v>
      </c>
      <c r="F77" s="7" t="s">
        <v>79</v>
      </c>
      <c r="G77" s="7" t="s">
        <v>275</v>
      </c>
      <c r="H77" s="9">
        <f ca="1">Donnéesutilisateurs[[#This Row],[Nombre total de points acquis]]</f>
        <v>4</v>
      </c>
      <c r="I77" s="8" t="str">
        <f ca="1">VLOOKUP(Donnéesutilisateurs[[#This Row],[%]],Tableaudesnotes[],2,TRUE)</f>
        <v>A+</v>
      </c>
      <c r="J77" s="10">
        <f ca="1">IFERROR(Donnéesutilisateurs[[#This Row],[Nombre total de points acquis]]/Nombretotaldepoints,"")</f>
        <v>1</v>
      </c>
      <c r="K77" s="11">
        <f ca="1">IFERROR(SUM(Donnéesutilisateurs[[#This Row],[Questionnaire de base]]:OFFSET(K77,,COUNTA(Nombretotaldepointstest))),"")</f>
        <v>4</v>
      </c>
      <c r="L77" s="8">
        <v>4</v>
      </c>
      <c r="M77" s="8"/>
      <c r="N77" s="8"/>
    </row>
    <row r="78" spans="2:14">
      <c r="B78" s="7" t="s">
        <v>168</v>
      </c>
      <c r="C78" s="7" t="s">
        <v>169</v>
      </c>
      <c r="D78" s="7" t="s">
        <v>17</v>
      </c>
      <c r="E78" s="8" t="s">
        <v>39</v>
      </c>
      <c r="F78" s="7" t="s">
        <v>36</v>
      </c>
      <c r="G78" s="7" t="s">
        <v>276</v>
      </c>
      <c r="H78" s="9">
        <f ca="1">Donnéesutilisateurs[[#This Row],[Nombre total de points acquis]]</f>
        <v>2</v>
      </c>
      <c r="I78" s="8" t="str">
        <f ca="1">VLOOKUP(Donnéesutilisateurs[[#This Row],[%]],Tableaudesnotes[],2,TRUE)</f>
        <v>C+</v>
      </c>
      <c r="J78" s="10">
        <f ca="1">IFERROR(Donnéesutilisateurs[[#This Row],[Nombre total de points acquis]]/Nombretotaldepoints,"")</f>
        <v>0.5</v>
      </c>
      <c r="K78" s="11">
        <f ca="1">IFERROR(SUM(Donnéesutilisateurs[[#This Row],[Questionnaire de base]]:OFFSET(K78,,COUNTA(Nombretotaldepointstest))),"")</f>
        <v>2</v>
      </c>
      <c r="L78" s="8">
        <v>2</v>
      </c>
      <c r="M78" s="8"/>
      <c r="N78" s="8"/>
    </row>
    <row r="79" spans="2:14">
      <c r="B79" s="7" t="s">
        <v>170</v>
      </c>
      <c r="C79" s="7" t="s">
        <v>171</v>
      </c>
      <c r="D79" s="7" t="s">
        <v>17</v>
      </c>
      <c r="E79" s="8" t="s">
        <v>51</v>
      </c>
      <c r="F79" s="7" t="s">
        <v>36</v>
      </c>
      <c r="G79" s="7" t="s">
        <v>280</v>
      </c>
      <c r="H79" s="9">
        <f ca="1">Donnéesutilisateurs[[#This Row],[Nombre total de points acquis]]</f>
        <v>3</v>
      </c>
      <c r="I79" s="8" t="str">
        <f ca="1">VLOOKUP(Donnéesutilisateurs[[#This Row],[%]],Tableaudesnotes[],2,TRUE)</f>
        <v>B+</v>
      </c>
      <c r="J79" s="10">
        <f ca="1">IFERROR(Donnéesutilisateurs[[#This Row],[Nombre total de points acquis]]/Nombretotaldepoints,"")</f>
        <v>0.75</v>
      </c>
      <c r="K79" s="11">
        <f ca="1">IFERROR(SUM(Donnéesutilisateurs[[#This Row],[Questionnaire de base]]:OFFSET(K79,,COUNTA(Nombretotaldepointstest))),"")</f>
        <v>3</v>
      </c>
      <c r="L79" s="8">
        <v>3</v>
      </c>
      <c r="M79" s="8"/>
      <c r="N79" s="8"/>
    </row>
    <row r="80" spans="2:14">
      <c r="B80" s="7" t="s">
        <v>172</v>
      </c>
      <c r="C80" s="7" t="s">
        <v>173</v>
      </c>
      <c r="D80" s="7" t="s">
        <v>17</v>
      </c>
      <c r="E80" s="8" t="s">
        <v>57</v>
      </c>
      <c r="F80" s="7" t="s">
        <v>23</v>
      </c>
      <c r="G80" s="7" t="s">
        <v>277</v>
      </c>
      <c r="H80" s="12">
        <f ca="1">Donnéesutilisateurs[[#This Row],[Nombre total de points acquis]]</f>
        <v>2</v>
      </c>
      <c r="I80" s="8" t="str">
        <f ca="1">VLOOKUP(Donnéesutilisateurs[[#This Row],[%]],Tableaudesnotes[],2,TRUE)</f>
        <v>C+</v>
      </c>
      <c r="J80" s="14">
        <f ca="1">IFERROR(Donnéesutilisateurs[[#This Row],[Nombre total de points acquis]]/Nombretotaldepoints,"")</f>
        <v>0.5</v>
      </c>
      <c r="K80" s="11">
        <f ca="1">IFERROR(SUM(Donnéesutilisateurs[[#This Row],[Questionnaire de base]]:OFFSET(K80,,COUNTA(Nombretotaldepointstest))),"")</f>
        <v>2</v>
      </c>
      <c r="L80" s="8">
        <v>2</v>
      </c>
      <c r="M80" s="15"/>
      <c r="N80" s="15"/>
    </row>
    <row r="81" spans="2:14">
      <c r="B81" s="7" t="s">
        <v>174</v>
      </c>
      <c r="C81" s="7" t="s">
        <v>175</v>
      </c>
      <c r="D81" s="7" t="s">
        <v>17</v>
      </c>
      <c r="E81" s="8" t="s">
        <v>22</v>
      </c>
      <c r="F81" s="7" t="s">
        <v>33</v>
      </c>
      <c r="G81" s="7" t="s">
        <v>278</v>
      </c>
      <c r="H81" s="9">
        <f ca="1">Donnéesutilisateurs[[#This Row],[Nombre total de points acquis]]</f>
        <v>3</v>
      </c>
      <c r="I81" s="8" t="str">
        <f ca="1">VLOOKUP(Donnéesutilisateurs[[#This Row],[%]],Tableaudesnotes[],2,TRUE)</f>
        <v>B+</v>
      </c>
      <c r="J81" s="10">
        <f ca="1">IFERROR(Donnéesutilisateurs[[#This Row],[Nombre total de points acquis]]/Nombretotaldepoints,"")</f>
        <v>0.75</v>
      </c>
      <c r="K81" s="11">
        <f ca="1">IFERROR(SUM(Donnéesutilisateurs[[#This Row],[Questionnaire de base]]:OFFSET(K81,,COUNTA(Nombretotaldepointstest))),"")</f>
        <v>3</v>
      </c>
      <c r="L81" s="8">
        <v>3</v>
      </c>
      <c r="M81" s="8"/>
      <c r="N81" s="8"/>
    </row>
    <row r="82" spans="2:14">
      <c r="B82" s="7" t="s">
        <v>176</v>
      </c>
      <c r="C82" s="7" t="s">
        <v>177</v>
      </c>
      <c r="D82" s="7" t="s">
        <v>17</v>
      </c>
      <c r="E82" s="8" t="s">
        <v>22</v>
      </c>
      <c r="F82" s="7" t="s">
        <v>79</v>
      </c>
      <c r="G82" s="7" t="s">
        <v>279</v>
      </c>
      <c r="H82" s="12">
        <f ca="1">Donnéesutilisateurs[[#This Row],[Nombre total de points acquis]]</f>
        <v>3</v>
      </c>
      <c r="I82" s="8" t="str">
        <f ca="1">VLOOKUP(Donnéesutilisateurs[[#This Row],[%]],Tableaudesnotes[],2,TRUE)</f>
        <v>B+</v>
      </c>
      <c r="J82" s="14">
        <f ca="1">IFERROR(Donnéesutilisateurs[[#This Row],[Nombre total de points acquis]]/Nombretotaldepoints,"")</f>
        <v>0.75</v>
      </c>
      <c r="K82" s="11">
        <f ca="1">IFERROR(SUM(Donnéesutilisateurs[[#This Row],[Questionnaire de base]]:OFFSET(K82,,COUNTA(Nombretotaldepointstest))),"")</f>
        <v>3</v>
      </c>
      <c r="L82" s="8">
        <v>3</v>
      </c>
      <c r="M82" s="15"/>
      <c r="N82" s="15"/>
    </row>
    <row r="83" spans="2:14">
      <c r="B83" s="7" t="s">
        <v>176</v>
      </c>
      <c r="C83" s="7" t="s">
        <v>178</v>
      </c>
      <c r="D83" s="7" t="s">
        <v>17</v>
      </c>
      <c r="E83" s="8" t="s">
        <v>22</v>
      </c>
      <c r="F83" s="7" t="s">
        <v>45</v>
      </c>
      <c r="G83" s="7" t="s">
        <v>281</v>
      </c>
      <c r="H83" s="9">
        <f ca="1">Donnéesutilisateurs[[#This Row],[Nombre total de points acquis]]</f>
        <v>2</v>
      </c>
      <c r="I83" s="8" t="str">
        <f ca="1">VLOOKUP(Donnéesutilisateurs[[#This Row],[%]],Tableaudesnotes[],2,TRUE)</f>
        <v>C+</v>
      </c>
      <c r="J83" s="10">
        <f ca="1">IFERROR(Donnéesutilisateurs[[#This Row],[Nombre total de points acquis]]/Nombretotaldepoints,"")</f>
        <v>0.5</v>
      </c>
      <c r="K83" s="11">
        <f ca="1">IFERROR(SUM(Donnéesutilisateurs[[#This Row],[Questionnaire de base]]:OFFSET(K83,,COUNTA(Nombretotaldepointstest))),"")</f>
        <v>2</v>
      </c>
      <c r="L83" s="8">
        <v>2</v>
      </c>
      <c r="M83" s="8"/>
      <c r="N83" s="8"/>
    </row>
    <row r="84" spans="2:14">
      <c r="B84" s="7" t="s">
        <v>179</v>
      </c>
      <c r="C84" s="7" t="s">
        <v>180</v>
      </c>
      <c r="D84" s="7" t="s">
        <v>17</v>
      </c>
      <c r="E84" s="8" t="s">
        <v>32</v>
      </c>
      <c r="F84" s="7" t="s">
        <v>54</v>
      </c>
      <c r="G84" s="20" t="s">
        <v>292</v>
      </c>
      <c r="H84" s="9">
        <f ca="1">Donnéesutilisateurs[[#This Row],[Nombre total de points acquis]]</f>
        <v>1</v>
      </c>
      <c r="I84" s="8" t="str">
        <f ca="1">VLOOKUP(Donnéesutilisateurs[[#This Row],[%]],Tableaudesnotes[],2,TRUE)</f>
        <v>D+</v>
      </c>
      <c r="J84" s="10">
        <f ca="1">IFERROR(Donnéesutilisateurs[[#This Row],[Nombre total de points acquis]]/Nombretotaldepoints,"")</f>
        <v>0.25</v>
      </c>
      <c r="K84" s="11">
        <f ca="1">IFERROR(SUM(Donnéesutilisateurs[[#This Row],[Questionnaire de base]]:OFFSET(K84,,COUNTA(Nombretotaldepointstest))),"")</f>
        <v>1</v>
      </c>
      <c r="L84" s="8">
        <v>1</v>
      </c>
      <c r="M84" s="8"/>
      <c r="N84" s="8"/>
    </row>
    <row r="85" spans="2:14">
      <c r="B85" s="7" t="s">
        <v>181</v>
      </c>
      <c r="C85" s="7" t="s">
        <v>182</v>
      </c>
      <c r="D85" s="7" t="s">
        <v>17</v>
      </c>
      <c r="E85" s="8" t="s">
        <v>22</v>
      </c>
      <c r="F85" s="7" t="s">
        <v>79</v>
      </c>
      <c r="G85" s="20" t="s">
        <v>306</v>
      </c>
      <c r="H85" s="9">
        <f ca="1">Donnéesutilisateurs[[#This Row],[Nombre total de points acquis]]</f>
        <v>2</v>
      </c>
      <c r="I85" s="8" t="str">
        <f ca="1">VLOOKUP(Donnéesutilisateurs[[#This Row],[%]],Tableaudesnotes[],2,TRUE)</f>
        <v>C+</v>
      </c>
      <c r="J85" s="10">
        <f ca="1">IFERROR(Donnéesutilisateurs[[#This Row],[Nombre total de points acquis]]/Nombretotaldepoints,"")</f>
        <v>0.5</v>
      </c>
      <c r="K85" s="11">
        <f ca="1">IFERROR(SUM(Donnéesutilisateurs[[#This Row],[Questionnaire de base]]:OFFSET(K85,,COUNTA(Nombretotaldepointstest))),"")</f>
        <v>2</v>
      </c>
      <c r="L85" s="8">
        <v>2</v>
      </c>
      <c r="M85" s="8"/>
      <c r="N85" s="8"/>
    </row>
    <row r="86" spans="2:14">
      <c r="B86" s="16" t="s">
        <v>183</v>
      </c>
      <c r="C86" s="16" t="s">
        <v>184</v>
      </c>
      <c r="D86" s="16" t="s">
        <v>28</v>
      </c>
      <c r="E86" s="17" t="s">
        <v>51</v>
      </c>
      <c r="F86" s="18" t="s">
        <v>40</v>
      </c>
      <c r="G86" s="18" t="s">
        <v>282</v>
      </c>
      <c r="H86" s="12">
        <f ca="1">Donnéesutilisateurs[[#This Row],[Nombre total de points acquis]]</f>
        <v>4</v>
      </c>
      <c r="I86" s="8" t="str">
        <f ca="1">VLOOKUP(Donnéesutilisateurs[[#This Row],[%]],Tableaudesnotes[],2,TRUE)</f>
        <v>A+</v>
      </c>
      <c r="J86" s="14">
        <f ca="1">IFERROR(Donnéesutilisateurs[[#This Row],[Nombre total de points acquis]]/Nombretotaldepoints,"")</f>
        <v>1</v>
      </c>
      <c r="K86" s="11">
        <f ca="1">IFERROR(SUM(Donnéesutilisateurs[[#This Row],[Questionnaire de base]]:OFFSET(K86,,COUNTA(Nombretotaldepointstest))),"")</f>
        <v>4</v>
      </c>
      <c r="L86" s="8">
        <v>4</v>
      </c>
      <c r="M86" s="15"/>
      <c r="N86" s="15"/>
    </row>
    <row r="87" spans="2:14">
      <c r="B87" s="16" t="s">
        <v>185</v>
      </c>
      <c r="C87" s="16" t="s">
        <v>186</v>
      </c>
      <c r="D87" s="16" t="s">
        <v>28</v>
      </c>
      <c r="E87" s="17" t="s">
        <v>51</v>
      </c>
      <c r="F87" s="18" t="s">
        <v>40</v>
      </c>
      <c r="G87" s="18" t="s">
        <v>283</v>
      </c>
      <c r="H87" s="12">
        <f ca="1">Donnéesutilisateurs[[#This Row],[Nombre total de points acquis]]</f>
        <v>3</v>
      </c>
      <c r="I87" s="8" t="str">
        <f ca="1">VLOOKUP(Donnéesutilisateurs[[#This Row],[%]],Tableaudesnotes[],2,TRUE)</f>
        <v>B+</v>
      </c>
      <c r="J87" s="14">
        <f ca="1">IFERROR(Donnéesutilisateurs[[#This Row],[Nombre total de points acquis]]/Nombretotaldepoints,"")</f>
        <v>0.75</v>
      </c>
      <c r="K87" s="11">
        <f ca="1">IFERROR(SUM(Donnéesutilisateurs[[#This Row],[Questionnaire de base]]:OFFSET(K87,,COUNTA(Nombretotaldepointstest))),"")</f>
        <v>3</v>
      </c>
      <c r="L87" s="8">
        <v>3</v>
      </c>
      <c r="M87" s="15"/>
      <c r="N87" s="15"/>
    </row>
    <row r="88" spans="2:14">
      <c r="B88" s="7" t="s">
        <v>187</v>
      </c>
      <c r="C88" s="7" t="s">
        <v>171</v>
      </c>
      <c r="D88" s="7" t="s">
        <v>17</v>
      </c>
      <c r="E88" s="8" t="s">
        <v>22</v>
      </c>
      <c r="F88" s="7" t="s">
        <v>23</v>
      </c>
      <c r="G88" s="7" t="s">
        <v>284</v>
      </c>
      <c r="H88" s="9">
        <f ca="1">Donnéesutilisateurs[[#This Row],[Nombre total de points acquis]]</f>
        <v>4</v>
      </c>
      <c r="I88" s="8" t="str">
        <f ca="1">VLOOKUP(Donnéesutilisateurs[[#This Row],[%]],Tableaudesnotes[],2,TRUE)</f>
        <v>A+</v>
      </c>
      <c r="J88" s="10">
        <f ca="1">IFERROR(Donnéesutilisateurs[[#This Row],[Nombre total de points acquis]]/Nombretotaldepoints,"")</f>
        <v>1</v>
      </c>
      <c r="K88" s="11">
        <f ca="1">IFERROR(SUM(Donnéesutilisateurs[[#This Row],[Questionnaire de base]]:OFFSET(K88,,COUNTA(Nombretotaldepointstest))),"")</f>
        <v>4</v>
      </c>
      <c r="L88" s="8">
        <v>4</v>
      </c>
      <c r="M88" s="8"/>
      <c r="N88" s="8"/>
    </row>
    <row r="89" spans="2:14">
      <c r="B89" s="7" t="s">
        <v>188</v>
      </c>
      <c r="C89" s="7" t="s">
        <v>40</v>
      </c>
      <c r="D89" s="7" t="s">
        <v>28</v>
      </c>
      <c r="E89" s="8" t="s">
        <v>51</v>
      </c>
      <c r="F89" s="7" t="s">
        <v>40</v>
      </c>
      <c r="G89" s="7" t="s">
        <v>285</v>
      </c>
      <c r="H89" s="12">
        <f ca="1">Donnéesutilisateurs[[#This Row],[Nombre total de points acquis]]</f>
        <v>3</v>
      </c>
      <c r="I89" s="8" t="str">
        <f ca="1">VLOOKUP(Donnéesutilisateurs[[#This Row],[%]],Tableaudesnotes[],2,TRUE)</f>
        <v>B+</v>
      </c>
      <c r="J89" s="14">
        <f ca="1">IFERROR(Donnéesutilisateurs[[#This Row],[Nombre total de points acquis]]/Nombretotaldepoints,"")</f>
        <v>0.75</v>
      </c>
      <c r="K89" s="11">
        <f ca="1">IFERROR(SUM(Donnéesutilisateurs[[#This Row],[Questionnaire de base]]:OFFSET(K89,,COUNTA(Nombretotaldepointstest))),"")</f>
        <v>3</v>
      </c>
      <c r="L89" s="8">
        <v>3</v>
      </c>
      <c r="M89" s="15"/>
      <c r="N89" s="15"/>
    </row>
    <row r="90" spans="2:14">
      <c r="B90" s="7" t="s">
        <v>189</v>
      </c>
      <c r="C90" s="7" t="s">
        <v>190</v>
      </c>
      <c r="D90" s="7" t="s">
        <v>17</v>
      </c>
      <c r="E90" s="8" t="s">
        <v>22</v>
      </c>
      <c r="F90" s="7" t="s">
        <v>45</v>
      </c>
      <c r="G90" s="7" t="s">
        <v>286</v>
      </c>
      <c r="H90" s="9">
        <f ca="1">Donnéesutilisateurs[[#This Row],[Nombre total de points acquis]]</f>
        <v>2</v>
      </c>
      <c r="I90" s="8" t="str">
        <f ca="1">VLOOKUP(Donnéesutilisateurs[[#This Row],[%]],Tableaudesnotes[],2,TRUE)</f>
        <v>C+</v>
      </c>
      <c r="J90" s="10">
        <f ca="1">IFERROR(Donnéesutilisateurs[[#This Row],[Nombre total de points acquis]]/Nombretotaldepoints,"")</f>
        <v>0.5</v>
      </c>
      <c r="K90" s="11">
        <f ca="1">IFERROR(SUM(Donnéesutilisateurs[[#This Row],[Questionnaire de base]]:OFFSET(K90,,COUNTA(Nombretotaldepointstest))),"")</f>
        <v>2</v>
      </c>
      <c r="L90" s="8">
        <v>2</v>
      </c>
      <c r="M90" s="8"/>
      <c r="N90" s="8"/>
    </row>
    <row r="91" spans="2:14">
      <c r="B91" s="18" t="s">
        <v>191</v>
      </c>
      <c r="C91" s="18" t="s">
        <v>192</v>
      </c>
      <c r="D91" s="18" t="s">
        <v>28</v>
      </c>
      <c r="E91" s="17" t="s">
        <v>57</v>
      </c>
      <c r="F91" s="18" t="s">
        <v>29</v>
      </c>
      <c r="G91" s="18" t="s">
        <v>287</v>
      </c>
      <c r="H91" s="12">
        <f ca="1">Donnéesutilisateurs[[#This Row],[Nombre total de points acquis]]</f>
        <v>3</v>
      </c>
      <c r="I91" s="8" t="str">
        <f ca="1">VLOOKUP(Donnéesutilisateurs[[#This Row],[%]],Tableaudesnotes[],2,TRUE)</f>
        <v>B+</v>
      </c>
      <c r="J91" s="14">
        <f ca="1">IFERROR(Donnéesutilisateurs[[#This Row],[Nombre total de points acquis]]/Nombretotaldepoints,"")</f>
        <v>0.75</v>
      </c>
      <c r="K91" s="11">
        <f ca="1">IFERROR(SUM(Donnéesutilisateurs[[#This Row],[Questionnaire de base]]:OFFSET(K91,,COUNTA(Nombretotaldepointstest))),"")</f>
        <v>3</v>
      </c>
      <c r="L91" s="8">
        <v>3</v>
      </c>
      <c r="M91" s="15"/>
      <c r="N91" s="15"/>
    </row>
    <row r="92" spans="2:14">
      <c r="B92" s="7" t="s">
        <v>193</v>
      </c>
      <c r="C92" s="7" t="s">
        <v>194</v>
      </c>
      <c r="D92" s="7" t="s">
        <v>17</v>
      </c>
      <c r="E92" s="8" t="s">
        <v>195</v>
      </c>
      <c r="F92" s="7" t="s">
        <v>36</v>
      </c>
      <c r="G92" s="7" t="s">
        <v>288</v>
      </c>
      <c r="H92" s="9">
        <f ca="1">Donnéesutilisateurs[[#This Row],[Nombre total de points acquis]]</f>
        <v>2</v>
      </c>
      <c r="I92" s="8" t="str">
        <f ca="1">VLOOKUP(Donnéesutilisateurs[[#This Row],[%]],Tableaudesnotes[],2,TRUE)</f>
        <v>C+</v>
      </c>
      <c r="J92" s="10">
        <f ca="1">IFERROR(Donnéesutilisateurs[[#This Row],[Nombre total de points acquis]]/Nombretotaldepoints,"")</f>
        <v>0.5</v>
      </c>
      <c r="K92" s="11">
        <f ca="1">IFERROR(SUM(Donnéesutilisateurs[[#This Row],[Questionnaire de base]]:OFFSET(K92,,COUNTA(Nombretotaldepointstest))),"")</f>
        <v>2</v>
      </c>
      <c r="L92" s="8">
        <v>2</v>
      </c>
      <c r="M92" s="8"/>
      <c r="N92" s="8"/>
    </row>
    <row r="93" spans="2:14">
      <c r="B93" s="19" t="s">
        <v>198</v>
      </c>
      <c r="C93" s="19"/>
      <c r="D93" s="19"/>
      <c r="E93" s="19"/>
      <c r="F93" s="19"/>
      <c r="G93" s="19"/>
      <c r="H93" s="19"/>
      <c r="I93" s="19"/>
      <c r="J93" s="19"/>
      <c r="K93" s="27">
        <f ca="1">AVERAGE(Donnéesutilisateurs[Nombre total de points acquis])</f>
        <v>2.7272727272727271</v>
      </c>
      <c r="L93" s="19">
        <f>SUBTOTAL(103,Donnéesutilisateurs[Questionnaire de base])</f>
        <v>88</v>
      </c>
      <c r="M93" s="19">
        <f>SUBTOTAL(103,Donnéesutilisateurs[xxx])</f>
        <v>0</v>
      </c>
      <c r="N93" s="19">
        <f>SUBTOTAL(103,Donnéesutilisateurs[xxx2])</f>
        <v>0</v>
      </c>
    </row>
    <row r="97" spans="1:16">
      <c r="A97" s="25"/>
      <c r="B97" s="22" t="s">
        <v>79</v>
      </c>
      <c r="C97" s="22">
        <f>COUNTIF(Donnéesutilisateurs[Référent],"Anita")</f>
        <v>12</v>
      </c>
      <c r="D97" s="22"/>
      <c r="E97" s="25"/>
      <c r="F97" s="25"/>
      <c r="G97" s="25"/>
      <c r="H97" s="24">
        <v>41711</v>
      </c>
      <c r="I97" s="23">
        <v>0</v>
      </c>
      <c r="J97" s="26" t="s">
        <v>300</v>
      </c>
      <c r="K97" s="25"/>
      <c r="L97" s="25"/>
      <c r="M97" s="25"/>
      <c r="N97" s="25"/>
      <c r="O97" s="25"/>
      <c r="P97" s="25"/>
    </row>
    <row r="98" spans="1:16">
      <c r="A98" s="25"/>
      <c r="B98" s="22" t="s">
        <v>33</v>
      </c>
      <c r="C98" s="22">
        <f>COUNTIF(Donnéesutilisateurs[Référent],"Benoît")</f>
        <v>12</v>
      </c>
      <c r="D98" s="22"/>
      <c r="E98" s="25"/>
      <c r="F98" s="25"/>
      <c r="G98" s="25"/>
      <c r="H98" s="23"/>
      <c r="I98" s="23">
        <v>1</v>
      </c>
      <c r="J98" s="26" t="s">
        <v>304</v>
      </c>
      <c r="K98" s="25"/>
      <c r="L98" s="25"/>
      <c r="M98" s="25"/>
      <c r="N98" s="25"/>
      <c r="O98" s="25"/>
      <c r="P98" s="25"/>
    </row>
    <row r="99" spans="1:16">
      <c r="A99" s="25"/>
      <c r="B99" s="22" t="s">
        <v>45</v>
      </c>
      <c r="C99" s="22">
        <f>COUNTIF(Donnéesutilisateurs[Référent],"Bernard")</f>
        <v>12</v>
      </c>
      <c r="D99" s="22"/>
      <c r="E99" s="25"/>
      <c r="F99" s="25"/>
      <c r="G99" s="25"/>
      <c r="H99" s="23"/>
      <c r="I99" s="23">
        <v>2</v>
      </c>
      <c r="J99" s="26" t="s">
        <v>301</v>
      </c>
      <c r="K99" s="25"/>
      <c r="L99" s="25"/>
      <c r="M99" s="25"/>
      <c r="N99" s="25"/>
      <c r="O99" s="25"/>
      <c r="P99" s="25"/>
    </row>
    <row r="100" spans="1:16">
      <c r="A100" s="25"/>
      <c r="B100" s="21" t="s">
        <v>19</v>
      </c>
      <c r="C100" s="22">
        <f>COUNTIF(Donnéesutilisateurs[Référent],"Coralie")</f>
        <v>5</v>
      </c>
      <c r="D100" s="22"/>
      <c r="E100" s="25"/>
      <c r="F100" s="25"/>
      <c r="G100" s="25"/>
      <c r="H100" s="23"/>
      <c r="I100" s="23">
        <v>3</v>
      </c>
      <c r="J100" s="26" t="s">
        <v>302</v>
      </c>
      <c r="K100" s="25"/>
      <c r="L100" s="25"/>
      <c r="M100" s="25"/>
      <c r="N100" s="25"/>
      <c r="O100" s="25"/>
      <c r="P100" s="25"/>
    </row>
    <row r="101" spans="1:16">
      <c r="A101" s="25"/>
      <c r="B101" s="21" t="s">
        <v>29</v>
      </c>
      <c r="C101" s="22">
        <f>COUNTIF(Donnéesutilisateurs[Référent],"Fabrice")</f>
        <v>7</v>
      </c>
      <c r="D101" s="22"/>
      <c r="E101" s="25"/>
      <c r="F101" s="25"/>
      <c r="G101" s="25"/>
      <c r="H101" s="23"/>
      <c r="I101" s="23">
        <v>4</v>
      </c>
      <c r="J101" s="26" t="s">
        <v>303</v>
      </c>
      <c r="K101" s="25"/>
      <c r="L101" s="25"/>
      <c r="M101" s="25"/>
      <c r="N101" s="25"/>
      <c r="O101" s="25"/>
      <c r="P101" s="25"/>
    </row>
    <row r="102" spans="1:16">
      <c r="A102" s="25"/>
      <c r="B102" s="21" t="s">
        <v>40</v>
      </c>
      <c r="C102" s="22">
        <f>COUNTIF(Donnéesutilisateurs[Référent],"Gilles")</f>
        <v>6</v>
      </c>
      <c r="D102" s="22"/>
      <c r="E102" s="25"/>
      <c r="F102" s="25"/>
      <c r="G102" s="25"/>
      <c r="H102" s="21"/>
      <c r="I102" s="23"/>
      <c r="J102" s="26"/>
      <c r="K102" s="25"/>
      <c r="L102" s="25"/>
      <c r="M102" s="25"/>
      <c r="N102" s="25"/>
      <c r="O102" s="25"/>
      <c r="P102" s="25"/>
    </row>
    <row r="103" spans="1:16">
      <c r="A103" s="25"/>
      <c r="B103" s="21" t="s">
        <v>23</v>
      </c>
      <c r="C103" s="22">
        <f>COUNTIF(Donnéesutilisateurs[Référent],"Jonathan")</f>
        <v>11</v>
      </c>
      <c r="D103" s="22"/>
      <c r="E103" s="25"/>
      <c r="F103" s="25"/>
      <c r="G103" s="25"/>
      <c r="K103" s="25"/>
      <c r="L103" s="25"/>
      <c r="M103" s="25"/>
      <c r="N103" s="25"/>
      <c r="O103" s="25"/>
      <c r="P103" s="25"/>
    </row>
    <row r="104" spans="1:16">
      <c r="A104" s="25"/>
      <c r="B104" s="21" t="s">
        <v>36</v>
      </c>
      <c r="C104" s="22">
        <f>COUNTIF(Donnéesutilisateurs[Référent],"Miguel")</f>
        <v>11</v>
      </c>
      <c r="D104" s="22"/>
      <c r="E104" s="25"/>
      <c r="F104" s="25"/>
      <c r="G104" s="25"/>
      <c r="K104" s="25"/>
      <c r="L104" s="25"/>
      <c r="M104" s="25"/>
      <c r="N104" s="25"/>
      <c r="O104" s="25"/>
      <c r="P104" s="25"/>
    </row>
    <row r="105" spans="1:16">
      <c r="A105" s="25"/>
      <c r="B105" s="21" t="s">
        <v>54</v>
      </c>
      <c r="C105" s="22">
        <f>COUNTIF(Donnéesutilisateurs[Référent],"Patrick")</f>
        <v>12</v>
      </c>
      <c r="D105" s="22"/>
      <c r="E105" s="25"/>
      <c r="F105" s="25"/>
      <c r="G105" s="25"/>
      <c r="K105" s="25"/>
      <c r="L105" s="25"/>
      <c r="M105" s="25"/>
      <c r="N105" s="25"/>
      <c r="O105" s="25"/>
      <c r="P105" s="25"/>
    </row>
    <row r="106" spans="1:16">
      <c r="A106" s="25"/>
      <c r="B106" s="21" t="s">
        <v>175</v>
      </c>
      <c r="C106" s="22">
        <f>COUNTIF(Donnéesutilisateurs[Référent],"Philippe")</f>
        <v>0</v>
      </c>
      <c r="D106" s="22"/>
      <c r="E106" s="25"/>
      <c r="F106" s="25"/>
      <c r="G106" s="25"/>
      <c r="K106" s="25"/>
      <c r="L106" s="25"/>
      <c r="M106" s="25"/>
      <c r="N106" s="25"/>
      <c r="O106" s="25"/>
      <c r="P106" s="25"/>
    </row>
    <row r="107" spans="1:16">
      <c r="A107" s="25"/>
      <c r="B107" s="21"/>
      <c r="C107" s="22">
        <f>SUBTOTAL(9,C97:C106)</f>
        <v>88</v>
      </c>
      <c r="D107" s="22"/>
      <c r="E107" s="25"/>
      <c r="F107" s="25"/>
      <c r="G107" s="25"/>
      <c r="K107" s="25"/>
      <c r="L107" s="25"/>
      <c r="M107" s="25"/>
      <c r="N107" s="25"/>
      <c r="O107" s="25"/>
      <c r="P107" s="25"/>
    </row>
    <row r="108" spans="1:16">
      <c r="A108" s="25"/>
      <c r="B108" s="21"/>
      <c r="C108" s="22"/>
      <c r="D108" s="22"/>
      <c r="E108" s="25"/>
      <c r="F108" s="25"/>
      <c r="G108" s="25"/>
      <c r="K108" s="25"/>
      <c r="L108" s="25"/>
      <c r="M108" s="25"/>
      <c r="N108" s="25"/>
      <c r="O108" s="25"/>
      <c r="P108" s="25"/>
    </row>
    <row r="109" spans="1:16">
      <c r="A109" s="25"/>
      <c r="B109" s="22"/>
      <c r="C109" s="22"/>
      <c r="D109" s="22"/>
      <c r="E109" s="23"/>
      <c r="F109" s="23"/>
      <c r="G109" s="21"/>
      <c r="H109" s="21"/>
      <c r="I109" s="23"/>
      <c r="J109" s="23"/>
      <c r="K109" s="26"/>
      <c r="L109" s="25"/>
      <c r="M109" s="25"/>
      <c r="N109" s="25"/>
      <c r="O109" s="25"/>
      <c r="P109" s="25"/>
    </row>
    <row r="110" spans="1:16">
      <c r="A110" s="25"/>
      <c r="E110" s="23"/>
      <c r="F110" s="23"/>
      <c r="G110" s="21"/>
      <c r="H110" s="21"/>
      <c r="I110" s="23"/>
      <c r="J110" s="23"/>
      <c r="K110" s="26"/>
      <c r="L110" s="25"/>
      <c r="M110" s="25"/>
      <c r="N110" s="25"/>
      <c r="O110" s="25"/>
      <c r="P110" s="25"/>
    </row>
    <row r="111" spans="1:16">
      <c r="A111" s="25"/>
      <c r="E111" s="23"/>
      <c r="F111" s="23"/>
      <c r="G111" s="21"/>
      <c r="H111" s="21"/>
      <c r="I111" s="23"/>
      <c r="J111" s="23"/>
      <c r="K111" s="26"/>
      <c r="L111" s="25"/>
      <c r="M111" s="25"/>
      <c r="N111" s="25"/>
      <c r="O111" s="25"/>
      <c r="P111" s="25"/>
    </row>
    <row r="112" spans="1:16">
      <c r="A112" s="25"/>
      <c r="E112" s="23"/>
      <c r="F112" s="23"/>
      <c r="G112" s="21"/>
      <c r="H112" s="21"/>
      <c r="I112" s="23"/>
      <c r="J112" s="23"/>
      <c r="K112" s="26"/>
      <c r="L112" s="25"/>
      <c r="M112" s="25"/>
      <c r="N112" s="25"/>
      <c r="O112" s="25"/>
      <c r="P112" s="25"/>
    </row>
    <row r="113" spans="1:16">
      <c r="A113" s="25"/>
      <c r="E113" s="23"/>
      <c r="F113" s="23"/>
      <c r="G113" s="21"/>
      <c r="H113" s="21"/>
      <c r="I113" s="23"/>
      <c r="J113" s="23"/>
      <c r="K113" s="26"/>
      <c r="L113" s="25"/>
      <c r="M113" s="25"/>
      <c r="N113" s="25"/>
      <c r="O113" s="25"/>
      <c r="P113" s="25"/>
    </row>
    <row r="114" spans="1:16">
      <c r="A114" s="25"/>
      <c r="E114" s="23"/>
      <c r="F114" s="23"/>
      <c r="G114" s="21"/>
      <c r="H114" s="21"/>
      <c r="I114" s="23"/>
      <c r="J114" s="23"/>
      <c r="K114" s="26"/>
      <c r="L114" s="25"/>
      <c r="M114" s="25"/>
      <c r="N114" s="25"/>
      <c r="O114" s="25"/>
      <c r="P114" s="25"/>
    </row>
    <row r="115" spans="1:16">
      <c r="A115" s="25"/>
      <c r="B115" s="25"/>
      <c r="C115" s="25"/>
      <c r="D115" s="22"/>
      <c r="E115" s="23"/>
      <c r="F115" s="23"/>
      <c r="G115" s="21"/>
      <c r="H115" s="21"/>
      <c r="I115" s="23"/>
      <c r="J115" s="23"/>
      <c r="K115" s="26"/>
      <c r="L115" s="25"/>
      <c r="M115" s="25"/>
      <c r="N115" s="25"/>
      <c r="O115" s="25"/>
      <c r="P115" s="25"/>
    </row>
    <row r="116" spans="1:16">
      <c r="A116" s="25"/>
      <c r="B116" s="25"/>
      <c r="C116" s="25"/>
      <c r="D116" s="22"/>
      <c r="E116" s="23"/>
      <c r="F116" s="23"/>
      <c r="G116" s="21"/>
      <c r="H116" s="21"/>
      <c r="I116" s="23"/>
      <c r="J116" s="23"/>
      <c r="K116" s="26"/>
      <c r="L116" s="25"/>
      <c r="M116" s="25"/>
      <c r="N116" s="25"/>
      <c r="O116" s="25"/>
      <c r="P116" s="25"/>
    </row>
    <row r="117" spans="1:16">
      <c r="A117" s="25"/>
      <c r="B117" s="25"/>
      <c r="C117" s="25"/>
      <c r="D117" s="22"/>
      <c r="E117" s="23"/>
      <c r="F117" s="23"/>
      <c r="G117" s="21"/>
      <c r="H117" s="21"/>
      <c r="I117" s="23"/>
      <c r="J117" s="23"/>
      <c r="K117" s="26"/>
      <c r="L117" s="25"/>
      <c r="M117" s="25"/>
      <c r="N117" s="25"/>
      <c r="O117" s="25"/>
      <c r="P117" s="25"/>
    </row>
    <row r="118" spans="1:16">
      <c r="A118" s="25"/>
      <c r="B118" s="25"/>
      <c r="C118" s="25"/>
      <c r="D118" s="22"/>
      <c r="E118" s="23"/>
      <c r="F118" s="23"/>
      <c r="G118" s="21"/>
      <c r="H118" s="21"/>
      <c r="I118" s="23"/>
      <c r="J118" s="23"/>
      <c r="K118" s="26"/>
      <c r="L118" s="25"/>
      <c r="M118" s="25"/>
      <c r="N118" s="25"/>
      <c r="O118" s="25"/>
      <c r="P118" s="25"/>
    </row>
    <row r="119" spans="1:16">
      <c r="A119" s="25"/>
      <c r="B119" s="25"/>
      <c r="C119" s="25"/>
      <c r="D119" s="22"/>
      <c r="E119" s="23"/>
      <c r="F119" s="23"/>
      <c r="G119" s="21"/>
      <c r="H119" s="21"/>
      <c r="I119" s="23"/>
      <c r="J119" s="23"/>
      <c r="K119" s="26"/>
      <c r="L119" s="25"/>
      <c r="M119" s="25"/>
      <c r="N119" s="25"/>
      <c r="O119" s="25"/>
      <c r="P119" s="25"/>
    </row>
    <row r="120" spans="1:16">
      <c r="A120" s="25"/>
      <c r="B120" s="25"/>
      <c r="C120" s="25"/>
      <c r="D120" s="22"/>
      <c r="E120" s="23"/>
      <c r="F120" s="23"/>
      <c r="G120" s="21"/>
      <c r="H120" s="21"/>
      <c r="I120" s="23"/>
      <c r="J120" s="23"/>
      <c r="K120" s="26"/>
      <c r="L120" s="25"/>
      <c r="M120" s="25"/>
      <c r="N120" s="25"/>
      <c r="O120" s="25"/>
      <c r="P120" s="25"/>
    </row>
    <row r="121" spans="1:16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</row>
    <row r="122" spans="1:16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</row>
    <row r="123" spans="1:16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</row>
    <row r="124" spans="1:16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</row>
    <row r="125" spans="1:16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</row>
    <row r="126" spans="1:16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</row>
    <row r="127" spans="1:16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</row>
    <row r="128" spans="1:16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</row>
  </sheetData>
  <phoneticPr fontId="2" type="noConversion"/>
  <conditionalFormatting sqref="H5:H92">
    <cfRule type="dataBar" priority="1">
      <dataBar showValue="0">
        <cfvo type="min"/>
        <cfvo type="max"/>
        <color theme="6" tint="0.39997558519241921"/>
      </dataBar>
      <extLst>
        <ext xmlns:x14="http://schemas.microsoft.com/office/spreadsheetml/2009/9/main" uri="{B025F937-C7B1-47D3-B67F-A62EFF666E3E}">
          <x14:id>{0B897D94-26D1-0C4E-B7D8-E1985744AB46}</x14:id>
        </ext>
      </extLst>
    </cfRule>
  </conditionalFormatting>
  <pageMargins left="0.75000000000000011" right="0.75000000000000011" top="1" bottom="1" header="0.5" footer="0.5"/>
  <pageSetup paperSize="8" fitToHeight="2" orientation="landscape" horizontalDpi="4294967292" verticalDpi="4294967292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897D94-26D1-0C4E-B7D8-E1985744AB46}">
            <x14:dataBar minLength="0" maxLength="100" border="1" direction="leftToRight" negativeBarBorderColorSameAsPositive="0">
              <x14:cfvo type="autoMin"/>
              <x14:cfvo type="autoMax"/>
              <x14:borderColor theme="6" tint="-0.499984740745262"/>
              <x14:negativeFillColor theme="5" tint="0.39997558519241921"/>
              <x14:negativeBorderColor theme="5" tint="-0.499984740745262"/>
              <x14:axisColor rgb="FF000000"/>
            </x14:dataBar>
          </x14:cfRule>
          <xm:sqref>H5:H92</xm:sqref>
        </x14:conditionalFormatting>
      </x14:conditionalFormattings>
    </ex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I36"/>
  <sheetViews>
    <sheetView zoomScale="150" zoomScaleNormal="150" zoomScalePageLayoutView="150" workbookViewId="0">
      <selection activeCell="F32" sqref="F32"/>
    </sheetView>
  </sheetViews>
  <sheetFormatPr baseColWidth="10" defaultRowHeight="12" x14ac:dyDescent="0"/>
  <cols>
    <col min="1" max="1" width="2.33203125" style="28" customWidth="1"/>
    <col min="2" max="7" width="18.83203125" style="28" customWidth="1"/>
    <col min="8" max="8" width="2.33203125" style="28" customWidth="1"/>
    <col min="9" max="16384" width="10.83203125" style="28"/>
  </cols>
  <sheetData>
    <row r="1" spans="1:9">
      <c r="A1" s="28" t="s">
        <v>20</v>
      </c>
    </row>
    <row r="2" spans="1:9">
      <c r="B2" s="28" t="s">
        <v>2</v>
      </c>
      <c r="C2" s="28" t="s">
        <v>3</v>
      </c>
    </row>
    <row r="3" spans="1:9">
      <c r="B3" s="29" t="s">
        <v>20</v>
      </c>
      <c r="C3" s="28" t="str">
        <f>VLOOKUP(Nomdelutilisateur,Donnéesutilisateurs[],2,TRUE)</f>
        <v>Mélissa</v>
      </c>
    </row>
    <row r="5" spans="1:9">
      <c r="B5" s="28" t="s">
        <v>6</v>
      </c>
      <c r="C5" s="28" t="s">
        <v>4</v>
      </c>
      <c r="D5" s="28" t="s">
        <v>9</v>
      </c>
      <c r="E5" s="28" t="s">
        <v>216</v>
      </c>
      <c r="F5" s="28" t="s">
        <v>217</v>
      </c>
      <c r="G5" s="28" t="s">
        <v>218</v>
      </c>
    </row>
    <row r="6" spans="1:9">
      <c r="B6" s="28" t="str">
        <f>VLOOKUP(Nomdelutilisateur,Donnéesutilisateurs[],5,TRUE)</f>
        <v>Jonathan</v>
      </c>
      <c r="C6" s="28" t="str">
        <f>VLOOKUP(Nomdelutilisateur,Donnéesutilisateurs[],3,TRUE)</f>
        <v>Lausanne</v>
      </c>
      <c r="D6" s="28" t="str">
        <f ca="1">VLOOKUP(Nomdelutilisateur,Donnéesutilisateurs[],8,TRUE)</f>
        <v>C+</v>
      </c>
      <c r="E6" s="28">
        <f ca="1">VLOOKUP(Nomdelutilisateur,Donnéesutilisateurs[],9,TRUE)</f>
        <v>0.5</v>
      </c>
      <c r="F6" s="28">
        <f ca="1">VLOOKUP(Nomdelutilisateur,Donnéesutilisateurs[],10,TRUE)</f>
        <v>2</v>
      </c>
      <c r="G6" s="28">
        <f>Nombretotaldepoints</f>
        <v>4</v>
      </c>
    </row>
    <row r="8" spans="1:9">
      <c r="I8" s="30"/>
    </row>
    <row r="9" spans="1:9">
      <c r="B9" s="29"/>
    </row>
    <row r="20" spans="2:3">
      <c r="B20" s="28" t="s">
        <v>219</v>
      </c>
    </row>
    <row r="21" spans="2:3" ht="12" customHeight="1">
      <c r="B21" s="31" t="str">
        <f>VLOOKUP(Nomdelutilisateur,Donnéesutilisateurs[],6,TRUE)</f>
        <v>13.03.14 : 67</v>
      </c>
      <c r="C21" s="31"/>
    </row>
    <row r="22" spans="2:3">
      <c r="B22" s="31"/>
      <c r="C22" s="31"/>
    </row>
    <row r="23" spans="2:3">
      <c r="B23" s="31"/>
      <c r="C23" s="31"/>
    </row>
    <row r="24" spans="2:3">
      <c r="B24" s="31"/>
      <c r="C24" s="31"/>
    </row>
    <row r="25" spans="2:3">
      <c r="B25" s="31"/>
      <c r="C25" s="31"/>
    </row>
    <row r="26" spans="2:3">
      <c r="B26" s="31"/>
      <c r="C26" s="31"/>
    </row>
    <row r="27" spans="2:3">
      <c r="B27" s="31"/>
      <c r="C27" s="31"/>
    </row>
    <row r="28" spans="2:3">
      <c r="B28" s="31"/>
      <c r="C28" s="31"/>
    </row>
    <row r="29" spans="2:3">
      <c r="B29" s="31"/>
      <c r="C29" s="31"/>
    </row>
    <row r="30" spans="2:3">
      <c r="B30" s="31"/>
      <c r="C30" s="31"/>
    </row>
    <row r="31" spans="2:3">
      <c r="B31" s="31"/>
      <c r="C31" s="31"/>
    </row>
    <row r="32" spans="2:3">
      <c r="B32" s="31"/>
      <c r="C32" s="31"/>
    </row>
    <row r="33" spans="2:3">
      <c r="B33" s="31"/>
      <c r="C33" s="31"/>
    </row>
    <row r="34" spans="2:3">
      <c r="B34" s="31"/>
      <c r="C34" s="31"/>
    </row>
    <row r="35" spans="2:3">
      <c r="B35" s="31"/>
      <c r="C35" s="31"/>
    </row>
    <row r="36" spans="2:3">
      <c r="B36" s="31"/>
      <c r="C36" s="31"/>
    </row>
  </sheetData>
  <mergeCells count="1">
    <mergeCell ref="B21:C36"/>
  </mergeCells>
  <phoneticPr fontId="2" type="noConversion"/>
  <dataValidations count="2">
    <dataValidation type="list" allowBlank="1" showInputMessage="1" showErrorMessage="1" sqref="B9">
      <formula1>Recherched’étudiant</formula1>
    </dataValidation>
    <dataValidation allowBlank="1" showInputMessage="1" showErrorMessage="1" promptTitle="prénom" sqref="J3"/>
  </dataValidations>
  <pageMargins left="0.75" right="0.75" top="1" bottom="1" header="0.5" footer="0.5"/>
  <pageSetup paperSize="9" orientation="landscape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Nom">
          <x14:formula1>
            <xm:f>'Carnet général'!$B$5:$B$92</xm:f>
          </x14:formula1>
          <xm:sqref>B12</xm:sqref>
        </x14:dataValidation>
        <x14:dataValidation type="list" allowBlank="1" showInputMessage="1" showErrorMessage="1">
          <x14:formula1>
            <xm:f>'Carnet général'!$B$5:$B$92</xm:f>
          </x14:formula1>
          <xm:sqref>B3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B2:D15"/>
  <sheetViews>
    <sheetView workbookViewId="0">
      <selection activeCell="D9" sqref="D9"/>
    </sheetView>
  </sheetViews>
  <sheetFormatPr baseColWidth="10" defaultRowHeight="15" x14ac:dyDescent="0"/>
  <cols>
    <col min="3" max="4" width="19" customWidth="1"/>
  </cols>
  <sheetData>
    <row r="2" spans="2:4">
      <c r="B2" t="s">
        <v>201</v>
      </c>
      <c r="C2" t="s">
        <v>202</v>
      </c>
      <c r="D2" t="s">
        <v>203</v>
      </c>
    </row>
    <row r="3" spans="2:4">
      <c r="B3" s="1">
        <v>0</v>
      </c>
      <c r="C3" t="s">
        <v>204</v>
      </c>
      <c r="D3">
        <v>0</v>
      </c>
    </row>
    <row r="4" spans="2:4">
      <c r="B4" s="1">
        <v>0.08</v>
      </c>
      <c r="C4" t="s">
        <v>205</v>
      </c>
      <c r="D4">
        <v>0.5</v>
      </c>
    </row>
    <row r="5" spans="2:4">
      <c r="B5" s="1">
        <v>0.17</v>
      </c>
      <c r="C5" t="s">
        <v>206</v>
      </c>
      <c r="D5">
        <v>1</v>
      </c>
    </row>
    <row r="6" spans="2:4">
      <c r="B6" s="1">
        <v>0.25</v>
      </c>
      <c r="C6" t="s">
        <v>207</v>
      </c>
      <c r="D6">
        <v>1.5</v>
      </c>
    </row>
    <row r="7" spans="2:4">
      <c r="B7" s="1">
        <v>0.33</v>
      </c>
      <c r="C7" t="s">
        <v>208</v>
      </c>
      <c r="D7">
        <v>2</v>
      </c>
    </row>
    <row r="8" spans="2:4">
      <c r="B8" s="1">
        <v>0.42</v>
      </c>
      <c r="C8" t="s">
        <v>209</v>
      </c>
      <c r="D8">
        <v>2.5</v>
      </c>
    </row>
    <row r="9" spans="2:4">
      <c r="B9" s="1">
        <v>0.5</v>
      </c>
      <c r="C9" t="s">
        <v>210</v>
      </c>
      <c r="D9">
        <v>3</v>
      </c>
    </row>
    <row r="10" spans="2:4">
      <c r="B10" s="1">
        <v>0.57999999999999996</v>
      </c>
      <c r="C10" t="s">
        <v>211</v>
      </c>
      <c r="D10">
        <v>3.5</v>
      </c>
    </row>
    <row r="11" spans="2:4">
      <c r="B11" s="1">
        <v>0.67</v>
      </c>
      <c r="C11" t="s">
        <v>212</v>
      </c>
      <c r="D11">
        <v>4</v>
      </c>
    </row>
    <row r="12" spans="2:4">
      <c r="B12" s="1">
        <v>0.75</v>
      </c>
      <c r="C12" t="s">
        <v>213</v>
      </c>
      <c r="D12">
        <v>4.5</v>
      </c>
    </row>
    <row r="13" spans="2:4">
      <c r="B13" s="1">
        <v>0.83</v>
      </c>
      <c r="C13" t="s">
        <v>214</v>
      </c>
      <c r="D13">
        <v>5</v>
      </c>
    </row>
    <row r="14" spans="2:4">
      <c r="B14" s="1">
        <v>0.92</v>
      </c>
      <c r="C14" t="s">
        <v>22</v>
      </c>
      <c r="D14">
        <v>5.5</v>
      </c>
    </row>
    <row r="15" spans="2:4">
      <c r="B15" s="1">
        <v>1</v>
      </c>
      <c r="C15" t="s">
        <v>215</v>
      </c>
      <c r="D15">
        <v>6</v>
      </c>
    </row>
  </sheetData>
  <phoneticPr fontId="2" type="noConversion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Carnet général</vt:lpstr>
      <vt:lpstr>Par utilisateur</vt:lpstr>
      <vt:lpstr>Critères de notation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CCHE</dc:creator>
  <cp:lastModifiedBy>CCHE</cp:lastModifiedBy>
  <cp:lastPrinted>2014-03-28T14:48:46Z</cp:lastPrinted>
  <dcterms:created xsi:type="dcterms:W3CDTF">2014-03-24T12:07:33Z</dcterms:created>
  <dcterms:modified xsi:type="dcterms:W3CDTF">2014-03-31T06:25:52Z</dcterms:modified>
</cp:coreProperties>
</file>