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12600" windowHeight="11760" tabRatio="805" activeTab="1"/>
  </bookViews>
  <sheets>
    <sheet name="accueil" sheetId="75" r:id="rId1"/>
    <sheet name="janvier" sheetId="58" r:id="rId2"/>
    <sheet name="Cycles" sheetId="59" r:id="rId3"/>
    <sheet name="Recap" sheetId="19" r:id="rId4"/>
    <sheet name="ParamètresCouleurs" sheetId="1" r:id="rId5"/>
    <sheet name="Année" sheetId="12" r:id="rId6"/>
    <sheet name="Feuil2" sheetId="76" r:id="rId7"/>
  </sheets>
  <definedNames>
    <definedName name="Année">accueil!$A$10</definedName>
    <definedName name="Cycle_Alain">Cycles!$E$14:$Y$14</definedName>
    <definedName name="Cycle_Ben">Cycles!$E$26:$Y$26</definedName>
    <definedName name="Cycle_Bruno">Cycles!$E$4:$Y$4</definedName>
    <definedName name="Cycle_Cathy">Cycles!$E$19:$Y$19</definedName>
    <definedName name="Cycle_Charles">Cycles!$E$9:$Y$9</definedName>
    <definedName name="Cycle_Claude">Cycles!$E$28:$Y$28</definedName>
    <definedName name="Cycle_Elie">Cycles!$E$25:$Y$25</definedName>
    <definedName name="Cycle_Hubert">Cycles!$E$6:$Y$6</definedName>
    <definedName name="Cycle_JM">Cycles!$E$21:$Y$21</definedName>
    <definedName name="Cycle_JMichel">Cycles!$E$30:$Y$30</definedName>
    <definedName name="Cycle_Joel">Cycles!$E$24:$Y$24</definedName>
    <definedName name="Cycle_Kader">Cycles!$E$15:$Y$15</definedName>
    <definedName name="Cycle_Konde">Cycles!$E$34:$Y$34</definedName>
    <definedName name="Cycle_Lionel">Cycles!$E$12:$Y$12</definedName>
    <definedName name="Cycle_Low">Cycles!$E$5:$Y$5</definedName>
    <definedName name="Cycle_Manu">Cycles!$E$20:$Y$20</definedName>
    <definedName name="Cycle_Marie_Line">Cycles!$E$13:$Y$13</definedName>
    <definedName name="Cycle_Max">Cycles!$E$11:$Y$11</definedName>
    <definedName name="Cycle_Naga">Cycles!$E$3:$Y$3</definedName>
    <definedName name="Cycle_Paquiri">Cycles!$E$22:$Y$22</definedName>
    <definedName name="Cycle_Pat">Cycles!$E$23:$Y$23</definedName>
    <definedName name="Cycle_Paulo">Cycles!$E$7:$Y$7</definedName>
    <definedName name="Cycle_Raymond">Cycles!$E$16:$Y$16</definedName>
    <definedName name="Cycle_Serge">Cycles!$E$31:$Y$31</definedName>
    <definedName name="Cycle_Thierry">Cycles!$E$8:$Y$8</definedName>
    <definedName name="Cycle_Tommy">Cycles!$E$17:$Y$17</definedName>
    <definedName name="Cycle_Verino">Cycles!$E$33:$Y$33</definedName>
    <definedName name="départ">Cycles!$A$5</definedName>
    <definedName name="durée">Cycles!$A$2</definedName>
    <definedName name="Fériés">Cycles!$B$25:$B$46</definedName>
    <definedName name="jours_fériés">Année!$C$2:$C$12</definedName>
    <definedName name="MesCouleurs">ParamètresCouleurs!$A$5:$AQ$5</definedName>
    <definedName name="MotifsCongés">ParamètresCouleurs!$A$6:$AQ$6</definedName>
    <definedName name="_xlnm.Print_Area" localSheetId="1">janvier!$A$1:$AG$46</definedName>
  </definedNames>
  <calcPr calcId="144525"/>
</workbook>
</file>

<file path=xl/calcChain.xml><?xml version="1.0" encoding="utf-8"?>
<calcChain xmlns="http://schemas.openxmlformats.org/spreadsheetml/2006/main">
  <c r="AI4" i="58" l="1" a="1"/>
  <c r="AI4" i="58" s="1"/>
  <c r="BX4" i="58" l="1"/>
  <c r="BV4" i="58"/>
  <c r="BT4" i="58"/>
  <c r="BR4" i="58"/>
  <c r="BP4" i="58"/>
  <c r="BN4" i="58"/>
  <c r="BL4" i="58"/>
  <c r="BJ4" i="58"/>
  <c r="BH4" i="58"/>
  <c r="BF4" i="58"/>
  <c r="BD4" i="58"/>
  <c r="BB4" i="58"/>
  <c r="AZ4" i="58"/>
  <c r="AX4" i="58"/>
  <c r="AV4" i="58"/>
  <c r="AT4" i="58"/>
  <c r="AR4" i="58"/>
  <c r="AP4" i="58"/>
  <c r="AN4" i="58"/>
  <c r="AL4" i="58"/>
  <c r="AJ4" i="58"/>
  <c r="BY4" i="58"/>
  <c r="BW4" i="58"/>
  <c r="BU4" i="58"/>
  <c r="BS4" i="58"/>
  <c r="BQ4" i="58"/>
  <c r="BO4" i="58"/>
  <c r="BM4" i="58"/>
  <c r="BK4" i="58"/>
  <c r="BI4" i="58"/>
  <c r="BG4" i="58"/>
  <c r="BE4" i="58"/>
  <c r="BC4" i="58"/>
  <c r="BA4" i="58"/>
  <c r="AY4" i="58"/>
  <c r="AW4" i="58"/>
  <c r="AU4" i="58"/>
  <c r="AS4" i="58"/>
  <c r="AQ4" i="58"/>
  <c r="AO4" i="58"/>
  <c r="AM4" i="58"/>
  <c r="AK4" i="58"/>
  <c r="D28" i="19" l="1"/>
  <c r="E28" i="19"/>
  <c r="F28" i="19"/>
  <c r="G28" i="19"/>
  <c r="H28" i="19"/>
  <c r="I28" i="19"/>
  <c r="J28" i="19"/>
  <c r="K28" i="19"/>
  <c r="L28" i="19"/>
  <c r="M28" i="19"/>
  <c r="AL28" i="19" s="1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G28" i="19"/>
  <c r="AH28" i="19"/>
  <c r="D30" i="19"/>
  <c r="E30" i="19"/>
  <c r="F30" i="19"/>
  <c r="G30" i="19"/>
  <c r="H30" i="19"/>
  <c r="I30" i="19"/>
  <c r="J30" i="19"/>
  <c r="K30" i="19"/>
  <c r="L30" i="19"/>
  <c r="M30" i="19"/>
  <c r="AL30" i="19" s="1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G30" i="19"/>
  <c r="AH30" i="19"/>
  <c r="D33" i="19"/>
  <c r="E33" i="19"/>
  <c r="F33" i="19"/>
  <c r="G33" i="19"/>
  <c r="H33" i="19"/>
  <c r="I33" i="19"/>
  <c r="J33" i="19"/>
  <c r="K33" i="19"/>
  <c r="L33" i="19"/>
  <c r="M33" i="19"/>
  <c r="AL33" i="19" s="1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G33" i="19"/>
  <c r="AH33" i="19"/>
  <c r="C28" i="19"/>
  <c r="C30" i="19"/>
  <c r="C33" i="19"/>
  <c r="AK30" i="19" l="1"/>
  <c r="AJ33" i="19"/>
  <c r="AK33" i="19"/>
  <c r="AJ28" i="19"/>
  <c r="AK28" i="19"/>
  <c r="AJ30" i="19"/>
  <c r="CI4" i="58" l="1"/>
  <c r="CI36" i="58" s="1"/>
  <c r="CI13" i="58" l="1"/>
  <c r="CI17" i="58"/>
  <c r="CI22" i="58"/>
  <c r="CI26" i="58"/>
  <c r="CI28" i="58"/>
  <c r="CI32" i="58"/>
  <c r="CI35" i="58"/>
  <c r="CI6" i="58"/>
  <c r="CI8" i="58"/>
  <c r="CI10" i="58"/>
  <c r="CI15" i="58"/>
  <c r="CI19" i="58"/>
  <c r="CI24" i="58"/>
  <c r="CI5" i="58"/>
  <c r="CI7" i="58"/>
  <c r="CI9" i="58"/>
  <c r="CI11" i="58"/>
  <c r="CI14" i="58"/>
  <c r="CI16" i="58"/>
  <c r="CI18" i="58"/>
  <c r="CI21" i="58"/>
  <c r="CI23" i="58"/>
  <c r="CI25" i="58"/>
  <c r="CI27" i="58"/>
  <c r="CI30" i="58"/>
  <c r="CI33" i="58"/>
  <c r="C4" i="58"/>
  <c r="C36" i="58" l="1"/>
  <c r="CI44" i="58"/>
  <c r="CI41" i="58"/>
  <c r="CI39" i="58"/>
  <c r="CI45" i="58"/>
  <c r="CI43" i="58"/>
  <c r="CI40" i="58"/>
  <c r="C6" i="58"/>
  <c r="C8" i="58"/>
  <c r="C10" i="58"/>
  <c r="C13" i="58"/>
  <c r="C15" i="58"/>
  <c r="C17" i="58"/>
  <c r="C19" i="58"/>
  <c r="C22" i="58"/>
  <c r="C24" i="58"/>
  <c r="C26" i="58"/>
  <c r="C28" i="58"/>
  <c r="C32" i="58"/>
  <c r="C33" i="58"/>
  <c r="C5" i="58"/>
  <c r="C7" i="58"/>
  <c r="C9" i="58"/>
  <c r="C11" i="58"/>
  <c r="C14" i="58"/>
  <c r="C16" i="58"/>
  <c r="C18" i="58"/>
  <c r="C21" i="58"/>
  <c r="C23" i="58"/>
  <c r="C25" i="58"/>
  <c r="C27" i="58"/>
  <c r="C30" i="58"/>
  <c r="C35" i="58"/>
  <c r="C41" i="58" l="1"/>
  <c r="CI46" i="58"/>
  <c r="CI37" i="58"/>
  <c r="C44" i="58"/>
  <c r="C39" i="58"/>
  <c r="C45" i="58"/>
  <c r="C43" i="58"/>
  <c r="C40" i="58"/>
  <c r="B17" i="58"/>
  <c r="C46" i="58" l="1"/>
  <c r="C37" i="58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4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4" i="19"/>
  <c r="CG5" i="58" l="1"/>
  <c r="A36" i="58"/>
  <c r="A33" i="58"/>
  <c r="A35" i="58"/>
  <c r="A32" i="58"/>
  <c r="A30" i="58"/>
  <c r="A28" i="58"/>
  <c r="A27" i="58"/>
  <c r="A26" i="58"/>
  <c r="A25" i="58"/>
  <c r="A24" i="58"/>
  <c r="A23" i="58"/>
  <c r="A22" i="58"/>
  <c r="A21" i="58"/>
  <c r="A19" i="58"/>
  <c r="A18" i="58"/>
  <c r="A17" i="58"/>
  <c r="A16" i="58"/>
  <c r="A15" i="58"/>
  <c r="A14" i="58"/>
  <c r="A13" i="58"/>
  <c r="A11" i="58"/>
  <c r="A10" i="58"/>
  <c r="A9" i="58"/>
  <c r="A8" i="58"/>
  <c r="A7" i="58"/>
  <c r="A6" i="58"/>
  <c r="A5" i="58"/>
  <c r="B36" i="58" l="1"/>
  <c r="B33" i="58"/>
  <c r="B35" i="58"/>
  <c r="B32" i="58"/>
  <c r="B30" i="58"/>
  <c r="B28" i="58"/>
  <c r="B27" i="58"/>
  <c r="B26" i="58"/>
  <c r="B25" i="58"/>
  <c r="B24" i="58"/>
  <c r="B23" i="58"/>
  <c r="B22" i="58"/>
  <c r="B21" i="58"/>
  <c r="B19" i="58"/>
  <c r="B16" i="58"/>
  <c r="B15" i="58"/>
  <c r="B14" i="58"/>
  <c r="B13" i="58"/>
  <c r="B11" i="58"/>
  <c r="B10" i="58"/>
  <c r="B9" i="58"/>
  <c r="B8" i="58"/>
  <c r="B7" i="58"/>
  <c r="B6" i="58"/>
  <c r="B5" i="58"/>
  <c r="B3" i="58"/>
  <c r="A2" i="58"/>
  <c r="C1" i="58" l="1"/>
  <c r="CG6" i="58" l="1"/>
  <c r="CG26" i="58" l="1"/>
  <c r="A8" i="59" l="1"/>
  <c r="A10" i="59"/>
  <c r="A12" i="59" s="1"/>
  <c r="A14" i="59" s="1"/>
  <c r="A16" i="59" s="1"/>
  <c r="B25" i="59"/>
  <c r="B26" i="59"/>
  <c r="B27" i="59"/>
  <c r="B28" i="59"/>
  <c r="B29" i="59"/>
  <c r="B30" i="59"/>
  <c r="B31" i="59"/>
  <c r="B32" i="59"/>
  <c r="B33" i="59"/>
  <c r="B34" i="59"/>
  <c r="B35" i="59" s="1"/>
  <c r="B37" i="59"/>
  <c r="B38" i="59"/>
  <c r="B39" i="59"/>
  <c r="B40" i="59"/>
  <c r="B41" i="59"/>
  <c r="B42" i="59"/>
  <c r="B43" i="59" s="1"/>
  <c r="B45" i="59"/>
  <c r="B46" i="59"/>
  <c r="B47" i="59"/>
  <c r="BZ12" i="58"/>
  <c r="CA12" i="58"/>
  <c r="CB12" i="58"/>
  <c r="BZ20" i="58"/>
  <c r="CA20" i="58"/>
  <c r="CB20" i="58"/>
  <c r="D4" i="58" l="1"/>
  <c r="B44" i="59"/>
  <c r="B36" i="59"/>
  <c r="AJ12" i="58"/>
  <c r="D11" i="19" s="1"/>
  <c r="BV12" i="58"/>
  <c r="BN12" i="58"/>
  <c r="AH11" i="19" s="1"/>
  <c r="AX12" i="58"/>
  <c r="R11" i="19" s="1"/>
  <c r="AP20" i="58"/>
  <c r="J19" i="19" s="1"/>
  <c r="AJ20" i="58"/>
  <c r="D19" i="19" s="1"/>
  <c r="BB12" i="58"/>
  <c r="V11" i="19" s="1"/>
  <c r="AL12" i="58"/>
  <c r="F11" i="19" s="1"/>
  <c r="D36" i="58" l="1"/>
  <c r="AI12" i="58"/>
  <c r="AI20" i="58"/>
  <c r="D13" i="58"/>
  <c r="D35" i="58"/>
  <c r="D33" i="58"/>
  <c r="D30" i="58"/>
  <c r="D32" i="58"/>
  <c r="D27" i="58"/>
  <c r="D28" i="58"/>
  <c r="D25" i="58"/>
  <c r="D26" i="58"/>
  <c r="D23" i="58"/>
  <c r="D24" i="58"/>
  <c r="D21" i="58"/>
  <c r="D22" i="58"/>
  <c r="D18" i="58"/>
  <c r="D19" i="58"/>
  <c r="D16" i="58"/>
  <c r="D17" i="58"/>
  <c r="D14" i="58"/>
  <c r="D15" i="58"/>
  <c r="D11" i="58"/>
  <c r="D9" i="58"/>
  <c r="D10" i="58"/>
  <c r="D7" i="58"/>
  <c r="D8" i="58"/>
  <c r="D6" i="58"/>
  <c r="E4" i="58"/>
  <c r="AP12" i="58"/>
  <c r="J11" i="19" s="1"/>
  <c r="BF12" i="58"/>
  <c r="Z11" i="19" s="1"/>
  <c r="AT12" i="58"/>
  <c r="N11" i="19" s="1"/>
  <c r="BR12" i="58"/>
  <c r="AT20" i="58"/>
  <c r="N19" i="19" s="1"/>
  <c r="BJ20" i="58"/>
  <c r="AD19" i="19" s="1"/>
  <c r="BJ12" i="58"/>
  <c r="AD11" i="19" s="1"/>
  <c r="AL20" i="58"/>
  <c r="F19" i="19" s="1"/>
  <c r="BB20" i="58"/>
  <c r="V19" i="19" s="1"/>
  <c r="BR20" i="58"/>
  <c r="AX20" i="58"/>
  <c r="R19" i="19" s="1"/>
  <c r="BN20" i="58"/>
  <c r="AH19" i="19" s="1"/>
  <c r="BF20" i="58"/>
  <c r="Z19" i="19" s="1"/>
  <c r="BV20" i="58"/>
  <c r="AR12" i="58"/>
  <c r="L11" i="19" s="1"/>
  <c r="AR20" i="58"/>
  <c r="L19" i="19" s="1"/>
  <c r="AZ12" i="58"/>
  <c r="T11" i="19" s="1"/>
  <c r="AZ20" i="58"/>
  <c r="T19" i="19" s="1"/>
  <c r="BH12" i="58"/>
  <c r="AB11" i="19" s="1"/>
  <c r="BH20" i="58"/>
  <c r="AB19" i="19" s="1"/>
  <c r="BP12" i="58"/>
  <c r="BP20" i="58"/>
  <c r="BX12" i="58"/>
  <c r="BX20" i="58"/>
  <c r="AN12" i="58"/>
  <c r="H11" i="19" s="1"/>
  <c r="AN20" i="58"/>
  <c r="H19" i="19" s="1"/>
  <c r="AV12" i="58"/>
  <c r="P11" i="19" s="1"/>
  <c r="AV20" i="58"/>
  <c r="P19" i="19" s="1"/>
  <c r="BD12" i="58"/>
  <c r="X11" i="19" s="1"/>
  <c r="BD20" i="58"/>
  <c r="X19" i="19" s="1"/>
  <c r="BL12" i="58"/>
  <c r="AF11" i="19" s="1"/>
  <c r="BL20" i="58"/>
  <c r="AF19" i="19" s="1"/>
  <c r="BT12" i="58"/>
  <c r="BT20" i="58"/>
  <c r="BY12" i="58"/>
  <c r="BY20" i="58"/>
  <c r="BU12" i="58"/>
  <c r="BU20" i="58"/>
  <c r="BQ12" i="58"/>
  <c r="BQ20" i="58"/>
  <c r="BM12" i="58"/>
  <c r="AG11" i="19" s="1"/>
  <c r="BM20" i="58"/>
  <c r="AG19" i="19" s="1"/>
  <c r="BI12" i="58"/>
  <c r="AC11" i="19" s="1"/>
  <c r="BI20" i="58"/>
  <c r="AC19" i="19" s="1"/>
  <c r="BE12" i="58"/>
  <c r="Y11" i="19" s="1"/>
  <c r="BE20" i="58"/>
  <c r="Y19" i="19" s="1"/>
  <c r="BA12" i="58"/>
  <c r="U11" i="19" s="1"/>
  <c r="BA20" i="58"/>
  <c r="U19" i="19" s="1"/>
  <c r="AW12" i="58"/>
  <c r="Q11" i="19" s="1"/>
  <c r="AW20" i="58"/>
  <c r="Q19" i="19" s="1"/>
  <c r="AS12" i="58"/>
  <c r="M11" i="19" s="1"/>
  <c r="AL11" i="19" s="1"/>
  <c r="AS20" i="58"/>
  <c r="M19" i="19" s="1"/>
  <c r="AL19" i="19" s="1"/>
  <c r="AO12" i="58"/>
  <c r="I11" i="19" s="1"/>
  <c r="AO20" i="58"/>
  <c r="I19" i="19" s="1"/>
  <c r="AK12" i="58"/>
  <c r="E11" i="19" s="1"/>
  <c r="AK20" i="58"/>
  <c r="E19" i="19" s="1"/>
  <c r="BW12" i="58"/>
  <c r="BW20" i="58"/>
  <c r="BS12" i="58"/>
  <c r="BS20" i="58"/>
  <c r="BO12" i="58"/>
  <c r="BO20" i="58"/>
  <c r="BK12" i="58"/>
  <c r="AE11" i="19" s="1"/>
  <c r="BK20" i="58"/>
  <c r="AE19" i="19" s="1"/>
  <c r="BG12" i="58"/>
  <c r="AA11" i="19" s="1"/>
  <c r="BG20" i="58"/>
  <c r="AA19" i="19" s="1"/>
  <c r="BC12" i="58"/>
  <c r="W11" i="19" s="1"/>
  <c r="BC20" i="58"/>
  <c r="W19" i="19" s="1"/>
  <c r="AY12" i="58"/>
  <c r="S11" i="19" s="1"/>
  <c r="AY20" i="58"/>
  <c r="S19" i="19" s="1"/>
  <c r="AU12" i="58"/>
  <c r="O11" i="19" s="1"/>
  <c r="AU20" i="58"/>
  <c r="O19" i="19" s="1"/>
  <c r="AQ12" i="58"/>
  <c r="K11" i="19" s="1"/>
  <c r="AQ20" i="58"/>
  <c r="K19" i="19" s="1"/>
  <c r="AM12" i="58"/>
  <c r="G11" i="19" s="1"/>
  <c r="AM20" i="58"/>
  <c r="G19" i="19" s="1"/>
  <c r="C11" i="19"/>
  <c r="C19" i="19"/>
  <c r="E36" i="58" l="1"/>
  <c r="E5" i="58"/>
  <c r="AJ19" i="19"/>
  <c r="AK19" i="19"/>
  <c r="AK11" i="19"/>
  <c r="AJ11" i="19"/>
  <c r="D41" i="58"/>
  <c r="E13" i="58"/>
  <c r="E35" i="58"/>
  <c r="E33" i="58"/>
  <c r="E30" i="58"/>
  <c r="E32" i="58"/>
  <c r="E27" i="58"/>
  <c r="E28" i="58"/>
  <c r="E25" i="58"/>
  <c r="E26" i="58"/>
  <c r="E23" i="58"/>
  <c r="E24" i="58"/>
  <c r="E22" i="58"/>
  <c r="E18" i="58"/>
  <c r="E19" i="58"/>
  <c r="E16" i="58"/>
  <c r="E17" i="58"/>
  <c r="E14" i="58"/>
  <c r="E15" i="58"/>
  <c r="E11" i="58"/>
  <c r="E9" i="58"/>
  <c r="E10" i="58"/>
  <c r="E7" i="58"/>
  <c r="E8" i="58"/>
  <c r="E6" i="58"/>
  <c r="F4" i="58"/>
  <c r="D40" i="58"/>
  <c r="D44" i="58"/>
  <c r="D43" i="58"/>
  <c r="D39" i="58"/>
  <c r="D45" i="58"/>
  <c r="F36" i="58" l="1"/>
  <c r="F5" i="58"/>
  <c r="E41" i="58"/>
  <c r="F13" i="58"/>
  <c r="F35" i="58"/>
  <c r="F33" i="58"/>
  <c r="F30" i="58"/>
  <c r="F32" i="58"/>
  <c r="F27" i="58"/>
  <c r="F28" i="58"/>
  <c r="F25" i="58"/>
  <c r="F26" i="58"/>
  <c r="F23" i="58"/>
  <c r="F24" i="58"/>
  <c r="F21" i="58"/>
  <c r="F22" i="58"/>
  <c r="F18" i="58"/>
  <c r="F19" i="58"/>
  <c r="F16" i="58"/>
  <c r="F17" i="58"/>
  <c r="F14" i="58"/>
  <c r="F15" i="58"/>
  <c r="F11" i="58"/>
  <c r="F9" i="58"/>
  <c r="F10" i="58"/>
  <c r="F7" i="58"/>
  <c r="F8" i="58"/>
  <c r="F6" i="58"/>
  <c r="D37" i="58"/>
  <c r="G4" i="58"/>
  <c r="D46" i="58"/>
  <c r="G36" i="58" l="1"/>
  <c r="G5" i="58"/>
  <c r="F41" i="58"/>
  <c r="G13" i="58"/>
  <c r="G35" i="58"/>
  <c r="G33" i="58"/>
  <c r="G30" i="58"/>
  <c r="G32" i="58"/>
  <c r="G27" i="58"/>
  <c r="G28" i="58"/>
  <c r="G25" i="58"/>
  <c r="G26" i="58"/>
  <c r="G23" i="58"/>
  <c r="G24" i="58"/>
  <c r="G21" i="58"/>
  <c r="G22" i="58"/>
  <c r="G18" i="58"/>
  <c r="G19" i="58"/>
  <c r="G16" i="58"/>
  <c r="G17" i="58"/>
  <c r="G14" i="58"/>
  <c r="G15" i="58"/>
  <c r="G11" i="58"/>
  <c r="G9" i="58"/>
  <c r="G10" i="58"/>
  <c r="G7" i="58"/>
  <c r="G8" i="58"/>
  <c r="G6" i="58"/>
  <c r="H4" i="58"/>
  <c r="F39" i="58"/>
  <c r="F44" i="58"/>
  <c r="F40" i="58"/>
  <c r="F43" i="58"/>
  <c r="F45" i="58"/>
  <c r="H36" i="58" l="1"/>
  <c r="H5" i="58"/>
  <c r="G41" i="58"/>
  <c r="H13" i="58"/>
  <c r="H35" i="58"/>
  <c r="H33" i="58"/>
  <c r="H30" i="58"/>
  <c r="H32" i="58"/>
  <c r="H27" i="58"/>
  <c r="H28" i="58"/>
  <c r="H25" i="58"/>
  <c r="H26" i="58"/>
  <c r="H23" i="58"/>
  <c r="H24" i="58"/>
  <c r="H21" i="58"/>
  <c r="H22" i="58"/>
  <c r="H18" i="58"/>
  <c r="H19" i="58"/>
  <c r="H16" i="58"/>
  <c r="H17" i="58"/>
  <c r="H14" i="58"/>
  <c r="H15" i="58"/>
  <c r="H11" i="58"/>
  <c r="H9" i="58"/>
  <c r="H10" i="58"/>
  <c r="H7" i="58"/>
  <c r="H8" i="58"/>
  <c r="H6" i="58"/>
  <c r="F37" i="58"/>
  <c r="G43" i="58"/>
  <c r="G44" i="58"/>
  <c r="G39" i="58"/>
  <c r="G40" i="58"/>
  <c r="G45" i="58"/>
  <c r="I4" i="58"/>
  <c r="F46" i="58"/>
  <c r="I36" i="58" l="1"/>
  <c r="I5" i="58"/>
  <c r="H41" i="58"/>
  <c r="I13" i="58"/>
  <c r="I35" i="58"/>
  <c r="I33" i="58"/>
  <c r="I30" i="58"/>
  <c r="I32" i="58"/>
  <c r="I27" i="58"/>
  <c r="I28" i="58"/>
  <c r="I25" i="58"/>
  <c r="I26" i="58"/>
  <c r="I23" i="58"/>
  <c r="I24" i="58"/>
  <c r="I21" i="58"/>
  <c r="I22" i="58"/>
  <c r="I18" i="58"/>
  <c r="I19" i="58"/>
  <c r="I16" i="58"/>
  <c r="I17" i="58"/>
  <c r="I14" i="58"/>
  <c r="I15" i="58"/>
  <c r="I11" i="58"/>
  <c r="I9" i="58"/>
  <c r="I10" i="58"/>
  <c r="I7" i="58"/>
  <c r="I8" i="58"/>
  <c r="I6" i="58"/>
  <c r="G37" i="58"/>
  <c r="H44" i="58"/>
  <c r="H45" i="58"/>
  <c r="H40" i="58"/>
  <c r="H39" i="58"/>
  <c r="G46" i="58"/>
  <c r="H43" i="58"/>
  <c r="J4" i="58"/>
  <c r="J36" i="58" l="1"/>
  <c r="J5" i="58"/>
  <c r="I41" i="58"/>
  <c r="J13" i="58"/>
  <c r="J35" i="58"/>
  <c r="J33" i="58"/>
  <c r="J30" i="58"/>
  <c r="J32" i="58"/>
  <c r="J27" i="58"/>
  <c r="J28" i="58"/>
  <c r="J25" i="58"/>
  <c r="J26" i="58"/>
  <c r="J23" i="58"/>
  <c r="J24" i="58"/>
  <c r="J21" i="58"/>
  <c r="J22" i="58"/>
  <c r="J18" i="58"/>
  <c r="J19" i="58"/>
  <c r="J16" i="58"/>
  <c r="J17" i="58"/>
  <c r="J14" i="58"/>
  <c r="J15" i="58"/>
  <c r="J11" i="58"/>
  <c r="J9" i="58"/>
  <c r="J10" i="58"/>
  <c r="J7" i="58"/>
  <c r="J8" i="58"/>
  <c r="J6" i="58"/>
  <c r="H37" i="58"/>
  <c r="K4" i="58"/>
  <c r="H46" i="58"/>
  <c r="K36" i="58" l="1"/>
  <c r="K5" i="58"/>
  <c r="J41" i="58"/>
  <c r="K13" i="58"/>
  <c r="K35" i="58"/>
  <c r="K33" i="58"/>
  <c r="K30" i="58"/>
  <c r="K32" i="58"/>
  <c r="K27" i="58"/>
  <c r="K28" i="58"/>
  <c r="K25" i="58"/>
  <c r="K26" i="58"/>
  <c r="K23" i="58"/>
  <c r="K24" i="58"/>
  <c r="K21" i="58"/>
  <c r="K22" i="58"/>
  <c r="K18" i="58"/>
  <c r="K19" i="58"/>
  <c r="K16" i="58"/>
  <c r="K17" i="58"/>
  <c r="K14" i="58"/>
  <c r="K15" i="58"/>
  <c r="K11" i="58"/>
  <c r="K9" i="58"/>
  <c r="K10" i="58"/>
  <c r="K7" i="58"/>
  <c r="K8" i="58"/>
  <c r="K6" i="58"/>
  <c r="J40" i="58"/>
  <c r="L4" i="58"/>
  <c r="J44" i="58"/>
  <c r="J43" i="58"/>
  <c r="J45" i="58"/>
  <c r="J39" i="58"/>
  <c r="E43" i="58"/>
  <c r="E44" i="58"/>
  <c r="E40" i="58"/>
  <c r="E39" i="58"/>
  <c r="E45" i="58"/>
  <c r="E37" i="58" l="1"/>
  <c r="L36" i="58"/>
  <c r="K41" i="58"/>
  <c r="L13" i="58"/>
  <c r="L35" i="58"/>
  <c r="L33" i="58"/>
  <c r="L30" i="58"/>
  <c r="L32" i="58"/>
  <c r="L27" i="58"/>
  <c r="L28" i="58"/>
  <c r="L25" i="58"/>
  <c r="L26" i="58"/>
  <c r="L23" i="58"/>
  <c r="L24" i="58"/>
  <c r="L21" i="58"/>
  <c r="L22" i="58"/>
  <c r="L18" i="58"/>
  <c r="L19" i="58"/>
  <c r="L16" i="58"/>
  <c r="L17" i="58"/>
  <c r="L14" i="58"/>
  <c r="L15" i="58"/>
  <c r="L11" i="58"/>
  <c r="L9" i="58"/>
  <c r="L10" i="58"/>
  <c r="L7" i="58"/>
  <c r="L8" i="58"/>
  <c r="L6" i="58"/>
  <c r="J37" i="58"/>
  <c r="J46" i="58"/>
  <c r="M4" i="58"/>
  <c r="E46" i="58"/>
  <c r="M36" i="58" l="1"/>
  <c r="L41" i="58"/>
  <c r="M13" i="58"/>
  <c r="M35" i="58"/>
  <c r="M33" i="58"/>
  <c r="M30" i="58"/>
  <c r="M32" i="58"/>
  <c r="M27" i="58"/>
  <c r="M28" i="58"/>
  <c r="M25" i="58"/>
  <c r="M26" i="58"/>
  <c r="M23" i="58"/>
  <c r="M24" i="58"/>
  <c r="M21" i="58"/>
  <c r="M22" i="58"/>
  <c r="M18" i="58"/>
  <c r="M19" i="58"/>
  <c r="M16" i="58"/>
  <c r="M17" i="58"/>
  <c r="M14" i="58"/>
  <c r="M15" i="58"/>
  <c r="M11" i="58"/>
  <c r="M9" i="58"/>
  <c r="M10" i="58"/>
  <c r="M7" i="58"/>
  <c r="M8" i="58"/>
  <c r="M6" i="58"/>
  <c r="N4" i="58"/>
  <c r="L40" i="58"/>
  <c r="L39" i="58"/>
  <c r="L43" i="58"/>
  <c r="L45" i="58"/>
  <c r="L44" i="58"/>
  <c r="I44" i="58"/>
  <c r="I43" i="58"/>
  <c r="I40" i="58"/>
  <c r="I45" i="58"/>
  <c r="I39" i="58"/>
  <c r="N36" i="58" l="1"/>
  <c r="N5" i="58"/>
  <c r="M41" i="58"/>
  <c r="N13" i="58"/>
  <c r="N35" i="58"/>
  <c r="N33" i="58"/>
  <c r="N30" i="58"/>
  <c r="N32" i="58"/>
  <c r="N27" i="58"/>
  <c r="N28" i="58"/>
  <c r="N25" i="58"/>
  <c r="N26" i="58"/>
  <c r="N23" i="58"/>
  <c r="N24" i="58"/>
  <c r="N21" i="58"/>
  <c r="N22" i="58"/>
  <c r="N18" i="58"/>
  <c r="N19" i="58"/>
  <c r="N16" i="58"/>
  <c r="N17" i="58"/>
  <c r="N14" i="58"/>
  <c r="N15" i="58"/>
  <c r="N11" i="58"/>
  <c r="N9" i="58"/>
  <c r="N10" i="58"/>
  <c r="N7" i="58"/>
  <c r="N8" i="58"/>
  <c r="N6" i="58"/>
  <c r="I37" i="58"/>
  <c r="L37" i="58"/>
  <c r="O4" i="58"/>
  <c r="M43" i="58"/>
  <c r="M39" i="58"/>
  <c r="M44" i="58"/>
  <c r="L46" i="58"/>
  <c r="M40" i="58"/>
  <c r="M45" i="58"/>
  <c r="I46" i="58"/>
  <c r="K40" i="58"/>
  <c r="O36" i="58" l="1"/>
  <c r="O5" i="58"/>
  <c r="N41" i="58"/>
  <c r="O13" i="58"/>
  <c r="O35" i="58"/>
  <c r="O33" i="58"/>
  <c r="O30" i="58"/>
  <c r="O32" i="58"/>
  <c r="O27" i="58"/>
  <c r="O28" i="58"/>
  <c r="O25" i="58"/>
  <c r="O26" i="58"/>
  <c r="O23" i="58"/>
  <c r="O24" i="58"/>
  <c r="O21" i="58"/>
  <c r="O22" i="58"/>
  <c r="O18" i="58"/>
  <c r="O19" i="58"/>
  <c r="O16" i="58"/>
  <c r="O17" i="58"/>
  <c r="O14" i="58"/>
  <c r="O15" i="58"/>
  <c r="O11" i="58"/>
  <c r="O9" i="58"/>
  <c r="O10" i="58"/>
  <c r="O7" i="58"/>
  <c r="O8" i="58"/>
  <c r="O6" i="58"/>
  <c r="M37" i="58"/>
  <c r="P4" i="58"/>
  <c r="N44" i="58"/>
  <c r="N43" i="58"/>
  <c r="N40" i="58"/>
  <c r="N45" i="58"/>
  <c r="M46" i="58"/>
  <c r="N39" i="58"/>
  <c r="K44" i="58"/>
  <c r="K39" i="58"/>
  <c r="K45" i="58"/>
  <c r="K43" i="58"/>
  <c r="P36" i="58" l="1"/>
  <c r="P5" i="58"/>
  <c r="O41" i="58"/>
  <c r="P13" i="58"/>
  <c r="P35" i="58"/>
  <c r="P33" i="58"/>
  <c r="P30" i="58"/>
  <c r="P32" i="58"/>
  <c r="P27" i="58"/>
  <c r="P28" i="58"/>
  <c r="P25" i="58"/>
  <c r="P26" i="58"/>
  <c r="P23" i="58"/>
  <c r="P24" i="58"/>
  <c r="P21" i="58"/>
  <c r="P22" i="58"/>
  <c r="P18" i="58"/>
  <c r="P19" i="58"/>
  <c r="P16" i="58"/>
  <c r="P17" i="58"/>
  <c r="P14" i="58"/>
  <c r="P15" i="58"/>
  <c r="P11" i="58"/>
  <c r="P9" i="58"/>
  <c r="P10" i="58"/>
  <c r="P7" i="58"/>
  <c r="P8" i="58"/>
  <c r="P6" i="58"/>
  <c r="N37" i="58"/>
  <c r="K37" i="58"/>
  <c r="O44" i="58"/>
  <c r="O45" i="58"/>
  <c r="O39" i="58"/>
  <c r="Q4" i="58"/>
  <c r="O40" i="58"/>
  <c r="O43" i="58"/>
  <c r="N46" i="58"/>
  <c r="K46" i="58"/>
  <c r="Q36" i="58" l="1"/>
  <c r="Q5" i="58"/>
  <c r="P41" i="58"/>
  <c r="Q13" i="58"/>
  <c r="Q35" i="58"/>
  <c r="Q33" i="58"/>
  <c r="Q30" i="58"/>
  <c r="Q32" i="58"/>
  <c r="Q27" i="58"/>
  <c r="Q28" i="58"/>
  <c r="Q25" i="58"/>
  <c r="Q26" i="58"/>
  <c r="Q23" i="58"/>
  <c r="Q24" i="58"/>
  <c r="Q21" i="58"/>
  <c r="Q22" i="58"/>
  <c r="Q18" i="58"/>
  <c r="Q19" i="58"/>
  <c r="Q16" i="58"/>
  <c r="Q17" i="58"/>
  <c r="Q14" i="58"/>
  <c r="Q15" i="58"/>
  <c r="Q11" i="58"/>
  <c r="Q9" i="58"/>
  <c r="Q10" i="58"/>
  <c r="Q7" i="58"/>
  <c r="Q8" i="58"/>
  <c r="Q6" i="58"/>
  <c r="R4" i="58"/>
  <c r="O37" i="58"/>
  <c r="P40" i="58"/>
  <c r="P45" i="58"/>
  <c r="P44" i="58"/>
  <c r="O46" i="58"/>
  <c r="P39" i="58"/>
  <c r="P43" i="58"/>
  <c r="R36" i="58" l="1"/>
  <c r="R5" i="58"/>
  <c r="Q41" i="58"/>
  <c r="R13" i="58"/>
  <c r="R35" i="58"/>
  <c r="R33" i="58"/>
  <c r="R30" i="58"/>
  <c r="R32" i="58"/>
  <c r="R27" i="58"/>
  <c r="R28" i="58"/>
  <c r="R25" i="58"/>
  <c r="R26" i="58"/>
  <c r="R23" i="58"/>
  <c r="R24" i="58"/>
  <c r="R21" i="58"/>
  <c r="R22" i="58"/>
  <c r="R18" i="58"/>
  <c r="R19" i="58"/>
  <c r="R16" i="58"/>
  <c r="R17" i="58"/>
  <c r="R14" i="58"/>
  <c r="R15" i="58"/>
  <c r="R11" i="58"/>
  <c r="R9" i="58"/>
  <c r="R10" i="58"/>
  <c r="R7" i="58"/>
  <c r="R8" i="58"/>
  <c r="R6" i="58"/>
  <c r="S4" i="58"/>
  <c r="P37" i="58"/>
  <c r="Q44" i="58"/>
  <c r="Q39" i="58"/>
  <c r="Q45" i="58"/>
  <c r="P46" i="58"/>
  <c r="Q43" i="58"/>
  <c r="Q40" i="58"/>
  <c r="S36" i="58" l="1"/>
  <c r="S5" i="58"/>
  <c r="R41" i="58"/>
  <c r="S13" i="58"/>
  <c r="S35" i="58"/>
  <c r="S33" i="58"/>
  <c r="S30" i="58"/>
  <c r="S32" i="58"/>
  <c r="S27" i="58"/>
  <c r="S28" i="58"/>
  <c r="S25" i="58"/>
  <c r="S26" i="58"/>
  <c r="S23" i="58"/>
  <c r="S24" i="58"/>
  <c r="S21" i="58"/>
  <c r="S22" i="58"/>
  <c r="S18" i="58"/>
  <c r="S19" i="58"/>
  <c r="S16" i="58"/>
  <c r="S17" i="58"/>
  <c r="S14" i="58"/>
  <c r="S15" i="58"/>
  <c r="S11" i="58"/>
  <c r="S9" i="58"/>
  <c r="S10" i="58"/>
  <c r="S7" i="58"/>
  <c r="S8" i="58"/>
  <c r="S6" i="58"/>
  <c r="T4" i="58"/>
  <c r="R39" i="58"/>
  <c r="R40" i="58"/>
  <c r="R44" i="58"/>
  <c r="R43" i="58"/>
  <c r="R45" i="58"/>
  <c r="Q37" i="58"/>
  <c r="Q46" i="58"/>
  <c r="T36" i="58" l="1"/>
  <c r="T5" i="58"/>
  <c r="S41" i="58"/>
  <c r="T13" i="58"/>
  <c r="T35" i="58"/>
  <c r="T33" i="58"/>
  <c r="T30" i="58"/>
  <c r="T32" i="58"/>
  <c r="T27" i="58"/>
  <c r="T28" i="58"/>
  <c r="T25" i="58"/>
  <c r="T26" i="58"/>
  <c r="T23" i="58"/>
  <c r="T24" i="58"/>
  <c r="T21" i="58"/>
  <c r="T22" i="58"/>
  <c r="T18" i="58"/>
  <c r="T19" i="58"/>
  <c r="T16" i="58"/>
  <c r="T17" i="58"/>
  <c r="T14" i="58"/>
  <c r="T15" i="58"/>
  <c r="T11" i="58"/>
  <c r="T9" i="58"/>
  <c r="T10" i="58"/>
  <c r="T7" i="58"/>
  <c r="T8" i="58"/>
  <c r="T6" i="58"/>
  <c r="U4" i="58"/>
  <c r="R37" i="58"/>
  <c r="S39" i="58"/>
  <c r="S43" i="58"/>
  <c r="S44" i="58"/>
  <c r="S40" i="58"/>
  <c r="S45" i="58"/>
  <c r="R46" i="58"/>
  <c r="U36" i="58" l="1"/>
  <c r="U5" i="58"/>
  <c r="T41" i="58"/>
  <c r="U13" i="58"/>
  <c r="U35" i="58"/>
  <c r="U33" i="58"/>
  <c r="U30" i="58"/>
  <c r="U32" i="58"/>
  <c r="U27" i="58"/>
  <c r="U28" i="58"/>
  <c r="U25" i="58"/>
  <c r="U26" i="58"/>
  <c r="U23" i="58"/>
  <c r="U24" i="58"/>
  <c r="U21" i="58"/>
  <c r="U22" i="58"/>
  <c r="U18" i="58"/>
  <c r="U19" i="58"/>
  <c r="U16" i="58"/>
  <c r="U17" i="58"/>
  <c r="U14" i="58"/>
  <c r="U15" i="58"/>
  <c r="U11" i="58"/>
  <c r="U9" i="58"/>
  <c r="U10" i="58"/>
  <c r="U7" i="58"/>
  <c r="U8" i="58"/>
  <c r="U6" i="58"/>
  <c r="V4" i="58"/>
  <c r="T40" i="58"/>
  <c r="T45" i="58"/>
  <c r="T44" i="58"/>
  <c r="S46" i="58"/>
  <c r="T39" i="58"/>
  <c r="T43" i="58"/>
  <c r="S37" i="58"/>
  <c r="V36" i="58" l="1"/>
  <c r="V5" i="58"/>
  <c r="U41" i="58"/>
  <c r="V13" i="58"/>
  <c r="V35" i="58"/>
  <c r="V33" i="58"/>
  <c r="V30" i="58"/>
  <c r="V32" i="58"/>
  <c r="V27" i="58"/>
  <c r="V28" i="58"/>
  <c r="V25" i="58"/>
  <c r="V26" i="58"/>
  <c r="V23" i="58"/>
  <c r="V24" i="58"/>
  <c r="V21" i="58"/>
  <c r="V22" i="58"/>
  <c r="V18" i="58"/>
  <c r="V19" i="58"/>
  <c r="V16" i="58"/>
  <c r="V17" i="58"/>
  <c r="V14" i="58"/>
  <c r="V15" i="58"/>
  <c r="V11" i="58"/>
  <c r="V9" i="58"/>
  <c r="V10" i="58"/>
  <c r="V7" i="58"/>
  <c r="V8" i="58"/>
  <c r="V6" i="58"/>
  <c r="W4" i="58"/>
  <c r="U40" i="58"/>
  <c r="U45" i="58"/>
  <c r="U43" i="58"/>
  <c r="U39" i="58"/>
  <c r="U44" i="58"/>
  <c r="T37" i="58"/>
  <c r="T46" i="58"/>
  <c r="W36" i="58" l="1"/>
  <c r="V41" i="58"/>
  <c r="W13" i="58"/>
  <c r="W35" i="58"/>
  <c r="W33" i="58"/>
  <c r="W30" i="58"/>
  <c r="W32" i="58"/>
  <c r="W27" i="58"/>
  <c r="W28" i="58"/>
  <c r="W25" i="58"/>
  <c r="W26" i="58"/>
  <c r="W23" i="58"/>
  <c r="W24" i="58"/>
  <c r="W21" i="58"/>
  <c r="W22" i="58"/>
  <c r="W18" i="58"/>
  <c r="W19" i="58"/>
  <c r="W16" i="58"/>
  <c r="W17" i="58"/>
  <c r="W14" i="58"/>
  <c r="W15" i="58"/>
  <c r="W11" i="58"/>
  <c r="W9" i="58"/>
  <c r="W10" i="58"/>
  <c r="W7" i="58"/>
  <c r="W8" i="58"/>
  <c r="W6" i="58"/>
  <c r="V40" i="58"/>
  <c r="X4" i="58"/>
  <c r="V44" i="58"/>
  <c r="V43" i="58"/>
  <c r="V45" i="58"/>
  <c r="V39" i="58"/>
  <c r="U37" i="58"/>
  <c r="U46" i="58"/>
  <c r="X36" i="58" l="1"/>
  <c r="W41" i="58"/>
  <c r="X13" i="58"/>
  <c r="X35" i="58"/>
  <c r="X33" i="58"/>
  <c r="X30" i="58"/>
  <c r="X32" i="58"/>
  <c r="X27" i="58"/>
  <c r="X28" i="58"/>
  <c r="X25" i="58"/>
  <c r="X26" i="58"/>
  <c r="X23" i="58"/>
  <c r="X24" i="58"/>
  <c r="X21" i="58"/>
  <c r="X22" i="58"/>
  <c r="X18" i="58"/>
  <c r="X19" i="58"/>
  <c r="X16" i="58"/>
  <c r="X17" i="58"/>
  <c r="X14" i="58"/>
  <c r="X15" i="58"/>
  <c r="X11" i="58"/>
  <c r="X9" i="58"/>
  <c r="X10" i="58"/>
  <c r="X7" i="58"/>
  <c r="X8" i="58"/>
  <c r="X6" i="58"/>
  <c r="Y4" i="58"/>
  <c r="W43" i="58"/>
  <c r="W45" i="58"/>
  <c r="W40" i="58"/>
  <c r="W39" i="58"/>
  <c r="V37" i="58"/>
  <c r="W44" i="58"/>
  <c r="V46" i="58"/>
  <c r="Y36" i="58" l="1"/>
  <c r="Y5" i="58"/>
  <c r="X41" i="58"/>
  <c r="Y13" i="58"/>
  <c r="Y35" i="58"/>
  <c r="Y33" i="58"/>
  <c r="Y30" i="58"/>
  <c r="Y32" i="58"/>
  <c r="Y27" i="58"/>
  <c r="Y28" i="58"/>
  <c r="Y25" i="58"/>
  <c r="Y26" i="58"/>
  <c r="Y23" i="58"/>
  <c r="Y24" i="58"/>
  <c r="Y21" i="58"/>
  <c r="Y22" i="58"/>
  <c r="Y18" i="58"/>
  <c r="Y19" i="58"/>
  <c r="Y16" i="58"/>
  <c r="Y17" i="58"/>
  <c r="Y14" i="58"/>
  <c r="Y15" i="58"/>
  <c r="Y11" i="58"/>
  <c r="Y9" i="58"/>
  <c r="Y10" i="58"/>
  <c r="Y7" i="58"/>
  <c r="Y8" i="58"/>
  <c r="Y6" i="58"/>
  <c r="X44" i="58"/>
  <c r="W46" i="58"/>
  <c r="X45" i="58"/>
  <c r="X40" i="58"/>
  <c r="X43" i="58"/>
  <c r="X39" i="58"/>
  <c r="Z4" i="58"/>
  <c r="W37" i="58"/>
  <c r="Z36" i="58" l="1"/>
  <c r="Z5" i="58"/>
  <c r="Y41" i="58"/>
  <c r="Z13" i="58"/>
  <c r="Z35" i="58"/>
  <c r="Z33" i="58"/>
  <c r="Z30" i="58"/>
  <c r="Z32" i="58"/>
  <c r="Z27" i="58"/>
  <c r="Z28" i="58"/>
  <c r="Z25" i="58"/>
  <c r="Z26" i="58"/>
  <c r="Z23" i="58"/>
  <c r="Z24" i="58"/>
  <c r="Z21" i="58"/>
  <c r="Z22" i="58"/>
  <c r="Z18" i="58"/>
  <c r="Z19" i="58"/>
  <c r="Z16" i="58"/>
  <c r="Z17" i="58"/>
  <c r="Z14" i="58"/>
  <c r="Z15" i="58"/>
  <c r="Z11" i="58"/>
  <c r="Z9" i="58"/>
  <c r="Z10" i="58"/>
  <c r="Z7" i="58"/>
  <c r="Z8" i="58"/>
  <c r="Z6" i="58"/>
  <c r="AA4" i="58"/>
  <c r="Y40" i="58"/>
  <c r="X46" i="58"/>
  <c r="Y39" i="58"/>
  <c r="X37" i="58"/>
  <c r="Y45" i="58"/>
  <c r="Y43" i="58"/>
  <c r="Y44" i="58"/>
  <c r="AA36" i="58" l="1"/>
  <c r="AA5" i="58"/>
  <c r="Z41" i="58"/>
  <c r="AA13" i="58"/>
  <c r="AA35" i="58"/>
  <c r="AA33" i="58"/>
  <c r="AA30" i="58"/>
  <c r="AA32" i="58"/>
  <c r="AA27" i="58"/>
  <c r="AA28" i="58"/>
  <c r="AA25" i="58"/>
  <c r="AA26" i="58"/>
  <c r="AA23" i="58"/>
  <c r="AA24" i="58"/>
  <c r="AA21" i="58"/>
  <c r="AA22" i="58"/>
  <c r="AA18" i="58"/>
  <c r="AA19" i="58"/>
  <c r="AA16" i="58"/>
  <c r="AA17" i="58"/>
  <c r="AA14" i="58"/>
  <c r="AA15" i="58"/>
  <c r="AA11" i="58"/>
  <c r="AA9" i="58"/>
  <c r="AA10" i="58"/>
  <c r="AA7" i="58"/>
  <c r="AA8" i="58"/>
  <c r="AA6" i="58"/>
  <c r="AB4" i="58"/>
  <c r="Y37" i="58"/>
  <c r="Z45" i="58"/>
  <c r="Z39" i="58"/>
  <c r="Y46" i="58"/>
  <c r="Z40" i="58"/>
  <c r="Z43" i="58"/>
  <c r="Z44" i="58"/>
  <c r="AB36" i="58" l="1"/>
  <c r="AB5" i="58"/>
  <c r="AA41" i="58"/>
  <c r="AB13" i="58"/>
  <c r="AB35" i="58"/>
  <c r="AB33" i="58"/>
  <c r="AB30" i="58"/>
  <c r="AB32" i="58"/>
  <c r="AB27" i="58"/>
  <c r="AB28" i="58"/>
  <c r="AB25" i="58"/>
  <c r="AB26" i="58"/>
  <c r="AB23" i="58"/>
  <c r="AB24" i="58"/>
  <c r="AB21" i="58"/>
  <c r="AB22" i="58"/>
  <c r="AB18" i="58"/>
  <c r="AB19" i="58"/>
  <c r="AB16" i="58"/>
  <c r="AB17" i="58"/>
  <c r="AB14" i="58"/>
  <c r="AB15" i="58"/>
  <c r="AB11" i="58"/>
  <c r="AB9" i="58"/>
  <c r="AB10" i="58"/>
  <c r="AB7" i="58"/>
  <c r="AB8" i="58"/>
  <c r="AB6" i="58"/>
  <c r="AC4" i="58"/>
  <c r="AA43" i="58"/>
  <c r="AA40" i="58"/>
  <c r="AA44" i="58"/>
  <c r="AA45" i="58"/>
  <c r="AA39" i="58"/>
  <c r="Z37" i="58"/>
  <c r="Z46" i="58"/>
  <c r="AC36" i="58" l="1"/>
  <c r="AC5" i="58"/>
  <c r="AB41" i="58"/>
  <c r="AC13" i="58"/>
  <c r="AC35" i="58"/>
  <c r="AC33" i="58"/>
  <c r="AC30" i="58"/>
  <c r="AC32" i="58"/>
  <c r="AC27" i="58"/>
  <c r="AC28" i="58"/>
  <c r="AC25" i="58"/>
  <c r="AC26" i="58"/>
  <c r="AC23" i="58"/>
  <c r="AC24" i="58"/>
  <c r="AC21" i="58"/>
  <c r="AC22" i="58"/>
  <c r="AC18" i="58"/>
  <c r="AC19" i="58"/>
  <c r="AC16" i="58"/>
  <c r="AC17" i="58"/>
  <c r="AC14" i="58"/>
  <c r="AC15" i="58"/>
  <c r="AC11" i="58"/>
  <c r="AC9" i="58"/>
  <c r="AC10" i="58"/>
  <c r="AC7" i="58"/>
  <c r="AC8" i="58"/>
  <c r="AC6" i="58"/>
  <c r="AD4" i="58"/>
  <c r="AB43" i="58"/>
  <c r="AB39" i="58"/>
  <c r="AA46" i="58"/>
  <c r="AB45" i="58"/>
  <c r="AB40" i="58"/>
  <c r="AB44" i="58"/>
  <c r="AA37" i="58"/>
  <c r="AD36" i="58" l="1"/>
  <c r="AD5" i="58"/>
  <c r="AC41" i="58"/>
  <c r="AD13" i="58"/>
  <c r="AD35" i="58"/>
  <c r="AD33" i="58"/>
  <c r="AD30" i="58"/>
  <c r="AD32" i="58"/>
  <c r="AD27" i="58"/>
  <c r="AD28" i="58"/>
  <c r="AD25" i="58"/>
  <c r="AD26" i="58"/>
  <c r="AD23" i="58"/>
  <c r="AD24" i="58"/>
  <c r="AD21" i="58"/>
  <c r="AD22" i="58"/>
  <c r="AD18" i="58"/>
  <c r="AD19" i="58"/>
  <c r="AD16" i="58"/>
  <c r="AD17" i="58"/>
  <c r="AD14" i="58"/>
  <c r="AD15" i="58"/>
  <c r="AD11" i="58"/>
  <c r="AD9" i="58"/>
  <c r="AD10" i="58"/>
  <c r="AD7" i="58"/>
  <c r="AD8" i="58"/>
  <c r="AD6" i="58"/>
  <c r="AC39" i="58"/>
  <c r="AE4" i="58"/>
  <c r="AC40" i="58"/>
  <c r="AC45" i="58"/>
  <c r="AC44" i="58"/>
  <c r="AC43" i="58"/>
  <c r="AB37" i="58"/>
  <c r="AB46" i="58"/>
  <c r="AE36" i="58" l="1"/>
  <c r="AE5" i="58"/>
  <c r="AD41" i="58"/>
  <c r="AE13" i="58"/>
  <c r="AE35" i="58"/>
  <c r="AE33" i="58"/>
  <c r="AE30" i="58"/>
  <c r="AE32" i="58"/>
  <c r="AE27" i="58"/>
  <c r="AE28" i="58"/>
  <c r="AE25" i="58"/>
  <c r="AE26" i="58"/>
  <c r="AE23" i="58"/>
  <c r="AE24" i="58"/>
  <c r="AE21" i="58"/>
  <c r="AE22" i="58"/>
  <c r="AE18" i="58"/>
  <c r="AE19" i="58"/>
  <c r="AE16" i="58"/>
  <c r="AE17" i="58"/>
  <c r="AE14" i="58"/>
  <c r="AE15" i="58"/>
  <c r="AE11" i="58"/>
  <c r="AE9" i="58"/>
  <c r="AE10" i="58"/>
  <c r="AE7" i="58"/>
  <c r="AE8" i="58"/>
  <c r="AE6" i="58"/>
  <c r="AD40" i="58"/>
  <c r="AD44" i="58"/>
  <c r="AD43" i="58"/>
  <c r="AD45" i="58"/>
  <c r="AD39" i="58"/>
  <c r="AF4" i="58"/>
  <c r="AC46" i="58"/>
  <c r="AC37" i="58"/>
  <c r="AF36" i="58" l="1"/>
  <c r="AF5" i="58"/>
  <c r="AE41" i="58"/>
  <c r="AF13" i="58"/>
  <c r="AF35" i="58"/>
  <c r="AF33" i="58"/>
  <c r="AF30" i="58"/>
  <c r="AF32" i="58"/>
  <c r="AF27" i="58"/>
  <c r="AF28" i="58"/>
  <c r="AF25" i="58"/>
  <c r="AF26" i="58"/>
  <c r="AF23" i="58"/>
  <c r="AF24" i="58"/>
  <c r="AF21" i="58"/>
  <c r="AF22" i="58"/>
  <c r="AF18" i="58"/>
  <c r="AF19" i="58"/>
  <c r="AF16" i="58"/>
  <c r="AF17" i="58"/>
  <c r="AF14" i="58"/>
  <c r="AF15" i="58"/>
  <c r="AF11" i="58"/>
  <c r="AF9" i="58"/>
  <c r="AF10" i="58"/>
  <c r="AF7" i="58"/>
  <c r="AF8" i="58"/>
  <c r="AF6" i="58"/>
  <c r="AD37" i="58"/>
  <c r="AD46" i="58"/>
  <c r="AE40" i="58"/>
  <c r="AE39" i="58"/>
  <c r="AE43" i="58"/>
  <c r="AE44" i="58"/>
  <c r="AE45" i="58"/>
  <c r="AG4" i="58"/>
  <c r="AG36" i="58" l="1"/>
  <c r="AG5" i="58"/>
  <c r="AF41" i="58"/>
  <c r="AG13" i="58"/>
  <c r="AI13" i="58" s="1"/>
  <c r="AG35" i="58"/>
  <c r="AG33" i="58"/>
  <c r="AG30" i="58"/>
  <c r="AG32" i="58"/>
  <c r="AG27" i="58"/>
  <c r="AG28" i="58"/>
  <c r="AG25" i="58"/>
  <c r="AG26" i="58"/>
  <c r="AG23" i="58"/>
  <c r="AI23" i="58" s="1"/>
  <c r="AG24" i="58"/>
  <c r="AI24" i="58" s="1"/>
  <c r="AG21" i="58"/>
  <c r="AI21" i="58" s="1"/>
  <c r="AG22" i="58"/>
  <c r="AI22" i="58" s="1"/>
  <c r="AG18" i="58"/>
  <c r="AI18" i="58" s="1"/>
  <c r="AG19" i="58"/>
  <c r="AI19" i="58" s="1"/>
  <c r="AG16" i="58"/>
  <c r="AI16" i="58" s="1"/>
  <c r="AG17" i="58"/>
  <c r="AI17" i="58" s="1"/>
  <c r="AG14" i="58"/>
  <c r="AI14" i="58" s="1"/>
  <c r="AG15" i="58"/>
  <c r="AI15" i="58" s="1"/>
  <c r="AG11" i="58"/>
  <c r="AG9" i="58"/>
  <c r="AI9" i="58" s="1"/>
  <c r="AG10" i="58"/>
  <c r="AI10" i="58" s="1"/>
  <c r="AG7" i="58"/>
  <c r="AI7" i="58" s="1"/>
  <c r="AG8" i="58"/>
  <c r="AI8" i="58" s="1"/>
  <c r="AG6" i="58"/>
  <c r="AI6" i="58" s="1"/>
  <c r="AE37" i="58"/>
  <c r="AF44" i="58"/>
  <c r="AE46" i="58"/>
  <c r="AF40" i="58"/>
  <c r="AF45" i="58"/>
  <c r="AF39" i="58"/>
  <c r="AF43" i="58"/>
  <c r="C3" i="19" a="1"/>
  <c r="C3" i="19" s="1"/>
  <c r="AI28" i="58" l="1"/>
  <c r="C27" i="19" s="1"/>
  <c r="AJ28" i="58"/>
  <c r="D27" i="19" s="1"/>
  <c r="BP28" i="58"/>
  <c r="BJ28" i="58"/>
  <c r="AD27" i="19" s="1"/>
  <c r="AY28" i="58"/>
  <c r="S27" i="19" s="1"/>
  <c r="BY28" i="58"/>
  <c r="AX28" i="58"/>
  <c r="R27" i="19" s="1"/>
  <c r="AM28" i="58"/>
  <c r="G27" i="19" s="1"/>
  <c r="BM28" i="58"/>
  <c r="AG27" i="19" s="1"/>
  <c r="AL28" i="58"/>
  <c r="F27" i="19" s="1"/>
  <c r="BL28" i="58"/>
  <c r="AF27" i="19" s="1"/>
  <c r="BA28" i="58"/>
  <c r="U27" i="19" s="1"/>
  <c r="CA28" i="58"/>
  <c r="AZ28" i="58"/>
  <c r="T27" i="19" s="1"/>
  <c r="AO28" i="58"/>
  <c r="I27" i="19" s="1"/>
  <c r="BO28" i="58"/>
  <c r="AN28" i="58"/>
  <c r="H27" i="19" s="1"/>
  <c r="BN28" i="58"/>
  <c r="AH27" i="19" s="1"/>
  <c r="BC28" i="58"/>
  <c r="W27" i="19" s="1"/>
  <c r="BR28" i="58"/>
  <c r="BB28" i="58"/>
  <c r="V27" i="19" s="1"/>
  <c r="AQ28" i="58"/>
  <c r="K27" i="19" s="1"/>
  <c r="BQ28" i="58"/>
  <c r="AP28" i="58"/>
  <c r="J27" i="19" s="1"/>
  <c r="BE28" i="58"/>
  <c r="Y27" i="19" s="1"/>
  <c r="BV28" i="58"/>
  <c r="BD28" i="58"/>
  <c r="X27" i="19" s="1"/>
  <c r="AS28" i="58"/>
  <c r="M27" i="19" s="1"/>
  <c r="AL27" i="19" s="1"/>
  <c r="BS28" i="58"/>
  <c r="AR28" i="58"/>
  <c r="L27" i="19" s="1"/>
  <c r="BT28" i="58"/>
  <c r="BG28" i="58"/>
  <c r="AA27" i="19" s="1"/>
  <c r="BX28" i="58"/>
  <c r="BF28" i="58"/>
  <c r="Z27" i="19" s="1"/>
  <c r="AU28" i="58"/>
  <c r="O27" i="19" s="1"/>
  <c r="BU28" i="58"/>
  <c r="AT28" i="58"/>
  <c r="N27" i="19" s="1"/>
  <c r="BZ28" i="58"/>
  <c r="BI28" i="58"/>
  <c r="AC27" i="19" s="1"/>
  <c r="CB28" i="58"/>
  <c r="BH28" i="58"/>
  <c r="AB27" i="19" s="1"/>
  <c r="AW28" i="58"/>
  <c r="Q27" i="19" s="1"/>
  <c r="BW28" i="58"/>
  <c r="AV28" i="58"/>
  <c r="P27" i="19" s="1"/>
  <c r="AK28" i="58"/>
  <c r="E27" i="19" s="1"/>
  <c r="BK28" i="58"/>
  <c r="AE27" i="19" s="1"/>
  <c r="AI27" i="58"/>
  <c r="C26" i="19" s="1"/>
  <c r="AJ27" i="58"/>
  <c r="D26" i="19" s="1"/>
  <c r="BP27" i="58"/>
  <c r="BJ27" i="58"/>
  <c r="AD26" i="19" s="1"/>
  <c r="AY27" i="58"/>
  <c r="S26" i="19" s="1"/>
  <c r="BY27" i="58"/>
  <c r="AX27" i="58"/>
  <c r="R26" i="19" s="1"/>
  <c r="AM27" i="58"/>
  <c r="G26" i="19" s="1"/>
  <c r="BM27" i="58"/>
  <c r="AG26" i="19" s="1"/>
  <c r="AL27" i="58"/>
  <c r="F26" i="19" s="1"/>
  <c r="BL27" i="58"/>
  <c r="AF26" i="19" s="1"/>
  <c r="BA27" i="58"/>
  <c r="U26" i="19" s="1"/>
  <c r="CA27" i="58"/>
  <c r="AZ27" i="58"/>
  <c r="T26" i="19" s="1"/>
  <c r="AO27" i="58"/>
  <c r="I26" i="19" s="1"/>
  <c r="BO27" i="58"/>
  <c r="AN27" i="58"/>
  <c r="H26" i="19" s="1"/>
  <c r="BN27" i="58"/>
  <c r="AH26" i="19" s="1"/>
  <c r="BC27" i="58"/>
  <c r="W26" i="19" s="1"/>
  <c r="BR27" i="58"/>
  <c r="BB27" i="58"/>
  <c r="V26" i="19" s="1"/>
  <c r="AQ27" i="58"/>
  <c r="K26" i="19" s="1"/>
  <c r="BQ27" i="58"/>
  <c r="AP27" i="58"/>
  <c r="J26" i="19" s="1"/>
  <c r="BE27" i="58"/>
  <c r="Y26" i="19" s="1"/>
  <c r="BV27" i="58"/>
  <c r="BD27" i="58"/>
  <c r="X26" i="19" s="1"/>
  <c r="AS27" i="58"/>
  <c r="M26" i="19" s="1"/>
  <c r="AL26" i="19" s="1"/>
  <c r="BS27" i="58"/>
  <c r="AR27" i="58"/>
  <c r="L26" i="19" s="1"/>
  <c r="BT27" i="58"/>
  <c r="BG27" i="58"/>
  <c r="AA26" i="19" s="1"/>
  <c r="BX27" i="58"/>
  <c r="BF27" i="58"/>
  <c r="Z26" i="19" s="1"/>
  <c r="AU27" i="58"/>
  <c r="O26" i="19" s="1"/>
  <c r="BU27" i="58"/>
  <c r="AT27" i="58"/>
  <c r="N26" i="19" s="1"/>
  <c r="BZ27" i="58"/>
  <c r="BI27" i="58"/>
  <c r="AC26" i="19" s="1"/>
  <c r="CB27" i="58"/>
  <c r="BH27" i="58"/>
  <c r="AB26" i="19" s="1"/>
  <c r="AW27" i="58"/>
  <c r="Q26" i="19" s="1"/>
  <c r="BW27" i="58"/>
  <c r="AV27" i="58"/>
  <c r="P26" i="19" s="1"/>
  <c r="AK27" i="58"/>
  <c r="E26" i="19" s="1"/>
  <c r="BK27" i="58"/>
  <c r="AE26" i="19" s="1"/>
  <c r="AI26" i="58"/>
  <c r="C25" i="19" s="1"/>
  <c r="AJ26" i="58"/>
  <c r="D25" i="19" s="1"/>
  <c r="BR26" i="58"/>
  <c r="BJ26" i="58"/>
  <c r="AD25" i="19" s="1"/>
  <c r="AY26" i="58"/>
  <c r="S25" i="19" s="1"/>
  <c r="BY26" i="58"/>
  <c r="AX26" i="58"/>
  <c r="R25" i="19" s="1"/>
  <c r="AM26" i="58"/>
  <c r="G25" i="19" s="1"/>
  <c r="BM26" i="58"/>
  <c r="AG25" i="19" s="1"/>
  <c r="AL26" i="58"/>
  <c r="F25" i="19" s="1"/>
  <c r="BL26" i="58"/>
  <c r="AF25" i="19" s="1"/>
  <c r="BA26" i="58"/>
  <c r="U25" i="19" s="1"/>
  <c r="CA26" i="58"/>
  <c r="AZ26" i="58"/>
  <c r="T25" i="19" s="1"/>
  <c r="AO26" i="58"/>
  <c r="I25" i="19" s="1"/>
  <c r="BO26" i="58"/>
  <c r="AN26" i="58"/>
  <c r="H25" i="19" s="1"/>
  <c r="BN26" i="58"/>
  <c r="AH25" i="19" s="1"/>
  <c r="BC26" i="58"/>
  <c r="W25" i="19" s="1"/>
  <c r="BP26" i="58"/>
  <c r="BB26" i="58"/>
  <c r="V25" i="19" s="1"/>
  <c r="AQ26" i="58"/>
  <c r="K25" i="19" s="1"/>
  <c r="BQ26" i="58"/>
  <c r="AP26" i="58"/>
  <c r="J25" i="19" s="1"/>
  <c r="BE26" i="58"/>
  <c r="Y25" i="19" s="1"/>
  <c r="BT26" i="58"/>
  <c r="BD26" i="58"/>
  <c r="X25" i="19" s="1"/>
  <c r="AS26" i="58"/>
  <c r="M25" i="19" s="1"/>
  <c r="AL25" i="19" s="1"/>
  <c r="BS26" i="58"/>
  <c r="AR26" i="58"/>
  <c r="L25" i="19" s="1"/>
  <c r="BX26" i="58"/>
  <c r="BG26" i="58"/>
  <c r="AA25" i="19" s="1"/>
  <c r="BV26" i="58"/>
  <c r="BF26" i="58"/>
  <c r="Z25" i="19" s="1"/>
  <c r="AU26" i="58"/>
  <c r="O25" i="19" s="1"/>
  <c r="BU26" i="58"/>
  <c r="AT26" i="58"/>
  <c r="N25" i="19" s="1"/>
  <c r="CB26" i="58"/>
  <c r="BI26" i="58"/>
  <c r="AC25" i="19" s="1"/>
  <c r="BZ26" i="58"/>
  <c r="BH26" i="58"/>
  <c r="AB25" i="19" s="1"/>
  <c r="AW26" i="58"/>
  <c r="Q25" i="19" s="1"/>
  <c r="BW26" i="58"/>
  <c r="AV26" i="58"/>
  <c r="P25" i="19" s="1"/>
  <c r="AK26" i="58"/>
  <c r="E25" i="19" s="1"/>
  <c r="BK26" i="58"/>
  <c r="AE25" i="19" s="1"/>
  <c r="AI25" i="58"/>
  <c r="C24" i="19" s="1"/>
  <c r="AJ25" i="58"/>
  <c r="D24" i="19" s="1"/>
  <c r="BR25" i="58"/>
  <c r="BJ25" i="58"/>
  <c r="AD24" i="19" s="1"/>
  <c r="AY25" i="58"/>
  <c r="S24" i="19" s="1"/>
  <c r="BY25" i="58"/>
  <c r="AX25" i="58"/>
  <c r="R24" i="19" s="1"/>
  <c r="AM25" i="58"/>
  <c r="G24" i="19" s="1"/>
  <c r="BM25" i="58"/>
  <c r="AG24" i="19" s="1"/>
  <c r="AL25" i="58"/>
  <c r="F24" i="19" s="1"/>
  <c r="BL25" i="58"/>
  <c r="AF24" i="19" s="1"/>
  <c r="BA25" i="58"/>
  <c r="U24" i="19" s="1"/>
  <c r="CA25" i="58"/>
  <c r="AZ25" i="58"/>
  <c r="T24" i="19" s="1"/>
  <c r="AO25" i="58"/>
  <c r="I24" i="19" s="1"/>
  <c r="BO25" i="58"/>
  <c r="AN25" i="58"/>
  <c r="H24" i="19" s="1"/>
  <c r="BN25" i="58"/>
  <c r="AH24" i="19" s="1"/>
  <c r="BC25" i="58"/>
  <c r="W24" i="19" s="1"/>
  <c r="BP25" i="58"/>
  <c r="BB25" i="58"/>
  <c r="V24" i="19" s="1"/>
  <c r="AQ25" i="58"/>
  <c r="K24" i="19" s="1"/>
  <c r="BQ25" i="58"/>
  <c r="AP25" i="58"/>
  <c r="J24" i="19" s="1"/>
  <c r="BE25" i="58"/>
  <c r="Y24" i="19" s="1"/>
  <c r="BT25" i="58"/>
  <c r="BD25" i="58"/>
  <c r="X24" i="19" s="1"/>
  <c r="AS25" i="58"/>
  <c r="M24" i="19" s="1"/>
  <c r="AL24" i="19" s="1"/>
  <c r="BS25" i="58"/>
  <c r="AR25" i="58"/>
  <c r="L24" i="19" s="1"/>
  <c r="BV25" i="58"/>
  <c r="BG25" i="58"/>
  <c r="AA24" i="19" s="1"/>
  <c r="BX25" i="58"/>
  <c r="BF25" i="58"/>
  <c r="Z24" i="19" s="1"/>
  <c r="AU25" i="58"/>
  <c r="O24" i="19" s="1"/>
  <c r="BU25" i="58"/>
  <c r="AT25" i="58"/>
  <c r="N24" i="19" s="1"/>
  <c r="CB25" i="58"/>
  <c r="BI25" i="58"/>
  <c r="AC24" i="19" s="1"/>
  <c r="BZ25" i="58"/>
  <c r="BH25" i="58"/>
  <c r="AB24" i="19" s="1"/>
  <c r="AW25" i="58"/>
  <c r="Q24" i="19" s="1"/>
  <c r="BW25" i="58"/>
  <c r="AV25" i="58"/>
  <c r="P24" i="19" s="1"/>
  <c r="AK25" i="58"/>
  <c r="E24" i="19" s="1"/>
  <c r="BK25" i="58"/>
  <c r="AE24" i="19" s="1"/>
  <c r="AI11" i="58"/>
  <c r="AJ11" i="58"/>
  <c r="CB11" i="58"/>
  <c r="BJ11" i="58"/>
  <c r="BC11" i="58"/>
  <c r="BL11" i="58"/>
  <c r="AX11" i="58"/>
  <c r="AQ11" i="58"/>
  <c r="BQ11" i="58"/>
  <c r="AL11" i="58"/>
  <c r="BN11" i="58"/>
  <c r="BE11" i="58"/>
  <c r="BP11" i="58"/>
  <c r="AZ11" i="58"/>
  <c r="AS11" i="58"/>
  <c r="BS11" i="58"/>
  <c r="AN11" i="58"/>
  <c r="BV11" i="58"/>
  <c r="BG11" i="58"/>
  <c r="BR11" i="58"/>
  <c r="BB11" i="58"/>
  <c r="AU11" i="58"/>
  <c r="BU11" i="58"/>
  <c r="AP11" i="58"/>
  <c r="BI11" i="58"/>
  <c r="BT11" i="58"/>
  <c r="BD11" i="58"/>
  <c r="AW11" i="58"/>
  <c r="BW11" i="58"/>
  <c r="AR11" i="58"/>
  <c r="AK11" i="58"/>
  <c r="BK11" i="58"/>
  <c r="BX11" i="58"/>
  <c r="BF11" i="58"/>
  <c r="AY11" i="58"/>
  <c r="BY11" i="58"/>
  <c r="AT11" i="58"/>
  <c r="AM11" i="58"/>
  <c r="BM11" i="58"/>
  <c r="BZ11" i="58"/>
  <c r="BH11" i="58"/>
  <c r="BA11" i="58"/>
  <c r="CA11" i="58"/>
  <c r="AV11" i="58"/>
  <c r="AO11" i="58"/>
  <c r="BO11" i="58"/>
  <c r="AI36" i="58"/>
  <c r="AJ36" i="58"/>
  <c r="BJ36" i="58"/>
  <c r="AY36" i="58"/>
  <c r="AX36" i="58"/>
  <c r="AM36" i="58"/>
  <c r="BM36" i="58"/>
  <c r="AL36" i="58"/>
  <c r="BL36" i="58"/>
  <c r="BA36" i="58"/>
  <c r="AZ36" i="58"/>
  <c r="AO36" i="58"/>
  <c r="AN36" i="58"/>
  <c r="BN36" i="58"/>
  <c r="BC36" i="58"/>
  <c r="BB36" i="58"/>
  <c r="AQ36" i="58"/>
  <c r="AP36" i="58"/>
  <c r="BE36" i="58"/>
  <c r="BD36" i="58"/>
  <c r="AS36" i="58"/>
  <c r="AR36" i="58"/>
  <c r="BG36" i="58"/>
  <c r="BF36" i="58"/>
  <c r="AU36" i="58"/>
  <c r="AT36" i="58"/>
  <c r="BI36" i="58"/>
  <c r="BH36" i="58"/>
  <c r="AW36" i="58"/>
  <c r="AV36" i="58"/>
  <c r="AK36" i="58"/>
  <c r="BK36" i="58"/>
  <c r="AJ35" i="58"/>
  <c r="BJ35" i="58"/>
  <c r="AU35" i="58"/>
  <c r="AX35" i="58"/>
  <c r="BI35" i="58"/>
  <c r="AL35" i="58"/>
  <c r="BL35" i="58"/>
  <c r="AW35" i="58"/>
  <c r="AZ35" i="58"/>
  <c r="AK35" i="58"/>
  <c r="BK35" i="58"/>
  <c r="AN35" i="58"/>
  <c r="BN35" i="58"/>
  <c r="AY35" i="58"/>
  <c r="BB35" i="58"/>
  <c r="AM35" i="58"/>
  <c r="BM35" i="58"/>
  <c r="AP35" i="58"/>
  <c r="BA35" i="58"/>
  <c r="BD35" i="58"/>
  <c r="AO35" i="58"/>
  <c r="AR35" i="58"/>
  <c r="BC35" i="58"/>
  <c r="BF35" i="58"/>
  <c r="AQ35" i="58"/>
  <c r="AT35" i="58"/>
  <c r="BE35" i="58"/>
  <c r="BH35" i="58"/>
  <c r="AS35" i="58"/>
  <c r="AV35" i="58"/>
  <c r="BG35" i="58"/>
  <c r="AI35" i="58"/>
  <c r="AI33" i="58"/>
  <c r="AJ33" i="58"/>
  <c r="BJ33" i="58"/>
  <c r="AW33" i="58"/>
  <c r="AX33" i="58"/>
  <c r="AK33" i="58"/>
  <c r="BK33" i="58"/>
  <c r="AL33" i="58"/>
  <c r="BL33" i="58"/>
  <c r="AY33" i="58"/>
  <c r="AZ33" i="58"/>
  <c r="AM33" i="58"/>
  <c r="BM33" i="58"/>
  <c r="AN33" i="58"/>
  <c r="BN33" i="58"/>
  <c r="BA33" i="58"/>
  <c r="BB33" i="58"/>
  <c r="AO33" i="58"/>
  <c r="AP33" i="58"/>
  <c r="BC33" i="58"/>
  <c r="BD33" i="58"/>
  <c r="AQ33" i="58"/>
  <c r="AR33" i="58"/>
  <c r="BE33" i="58"/>
  <c r="BF33" i="58"/>
  <c r="AS33" i="58"/>
  <c r="AT33" i="58"/>
  <c r="BG33" i="58"/>
  <c r="BH33" i="58"/>
  <c r="AU33" i="58"/>
  <c r="AV33" i="58"/>
  <c r="BI33" i="58"/>
  <c r="AI32" i="58"/>
  <c r="AJ32" i="58"/>
  <c r="BJ32" i="58"/>
  <c r="AW32" i="58"/>
  <c r="AX32" i="58"/>
  <c r="AK32" i="58"/>
  <c r="BK32" i="58"/>
  <c r="AL32" i="58"/>
  <c r="BL32" i="58"/>
  <c r="AY32" i="58"/>
  <c r="AZ32" i="58"/>
  <c r="AM32" i="58"/>
  <c r="BM32" i="58"/>
  <c r="AN32" i="58"/>
  <c r="BN32" i="58"/>
  <c r="BA32" i="58"/>
  <c r="BB32" i="58"/>
  <c r="AO32" i="58"/>
  <c r="AP32" i="58"/>
  <c r="BC32" i="58"/>
  <c r="BD32" i="58"/>
  <c r="AQ32" i="58"/>
  <c r="AR32" i="58"/>
  <c r="BE32" i="58"/>
  <c r="BF32" i="58"/>
  <c r="AS32" i="58"/>
  <c r="AT32" i="58"/>
  <c r="BG32" i="58"/>
  <c r="BH32" i="58"/>
  <c r="AU32" i="58"/>
  <c r="AV32" i="58"/>
  <c r="BI32" i="58"/>
  <c r="AI30" i="58"/>
  <c r="AJ30" i="58"/>
  <c r="D29" i="19" s="1"/>
  <c r="BP30" i="58"/>
  <c r="BJ30" i="58"/>
  <c r="AD29" i="19" s="1"/>
  <c r="AU30" i="58"/>
  <c r="O29" i="19" s="1"/>
  <c r="BU30" i="58"/>
  <c r="AX30" i="58"/>
  <c r="R29" i="19" s="1"/>
  <c r="CB30" i="58"/>
  <c r="BI30" i="58"/>
  <c r="AC29" i="19" s="1"/>
  <c r="AL30" i="58"/>
  <c r="F29" i="19" s="1"/>
  <c r="BL30" i="58"/>
  <c r="AF29" i="19" s="1"/>
  <c r="AW30" i="58"/>
  <c r="Q29" i="19" s="1"/>
  <c r="BW30" i="58"/>
  <c r="AZ30" i="58"/>
  <c r="T29" i="19" s="1"/>
  <c r="AK30" i="58"/>
  <c r="E29" i="19" s="1"/>
  <c r="BK30" i="58"/>
  <c r="AE29" i="19" s="1"/>
  <c r="AN30" i="58"/>
  <c r="H29" i="19" s="1"/>
  <c r="BN30" i="58"/>
  <c r="AH29" i="19" s="1"/>
  <c r="AY30" i="58"/>
  <c r="S29" i="19" s="1"/>
  <c r="BY30" i="58"/>
  <c r="BB30" i="58"/>
  <c r="V29" i="19" s="1"/>
  <c r="AM30" i="58"/>
  <c r="G29" i="19" s="1"/>
  <c r="BM30" i="58"/>
  <c r="AG29" i="19" s="1"/>
  <c r="AP30" i="58"/>
  <c r="J29" i="19" s="1"/>
  <c r="BA30" i="58"/>
  <c r="U29" i="19" s="1"/>
  <c r="CA30" i="58"/>
  <c r="BD30" i="58"/>
  <c r="X29" i="19" s="1"/>
  <c r="AO30" i="58"/>
  <c r="I29" i="19" s="1"/>
  <c r="BO30" i="58"/>
  <c r="AR30" i="58"/>
  <c r="L29" i="19" s="1"/>
  <c r="BR30" i="58"/>
  <c r="BC30" i="58"/>
  <c r="W29" i="19" s="1"/>
  <c r="BV30" i="58"/>
  <c r="BF30" i="58"/>
  <c r="Z29" i="19" s="1"/>
  <c r="AQ30" i="58"/>
  <c r="K29" i="19" s="1"/>
  <c r="BQ30" i="58"/>
  <c r="AT30" i="58"/>
  <c r="N29" i="19" s="1"/>
  <c r="BT30" i="58"/>
  <c r="BE30" i="58"/>
  <c r="Y29" i="19" s="1"/>
  <c r="BZ30" i="58"/>
  <c r="BH30" i="58"/>
  <c r="AB29" i="19" s="1"/>
  <c r="AS30" i="58"/>
  <c r="M29" i="19" s="1"/>
  <c r="AL29" i="19" s="1"/>
  <c r="BS30" i="58"/>
  <c r="AV30" i="58"/>
  <c r="P29" i="19" s="1"/>
  <c r="BX30" i="58"/>
  <c r="BG30" i="58"/>
  <c r="AA29" i="19" s="1"/>
  <c r="BR8" i="58"/>
  <c r="BD7" i="58"/>
  <c r="X6" i="19" s="1"/>
  <c r="AJ5" i="58"/>
  <c r="D4" i="19" s="1"/>
  <c r="BR5" i="58"/>
  <c r="BJ5" i="58"/>
  <c r="AD4" i="19" s="1"/>
  <c r="AY5" i="58"/>
  <c r="S4" i="19" s="1"/>
  <c r="BY5" i="58"/>
  <c r="AX5" i="58"/>
  <c r="R4" i="19" s="1"/>
  <c r="AM5" i="58"/>
  <c r="G4" i="19" s="1"/>
  <c r="BM5" i="58"/>
  <c r="AG4" i="19" s="1"/>
  <c r="AL5" i="58"/>
  <c r="F4" i="19" s="1"/>
  <c r="BL5" i="58"/>
  <c r="AF4" i="19" s="1"/>
  <c r="BA5" i="58"/>
  <c r="U4" i="19" s="1"/>
  <c r="CA5" i="58"/>
  <c r="AZ5" i="58"/>
  <c r="T4" i="19" s="1"/>
  <c r="AO5" i="58"/>
  <c r="I4" i="19" s="1"/>
  <c r="BO5" i="58"/>
  <c r="AN5" i="58"/>
  <c r="H4" i="19" s="1"/>
  <c r="BN5" i="58"/>
  <c r="AH4" i="19" s="1"/>
  <c r="BC5" i="58"/>
  <c r="W4" i="19" s="1"/>
  <c r="BP5" i="58"/>
  <c r="BB5" i="58"/>
  <c r="V4" i="19" s="1"/>
  <c r="AQ5" i="58"/>
  <c r="K4" i="19" s="1"/>
  <c r="BQ5" i="58"/>
  <c r="AP5" i="58"/>
  <c r="J4" i="19" s="1"/>
  <c r="BE5" i="58"/>
  <c r="Y4" i="19" s="1"/>
  <c r="BT5" i="58"/>
  <c r="BD5" i="58"/>
  <c r="X4" i="19" s="1"/>
  <c r="AS5" i="58"/>
  <c r="M4" i="19" s="1"/>
  <c r="AL4" i="19" s="1"/>
  <c r="BS5" i="58"/>
  <c r="AR5" i="58"/>
  <c r="L4" i="19" s="1"/>
  <c r="BV5" i="58"/>
  <c r="BG5" i="58"/>
  <c r="AA4" i="19" s="1"/>
  <c r="BX5" i="58"/>
  <c r="BF5" i="58"/>
  <c r="Z4" i="19" s="1"/>
  <c r="AU5" i="58"/>
  <c r="O4" i="19" s="1"/>
  <c r="BU5" i="58"/>
  <c r="AT5" i="58"/>
  <c r="N4" i="19" s="1"/>
  <c r="BZ5" i="58"/>
  <c r="BI5" i="58"/>
  <c r="AC4" i="19" s="1"/>
  <c r="CB5" i="58"/>
  <c r="BH5" i="58"/>
  <c r="AB4" i="19" s="1"/>
  <c r="AW5" i="58"/>
  <c r="Q4" i="19" s="1"/>
  <c r="BW5" i="58"/>
  <c r="AV5" i="58"/>
  <c r="P4" i="19" s="1"/>
  <c r="AK5" i="58"/>
  <c r="E4" i="19" s="1"/>
  <c r="BK5" i="58"/>
  <c r="AE4" i="19" s="1"/>
  <c r="AG41" i="58"/>
  <c r="AT8" i="58"/>
  <c r="N7" i="19" s="1"/>
  <c r="BS8" i="58"/>
  <c r="CA8" i="58"/>
  <c r="BY8" i="58"/>
  <c r="BX8" i="58"/>
  <c r="BE8" i="58"/>
  <c r="Y7" i="19" s="1"/>
  <c r="AV7" i="58"/>
  <c r="P6" i="19" s="1"/>
  <c r="BZ7" i="58"/>
  <c r="AY7" i="58"/>
  <c r="S6" i="19" s="1"/>
  <c r="BK7" i="58"/>
  <c r="AE6" i="19" s="1"/>
  <c r="BH7" i="58"/>
  <c r="AB6" i="19" s="1"/>
  <c r="AZ8" i="58"/>
  <c r="T7" i="19" s="1"/>
  <c r="BZ8" i="58"/>
  <c r="AQ8" i="58"/>
  <c r="K7" i="19" s="1"/>
  <c r="AN8" i="58"/>
  <c r="H7" i="19" s="1"/>
  <c r="BG8" i="58"/>
  <c r="AA7" i="19" s="1"/>
  <c r="AY8" i="58"/>
  <c r="S7" i="19" s="1"/>
  <c r="BB7" i="58"/>
  <c r="V6" i="19" s="1"/>
  <c r="BP7" i="58"/>
  <c r="BQ7" i="58"/>
  <c r="BM7" i="58"/>
  <c r="AG6" i="19" s="1"/>
  <c r="BY7" i="58"/>
  <c r="BA7" i="58"/>
  <c r="U6" i="19" s="1"/>
  <c r="BV7" i="58"/>
  <c r="BR7" i="58"/>
  <c r="AP7" i="58"/>
  <c r="J6" i="19" s="1"/>
  <c r="BC7" i="58"/>
  <c r="W6" i="19" s="1"/>
  <c r="AK7" i="58"/>
  <c r="E6" i="19" s="1"/>
  <c r="AT7" i="58"/>
  <c r="N6" i="19" s="1"/>
  <c r="BU7" i="58"/>
  <c r="AZ7" i="58"/>
  <c r="T6" i="19" s="1"/>
  <c r="AQ7" i="58"/>
  <c r="K6" i="19" s="1"/>
  <c r="AR7" i="58"/>
  <c r="L6" i="19" s="1"/>
  <c r="C7" i="19"/>
  <c r="AS8" i="58"/>
  <c r="M7" i="19" s="1"/>
  <c r="AL7" i="19" s="1"/>
  <c r="BI8" i="58"/>
  <c r="AC7" i="19" s="1"/>
  <c r="AX8" i="58"/>
  <c r="R7" i="19" s="1"/>
  <c r="BA8" i="58"/>
  <c r="U7" i="19" s="1"/>
  <c r="AM8" i="58"/>
  <c r="G7" i="19" s="1"/>
  <c r="BW8" i="58"/>
  <c r="BU8" i="58"/>
  <c r="BN8" i="58"/>
  <c r="AH7" i="19" s="1"/>
  <c r="BV8" i="58"/>
  <c r="BL8" i="58"/>
  <c r="AF7" i="19" s="1"/>
  <c r="AF37" i="58"/>
  <c r="AF46" i="58"/>
  <c r="BN17" i="58"/>
  <c r="AH16" i="19" s="1"/>
  <c r="AS17" i="58"/>
  <c r="M16" i="19" s="1"/>
  <c r="AL16" i="19" s="1"/>
  <c r="BO17" i="58"/>
  <c r="AV17" i="58"/>
  <c r="P16" i="19" s="1"/>
  <c r="BU17" i="58"/>
  <c r="CA17" i="58"/>
  <c r="AL17" i="58"/>
  <c r="F16" i="19" s="1"/>
  <c r="CB17" i="58"/>
  <c r="BG17" i="58"/>
  <c r="AA16" i="19" s="1"/>
  <c r="BI17" i="58"/>
  <c r="AC16" i="19" s="1"/>
  <c r="AJ17" i="58"/>
  <c r="D16" i="19" s="1"/>
  <c r="AU17" i="58"/>
  <c r="O16" i="19" s="1"/>
  <c r="AQ17" i="58"/>
  <c r="K16" i="19" s="1"/>
  <c r="BA17" i="58"/>
  <c r="U16" i="19" s="1"/>
  <c r="BW17" i="58"/>
  <c r="BR17" i="58"/>
  <c r="BJ17" i="58"/>
  <c r="AD16" i="19" s="1"/>
  <c r="AR17" i="58"/>
  <c r="L16" i="19" s="1"/>
  <c r="BT17" i="58"/>
  <c r="AX17" i="58"/>
  <c r="R16" i="19" s="1"/>
  <c r="AN17" i="58"/>
  <c r="H16" i="19" s="1"/>
  <c r="BS17" i="58"/>
  <c r="BK17" i="58"/>
  <c r="AE16" i="19" s="1"/>
  <c r="C16" i="19"/>
  <c r="AK17" i="58"/>
  <c r="E16" i="19" s="1"/>
  <c r="AY17" i="58"/>
  <c r="S16" i="19" s="1"/>
  <c r="BL17" i="58"/>
  <c r="AF16" i="19" s="1"/>
  <c r="BE17" i="58"/>
  <c r="Y16" i="19" s="1"/>
  <c r="AT17" i="58"/>
  <c r="N16" i="19" s="1"/>
  <c r="BZ17" i="58"/>
  <c r="BX17" i="58"/>
  <c r="AW17" i="58"/>
  <c r="Q16" i="19" s="1"/>
  <c r="AZ17" i="58"/>
  <c r="T16" i="19" s="1"/>
  <c r="BH17" i="58"/>
  <c r="AB16" i="19" s="1"/>
  <c r="AM17" i="58"/>
  <c r="G16" i="19" s="1"/>
  <c r="BF17" i="58"/>
  <c r="Z16" i="19" s="1"/>
  <c r="AP17" i="58"/>
  <c r="J16" i="19" s="1"/>
  <c r="BB17" i="58"/>
  <c r="V16" i="19" s="1"/>
  <c r="BY17" i="58"/>
  <c r="BQ17" i="58"/>
  <c r="AO17" i="58"/>
  <c r="I16" i="19" s="1"/>
  <c r="BP17" i="58"/>
  <c r="BM17" i="58"/>
  <c r="AG16" i="19" s="1"/>
  <c r="BV17" i="58"/>
  <c r="BD17" i="58"/>
  <c r="X16" i="19" s="1"/>
  <c r="BC17" i="58"/>
  <c r="W16" i="19" s="1"/>
  <c r="BZ22" i="58"/>
  <c r="AU22" i="58"/>
  <c r="O21" i="19" s="1"/>
  <c r="AX22" i="58"/>
  <c r="R21" i="19" s="1"/>
  <c r="AN22" i="58"/>
  <c r="H21" i="19" s="1"/>
  <c r="AL22" i="58"/>
  <c r="F21" i="19" s="1"/>
  <c r="AK22" i="58"/>
  <c r="E21" i="19" s="1"/>
  <c r="BN22" i="58"/>
  <c r="AH21" i="19" s="1"/>
  <c r="AQ22" i="58"/>
  <c r="K21" i="19" s="1"/>
  <c r="BI22" i="58"/>
  <c r="AC21" i="19" s="1"/>
  <c r="AW22" i="58"/>
  <c r="Q21" i="19" s="1"/>
  <c r="BA22" i="58"/>
  <c r="U21" i="19" s="1"/>
  <c r="BV22" i="58"/>
  <c r="AZ22" i="58"/>
  <c r="T21" i="19" s="1"/>
  <c r="BG22" i="58"/>
  <c r="AA21" i="19" s="1"/>
  <c r="BD22" i="58"/>
  <c r="X21" i="19" s="1"/>
  <c r="BT22" i="58"/>
  <c r="BE22" i="58"/>
  <c r="Y21" i="19" s="1"/>
  <c r="AT22" i="58"/>
  <c r="N21" i="19" s="1"/>
  <c r="BH22" i="58"/>
  <c r="AB21" i="19" s="1"/>
  <c r="C21" i="19"/>
  <c r="BK22" i="58"/>
  <c r="AE21" i="19" s="1"/>
  <c r="BL22" i="58"/>
  <c r="AF21" i="19" s="1"/>
  <c r="BJ22" i="58"/>
  <c r="AD21" i="19" s="1"/>
  <c r="BM22" i="58"/>
  <c r="AG21" i="19" s="1"/>
  <c r="AM22" i="58"/>
  <c r="G21" i="19" s="1"/>
  <c r="AY22" i="58"/>
  <c r="S21" i="19" s="1"/>
  <c r="BP22" i="58"/>
  <c r="BU22" i="58"/>
  <c r="AS22" i="58"/>
  <c r="M21" i="19" s="1"/>
  <c r="AL21" i="19" s="1"/>
  <c r="CA22" i="58"/>
  <c r="AP22" i="58"/>
  <c r="J21" i="19" s="1"/>
  <c r="AJ22" i="58"/>
  <c r="D21" i="19" s="1"/>
  <c r="BF22" i="58"/>
  <c r="Z21" i="19" s="1"/>
  <c r="BC22" i="58"/>
  <c r="W21" i="19" s="1"/>
  <c r="BS22" i="58"/>
  <c r="AO22" i="58"/>
  <c r="I21" i="19" s="1"/>
  <c r="BQ22" i="58"/>
  <c r="AR22" i="58"/>
  <c r="L21" i="19" s="1"/>
  <c r="BR22" i="58"/>
  <c r="BX22" i="58"/>
  <c r="BB22" i="58"/>
  <c r="V21" i="19" s="1"/>
  <c r="AV22" i="58"/>
  <c r="P21" i="19" s="1"/>
  <c r="BO22" i="58"/>
  <c r="BY22" i="58"/>
  <c r="BW22" i="58"/>
  <c r="CB22" i="58"/>
  <c r="AU13" i="58"/>
  <c r="O12" i="19" s="1"/>
  <c r="AL13" i="58"/>
  <c r="F12" i="19" s="1"/>
  <c r="BM13" i="58"/>
  <c r="AG12" i="19" s="1"/>
  <c r="BZ13" i="58"/>
  <c r="AS13" i="58"/>
  <c r="M12" i="19" s="1"/>
  <c r="AL12" i="19" s="1"/>
  <c r="BS13" i="58"/>
  <c r="BJ13" i="58"/>
  <c r="AD12" i="19" s="1"/>
  <c r="BV13" i="58"/>
  <c r="CB13" i="58"/>
  <c r="BH13" i="58"/>
  <c r="AB12" i="19" s="1"/>
  <c r="BQ13" i="58"/>
  <c r="AP13" i="58"/>
  <c r="J12" i="19" s="1"/>
  <c r="BC13" i="58"/>
  <c r="W12" i="19" s="1"/>
  <c r="BO13" i="58"/>
  <c r="BG13" i="58"/>
  <c r="AA12" i="19" s="1"/>
  <c r="BX13" i="58"/>
  <c r="BF13" i="58"/>
  <c r="Z12" i="19" s="1"/>
  <c r="BI13" i="58"/>
  <c r="AC12" i="19" s="1"/>
  <c r="C12" i="19"/>
  <c r="BA13" i="58"/>
  <c r="U12" i="19" s="1"/>
  <c r="AR13" i="58"/>
  <c r="L12" i="19" s="1"/>
  <c r="AY13" i="58"/>
  <c r="S12" i="19" s="1"/>
  <c r="BD13" i="58"/>
  <c r="X12" i="19" s="1"/>
  <c r="AQ13" i="58"/>
  <c r="K12" i="19" s="1"/>
  <c r="AT13" i="58"/>
  <c r="N12" i="19" s="1"/>
  <c r="BK13" i="58"/>
  <c r="AE12" i="19" s="1"/>
  <c r="BP13" i="58"/>
  <c r="AJ13" i="58"/>
  <c r="D12" i="19" s="1"/>
  <c r="BE13" i="58"/>
  <c r="Y12" i="19" s="1"/>
  <c r="AZ13" i="58"/>
  <c r="T12" i="19" s="1"/>
  <c r="AV13" i="58"/>
  <c r="P12" i="19" s="1"/>
  <c r="AX13" i="58"/>
  <c r="R12" i="19" s="1"/>
  <c r="BB13" i="58"/>
  <c r="V12" i="19" s="1"/>
  <c r="AN13" i="58"/>
  <c r="H12" i="19" s="1"/>
  <c r="AK13" i="58"/>
  <c r="E12" i="19" s="1"/>
  <c r="CA13" i="58"/>
  <c r="BN13" i="58"/>
  <c r="AH12" i="19" s="1"/>
  <c r="AM13" i="58"/>
  <c r="G12" i="19" s="1"/>
  <c r="BR13" i="58"/>
  <c r="BL13" i="58"/>
  <c r="AF12" i="19" s="1"/>
  <c r="BT13" i="58"/>
  <c r="AW13" i="58"/>
  <c r="Q12" i="19" s="1"/>
  <c r="BU13" i="58"/>
  <c r="AO13" i="58"/>
  <c r="I12" i="19" s="1"/>
  <c r="BW13" i="58"/>
  <c r="BY13" i="58"/>
  <c r="BZ19" i="58"/>
  <c r="CA19" i="58"/>
  <c r="AJ19" i="58"/>
  <c r="D18" i="19" s="1"/>
  <c r="AL19" i="58"/>
  <c r="F18" i="19" s="1"/>
  <c r="BF19" i="58"/>
  <c r="Z18" i="19" s="1"/>
  <c r="BJ19" i="58"/>
  <c r="AD18" i="19" s="1"/>
  <c r="BN19" i="58"/>
  <c r="AH18" i="19" s="1"/>
  <c r="BU19" i="58"/>
  <c r="BX19" i="58"/>
  <c r="BQ19" i="58"/>
  <c r="BM19" i="58"/>
  <c r="AG18" i="19" s="1"/>
  <c r="AN19" i="58"/>
  <c r="H18" i="19" s="1"/>
  <c r="BI19" i="58"/>
  <c r="AC18" i="19" s="1"/>
  <c r="AM19" i="58"/>
  <c r="G18" i="19" s="1"/>
  <c r="C18" i="19"/>
  <c r="BC19" i="58"/>
  <c r="W18" i="19" s="1"/>
  <c r="AQ19" i="58"/>
  <c r="K18" i="19" s="1"/>
  <c r="BV19" i="58"/>
  <c r="BE19" i="58"/>
  <c r="Y18" i="19" s="1"/>
  <c r="AV19" i="58"/>
  <c r="P18" i="19" s="1"/>
  <c r="AR19" i="58"/>
  <c r="L18" i="19" s="1"/>
  <c r="BB19" i="58"/>
  <c r="V18" i="19" s="1"/>
  <c r="BD19" i="58"/>
  <c r="X18" i="19" s="1"/>
  <c r="CB19" i="58"/>
  <c r="AT19" i="58"/>
  <c r="N18" i="19" s="1"/>
  <c r="AP19" i="58"/>
  <c r="J18" i="19" s="1"/>
  <c r="BW19" i="58"/>
  <c r="AS19" i="58"/>
  <c r="M18" i="19" s="1"/>
  <c r="AL18" i="19" s="1"/>
  <c r="BA19" i="58"/>
  <c r="U18" i="19" s="1"/>
  <c r="AW19" i="58"/>
  <c r="Q18" i="19" s="1"/>
  <c r="AU19" i="58"/>
  <c r="O18" i="19" s="1"/>
  <c r="AZ19" i="58"/>
  <c r="T18" i="19" s="1"/>
  <c r="BR19" i="58"/>
  <c r="AK19" i="58"/>
  <c r="E18" i="19" s="1"/>
  <c r="BO19" i="58"/>
  <c r="AX19" i="58"/>
  <c r="R18" i="19" s="1"/>
  <c r="BT19" i="58"/>
  <c r="BP19" i="58"/>
  <c r="BL19" i="58"/>
  <c r="AF18" i="19" s="1"/>
  <c r="BH19" i="58"/>
  <c r="AB18" i="19" s="1"/>
  <c r="AO19" i="58"/>
  <c r="I18" i="19" s="1"/>
  <c r="BS19" i="58"/>
  <c r="BG19" i="58"/>
  <c r="AA18" i="19" s="1"/>
  <c r="BY19" i="58"/>
  <c r="BK19" i="58"/>
  <c r="AE18" i="19" s="1"/>
  <c r="AY19" i="58"/>
  <c r="S18" i="19" s="1"/>
  <c r="BZ24" i="58"/>
  <c r="AT24" i="58"/>
  <c r="N23" i="19" s="1"/>
  <c r="BV24" i="58"/>
  <c r="AY24" i="58"/>
  <c r="S23" i="19" s="1"/>
  <c r="BE24" i="58"/>
  <c r="Y23" i="19" s="1"/>
  <c r="BH24" i="58"/>
  <c r="AB23" i="19" s="1"/>
  <c r="BM24" i="58"/>
  <c r="AG23" i="19" s="1"/>
  <c r="BQ24" i="58"/>
  <c r="BT24" i="58"/>
  <c r="BU24" i="58"/>
  <c r="AZ24" i="58"/>
  <c r="T23" i="19" s="1"/>
  <c r="BX24" i="58"/>
  <c r="AO24" i="58"/>
  <c r="I23" i="19" s="1"/>
  <c r="CB24" i="58"/>
  <c r="BW24" i="58"/>
  <c r="BP24" i="58"/>
  <c r="AW24" i="58"/>
  <c r="Q23" i="19" s="1"/>
  <c r="AN24" i="58"/>
  <c r="H23" i="19" s="1"/>
  <c r="C23" i="19"/>
  <c r="BB24" i="58"/>
  <c r="V23" i="19" s="1"/>
  <c r="BA24" i="58"/>
  <c r="U23" i="19" s="1"/>
  <c r="AM24" i="58"/>
  <c r="G23" i="19" s="1"/>
  <c r="AS24" i="58"/>
  <c r="M23" i="19" s="1"/>
  <c r="AL23" i="19" s="1"/>
  <c r="AR24" i="58"/>
  <c r="L23" i="19" s="1"/>
  <c r="CA24" i="58"/>
  <c r="BC24" i="58"/>
  <c r="W23" i="19" s="1"/>
  <c r="BF24" i="58"/>
  <c r="Z23" i="19" s="1"/>
  <c r="AV24" i="58"/>
  <c r="P23" i="19" s="1"/>
  <c r="BK24" i="58"/>
  <c r="AE23" i="19" s="1"/>
  <c r="BY24" i="58"/>
  <c r="BG24" i="58"/>
  <c r="AA23" i="19" s="1"/>
  <c r="BJ24" i="58"/>
  <c r="AD23" i="19" s="1"/>
  <c r="BL24" i="58"/>
  <c r="AF23" i="19" s="1"/>
  <c r="AK24" i="58"/>
  <c r="E23" i="19" s="1"/>
  <c r="AP24" i="58"/>
  <c r="J23" i="19" s="1"/>
  <c r="BS24" i="58"/>
  <c r="AU24" i="58"/>
  <c r="O23" i="19" s="1"/>
  <c r="BD24" i="58"/>
  <c r="X23" i="19" s="1"/>
  <c r="AX24" i="58"/>
  <c r="R23" i="19" s="1"/>
  <c r="AQ24" i="58"/>
  <c r="K23" i="19" s="1"/>
  <c r="AL24" i="58"/>
  <c r="F23" i="19" s="1"/>
  <c r="BR24" i="58"/>
  <c r="BI24" i="58"/>
  <c r="AC23" i="19" s="1"/>
  <c r="BN24" i="58"/>
  <c r="AH23" i="19" s="1"/>
  <c r="BO24" i="58"/>
  <c r="AJ24" i="58"/>
  <c r="D23" i="19" s="1"/>
  <c r="AJ23" i="58"/>
  <c r="D22" i="19" s="1"/>
  <c r="AV23" i="58"/>
  <c r="P22" i="19" s="1"/>
  <c r="C22" i="19"/>
  <c r="AN23" i="58"/>
  <c r="H22" i="19" s="1"/>
  <c r="BH23" i="58"/>
  <c r="AB22" i="19" s="1"/>
  <c r="BS23" i="58"/>
  <c r="AW23" i="58"/>
  <c r="Q22" i="19" s="1"/>
  <c r="BI23" i="58"/>
  <c r="AC22" i="19" s="1"/>
  <c r="BR23" i="58"/>
  <c r="BY23" i="58"/>
  <c r="AM23" i="58"/>
  <c r="G22" i="19" s="1"/>
  <c r="BG23" i="58"/>
  <c r="AA22" i="19" s="1"/>
  <c r="BO23" i="58"/>
  <c r="BC23" i="58"/>
  <c r="W22" i="19" s="1"/>
  <c r="BW23" i="58"/>
  <c r="AS23" i="58"/>
  <c r="M22" i="19" s="1"/>
  <c r="AL22" i="19" s="1"/>
  <c r="BF23" i="58"/>
  <c r="Z22" i="19" s="1"/>
  <c r="CA23" i="58"/>
  <c r="BD23" i="58"/>
  <c r="X22" i="19" s="1"/>
  <c r="BM23" i="58"/>
  <c r="AG22" i="19" s="1"/>
  <c r="BP23" i="58"/>
  <c r="AR23" i="58"/>
  <c r="L22" i="19" s="1"/>
  <c r="AK23" i="58"/>
  <c r="E22" i="19" s="1"/>
  <c r="CB23" i="58"/>
  <c r="BV23" i="58"/>
  <c r="AX23" i="58"/>
  <c r="R22" i="19" s="1"/>
  <c r="BL23" i="58"/>
  <c r="AF22" i="19" s="1"/>
  <c r="AT23" i="58"/>
  <c r="N22" i="19" s="1"/>
  <c r="AO23" i="58"/>
  <c r="I22" i="19" s="1"/>
  <c r="BB23" i="58"/>
  <c r="V22" i="19" s="1"/>
  <c r="BQ23" i="58"/>
  <c r="AY23" i="58"/>
  <c r="S22" i="19" s="1"/>
  <c r="BN23" i="58"/>
  <c r="AH22" i="19" s="1"/>
  <c r="BK23" i="58"/>
  <c r="AE22" i="19" s="1"/>
  <c r="BT23" i="58"/>
  <c r="AP23" i="58"/>
  <c r="J22" i="19" s="1"/>
  <c r="BJ23" i="58"/>
  <c r="AD22" i="19" s="1"/>
  <c r="BU23" i="58"/>
  <c r="AU23" i="58"/>
  <c r="O22" i="19" s="1"/>
  <c r="AQ23" i="58"/>
  <c r="K22" i="19" s="1"/>
  <c r="BA23" i="58"/>
  <c r="U22" i="19" s="1"/>
  <c r="BE23" i="58"/>
  <c r="Y22" i="19" s="1"/>
  <c r="BZ23" i="58"/>
  <c r="AZ23" i="58"/>
  <c r="T22" i="19" s="1"/>
  <c r="BX23" i="58"/>
  <c r="AL23" i="58"/>
  <c r="F22" i="19" s="1"/>
  <c r="AR8" i="58"/>
  <c r="L7" i="19" s="1"/>
  <c r="AV8" i="58"/>
  <c r="P7" i="19" s="1"/>
  <c r="CB8" i="58"/>
  <c r="BD8" i="58"/>
  <c r="X7" i="19" s="1"/>
  <c r="AK8" i="58"/>
  <c r="E7" i="19" s="1"/>
  <c r="AL8" i="58"/>
  <c r="F7" i="19" s="1"/>
  <c r="BQ8" i="58"/>
  <c r="BK8" i="58"/>
  <c r="AE7" i="19" s="1"/>
  <c r="AW8" i="58"/>
  <c r="Q7" i="19" s="1"/>
  <c r="BJ8" i="58"/>
  <c r="AD7" i="19" s="1"/>
  <c r="BH8" i="58"/>
  <c r="AB7" i="19" s="1"/>
  <c r="BP8" i="58"/>
  <c r="BB8" i="58"/>
  <c r="V7" i="19" s="1"/>
  <c r="BT8" i="58"/>
  <c r="AO8" i="58"/>
  <c r="I7" i="19" s="1"/>
  <c r="AJ8" i="58"/>
  <c r="D7" i="19" s="1"/>
  <c r="BM8" i="58"/>
  <c r="AG7" i="19" s="1"/>
  <c r="BO8" i="58"/>
  <c r="AP8" i="58"/>
  <c r="J7" i="19" s="1"/>
  <c r="BC8" i="58"/>
  <c r="W7" i="19" s="1"/>
  <c r="AU8" i="58"/>
  <c r="O7" i="19" s="1"/>
  <c r="BF8" i="58"/>
  <c r="Z7" i="19" s="1"/>
  <c r="AJ14" i="58"/>
  <c r="D13" i="19" s="1"/>
  <c r="BS14" i="58"/>
  <c r="AU14" i="58"/>
  <c r="O13" i="19" s="1"/>
  <c r="BH14" i="58"/>
  <c r="AB13" i="19" s="1"/>
  <c r="AL14" i="58"/>
  <c r="F13" i="19" s="1"/>
  <c r="BM14" i="58"/>
  <c r="AG13" i="19" s="1"/>
  <c r="AN14" i="58"/>
  <c r="H13" i="19" s="1"/>
  <c r="AX14" i="58"/>
  <c r="R13" i="19" s="1"/>
  <c r="AP14" i="58"/>
  <c r="J13" i="19" s="1"/>
  <c r="BU14" i="58"/>
  <c r="AZ14" i="58"/>
  <c r="T13" i="19" s="1"/>
  <c r="AO14" i="58"/>
  <c r="I13" i="19" s="1"/>
  <c r="AY14" i="58"/>
  <c r="S13" i="19" s="1"/>
  <c r="BT14" i="58"/>
  <c r="BV14" i="58"/>
  <c r="BA14" i="58"/>
  <c r="U13" i="19" s="1"/>
  <c r="AS14" i="58"/>
  <c r="M13" i="19" s="1"/>
  <c r="AL13" i="19" s="1"/>
  <c r="BG14" i="58"/>
  <c r="AA13" i="19" s="1"/>
  <c r="BR14" i="58"/>
  <c r="BI14" i="58"/>
  <c r="AC13" i="19" s="1"/>
  <c r="AV14" i="58"/>
  <c r="P13" i="19" s="1"/>
  <c r="BO14" i="58"/>
  <c r="AT14" i="58"/>
  <c r="N13" i="19" s="1"/>
  <c r="BZ14" i="58"/>
  <c r="BP14" i="58"/>
  <c r="AQ14" i="58"/>
  <c r="K13" i="19" s="1"/>
  <c r="BX14" i="58"/>
  <c r="AK14" i="58"/>
  <c r="E13" i="19" s="1"/>
  <c r="BF14" i="58"/>
  <c r="Z13" i="19" s="1"/>
  <c r="BL14" i="58"/>
  <c r="AF13" i="19" s="1"/>
  <c r="BB14" i="58"/>
  <c r="V13" i="19" s="1"/>
  <c r="BY14" i="58"/>
  <c r="CB14" i="58"/>
  <c r="BD14" i="58"/>
  <c r="X13" i="19" s="1"/>
  <c r="BE14" i="58"/>
  <c r="Y13" i="19" s="1"/>
  <c r="BQ14" i="58"/>
  <c r="BW14" i="58"/>
  <c r="AM14" i="58"/>
  <c r="G13" i="19" s="1"/>
  <c r="AW14" i="58"/>
  <c r="Q13" i="19" s="1"/>
  <c r="BC14" i="58"/>
  <c r="W13" i="19" s="1"/>
  <c r="BJ14" i="58"/>
  <c r="AD13" i="19" s="1"/>
  <c r="BK14" i="58"/>
  <c r="AE13" i="19" s="1"/>
  <c r="CA14" i="58"/>
  <c r="AR14" i="58"/>
  <c r="L13" i="19" s="1"/>
  <c r="C13" i="19"/>
  <c r="BN14" i="58"/>
  <c r="AH13" i="19" s="1"/>
  <c r="BZ18" i="58"/>
  <c r="CB18" i="58"/>
  <c r="AZ18" i="58"/>
  <c r="T17" i="19" s="1"/>
  <c r="BY18" i="58"/>
  <c r="BN18" i="58"/>
  <c r="AH17" i="19" s="1"/>
  <c r="BP18" i="58"/>
  <c r="BV18" i="58"/>
  <c r="C17" i="19"/>
  <c r="BW18" i="58"/>
  <c r="BL18" i="58"/>
  <c r="AF17" i="19" s="1"/>
  <c r="AQ18" i="58"/>
  <c r="K17" i="19" s="1"/>
  <c r="BR18" i="58"/>
  <c r="AX18" i="58"/>
  <c r="R17" i="19" s="1"/>
  <c r="BG18" i="58"/>
  <c r="AA17" i="19" s="1"/>
  <c r="BO18" i="58"/>
  <c r="AM18" i="58"/>
  <c r="G17" i="19" s="1"/>
  <c r="AW18" i="58"/>
  <c r="Q17" i="19" s="1"/>
  <c r="AL18" i="58"/>
  <c r="F17" i="19" s="1"/>
  <c r="AN18" i="58"/>
  <c r="H17" i="19" s="1"/>
  <c r="BX18" i="58"/>
  <c r="BH18" i="58"/>
  <c r="AB17" i="19" s="1"/>
  <c r="AS18" i="58"/>
  <c r="M17" i="19" s="1"/>
  <c r="AL17" i="19" s="1"/>
  <c r="BA18" i="58"/>
  <c r="U17" i="19" s="1"/>
  <c r="CA18" i="58"/>
  <c r="AR18" i="58"/>
  <c r="L17" i="19" s="1"/>
  <c r="AV18" i="58"/>
  <c r="P17" i="19" s="1"/>
  <c r="BB18" i="58"/>
  <c r="V17" i="19" s="1"/>
  <c r="BQ18" i="58"/>
  <c r="AY18" i="58"/>
  <c r="S17" i="19" s="1"/>
  <c r="AJ18" i="58"/>
  <c r="D17" i="19" s="1"/>
  <c r="BD18" i="58"/>
  <c r="X17" i="19" s="1"/>
  <c r="BJ18" i="58"/>
  <c r="AD17" i="19" s="1"/>
  <c r="AU18" i="58"/>
  <c r="O17" i="19" s="1"/>
  <c r="BE18" i="58"/>
  <c r="Y17" i="19" s="1"/>
  <c r="AK18" i="58"/>
  <c r="E17" i="19" s="1"/>
  <c r="BF18" i="58"/>
  <c r="Z17" i="19" s="1"/>
  <c r="BM18" i="58"/>
  <c r="AG17" i="19" s="1"/>
  <c r="BS18" i="58"/>
  <c r="BK18" i="58"/>
  <c r="AE17" i="19" s="1"/>
  <c r="BU18" i="58"/>
  <c r="BT18" i="58"/>
  <c r="AT18" i="58"/>
  <c r="N17" i="19" s="1"/>
  <c r="AO18" i="58"/>
  <c r="I17" i="19" s="1"/>
  <c r="BC18" i="58"/>
  <c r="W17" i="19" s="1"/>
  <c r="BI18" i="58"/>
  <c r="AC17" i="19" s="1"/>
  <c r="AP18" i="58"/>
  <c r="J17" i="19" s="1"/>
  <c r="AJ15" i="58"/>
  <c r="D14" i="19" s="1"/>
  <c r="AK15" i="58"/>
  <c r="E14" i="19" s="1"/>
  <c r="BY15" i="58"/>
  <c r="BT15" i="58"/>
  <c r="BQ15" i="58"/>
  <c r="BU15" i="58"/>
  <c r="BB15" i="58"/>
  <c r="V14" i="19" s="1"/>
  <c r="AQ15" i="58"/>
  <c r="K14" i="19" s="1"/>
  <c r="BS15" i="58"/>
  <c r="C14" i="19"/>
  <c r="BK15" i="58"/>
  <c r="AE14" i="19" s="1"/>
  <c r="BI15" i="58"/>
  <c r="AC14" i="19" s="1"/>
  <c r="BP15" i="58"/>
  <c r="AV15" i="58"/>
  <c r="P14" i="19" s="1"/>
  <c r="BR15" i="58"/>
  <c r="BD15" i="58"/>
  <c r="X14" i="19" s="1"/>
  <c r="AY15" i="58"/>
  <c r="S14" i="19" s="1"/>
  <c r="BO15" i="58"/>
  <c r="AS15" i="58"/>
  <c r="M14" i="19" s="1"/>
  <c r="AL14" i="19" s="1"/>
  <c r="BG15" i="58"/>
  <c r="AA14" i="19" s="1"/>
  <c r="AO15" i="58"/>
  <c r="I14" i="19" s="1"/>
  <c r="AN15" i="58"/>
  <c r="H14" i="19" s="1"/>
  <c r="AX15" i="58"/>
  <c r="R14" i="19" s="1"/>
  <c r="CA15" i="58"/>
  <c r="BZ15" i="58"/>
  <c r="AP15" i="58"/>
  <c r="J14" i="19" s="1"/>
  <c r="BM15" i="58"/>
  <c r="AG14" i="19" s="1"/>
  <c r="BE15" i="58"/>
  <c r="Y14" i="19" s="1"/>
  <c r="AR15" i="58"/>
  <c r="L14" i="19" s="1"/>
  <c r="BC15" i="58"/>
  <c r="W14" i="19" s="1"/>
  <c r="AU15" i="58"/>
  <c r="O14" i="19" s="1"/>
  <c r="BL15" i="58"/>
  <c r="AF14" i="19" s="1"/>
  <c r="CB15" i="58"/>
  <c r="AT15" i="58"/>
  <c r="N14" i="19" s="1"/>
  <c r="BX15" i="58"/>
  <c r="BJ15" i="58"/>
  <c r="AD14" i="19" s="1"/>
  <c r="AL15" i="58"/>
  <c r="F14" i="19" s="1"/>
  <c r="BV15" i="58"/>
  <c r="AZ15" i="58"/>
  <c r="T14" i="19" s="1"/>
  <c r="BH15" i="58"/>
  <c r="AB14" i="19" s="1"/>
  <c r="AW15" i="58"/>
  <c r="Q14" i="19" s="1"/>
  <c r="BA15" i="58"/>
  <c r="U14" i="19" s="1"/>
  <c r="BW15" i="58"/>
  <c r="BN15" i="58"/>
  <c r="AH14" i="19" s="1"/>
  <c r="BF15" i="58"/>
  <c r="Z14" i="19" s="1"/>
  <c r="AM15" i="58"/>
  <c r="G14" i="19" s="1"/>
  <c r="AI5" i="58"/>
  <c r="AJ16" i="58"/>
  <c r="D15" i="19" s="1"/>
  <c r="AR16" i="58"/>
  <c r="L15" i="19" s="1"/>
  <c r="AN16" i="58"/>
  <c r="H15" i="19" s="1"/>
  <c r="BD16" i="58"/>
  <c r="X15" i="19" s="1"/>
  <c r="BA16" i="58"/>
  <c r="U15" i="19" s="1"/>
  <c r="BE16" i="58"/>
  <c r="Y15" i="19" s="1"/>
  <c r="BB16" i="58"/>
  <c r="V15" i="19" s="1"/>
  <c r="AW16" i="58"/>
  <c r="Q15" i="19" s="1"/>
  <c r="BM16" i="58"/>
  <c r="AG15" i="19" s="1"/>
  <c r="AT16" i="58"/>
  <c r="N15" i="19" s="1"/>
  <c r="BY16" i="58"/>
  <c r="BX16" i="58"/>
  <c r="AZ16" i="58"/>
  <c r="T15" i="19" s="1"/>
  <c r="BW16" i="58"/>
  <c r="BO16" i="58"/>
  <c r="BC16" i="58"/>
  <c r="W15" i="19" s="1"/>
  <c r="BJ16" i="58"/>
  <c r="AD15" i="19" s="1"/>
  <c r="BN16" i="58"/>
  <c r="AH15" i="19" s="1"/>
  <c r="AK16" i="58"/>
  <c r="E15" i="19" s="1"/>
  <c r="BK16" i="58"/>
  <c r="AE15" i="19" s="1"/>
  <c r="AV16" i="58"/>
  <c r="P15" i="19" s="1"/>
  <c r="BF16" i="58"/>
  <c r="Z15" i="19" s="1"/>
  <c r="AX16" i="58"/>
  <c r="R15" i="19" s="1"/>
  <c r="BI16" i="58"/>
  <c r="AC15" i="19" s="1"/>
  <c r="BT16" i="58"/>
  <c r="BU16" i="58"/>
  <c r="BZ16" i="58"/>
  <c r="BV16" i="58"/>
  <c r="BL16" i="58"/>
  <c r="AF15" i="19" s="1"/>
  <c r="AS16" i="58"/>
  <c r="M15" i="19" s="1"/>
  <c r="AL15" i="19" s="1"/>
  <c r="CB16" i="58"/>
  <c r="C15" i="19"/>
  <c r="CA16" i="58"/>
  <c r="AU16" i="58"/>
  <c r="O15" i="19" s="1"/>
  <c r="BP16" i="58"/>
  <c r="AO16" i="58"/>
  <c r="I15" i="19" s="1"/>
  <c r="AL16" i="58"/>
  <c r="F15" i="19" s="1"/>
  <c r="BH16" i="58"/>
  <c r="AB15" i="19" s="1"/>
  <c r="BQ16" i="58"/>
  <c r="AM16" i="58"/>
  <c r="G15" i="19" s="1"/>
  <c r="BR16" i="58"/>
  <c r="AY16" i="58"/>
  <c r="S15" i="19" s="1"/>
  <c r="BG16" i="58"/>
  <c r="AA15" i="19" s="1"/>
  <c r="AQ16" i="58"/>
  <c r="K15" i="19" s="1"/>
  <c r="BS16" i="58"/>
  <c r="AP16" i="58"/>
  <c r="J15" i="19" s="1"/>
  <c r="CB21" i="58"/>
  <c r="AJ21" i="58"/>
  <c r="D20" i="19" s="1"/>
  <c r="BF21" i="58"/>
  <c r="Z20" i="19" s="1"/>
  <c r="BC21" i="58"/>
  <c r="W20" i="19" s="1"/>
  <c r="AR21" i="58"/>
  <c r="L20" i="19" s="1"/>
  <c r="AO21" i="58"/>
  <c r="I20" i="19" s="1"/>
  <c r="BT21" i="58"/>
  <c r="AU21" i="58"/>
  <c r="O20" i="19" s="1"/>
  <c r="BH21" i="58"/>
  <c r="AB20" i="19" s="1"/>
  <c r="BW21" i="58"/>
  <c r="AY21" i="58"/>
  <c r="S20" i="19" s="1"/>
  <c r="AZ21" i="58"/>
  <c r="T20" i="19" s="1"/>
  <c r="AK21" i="58"/>
  <c r="E20" i="19" s="1"/>
  <c r="BY21" i="58"/>
  <c r="AQ21" i="58"/>
  <c r="K20" i="19" s="1"/>
  <c r="BP21" i="58"/>
  <c r="BS21" i="58"/>
  <c r="BQ21" i="58"/>
  <c r="C20" i="19"/>
  <c r="AN21" i="58"/>
  <c r="H20" i="19" s="1"/>
  <c r="BU21" i="58"/>
  <c r="AM21" i="58"/>
  <c r="G20" i="19" s="1"/>
  <c r="BX21" i="58"/>
  <c r="AP21" i="58"/>
  <c r="J20" i="19" s="1"/>
  <c r="BO21" i="58"/>
  <c r="AT21" i="58"/>
  <c r="N20" i="19" s="1"/>
  <c r="BJ21" i="58"/>
  <c r="AD20" i="19" s="1"/>
  <c r="BB21" i="58"/>
  <c r="V20" i="19" s="1"/>
  <c r="BI21" i="58"/>
  <c r="AC20" i="19" s="1"/>
  <c r="BD21" i="58"/>
  <c r="X20" i="19" s="1"/>
  <c r="BA21" i="58"/>
  <c r="U20" i="19" s="1"/>
  <c r="BG21" i="58"/>
  <c r="AA20" i="19" s="1"/>
  <c r="AS21" i="58"/>
  <c r="M20" i="19" s="1"/>
  <c r="AL20" i="19" s="1"/>
  <c r="BN21" i="58"/>
  <c r="AH20" i="19" s="1"/>
  <c r="CA21" i="58"/>
  <c r="BZ21" i="58"/>
  <c r="BM21" i="58"/>
  <c r="AG20" i="19" s="1"/>
  <c r="AV21" i="58"/>
  <c r="P20" i="19" s="1"/>
  <c r="BE21" i="58"/>
  <c r="Y20" i="19" s="1"/>
  <c r="BK21" i="58"/>
  <c r="AE20" i="19" s="1"/>
  <c r="AL21" i="58"/>
  <c r="F20" i="19" s="1"/>
  <c r="BR21" i="58"/>
  <c r="AX21" i="58"/>
  <c r="R20" i="19" s="1"/>
  <c r="BV21" i="58"/>
  <c r="BL21" i="58"/>
  <c r="AF20" i="19" s="1"/>
  <c r="AW21" i="58"/>
  <c r="Q20" i="19" s="1"/>
  <c r="BA6" i="58"/>
  <c r="U5" i="19" s="1"/>
  <c r="BR6" i="58"/>
  <c r="BM6" i="58"/>
  <c r="AG5" i="19" s="1"/>
  <c r="AT6" i="58"/>
  <c r="N5" i="19" s="1"/>
  <c r="BV6" i="58"/>
  <c r="AO6" i="58"/>
  <c r="I5" i="19" s="1"/>
  <c r="AX6" i="58"/>
  <c r="R5" i="19" s="1"/>
  <c r="AY6" i="58"/>
  <c r="S5" i="19" s="1"/>
  <c r="BT6" i="58"/>
  <c r="AL6" i="58"/>
  <c r="F5" i="19" s="1"/>
  <c r="AZ6" i="58"/>
  <c r="T5" i="19" s="1"/>
  <c r="AW6" i="58"/>
  <c r="Q5" i="19" s="1"/>
  <c r="C5" i="19"/>
  <c r="BD6" i="58"/>
  <c r="X5" i="19" s="1"/>
  <c r="BW6" i="58"/>
  <c r="BY6" i="58"/>
  <c r="BS6" i="58"/>
  <c r="AQ6" i="58"/>
  <c r="K5" i="19" s="1"/>
  <c r="BX6" i="58"/>
  <c r="BO6" i="58"/>
  <c r="AU6" i="58"/>
  <c r="O5" i="19" s="1"/>
  <c r="BU6" i="58"/>
  <c r="BB6" i="58"/>
  <c r="V5" i="19" s="1"/>
  <c r="AV6" i="58"/>
  <c r="P5" i="19" s="1"/>
  <c r="AN6" i="58"/>
  <c r="H5" i="19" s="1"/>
  <c r="CB6" i="58"/>
  <c r="BL6" i="58"/>
  <c r="AF5" i="19" s="1"/>
  <c r="BJ6" i="58"/>
  <c r="AD5" i="19" s="1"/>
  <c r="AP6" i="58"/>
  <c r="J5" i="19" s="1"/>
  <c r="BN6" i="58"/>
  <c r="AH5" i="19" s="1"/>
  <c r="AS6" i="58"/>
  <c r="M5" i="19" s="1"/>
  <c r="AL5" i="19" s="1"/>
  <c r="BP6" i="58"/>
  <c r="BI6" i="58"/>
  <c r="AC5" i="19" s="1"/>
  <c r="AR6" i="58"/>
  <c r="L5" i="19" s="1"/>
  <c r="BF6" i="58"/>
  <c r="Z5" i="19" s="1"/>
  <c r="BG6" i="58"/>
  <c r="AA5" i="19" s="1"/>
  <c r="AK6" i="58"/>
  <c r="E5" i="19" s="1"/>
  <c r="BZ6" i="58"/>
  <c r="CA6" i="58"/>
  <c r="BH6" i="58"/>
  <c r="AB5" i="19" s="1"/>
  <c r="AM6" i="58"/>
  <c r="G5" i="19" s="1"/>
  <c r="BC6" i="58"/>
  <c r="W5" i="19" s="1"/>
  <c r="BK6" i="58"/>
  <c r="AE5" i="19" s="1"/>
  <c r="BQ6" i="58"/>
  <c r="AJ6" i="58"/>
  <c r="D5" i="19" s="1"/>
  <c r="BE6" i="58"/>
  <c r="Y5" i="19" s="1"/>
  <c r="BN7" i="58"/>
  <c r="AH6" i="19" s="1"/>
  <c r="BJ7" i="58"/>
  <c r="AD6" i="19" s="1"/>
  <c r="CB7" i="58"/>
  <c r="AM7" i="58"/>
  <c r="G6" i="19" s="1"/>
  <c r="AW7" i="58"/>
  <c r="Q6" i="19" s="1"/>
  <c r="C6" i="19"/>
  <c r="BX7" i="58"/>
  <c r="AS7" i="58"/>
  <c r="M6" i="19" s="1"/>
  <c r="AL6" i="19" s="1"/>
  <c r="BL7" i="58"/>
  <c r="AF6" i="19" s="1"/>
  <c r="AL7" i="58"/>
  <c r="F6" i="19" s="1"/>
  <c r="BS7" i="58"/>
  <c r="BO7" i="58"/>
  <c r="BF7" i="58"/>
  <c r="Z6" i="19" s="1"/>
  <c r="AN7" i="58"/>
  <c r="H6" i="19" s="1"/>
  <c r="BT7" i="58"/>
  <c r="BW7" i="58"/>
  <c r="BI7" i="58"/>
  <c r="AC6" i="19" s="1"/>
  <c r="AO7" i="58"/>
  <c r="I6" i="19" s="1"/>
  <c r="AX7" i="58"/>
  <c r="R6" i="19" s="1"/>
  <c r="CA7" i="58"/>
  <c r="BE7" i="58"/>
  <c r="Y6" i="19" s="1"/>
  <c r="AJ7" i="58"/>
  <c r="D6" i="19" s="1"/>
  <c r="BG7" i="58"/>
  <c r="AA6" i="19" s="1"/>
  <c r="AU7" i="58"/>
  <c r="O6" i="19" s="1"/>
  <c r="BO9" i="58"/>
  <c r="BN9" i="58"/>
  <c r="AH8" i="19" s="1"/>
  <c r="BD9" i="58"/>
  <c r="X8" i="19" s="1"/>
  <c r="AM9" i="58"/>
  <c r="G8" i="19" s="1"/>
  <c r="BB9" i="58"/>
  <c r="V8" i="19" s="1"/>
  <c r="BY9" i="58"/>
  <c r="BM9" i="58"/>
  <c r="AG8" i="19" s="1"/>
  <c r="C8" i="19"/>
  <c r="AT9" i="58"/>
  <c r="N8" i="19" s="1"/>
  <c r="AN9" i="58"/>
  <c r="H8" i="19" s="1"/>
  <c r="AU9" i="58"/>
  <c r="O8" i="19" s="1"/>
  <c r="AP9" i="58"/>
  <c r="J8" i="19" s="1"/>
  <c r="AS9" i="58"/>
  <c r="M8" i="19" s="1"/>
  <c r="AL8" i="19" s="1"/>
  <c r="BA9" i="58"/>
  <c r="U8" i="19" s="1"/>
  <c r="CB9" i="58"/>
  <c r="AK9" i="58"/>
  <c r="E8" i="19" s="1"/>
  <c r="BW9" i="58"/>
  <c r="AJ9" i="58"/>
  <c r="D8" i="19" s="1"/>
  <c r="BH9" i="58"/>
  <c r="AB8" i="19" s="1"/>
  <c r="BG9" i="58"/>
  <c r="AA8" i="19" s="1"/>
  <c r="BR9" i="58"/>
  <c r="AV9" i="58"/>
  <c r="P8" i="19" s="1"/>
  <c r="BI9" i="58"/>
  <c r="AC8" i="19" s="1"/>
  <c r="BT9" i="58"/>
  <c r="BS9" i="58"/>
  <c r="AX9" i="58"/>
  <c r="R8" i="19" s="1"/>
  <c r="BU9" i="58"/>
  <c r="BC9" i="58"/>
  <c r="W8" i="19" s="1"/>
  <c r="AL9" i="58"/>
  <c r="F8" i="19" s="1"/>
  <c r="AZ9" i="58"/>
  <c r="T8" i="19" s="1"/>
  <c r="BQ9" i="58"/>
  <c r="AQ9" i="58"/>
  <c r="K8" i="19" s="1"/>
  <c r="BV9" i="58"/>
  <c r="BX9" i="58"/>
  <c r="AW9" i="58"/>
  <c r="Q8" i="19" s="1"/>
  <c r="CA9" i="58"/>
  <c r="BL9" i="58"/>
  <c r="AF8" i="19" s="1"/>
  <c r="BK9" i="58"/>
  <c r="AE8" i="19" s="1"/>
  <c r="BF9" i="58"/>
  <c r="Z8" i="19" s="1"/>
  <c r="AO9" i="58"/>
  <c r="I8" i="19" s="1"/>
  <c r="AY9" i="58"/>
  <c r="S8" i="19" s="1"/>
  <c r="BJ9" i="58"/>
  <c r="AD8" i="19" s="1"/>
  <c r="AR9" i="58"/>
  <c r="L8" i="19" s="1"/>
  <c r="BE9" i="58"/>
  <c r="Y8" i="19" s="1"/>
  <c r="BZ9" i="58"/>
  <c r="BP9" i="58"/>
  <c r="AD3" i="19"/>
  <c r="V3" i="19"/>
  <c r="N3" i="19"/>
  <c r="F3" i="19"/>
  <c r="AH3" i="19"/>
  <c r="Z3" i="19"/>
  <c r="R3" i="19"/>
  <c r="J3" i="19"/>
  <c r="AF3" i="19"/>
  <c r="AB3" i="19"/>
  <c r="X3" i="19"/>
  <c r="T3" i="19"/>
  <c r="P3" i="19"/>
  <c r="L3" i="19"/>
  <c r="H3" i="19"/>
  <c r="D3" i="19"/>
  <c r="AI3" i="19"/>
  <c r="AG3" i="19"/>
  <c r="AE3" i="19"/>
  <c r="AC3" i="19"/>
  <c r="AA3" i="19"/>
  <c r="Y3" i="19"/>
  <c r="W3" i="19"/>
  <c r="U3" i="19"/>
  <c r="S3" i="19"/>
  <c r="Q3" i="19"/>
  <c r="O3" i="19"/>
  <c r="M3" i="19"/>
  <c r="K3" i="19"/>
  <c r="I3" i="19"/>
  <c r="G3" i="19"/>
  <c r="E3" i="19"/>
  <c r="AK13" i="19" l="1"/>
  <c r="AK5" i="19"/>
  <c r="AK20" i="19"/>
  <c r="AK22" i="19"/>
  <c r="AK23" i="19"/>
  <c r="AK18" i="19"/>
  <c r="AK12" i="19"/>
  <c r="AK8" i="19"/>
  <c r="AK6" i="19"/>
  <c r="AK26" i="19"/>
  <c r="AK15" i="19"/>
  <c r="AK14" i="19"/>
  <c r="AK24" i="19"/>
  <c r="AK17" i="19"/>
  <c r="AK27" i="19"/>
  <c r="AK25" i="19"/>
  <c r="AK21" i="19"/>
  <c r="AK16" i="19"/>
  <c r="AK7" i="19"/>
  <c r="AJ13" i="19"/>
  <c r="AJ5" i="19"/>
  <c r="AJ20" i="19"/>
  <c r="AJ22" i="19"/>
  <c r="AJ23" i="19"/>
  <c r="AJ18" i="19"/>
  <c r="AJ12" i="19"/>
  <c r="AJ8" i="19"/>
  <c r="AJ6" i="19"/>
  <c r="AJ26" i="19"/>
  <c r="AJ15" i="19"/>
  <c r="AJ14" i="19"/>
  <c r="AJ24" i="19"/>
  <c r="AJ17" i="19"/>
  <c r="AJ27" i="19"/>
  <c r="AJ25" i="19"/>
  <c r="AJ21" i="19"/>
  <c r="AJ16" i="19"/>
  <c r="AJ7" i="19"/>
  <c r="CD35" i="58"/>
  <c r="CD28" i="58"/>
  <c r="CD24" i="58"/>
  <c r="CD19" i="58"/>
  <c r="CD15" i="58"/>
  <c r="CD7" i="58"/>
  <c r="CD13" i="58"/>
  <c r="CD25" i="58"/>
  <c r="CD21" i="58"/>
  <c r="CD16" i="58"/>
  <c r="C4" i="19"/>
  <c r="CD5" i="58"/>
  <c r="C29" i="19"/>
  <c r="AK29" i="19" s="1"/>
  <c r="CD30" i="58"/>
  <c r="CD32" i="58"/>
  <c r="CD33" i="58"/>
  <c r="CD36" i="58"/>
  <c r="CD11" i="58"/>
  <c r="CD26" i="58"/>
  <c r="CD22" i="58"/>
  <c r="CD17" i="58"/>
  <c r="CD9" i="58"/>
  <c r="CD6" i="58"/>
  <c r="CD27" i="58"/>
  <c r="CD23" i="58"/>
  <c r="CD18" i="58"/>
  <c r="CD14" i="58"/>
  <c r="CD8" i="58"/>
  <c r="C35" i="19"/>
  <c r="D35" i="19"/>
  <c r="C34" i="19"/>
  <c r="D34" i="19"/>
  <c r="D32" i="19"/>
  <c r="C32" i="19"/>
  <c r="F31" i="19"/>
  <c r="D31" i="19"/>
  <c r="C31" i="19"/>
  <c r="E31" i="19"/>
  <c r="AU10" i="58"/>
  <c r="O9" i="19" s="1"/>
  <c r="BF10" i="58"/>
  <c r="Z9" i="19" s="1"/>
  <c r="BA10" i="58"/>
  <c r="U9" i="19" s="1"/>
  <c r="BC10" i="58"/>
  <c r="W9" i="19" s="1"/>
  <c r="BN10" i="58"/>
  <c r="AH9" i="19" s="1"/>
  <c r="BI10" i="58"/>
  <c r="AC9" i="19" s="1"/>
  <c r="AV10" i="58"/>
  <c r="P9" i="19" s="1"/>
  <c r="C9" i="19"/>
  <c r="AR10" i="58"/>
  <c r="L9" i="19" s="1"/>
  <c r="AZ10" i="58"/>
  <c r="T9" i="19" s="1"/>
  <c r="AQ10" i="58"/>
  <c r="K9" i="19" s="1"/>
  <c r="BR10" i="58"/>
  <c r="AK10" i="58"/>
  <c r="E9" i="19" s="1"/>
  <c r="CB10" i="58"/>
  <c r="BD10" i="58"/>
  <c r="X9" i="19" s="1"/>
  <c r="AS10" i="58"/>
  <c r="M9" i="19" s="1"/>
  <c r="AL9" i="19" s="1"/>
  <c r="BZ10" i="58"/>
  <c r="BX10" i="58"/>
  <c r="BM10" i="58"/>
  <c r="AG9" i="19" s="1"/>
  <c r="BO10" i="58"/>
  <c r="BB10" i="58"/>
  <c r="V9" i="19" s="1"/>
  <c r="BU10" i="58"/>
  <c r="BW10" i="58"/>
  <c r="BV10" i="58"/>
  <c r="AW10" i="58"/>
  <c r="Q9" i="19" s="1"/>
  <c r="AY10" i="58"/>
  <c r="S9" i="19" s="1"/>
  <c r="AX10" i="58"/>
  <c r="R9" i="19" s="1"/>
  <c r="BE10" i="58"/>
  <c r="Y9" i="19" s="1"/>
  <c r="BG10" i="58"/>
  <c r="AA9" i="19" s="1"/>
  <c r="AL10" i="58"/>
  <c r="F9" i="19" s="1"/>
  <c r="BH10" i="58"/>
  <c r="AB9" i="19" s="1"/>
  <c r="BP10" i="58"/>
  <c r="AM10" i="58"/>
  <c r="G9" i="19" s="1"/>
  <c r="BJ10" i="58"/>
  <c r="AD9" i="19" s="1"/>
  <c r="AP10" i="58"/>
  <c r="J9" i="19" s="1"/>
  <c r="BT10" i="58"/>
  <c r="AO10" i="58"/>
  <c r="I9" i="19" s="1"/>
  <c r="CA10" i="58"/>
  <c r="AN10" i="58"/>
  <c r="H9" i="19" s="1"/>
  <c r="BL10" i="58"/>
  <c r="AF9" i="19" s="1"/>
  <c r="BK10" i="58"/>
  <c r="AE9" i="19" s="1"/>
  <c r="AT10" i="58"/>
  <c r="N9" i="19" s="1"/>
  <c r="BQ10" i="58"/>
  <c r="BS10" i="58"/>
  <c r="AJ10" i="58"/>
  <c r="BY10" i="58"/>
  <c r="C2" i="12"/>
  <c r="E2" i="12"/>
  <c r="C11" i="12" s="1"/>
  <c r="C3" i="12"/>
  <c r="C4" i="12"/>
  <c r="C5" i="12"/>
  <c r="C6" i="12"/>
  <c r="C7" i="12"/>
  <c r="C8" i="12"/>
  <c r="C9" i="12"/>
  <c r="AJ4" i="19" l="1"/>
  <c r="AK4" i="19"/>
  <c r="D9" i="19"/>
  <c r="AJ9" i="19" s="1"/>
  <c r="CD10" i="58"/>
  <c r="F35" i="19"/>
  <c r="E35" i="19"/>
  <c r="E34" i="19"/>
  <c r="F34" i="19"/>
  <c r="E32" i="19"/>
  <c r="F32" i="19"/>
  <c r="AF10" i="19"/>
  <c r="G10" i="19"/>
  <c r="H10" i="19"/>
  <c r="O10" i="19"/>
  <c r="AD10" i="19"/>
  <c r="S10" i="19"/>
  <c r="Z10" i="19"/>
  <c r="L10" i="19"/>
  <c r="V10" i="19"/>
  <c r="Q10" i="19"/>
  <c r="AH10" i="19"/>
  <c r="Y10" i="19"/>
  <c r="E10" i="19"/>
  <c r="AE10" i="19"/>
  <c r="M10" i="19"/>
  <c r="AL10" i="19" s="1"/>
  <c r="C10" i="19"/>
  <c r="P10" i="19"/>
  <c r="X10" i="19"/>
  <c r="K10" i="19"/>
  <c r="T10" i="19"/>
  <c r="AB10" i="19"/>
  <c r="W10" i="19"/>
  <c r="J10" i="19"/>
  <c r="N10" i="19"/>
  <c r="D10" i="19"/>
  <c r="F10" i="19"/>
  <c r="U10" i="19"/>
  <c r="R10" i="19"/>
  <c r="AC10" i="19"/>
  <c r="AG10" i="19"/>
  <c r="AA10" i="19"/>
  <c r="I10" i="19"/>
  <c r="AG44" i="58"/>
  <c r="AG45" i="58"/>
  <c r="AG40" i="58"/>
  <c r="AG43" i="58"/>
  <c r="AG39" i="58"/>
  <c r="C12" i="12"/>
  <c r="C10" i="12"/>
  <c r="AK9" i="19" l="1"/>
  <c r="AK10" i="19"/>
  <c r="AJ10" i="19"/>
  <c r="G35" i="19"/>
  <c r="H35" i="19"/>
  <c r="G34" i="19"/>
  <c r="H34" i="19"/>
  <c r="G32" i="19"/>
  <c r="H32" i="19"/>
  <c r="G31" i="19"/>
  <c r="H31" i="19"/>
  <c r="AG37" i="58"/>
  <c r="AG46" i="58"/>
  <c r="J35" i="19" l="1"/>
  <c r="I35" i="19"/>
  <c r="J34" i="19"/>
  <c r="I34" i="19"/>
  <c r="J32" i="19"/>
  <c r="I32" i="19"/>
  <c r="J31" i="19"/>
  <c r="I31" i="19"/>
  <c r="L35" i="19" l="1"/>
  <c r="K35" i="19"/>
  <c r="L34" i="19"/>
  <c r="K34" i="19"/>
  <c r="K32" i="19"/>
  <c r="L32" i="19"/>
  <c r="K31" i="19"/>
  <c r="L31" i="19"/>
  <c r="M35" i="19" l="1"/>
  <c r="N35" i="19"/>
  <c r="N34" i="19"/>
  <c r="M34" i="19"/>
  <c r="N32" i="19"/>
  <c r="M32" i="19"/>
  <c r="N31" i="19"/>
  <c r="M31" i="19"/>
  <c r="AK31" i="19" l="1"/>
  <c r="AL31" i="19"/>
  <c r="AK32" i="19"/>
  <c r="AL32" i="19"/>
  <c r="AK34" i="19"/>
  <c r="AL34" i="19"/>
  <c r="AK35" i="19"/>
  <c r="AL35" i="19"/>
  <c r="O35" i="19"/>
  <c r="P35" i="19"/>
  <c r="O34" i="19"/>
  <c r="P34" i="19"/>
  <c r="P32" i="19"/>
  <c r="O32" i="19"/>
  <c r="P31" i="19"/>
  <c r="O31" i="19"/>
  <c r="R35" i="19" l="1"/>
  <c r="Q35" i="19"/>
  <c r="R34" i="19"/>
  <c r="Q34" i="19"/>
  <c r="R32" i="19"/>
  <c r="Q32" i="19"/>
  <c r="Q31" i="19"/>
  <c r="R31" i="19"/>
  <c r="S35" i="19" l="1"/>
  <c r="T35" i="19"/>
  <c r="T34" i="19"/>
  <c r="S34" i="19"/>
  <c r="S32" i="19"/>
  <c r="T32" i="19"/>
  <c r="T31" i="19"/>
  <c r="S31" i="19"/>
  <c r="U35" i="19" l="1"/>
  <c r="V35" i="19"/>
  <c r="V34" i="19"/>
  <c r="U34" i="19"/>
  <c r="U32" i="19"/>
  <c r="V32" i="19"/>
  <c r="U31" i="19"/>
  <c r="V31" i="19"/>
  <c r="X35" i="19" l="1"/>
  <c r="W35" i="19"/>
  <c r="W34" i="19"/>
  <c r="X34" i="19"/>
  <c r="X32" i="19"/>
  <c r="W32" i="19"/>
  <c r="X31" i="19"/>
  <c r="W31" i="19"/>
  <c r="Z35" i="19" l="1"/>
  <c r="Y35" i="19"/>
  <c r="Z34" i="19"/>
  <c r="Y34" i="19"/>
  <c r="Y32" i="19"/>
  <c r="Z32" i="19"/>
  <c r="Y31" i="19"/>
  <c r="Z31" i="19"/>
  <c r="AA35" i="19" l="1"/>
  <c r="AB35" i="19"/>
  <c r="AA34" i="19"/>
  <c r="AB34" i="19"/>
  <c r="AA32" i="19"/>
  <c r="AB32" i="19"/>
  <c r="AB31" i="19"/>
  <c r="AA31" i="19"/>
  <c r="AD35" i="19" l="1"/>
  <c r="AC35" i="19"/>
  <c r="AD34" i="19"/>
  <c r="AC34" i="19"/>
  <c r="AD32" i="19"/>
  <c r="AC32" i="19"/>
  <c r="AC31" i="19"/>
  <c r="AD31" i="19"/>
  <c r="AE35" i="19" l="1"/>
  <c r="AF35" i="19"/>
  <c r="AE34" i="19"/>
  <c r="AF34" i="19"/>
  <c r="AF32" i="19"/>
  <c r="AE32" i="19"/>
  <c r="AF31" i="19"/>
  <c r="AE31" i="19"/>
  <c r="AJ29" i="19" l="1"/>
  <c r="AH35" i="19"/>
  <c r="AG35" i="19"/>
  <c r="AH34" i="19"/>
  <c r="AG34" i="19"/>
  <c r="AH32" i="19"/>
  <c r="AG32" i="19"/>
  <c r="AG31" i="19"/>
  <c r="AH31" i="19"/>
  <c r="AJ32" i="19" l="1"/>
  <c r="AJ34" i="19"/>
  <c r="AJ35" i="19"/>
  <c r="AJ31" i="19"/>
</calcChain>
</file>

<file path=xl/comments1.xml><?xml version="1.0" encoding="utf-8"?>
<comments xmlns="http://schemas.openxmlformats.org/spreadsheetml/2006/main">
  <authors>
    <author>alain</author>
  </authors>
  <commentList>
    <comment ref="D5" authorId="0">
      <text>
        <r>
          <rPr>
            <sz val="7"/>
            <color indexed="81"/>
            <rFont val="Tverdana"/>
          </rPr>
          <t>Récup_Jours_Fériés</t>
        </r>
      </text>
    </comment>
    <comment ref="L5" authorId="0">
      <text>
        <r>
          <rPr>
            <sz val="7"/>
            <color indexed="81"/>
            <rFont val="Tverdana"/>
          </rPr>
          <t>Matinée : 6h00 _ 14h31</t>
        </r>
      </text>
    </comment>
    <comment ref="M5" authorId="0">
      <text>
        <r>
          <rPr>
            <sz val="7"/>
            <color indexed="81"/>
            <rFont val="Tverdana"/>
          </rPr>
          <t>Matinée : 6h00 _ 14h31</t>
        </r>
      </text>
    </comment>
    <comment ref="W5" authorId="0">
      <text>
        <r>
          <rPr>
            <sz val="7"/>
            <color indexed="81"/>
            <rFont val="Tverdana"/>
          </rPr>
          <t>Matinée : 6h00 _ 14h31</t>
        </r>
      </text>
    </comment>
    <comment ref="X5" authorId="0">
      <text>
        <r>
          <rPr>
            <sz val="7"/>
            <color indexed="81"/>
            <rFont val="Tverdana"/>
          </rPr>
          <t>Matinée : 6h00 _ 14h31</t>
        </r>
      </text>
    </comment>
    <comment ref="E21" authorId="0">
      <text>
        <r>
          <rPr>
            <sz val="7"/>
            <color indexed="81"/>
            <rFont val="Tverdana"/>
          </rPr>
          <t>Soirée :  15h29 _ 00h00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G36" authorId="0">
      <text>
        <r>
          <rPr>
            <sz val="7"/>
            <color indexed="81"/>
            <rFont val="Tverdana"/>
          </rPr>
          <t>Récup_Jours_Fériés</t>
        </r>
      </text>
    </comment>
    <comment ref="I3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3.xml><?xml version="1.0" encoding="utf-8"?>
<comments xmlns="http://schemas.openxmlformats.org/spreadsheetml/2006/main">
  <authors>
    <author>alain</author>
  </authors>
  <commentList>
    <comment ref="AN11" authorId="0">
      <text>
        <r>
          <rPr>
            <sz val="7"/>
            <color indexed="81"/>
            <rFont val="Tverdana"/>
          </rPr>
          <t>Récup_Jours_Fériés</t>
        </r>
      </text>
    </comment>
    <comment ref="AN14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4.xml><?xml version="1.0" encoding="utf-8"?>
<comments xmlns="http://schemas.openxmlformats.org/spreadsheetml/2006/main">
  <authors>
    <author>alain</author>
  </authors>
  <commentList>
    <comment ref="E20" authorId="0">
      <text>
        <r>
          <rPr>
            <sz val="7"/>
            <color indexed="81"/>
            <rFont val="Tverdana"/>
          </rPr>
          <t>Réunion</t>
        </r>
      </text>
    </comment>
    <comment ref="E26" authorId="0">
      <text>
        <r>
          <rPr>
            <sz val="7"/>
            <color indexed="81"/>
            <rFont val="Tverdana"/>
          </rPr>
          <t>Récup_Jours_Fériés</t>
        </r>
      </text>
    </comment>
  </commentList>
</comments>
</file>

<file path=xl/comments5.xml><?xml version="1.0" encoding="utf-8"?>
<comments xmlns="http://schemas.openxmlformats.org/spreadsheetml/2006/main">
  <authors>
    <author>alain</author>
  </authors>
  <commentList>
    <comment ref="E10" authorId="0">
      <text>
        <r>
          <rPr>
            <sz val="7"/>
            <color indexed="81"/>
            <rFont val="Tverdana"/>
          </rPr>
          <t>Récup_Jours_Fériés</t>
        </r>
      </text>
    </comment>
    <comment ref="E1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sharedStrings.xml><?xml version="1.0" encoding="utf-8"?>
<sst xmlns="http://schemas.openxmlformats.org/spreadsheetml/2006/main" count="809" uniqueCount="171">
  <si>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</si>
  <si>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</si>
  <si>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</si>
  <si>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</si>
  <si>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</si>
  <si>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</si>
  <si>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</si>
  <si>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</si>
  <si>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</si>
  <si>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</si>
  <si>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</si>
  <si>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</si>
  <si>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</si>
  <si>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</t>
  </si>
  <si>
    <t>S</t>
  </si>
  <si>
    <t>S3</t>
  </si>
  <si>
    <t xml:space="preserve">CP </t>
  </si>
  <si>
    <t>CA</t>
  </si>
  <si>
    <t>Repos</t>
  </si>
  <si>
    <t>Congé Ancienneté</t>
  </si>
  <si>
    <t>Reduct Temps Travail</t>
  </si>
  <si>
    <t>MAT</t>
  </si>
  <si>
    <t>Nagaradjou</t>
  </si>
  <si>
    <t>B.Vanpouille</t>
  </si>
  <si>
    <t>W.LoH</t>
  </si>
  <si>
    <t>H.Darraidou</t>
  </si>
  <si>
    <t>P.Nepost</t>
  </si>
  <si>
    <t>T.Lionet</t>
  </si>
  <si>
    <t>CH.Cyrille</t>
  </si>
  <si>
    <t>C.Beranger</t>
  </si>
  <si>
    <t>L.Harduin</t>
  </si>
  <si>
    <t>M.Matou</t>
  </si>
  <si>
    <t>A.Teuber</t>
  </si>
  <si>
    <t>K.Moussaoui</t>
  </si>
  <si>
    <t>R.Meyzindi</t>
  </si>
  <si>
    <t>T.Jean-Charles</t>
  </si>
  <si>
    <t>C.Arguedas</t>
  </si>
  <si>
    <t>M.Muller</t>
  </si>
  <si>
    <t>JM.Pedrol</t>
  </si>
  <si>
    <t>Paquiri</t>
  </si>
  <si>
    <t>P.Langlois</t>
  </si>
  <si>
    <t>J.Theophile</t>
  </si>
  <si>
    <t>E.Elbaz</t>
  </si>
  <si>
    <t>EL.Barbari</t>
  </si>
  <si>
    <t>C.Midjola</t>
  </si>
  <si>
    <t>JM.Simon</t>
  </si>
  <si>
    <t>S.Boudar</t>
  </si>
  <si>
    <t>C.Verino</t>
  </si>
  <si>
    <t>M.Konde</t>
  </si>
  <si>
    <t>J1</t>
  </si>
  <si>
    <t>CH</t>
  </si>
  <si>
    <t>CE</t>
  </si>
  <si>
    <t>DP</t>
  </si>
  <si>
    <t>DEL</t>
  </si>
  <si>
    <t>FOR</t>
  </si>
  <si>
    <t>MAL</t>
  </si>
  <si>
    <t>ABS</t>
  </si>
  <si>
    <t>HOS</t>
  </si>
  <si>
    <t>FRA</t>
  </si>
  <si>
    <t>BON</t>
  </si>
  <si>
    <t>CHSCT</t>
  </si>
  <si>
    <t>Comité_d'Entreprise</t>
  </si>
  <si>
    <t>Délégué du Personnel</t>
  </si>
  <si>
    <t>Délégation</t>
  </si>
  <si>
    <t>Formation</t>
  </si>
  <si>
    <t>Maladie</t>
  </si>
  <si>
    <t>Abscent</t>
  </si>
  <si>
    <t>Hospitalisation</t>
  </si>
  <si>
    <t>Congé de Fractionnement</t>
  </si>
  <si>
    <t>Congé de Bonification</t>
  </si>
  <si>
    <t>R/T</t>
  </si>
  <si>
    <t>J</t>
  </si>
  <si>
    <t>Journée : 8h30 _ 17h01</t>
  </si>
  <si>
    <t>Journée : 8h00 _ 16h31</t>
  </si>
  <si>
    <t>S1</t>
  </si>
  <si>
    <t>Soirée : 15h09 _ 23h40</t>
  </si>
  <si>
    <t>Soirée : 13h29 _ 22h00</t>
  </si>
  <si>
    <t>Soirée :  15h29 _ 00h00</t>
  </si>
  <si>
    <t>M1</t>
  </si>
  <si>
    <t>Matinée : 6h00 _ 14h31</t>
  </si>
  <si>
    <t>Matinée : 5h00 _ 13h31</t>
  </si>
  <si>
    <t>M2</t>
  </si>
  <si>
    <t>Matinée : 6h30 _ 15h01</t>
  </si>
  <si>
    <t>S0</t>
  </si>
  <si>
    <t>Soirée : 12h00 _ 20h31</t>
  </si>
  <si>
    <t>S2</t>
  </si>
  <si>
    <t>Soirée : 15h39 _ 00h10</t>
  </si>
  <si>
    <t>Congés _ Payés</t>
  </si>
  <si>
    <t>M0</t>
  </si>
  <si>
    <t>Matinée : 6h00 _ 14h48</t>
  </si>
  <si>
    <t>Repos place Travail</t>
  </si>
  <si>
    <t>ENF</t>
  </si>
  <si>
    <t>RS</t>
  </si>
  <si>
    <t>Rentrée _ Scolaire</t>
  </si>
  <si>
    <t>R</t>
  </si>
  <si>
    <t>Prénom &amp; Noms</t>
  </si>
  <si>
    <t>Nil460</t>
  </si>
  <si>
    <t>temps de pause = 20 mn</t>
  </si>
  <si>
    <t>temps de repas = 45 mn</t>
  </si>
  <si>
    <t>M = 6h00 - 14h31</t>
  </si>
  <si>
    <t>M0 = 6h00 - 14h48</t>
  </si>
  <si>
    <t>M2 = 6h30 - 15h01</t>
  </si>
  <si>
    <t>J = 8h00 - 16h31</t>
  </si>
  <si>
    <t>J1 = 8h30 - 17h01</t>
  </si>
  <si>
    <t>S = 13h29 - 22h00</t>
  </si>
  <si>
    <t>S3 = 15h29 - 00h00</t>
  </si>
  <si>
    <t>NOMS</t>
  </si>
  <si>
    <t>Total Agents par Jours</t>
  </si>
  <si>
    <t>CCE</t>
  </si>
  <si>
    <t>CD</t>
  </si>
  <si>
    <t>Journée _ Enfant</t>
  </si>
  <si>
    <t>Convocation _ Direction</t>
  </si>
  <si>
    <t>MOIS</t>
  </si>
  <si>
    <t>Noël</t>
  </si>
  <si>
    <t>Armistice 14-18</t>
  </si>
  <si>
    <t>Toussaint</t>
  </si>
  <si>
    <t>Lundi de Pentecôte</t>
  </si>
  <si>
    <t>Ascension</t>
  </si>
  <si>
    <t>Lundi de Pâques</t>
  </si>
  <si>
    <t>Assomption</t>
  </si>
  <si>
    <t>Fête nationale</t>
  </si>
  <si>
    <t>Victoire 45</t>
  </si>
  <si>
    <t>Fête du travail</t>
  </si>
  <si>
    <t>Jour de l'an</t>
  </si>
  <si>
    <t>FERIES</t>
  </si>
  <si>
    <t>etc</t>
  </si>
  <si>
    <t>ou bien</t>
  </si>
  <si>
    <t>départ</t>
  </si>
  <si>
    <t>durée</t>
  </si>
  <si>
    <t>Mal</t>
  </si>
  <si>
    <t>accueil</t>
  </si>
  <si>
    <t>Planning congés mensuel</t>
  </si>
  <si>
    <t>Choix de l'année</t>
  </si>
  <si>
    <t>Choix du mois</t>
  </si>
  <si>
    <t>Janvier</t>
  </si>
  <si>
    <t>Fevrier</t>
  </si>
  <si>
    <t>Mars</t>
  </si>
  <si>
    <t>Avril</t>
  </si>
  <si>
    <t>Mai</t>
  </si>
  <si>
    <t>Juin</t>
  </si>
  <si>
    <t>Juillet</t>
  </si>
  <si>
    <t>à</t>
  </si>
  <si>
    <t>MISE à JOUR  LE</t>
  </si>
  <si>
    <t>Aout</t>
  </si>
  <si>
    <t>Septembre</t>
  </si>
  <si>
    <t>Octobre</t>
  </si>
  <si>
    <t>Novembre</t>
  </si>
  <si>
    <t>Decembre</t>
  </si>
  <si>
    <t>RECAP</t>
  </si>
  <si>
    <t>RTT</t>
  </si>
  <si>
    <t>REC</t>
  </si>
  <si>
    <t>ANJ</t>
  </si>
  <si>
    <t>Abscence non justifiée</t>
  </si>
  <si>
    <t>V</t>
  </si>
  <si>
    <t>D</t>
  </si>
  <si>
    <t>L</t>
  </si>
  <si>
    <t>Remise                   à                     Zéro</t>
  </si>
  <si>
    <t>Cellules                   début de                     Cycle</t>
  </si>
  <si>
    <t>Total</t>
  </si>
  <si>
    <t>TOTAL</t>
  </si>
  <si>
    <t>Jours travaillés</t>
  </si>
  <si>
    <t>Heures de Nuits</t>
  </si>
  <si>
    <t>Comité_Central_Entreprise</t>
  </si>
  <si>
    <t>RUN</t>
  </si>
  <si>
    <t>Réunion</t>
  </si>
  <si>
    <t>RJF</t>
  </si>
  <si>
    <t>Récupération</t>
  </si>
  <si>
    <t>Récup_Jours_Fériés</t>
  </si>
  <si>
    <t>Bonjour, est il possible de ne plus avoir acces au classeur a partir du 1 février 2016 sauf par la demande d'un code,</t>
  </si>
  <si>
    <t xml:space="preserve">Ma MFC s'affiche en rouge quand l'effectif passe en dessous de 8,                                                                                                                                                             </t>
  </si>
  <si>
    <t>mais je voudrais qu'il s'affiche quand il passe en dessous de 8 uniquement le samedi et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</si>
</sst>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mmmm\ yy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  <numFmt numFmtId="169" formatCode="d\-mmm\-yy"/>
    <numFmt numFmtId="170" formatCode="ddd\-dd"/>
    <numFmt numFmtId="171" formatCode="ddd* dd\-mm\-yyyy"/>
    <numFmt numFmtId="172" formatCode="&quot; &quot;ddd\ * dd\-mm\-yy"/>
    <numFmt numFmtId="173" formatCode="mmmm\ "/>
    <numFmt numFmtId="174" formatCode="dd\-mmm\ hh:mm"/>
    <numFmt numFmtId="175" formatCode="[$-40C]dddd\ d\ mmmm"/>
    <numFmt numFmtId="176" formatCode="hh\ &quot;h&quot;\ mm\ &quot;mn&quot;"/>
    <numFmt numFmtId="177" formatCode="General;;&quot;0&quot;"/>
    <numFmt numFmtId="178" formatCode="dddd\-dd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Verdana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b/>
      <sz val="10"/>
      <name val="Arial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b/>
      <sz val="10"/>
      <name val="Courier New"/>
      <family val="3"/>
    </font>
    <font>
      <sz val="10"/>
      <color indexed="18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u/>
      <sz val="22"/>
      <color indexed="12"/>
      <name val="Arial"/>
      <family val="2"/>
    </font>
    <font>
      <sz val="14"/>
      <name val="Arial"/>
      <family val="2"/>
    </font>
    <font>
      <sz val="22"/>
      <name val="Arial"/>
      <family val="2"/>
    </font>
    <font>
      <b/>
      <sz val="16"/>
      <color indexed="8"/>
      <name val="Calibri"/>
      <family val="2"/>
    </font>
    <font>
      <b/>
      <sz val="22"/>
      <color indexed="9"/>
      <name val="Verdana"/>
      <family val="2"/>
    </font>
    <font>
      <b/>
      <sz val="14"/>
      <name val="Arial"/>
      <family val="2"/>
    </font>
    <font>
      <b/>
      <sz val="10"/>
      <color theme="0"/>
      <name val="Verdana"/>
      <family val="2"/>
    </font>
    <font>
      <u/>
      <sz val="14"/>
      <color rgb="FF0070C0"/>
      <name val="Arial"/>
      <family val="2"/>
    </font>
    <font>
      <u/>
      <sz val="14"/>
      <color indexed="12"/>
      <name val="Arial"/>
      <family val="2"/>
    </font>
    <font>
      <b/>
      <u/>
      <sz val="14"/>
      <color rgb="FF0070C0"/>
      <name val="Arial"/>
      <family val="2"/>
    </font>
    <font>
      <b/>
      <sz val="14"/>
      <color rgb="FF0070C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7"/>
      <color indexed="81"/>
      <name val="Tverdana"/>
    </font>
    <font>
      <b/>
      <sz val="10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4A82"/>
        <bgColor indexed="64"/>
      </patternFill>
    </fill>
    <fill>
      <patternFill patternType="solid">
        <fgColor rgb="FF0594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8" fontId="21" fillId="0" borderId="0" applyFont="0" applyFill="0" applyBorder="0" applyAlignment="0" applyProtection="0"/>
    <xf numFmtId="165" fontId="19" fillId="0" borderId="0">
      <protection locked="0"/>
    </xf>
    <xf numFmtId="167" fontId="19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6" fontId="19" fillId="0" borderId="0">
      <protection locked="0"/>
    </xf>
    <xf numFmtId="0" fontId="19" fillId="0" borderId="1">
      <protection locked="0"/>
    </xf>
    <xf numFmtId="0" fontId="31" fillId="0" borderId="0"/>
    <xf numFmtId="0" fontId="7" fillId="0" borderId="0"/>
  </cellStyleXfs>
  <cellXfs count="345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12" fillId="0" borderId="0" xfId="0" applyFont="1"/>
    <xf numFmtId="0" fontId="15" fillId="0" borderId="0" xfId="0" applyFont="1"/>
    <xf numFmtId="0" fontId="9" fillId="3" borderId="2" xfId="0" applyFont="1" applyFill="1" applyBorder="1"/>
    <xf numFmtId="0" fontId="9" fillId="0" borderId="0" xfId="0" applyNumberFormat="1" applyFont="1"/>
    <xf numFmtId="0" fontId="9" fillId="3" borderId="3" xfId="0" applyFont="1" applyFill="1" applyBorder="1"/>
    <xf numFmtId="0" fontId="8" fillId="0" borderId="0" xfId="0" applyNumberFormat="1" applyFont="1"/>
    <xf numFmtId="0" fontId="8" fillId="0" borderId="0" xfId="0" applyFont="1"/>
    <xf numFmtId="0" fontId="16" fillId="0" borderId="0" xfId="0" applyFont="1"/>
    <xf numFmtId="0" fontId="9" fillId="3" borderId="0" xfId="0" applyFont="1" applyFill="1" applyBorder="1"/>
    <xf numFmtId="0" fontId="14" fillId="6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14" fillId="9" borderId="3" xfId="0" applyFont="1" applyFill="1" applyBorder="1" applyAlignment="1">
      <alignment horizontal="center" vertical="center"/>
    </xf>
    <xf numFmtId="0" fontId="14" fillId="13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14" fillId="16" borderId="7" xfId="0" applyFont="1" applyFill="1" applyBorder="1" applyAlignment="1">
      <alignment horizontal="center" vertical="center"/>
    </xf>
    <xf numFmtId="0" fontId="14" fillId="17" borderId="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27" fillId="20" borderId="7" xfId="0" applyFont="1" applyFill="1" applyBorder="1" applyAlignment="1">
      <alignment horizontal="center" vertical="center"/>
    </xf>
    <xf numFmtId="0" fontId="0" fillId="22" borderId="0" xfId="0" applyFill="1"/>
    <xf numFmtId="0" fontId="37" fillId="22" borderId="0" xfId="0" applyFont="1" applyFill="1" applyAlignment="1">
      <alignment horizontal="center" vertical="center"/>
    </xf>
    <xf numFmtId="0" fontId="51" fillId="0" borderId="0" xfId="0" applyFont="1"/>
    <xf numFmtId="0" fontId="26" fillId="9" borderId="2" xfId="0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11" applyAlignment="1" applyProtection="1">
      <alignment horizontal="center" vertical="center"/>
    </xf>
    <xf numFmtId="0" fontId="7" fillId="0" borderId="0" xfId="11" applyProtection="1"/>
    <xf numFmtId="0" fontId="1" fillId="0" borderId="0" xfId="11" applyFont="1" applyAlignment="1" applyProtection="1">
      <alignment horizontal="center"/>
    </xf>
    <xf numFmtId="0" fontId="49" fillId="0" borderId="0" xfId="11" applyFont="1" applyAlignment="1" applyProtection="1">
      <alignment horizontal="center"/>
    </xf>
    <xf numFmtId="0" fontId="49" fillId="0" borderId="0" xfId="11" applyFont="1" applyBorder="1" applyAlignment="1" applyProtection="1">
      <alignment horizontal="center" vertical="center"/>
    </xf>
    <xf numFmtId="0" fontId="49" fillId="0" borderId="0" xfId="11" applyFont="1" applyBorder="1" applyAlignment="1" applyProtection="1">
      <alignment horizontal="center"/>
    </xf>
    <xf numFmtId="0" fontId="1" fillId="0" borderId="0" xfId="11" applyFont="1" applyBorder="1" applyAlignment="1" applyProtection="1">
      <alignment horizontal="center" vertical="center"/>
    </xf>
    <xf numFmtId="0" fontId="1" fillId="0" borderId="0" xfId="11" applyFont="1" applyBorder="1" applyAlignment="1" applyProtection="1">
      <alignment horizontal="center"/>
    </xf>
    <xf numFmtId="0" fontId="29" fillId="0" borderId="6" xfId="10" applyFont="1" applyBorder="1" applyAlignment="1" applyProtection="1">
      <alignment horizontal="center" vertical="center"/>
    </xf>
    <xf numFmtId="15" fontId="14" fillId="0" borderId="10" xfId="10" applyNumberFormat="1" applyFont="1" applyBorder="1" applyAlignment="1" applyProtection="1">
      <alignment horizontal="center" vertical="center"/>
    </xf>
    <xf numFmtId="0" fontId="7" fillId="0" borderId="9" xfId="11" applyFont="1" applyFill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/>
    </xf>
    <xf numFmtId="0" fontId="7" fillId="0" borderId="9" xfId="11" applyFont="1" applyFill="1" applyBorder="1" applyAlignment="1" applyProtection="1">
      <alignment horizontal="center"/>
    </xf>
    <xf numFmtId="0" fontId="29" fillId="0" borderId="8" xfId="10" applyFont="1" applyBorder="1" applyAlignment="1" applyProtection="1">
      <alignment horizontal="center" vertical="center"/>
    </xf>
    <xf numFmtId="0" fontId="14" fillId="0" borderId="15" xfId="10" applyFont="1" applyBorder="1" applyAlignment="1" applyProtection="1">
      <alignment horizontal="center" vertical="center"/>
    </xf>
    <xf numFmtId="172" fontId="33" fillId="21" borderId="0" xfId="11" quotePrefix="1" applyNumberFormat="1" applyFont="1" applyFill="1" applyAlignment="1" applyProtection="1">
      <alignment horizontal="center" vertical="center"/>
    </xf>
    <xf numFmtId="172" fontId="33" fillId="0" borderId="0" xfId="11" quotePrefix="1" applyNumberFormat="1" applyFont="1" applyFill="1" applyAlignment="1" applyProtection="1">
      <alignment horizontal="center" vertical="center"/>
    </xf>
    <xf numFmtId="0" fontId="14" fillId="0" borderId="15" xfId="10" applyFont="1" applyFill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/>
    </xf>
    <xf numFmtId="0" fontId="14" fillId="0" borderId="17" xfId="10" applyFont="1" applyFill="1" applyBorder="1" applyAlignment="1" applyProtection="1">
      <alignment horizontal="center" vertical="center"/>
    </xf>
    <xf numFmtId="0" fontId="14" fillId="10" borderId="0" xfId="10" applyFont="1" applyFill="1" applyBorder="1" applyProtection="1"/>
    <xf numFmtId="0" fontId="14" fillId="10" borderId="0" xfId="10" applyFont="1" applyFill="1" applyBorder="1" applyAlignment="1" applyProtection="1">
      <alignment horizontal="center" vertical="center"/>
    </xf>
    <xf numFmtId="0" fontId="7" fillId="10" borderId="0" xfId="11" applyFill="1" applyProtection="1"/>
    <xf numFmtId="0" fontId="7" fillId="10" borderId="0" xfId="11" applyFill="1" applyAlignment="1" applyProtection="1">
      <alignment horizontal="center" vertical="center"/>
    </xf>
    <xf numFmtId="0" fontId="14" fillId="0" borderId="10" xfId="10" applyFont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 vertical="center"/>
    </xf>
    <xf numFmtId="0" fontId="14" fillId="0" borderId="17" xfId="10" applyFont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 vertical="center"/>
    </xf>
    <xf numFmtId="0" fontId="9" fillId="10" borderId="0" xfId="10" applyFont="1" applyFill="1" applyBorder="1" applyProtection="1"/>
    <xf numFmtId="0" fontId="14" fillId="0" borderId="14" xfId="10" applyFont="1" applyBorder="1" applyAlignment="1" applyProtection="1">
      <alignment horizontal="center" vertical="center"/>
    </xf>
    <xf numFmtId="0" fontId="14" fillId="0" borderId="13" xfId="10" applyFont="1" applyBorder="1" applyAlignment="1" applyProtection="1">
      <alignment horizontal="center" vertical="center"/>
    </xf>
    <xf numFmtId="0" fontId="5" fillId="0" borderId="9" xfId="11" applyFont="1" applyFill="1" applyBorder="1" applyAlignment="1" applyProtection="1">
      <alignment horizontal="center"/>
    </xf>
    <xf numFmtId="0" fontId="28" fillId="8" borderId="0" xfId="11" applyFont="1" applyFill="1" applyBorder="1" applyAlignment="1" applyProtection="1">
      <alignment horizontal="center" vertical="center"/>
    </xf>
    <xf numFmtId="0" fontId="28" fillId="0" borderId="13" xfId="10" applyFont="1" applyBorder="1" applyAlignment="1" applyProtection="1">
      <alignment horizontal="center" vertical="center"/>
    </xf>
    <xf numFmtId="0" fontId="7" fillId="2" borderId="0" xfId="11" applyFill="1" applyBorder="1" applyAlignment="1" applyProtection="1">
      <alignment horizontal="center" vertical="center"/>
    </xf>
    <xf numFmtId="171" fontId="7" fillId="2" borderId="0" xfId="11" applyNumberFormat="1" applyFill="1" applyBorder="1" applyProtection="1"/>
    <xf numFmtId="0" fontId="28" fillId="0" borderId="18" xfId="10" applyFont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vertical="center"/>
    </xf>
    <xf numFmtId="0" fontId="28" fillId="10" borderId="0" xfId="10" applyFont="1" applyFill="1" applyBorder="1" applyAlignment="1" applyProtection="1">
      <alignment horizontal="center" vertical="center"/>
    </xf>
    <xf numFmtId="0" fontId="29" fillId="0" borderId="9" xfId="10" applyFont="1" applyBorder="1" applyAlignment="1" applyProtection="1">
      <alignment horizontal="center" vertical="center"/>
    </xf>
    <xf numFmtId="0" fontId="14" fillId="0" borderId="11" xfId="10" applyFont="1" applyBorder="1" applyAlignment="1" applyProtection="1">
      <alignment horizontal="center" vertical="center"/>
    </xf>
    <xf numFmtId="0" fontId="3" fillId="0" borderId="9" xfId="11" applyFont="1" applyFill="1" applyBorder="1" applyAlignment="1" applyProtection="1">
      <alignment horizontal="center"/>
    </xf>
    <xf numFmtId="0" fontId="29" fillId="0" borderId="22" xfId="10" applyFont="1" applyBorder="1" applyAlignment="1" applyProtection="1">
      <alignment horizontal="center" vertical="center" wrapText="1"/>
    </xf>
    <xf numFmtId="0" fontId="14" fillId="0" borderId="20" xfId="10" applyFont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4" fillId="0" borderId="9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 wrapText="1"/>
    </xf>
    <xf numFmtId="0" fontId="14" fillId="0" borderId="18" xfId="10" applyFont="1" applyBorder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10" fillId="0" borderId="9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0" fontId="14" fillId="11" borderId="9" xfId="0" applyFont="1" applyFill="1" applyBorder="1" applyAlignment="1" applyProtection="1">
      <alignment horizontal="center" vertical="center"/>
    </xf>
    <xf numFmtId="0" fontId="14" fillId="16" borderId="9" xfId="0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9" borderId="9" xfId="0" applyFont="1" applyFill="1" applyBorder="1" applyAlignment="1" applyProtection="1">
      <alignment horizontal="center" vertical="center"/>
    </xf>
    <xf numFmtId="0" fontId="14" fillId="7" borderId="9" xfId="0" applyFont="1" applyFill="1" applyBorder="1" applyAlignment="1" applyProtection="1">
      <alignment horizontal="center" vertical="center"/>
    </xf>
    <xf numFmtId="0" fontId="27" fillId="26" borderId="9" xfId="0" applyFont="1" applyFill="1" applyBorder="1" applyAlignment="1" applyProtection="1">
      <alignment horizontal="center" vertical="center"/>
    </xf>
    <xf numFmtId="0" fontId="14" fillId="6" borderId="9" xfId="0" applyFont="1" applyFill="1" applyBorder="1" applyAlignment="1" applyProtection="1">
      <alignment horizontal="center" vertical="center"/>
    </xf>
    <xf numFmtId="0" fontId="14" fillId="12" borderId="9" xfId="0" applyFont="1" applyFill="1" applyBorder="1" applyAlignment="1" applyProtection="1">
      <alignment horizontal="center" vertical="center"/>
    </xf>
    <xf numFmtId="0" fontId="14" fillId="27" borderId="9" xfId="0" applyFont="1" applyFill="1" applyBorder="1" applyAlignment="1" applyProtection="1">
      <alignment horizontal="center" vertical="center"/>
    </xf>
    <xf numFmtId="0" fontId="27" fillId="6" borderId="9" xfId="0" applyFont="1" applyFill="1" applyBorder="1" applyAlignment="1" applyProtection="1">
      <alignment horizontal="center" vertical="center"/>
    </xf>
    <xf numFmtId="0" fontId="27" fillId="28" borderId="9" xfId="0" applyFont="1" applyFill="1" applyBorder="1" applyAlignment="1" applyProtection="1">
      <alignment horizontal="center" vertical="center"/>
    </xf>
    <xf numFmtId="0" fontId="14" fillId="10" borderId="9" xfId="0" applyFont="1" applyFill="1" applyBorder="1" applyAlignment="1" applyProtection="1">
      <alignment horizontal="center" vertical="center"/>
    </xf>
    <xf numFmtId="0" fontId="14" fillId="0" borderId="21" xfId="0" applyFont="1" applyFill="1" applyBorder="1" applyAlignment="1" applyProtection="1">
      <alignment horizontal="center" vertical="center"/>
    </xf>
    <xf numFmtId="15" fontId="14" fillId="0" borderId="9" xfId="0" applyNumberFormat="1" applyFont="1" applyFill="1" applyBorder="1" applyAlignment="1" applyProtection="1">
      <alignment horizontal="center" vertical="center"/>
    </xf>
    <xf numFmtId="0" fontId="23" fillId="0" borderId="12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center" vertical="center"/>
    </xf>
    <xf numFmtId="0" fontId="18" fillId="0" borderId="0" xfId="7" applyFont="1" applyAlignment="1" applyProtection="1">
      <protection locked="0"/>
    </xf>
    <xf numFmtId="0" fontId="9" fillId="4" borderId="2" xfId="0" applyFont="1" applyFill="1" applyBorder="1" applyProtection="1"/>
    <xf numFmtId="0" fontId="17" fillId="0" borderId="0" xfId="0" applyFont="1" applyFill="1" applyBorder="1" applyProtection="1"/>
    <xf numFmtId="0" fontId="9" fillId="4" borderId="2" xfId="0" applyFont="1" applyFill="1" applyBorder="1" applyAlignment="1" applyProtection="1">
      <alignment horizontal="center" vertical="center"/>
    </xf>
    <xf numFmtId="0" fontId="17" fillId="0" borderId="0" xfId="0" applyFont="1" applyProtection="1"/>
    <xf numFmtId="0" fontId="24" fillId="2" borderId="2" xfId="0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center" vertical="center"/>
    </xf>
    <xf numFmtId="169" fontId="9" fillId="2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14" fontId="9" fillId="2" borderId="4" xfId="0" applyNumberFormat="1" applyFont="1" applyFill="1" applyBorder="1" applyAlignment="1" applyProtection="1">
      <alignment horizontal="center" vertical="center"/>
    </xf>
    <xf numFmtId="16" fontId="9" fillId="0" borderId="0" xfId="0" applyNumberFormat="1" applyFont="1" applyProtection="1"/>
    <xf numFmtId="14" fontId="9" fillId="4" borderId="4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14" fontId="9" fillId="4" borderId="5" xfId="0" applyNumberFormat="1" applyFont="1" applyFill="1" applyBorder="1" applyAlignment="1" applyProtection="1">
      <alignment horizontal="center" vertical="center"/>
    </xf>
    <xf numFmtId="0" fontId="25" fillId="0" borderId="0" xfId="7" applyFont="1" applyAlignment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0" fillId="0" borderId="26" xfId="0" applyFill="1" applyBorder="1" applyProtection="1">
      <protection locked="0"/>
    </xf>
    <xf numFmtId="0" fontId="47" fillId="0" borderId="27" xfId="7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Border="1" applyAlignment="1" applyProtection="1">
      <alignment horizontal="center" vertical="center"/>
      <protection locked="0"/>
    </xf>
    <xf numFmtId="0" fontId="43" fillId="0" borderId="28" xfId="0" applyFont="1" applyFill="1" applyBorder="1" applyAlignment="1" applyProtection="1">
      <alignment horizontal="center" vertical="center"/>
      <protection locked="0"/>
    </xf>
    <xf numFmtId="0" fontId="47" fillId="0" borderId="27" xfId="7" applyFont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Fill="1" applyBorder="1" applyAlignment="1" applyProtection="1">
      <alignment horizontal="center" vertical="center"/>
      <protection locked="0"/>
    </xf>
    <xf numFmtId="0" fontId="43" fillId="0" borderId="29" xfId="0" applyFont="1" applyFill="1" applyBorder="1" applyProtection="1">
      <protection locked="0"/>
    </xf>
    <xf numFmtId="0" fontId="43" fillId="0" borderId="30" xfId="0" applyFont="1" applyFill="1" applyBorder="1" applyProtection="1">
      <protection locked="0"/>
    </xf>
    <xf numFmtId="0" fontId="43" fillId="0" borderId="31" xfId="0" applyFont="1" applyFill="1" applyBorder="1" applyProtection="1">
      <protection locked="0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9" xfId="10" applyFont="1" applyFill="1" applyBorder="1" applyAlignment="1" applyProtection="1">
      <alignment horizontal="center" vertical="center"/>
    </xf>
    <xf numFmtId="0" fontId="9" fillId="10" borderId="13" xfId="10" applyFont="1" applyFill="1" applyBorder="1" applyProtection="1"/>
    <xf numFmtId="0" fontId="9" fillId="10" borderId="23" xfId="10" applyFont="1" applyFill="1" applyBorder="1" applyProtection="1"/>
    <xf numFmtId="0" fontId="31" fillId="10" borderId="13" xfId="10" applyFill="1" applyBorder="1" applyProtection="1"/>
    <xf numFmtId="0" fontId="31" fillId="10" borderId="0" xfId="10" applyFill="1" applyBorder="1" applyProtection="1"/>
    <xf numFmtId="0" fontId="9" fillId="10" borderId="23" xfId="10" applyFont="1" applyFill="1" applyBorder="1" applyAlignment="1" applyProtection="1">
      <alignment vertical="center"/>
    </xf>
    <xf numFmtId="176" fontId="44" fillId="6" borderId="19" xfId="1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9" fillId="0" borderId="0" xfId="10" applyFont="1" applyProtection="1"/>
    <xf numFmtId="0" fontId="9" fillId="0" borderId="0" xfId="10" applyFont="1" applyFill="1" applyProtection="1"/>
    <xf numFmtId="0" fontId="9" fillId="0" borderId="0" xfId="10" applyFont="1" applyFill="1" applyBorder="1" applyProtection="1"/>
    <xf numFmtId="0" fontId="9" fillId="0" borderId="0" xfId="10" applyFont="1" applyFill="1" applyBorder="1" applyAlignment="1" applyProtection="1">
      <alignment vertical="center" wrapText="1"/>
    </xf>
    <xf numFmtId="0" fontId="31" fillId="0" borderId="0" xfId="10" applyProtection="1"/>
    <xf numFmtId="0" fontId="22" fillId="0" borderId="0" xfId="10" applyFont="1" applyProtection="1"/>
    <xf numFmtId="174" fontId="34" fillId="9" borderId="19" xfId="10" applyNumberFormat="1" applyFont="1" applyFill="1" applyBorder="1" applyAlignment="1" applyProtection="1">
      <alignment horizontal="center" vertical="center"/>
    </xf>
    <xf numFmtId="164" fontId="13" fillId="0" borderId="0" xfId="10" applyNumberFormat="1" applyFont="1" applyAlignment="1" applyProtection="1">
      <alignment horizontal="left"/>
    </xf>
    <xf numFmtId="0" fontId="31" fillId="0" borderId="0" xfId="10" applyNumberFormat="1" applyProtection="1"/>
    <xf numFmtId="0" fontId="23" fillId="0" borderId="9" xfId="10" applyFont="1" applyBorder="1" applyAlignment="1" applyProtection="1">
      <alignment horizontal="center" vertical="center" wrapText="1"/>
    </xf>
    <xf numFmtId="173" fontId="35" fillId="0" borderId="42" xfId="10" applyNumberFormat="1" applyFont="1" applyBorder="1" applyAlignment="1" applyProtection="1">
      <alignment horizontal="center" vertical="center"/>
    </xf>
    <xf numFmtId="170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9" fillId="11" borderId="9" xfId="10" applyFont="1" applyFill="1" applyBorder="1" applyAlignment="1" applyProtection="1">
      <alignment horizontal="center" vertical="center"/>
    </xf>
    <xf numFmtId="0" fontId="9" fillId="16" borderId="12" xfId="10" applyFont="1" applyFill="1" applyBorder="1" applyAlignment="1" applyProtection="1">
      <alignment horizontal="center" vertical="center"/>
    </xf>
    <xf numFmtId="0" fontId="9" fillId="9" borderId="9" xfId="10" applyFont="1" applyFill="1" applyBorder="1" applyAlignment="1" applyProtection="1">
      <alignment horizontal="center" vertical="center"/>
    </xf>
    <xf numFmtId="0" fontId="9" fillId="7" borderId="9" xfId="10" applyFont="1" applyFill="1" applyBorder="1" applyAlignment="1" applyProtection="1">
      <alignment horizontal="center" vertical="center"/>
    </xf>
    <xf numFmtId="0" fontId="9" fillId="0" borderId="9" xfId="10" applyFont="1" applyBorder="1" applyAlignment="1" applyProtection="1">
      <alignment horizontal="center" vertical="center"/>
    </xf>
    <xf numFmtId="0" fontId="30" fillId="19" borderId="9" xfId="10" applyFont="1" applyFill="1" applyBorder="1" applyAlignment="1" applyProtection="1">
      <alignment horizontal="center" vertical="center"/>
    </xf>
    <xf numFmtId="0" fontId="9" fillId="6" borderId="9" xfId="10" applyFont="1" applyFill="1" applyBorder="1" applyAlignment="1" applyProtection="1">
      <alignment horizontal="center" vertical="center"/>
    </xf>
    <xf numFmtId="0" fontId="30" fillId="12" borderId="9" xfId="10" applyFont="1" applyFill="1" applyBorder="1" applyAlignment="1" applyProtection="1">
      <alignment horizontal="center" vertical="center"/>
    </xf>
    <xf numFmtId="0" fontId="9" fillId="13" borderId="9" xfId="10" applyFont="1" applyFill="1" applyBorder="1" applyAlignment="1" applyProtection="1">
      <alignment horizontal="center" vertical="center"/>
    </xf>
    <xf numFmtId="0" fontId="30" fillId="14" borderId="9" xfId="10" applyFont="1" applyFill="1" applyBorder="1" applyAlignment="1" applyProtection="1">
      <alignment horizontal="center" vertical="center"/>
    </xf>
    <xf numFmtId="0" fontId="9" fillId="18" borderId="9" xfId="10" applyFont="1" applyFill="1" applyBorder="1" applyAlignment="1" applyProtection="1">
      <alignment horizontal="center" vertical="center"/>
    </xf>
    <xf numFmtId="0" fontId="9" fillId="17" borderId="9" xfId="10" applyFont="1" applyFill="1" applyBorder="1" applyAlignment="1" applyProtection="1">
      <alignment horizontal="center" vertical="center"/>
    </xf>
    <xf numFmtId="0" fontId="9" fillId="0" borderId="0" xfId="10" applyFont="1" applyFill="1" applyBorder="1" applyAlignment="1" applyProtection="1">
      <alignment horizontal="center" vertical="center"/>
    </xf>
    <xf numFmtId="173" fontId="35" fillId="0" borderId="22" xfId="10" applyNumberFormat="1" applyFont="1" applyBorder="1" applyAlignment="1" applyProtection="1">
      <alignment horizontal="center" vertical="center"/>
    </xf>
    <xf numFmtId="0" fontId="9" fillId="8" borderId="0" xfId="10" applyFont="1" applyFill="1" applyBorder="1" applyAlignment="1" applyProtection="1">
      <alignment wrapText="1"/>
    </xf>
    <xf numFmtId="0" fontId="0" fillId="0" borderId="0" xfId="0" applyBorder="1" applyProtection="1"/>
    <xf numFmtId="0" fontId="9" fillId="0" borderId="0" xfId="10" applyFont="1" applyBorder="1" applyProtection="1"/>
    <xf numFmtId="0" fontId="9" fillId="0" borderId="0" xfId="10" applyFont="1" applyFill="1" applyAlignment="1" applyProtection="1">
      <alignment horizontal="center" vertical="center"/>
    </xf>
    <xf numFmtId="0" fontId="9" fillId="3" borderId="9" xfId="10" applyFont="1" applyFill="1" applyBorder="1" applyAlignment="1" applyProtection="1">
      <alignment horizontal="center" vertical="center"/>
    </xf>
    <xf numFmtId="0" fontId="9" fillId="3" borderId="16" xfId="10" applyFont="1" applyFill="1" applyBorder="1" applyAlignment="1" applyProtection="1">
      <alignment horizontal="center" vertical="center"/>
    </xf>
    <xf numFmtId="15" fontId="14" fillId="0" borderId="22" xfId="10" applyNumberFormat="1" applyFont="1" applyBorder="1" applyAlignment="1" applyProtection="1">
      <alignment horizontal="center" vertical="center"/>
    </xf>
    <xf numFmtId="0" fontId="9" fillId="0" borderId="32" xfId="10" applyFont="1" applyFill="1" applyBorder="1" applyAlignment="1" applyProtection="1">
      <alignment horizontal="center" vertical="center"/>
    </xf>
    <xf numFmtId="0" fontId="9" fillId="0" borderId="32" xfId="10" applyFont="1" applyBorder="1" applyAlignment="1" applyProtection="1">
      <alignment horizontal="center" vertical="center"/>
    </xf>
    <xf numFmtId="0" fontId="9" fillId="0" borderId="40" xfId="10" applyFont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vertical="center"/>
    </xf>
    <xf numFmtId="0" fontId="9" fillId="3" borderId="12" xfId="10" applyFont="1" applyFill="1" applyBorder="1" applyAlignment="1" applyProtection="1">
      <alignment horizontal="center" vertical="center"/>
    </xf>
    <xf numFmtId="0" fontId="14" fillId="0" borderId="39" xfId="10" applyFont="1" applyBorder="1" applyAlignment="1" applyProtection="1">
      <alignment horizontal="center" vertical="center"/>
    </xf>
    <xf numFmtId="0" fontId="9" fillId="0" borderId="23" xfId="10" applyFont="1" applyBorder="1" applyProtection="1"/>
    <xf numFmtId="0" fontId="9" fillId="8" borderId="0" xfId="10" applyFont="1" applyFill="1" applyBorder="1" applyProtection="1"/>
    <xf numFmtId="0" fontId="14" fillId="0" borderId="39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  <xf numFmtId="0" fontId="9" fillId="8" borderId="19" xfId="10" applyFont="1" applyFill="1" applyBorder="1" applyProtection="1"/>
    <xf numFmtId="0" fontId="0" fillId="0" borderId="19" xfId="0" applyBorder="1" applyProtection="1"/>
    <xf numFmtId="0" fontId="9" fillId="0" borderId="41" xfId="10" applyFont="1" applyBorder="1" applyProtection="1"/>
    <xf numFmtId="0" fontId="9" fillId="10" borderId="39" xfId="10" applyFont="1" applyFill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horizontal="center" vertical="center"/>
    </xf>
    <xf numFmtId="0" fontId="9" fillId="10" borderId="23" xfId="10" applyFont="1" applyFill="1" applyBorder="1" applyAlignment="1" applyProtection="1">
      <alignment horizontal="center" vertical="center"/>
    </xf>
    <xf numFmtId="0" fontId="9" fillId="10" borderId="9" xfId="10" applyFont="1" applyFill="1" applyBorder="1" applyAlignment="1" applyProtection="1">
      <alignment horizontal="center" vertical="center"/>
    </xf>
    <xf numFmtId="0" fontId="9" fillId="10" borderId="0" xfId="10" applyFont="1" applyFill="1" applyProtection="1"/>
    <xf numFmtId="0" fontId="14" fillId="0" borderId="22" xfId="10" applyFont="1" applyBorder="1" applyAlignment="1" applyProtection="1">
      <alignment horizontal="center" vertical="center"/>
    </xf>
    <xf numFmtId="0" fontId="9" fillId="8" borderId="32" xfId="10" applyFont="1" applyFill="1" applyBorder="1" applyAlignment="1" applyProtection="1">
      <alignment horizontal="center" vertical="center"/>
    </xf>
    <xf numFmtId="0" fontId="0" fillId="0" borderId="32" xfId="0" applyBorder="1" applyProtection="1"/>
    <xf numFmtId="0" fontId="9" fillId="0" borderId="40" xfId="10" applyFont="1" applyBorder="1" applyProtection="1"/>
    <xf numFmtId="0" fontId="9" fillId="8" borderId="0" xfId="10" applyFont="1" applyFill="1" applyBorder="1" applyAlignment="1" applyProtection="1">
      <alignment horizontal="center" vertical="center"/>
    </xf>
    <xf numFmtId="0" fontId="14" fillId="0" borderId="16" xfId="10" applyFont="1" applyBorder="1" applyAlignment="1" applyProtection="1">
      <alignment horizontal="center" vertical="center"/>
    </xf>
    <xf numFmtId="0" fontId="9" fillId="8" borderId="19" xfId="10" applyFont="1" applyFill="1" applyBorder="1" applyAlignment="1" applyProtection="1">
      <alignment horizontal="center" vertical="center"/>
    </xf>
    <xf numFmtId="0" fontId="9" fillId="8" borderId="32" xfId="10" applyFont="1" applyFill="1" applyBorder="1" applyProtection="1"/>
    <xf numFmtId="0" fontId="9" fillId="0" borderId="0" xfId="10" applyFont="1" applyFill="1" applyAlignment="1" applyProtection="1">
      <alignment vertical="center"/>
    </xf>
    <xf numFmtId="0" fontId="28" fillId="0" borderId="39" xfId="10" applyFont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vertical="center"/>
    </xf>
    <xf numFmtId="0" fontId="9" fillId="0" borderId="23" xfId="10" applyFont="1" applyBorder="1" applyAlignment="1" applyProtection="1">
      <alignment vertical="center"/>
    </xf>
    <xf numFmtId="0" fontId="9" fillId="0" borderId="0" xfId="10" applyFont="1" applyAlignment="1" applyProtection="1">
      <alignment vertical="center"/>
    </xf>
    <xf numFmtId="0" fontId="28" fillId="0" borderId="16" xfId="10" applyFont="1" applyBorder="1" applyAlignment="1" applyProtection="1">
      <alignment horizontal="center" vertical="center"/>
    </xf>
    <xf numFmtId="0" fontId="9" fillId="0" borderId="19" xfId="10" applyFont="1" applyBorder="1" applyAlignment="1" applyProtection="1">
      <alignment vertical="center"/>
    </xf>
    <xf numFmtId="0" fontId="9" fillId="0" borderId="41" xfId="10" applyFont="1" applyBorder="1" applyAlignment="1" applyProtection="1">
      <alignment vertical="center"/>
    </xf>
    <xf numFmtId="0" fontId="9" fillId="8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>
      <alignment vertical="center"/>
    </xf>
    <xf numFmtId="0" fontId="9" fillId="10" borderId="0" xfId="10" applyFont="1" applyFill="1" applyAlignment="1" applyProtection="1">
      <alignment vertical="center"/>
    </xf>
    <xf numFmtId="0" fontId="14" fillId="0" borderId="9" xfId="10" applyFont="1" applyBorder="1" applyAlignment="1" applyProtection="1">
      <alignment horizontal="center" vertical="center"/>
    </xf>
    <xf numFmtId="0" fontId="9" fillId="8" borderId="42" xfId="10" applyFont="1" applyFill="1" applyBorder="1" applyProtection="1"/>
    <xf numFmtId="0" fontId="0" fillId="0" borderId="42" xfId="0" applyBorder="1" applyProtection="1"/>
    <xf numFmtId="0" fontId="9" fillId="0" borderId="12" xfId="10" applyFont="1" applyBorder="1" applyProtection="1"/>
    <xf numFmtId="0" fontId="14" fillId="10" borderId="11" xfId="10" applyFont="1" applyFill="1" applyBorder="1" applyAlignment="1" applyProtection="1">
      <alignment horizontal="center" vertical="center"/>
    </xf>
    <xf numFmtId="0" fontId="36" fillId="0" borderId="13" xfId="10" applyFont="1" applyBorder="1" applyAlignment="1" applyProtection="1">
      <alignment horizontal="center" vertical="center"/>
    </xf>
    <xf numFmtId="0" fontId="36" fillId="0" borderId="39" xfId="10" applyFont="1" applyBorder="1" applyAlignment="1" applyProtection="1">
      <alignment horizontal="center" vertical="center"/>
    </xf>
    <xf numFmtId="0" fontId="14" fillId="0" borderId="0" xfId="10" applyFont="1" applyAlignment="1" applyProtection="1">
      <alignment horizontal="center" vertical="center"/>
    </xf>
    <xf numFmtId="0" fontId="26" fillId="8" borderId="0" xfId="10" applyFont="1" applyFill="1" applyBorder="1" applyAlignment="1" applyProtection="1">
      <alignment horizontal="center" vertical="center"/>
    </xf>
    <xf numFmtId="177" fontId="9" fillId="0" borderId="13" xfId="10" applyNumberFormat="1" applyFont="1" applyBorder="1" applyAlignment="1" applyProtection="1">
      <alignment horizontal="center" vertical="center"/>
    </xf>
    <xf numFmtId="177" fontId="9" fillId="0" borderId="39" xfId="10" applyNumberFormat="1" applyFont="1" applyBorder="1" applyAlignment="1" applyProtection="1">
      <alignment horizontal="center" vertical="center"/>
    </xf>
    <xf numFmtId="0" fontId="14" fillId="8" borderId="0" xfId="10" applyFont="1" applyFill="1" applyBorder="1" applyAlignment="1" applyProtection="1">
      <alignment horizontal="center" vertical="center"/>
    </xf>
    <xf numFmtId="0" fontId="9" fillId="0" borderId="13" xfId="10" applyFont="1" applyBorder="1" applyAlignment="1" applyProtection="1">
      <alignment horizontal="center" vertical="center"/>
    </xf>
    <xf numFmtId="0" fontId="9" fillId="0" borderId="39" xfId="10" applyFont="1" applyBorder="1" applyAlignment="1" applyProtection="1">
      <alignment horizontal="center" vertical="center"/>
    </xf>
    <xf numFmtId="0" fontId="9" fillId="0" borderId="20" xfId="10" applyFont="1" applyBorder="1" applyAlignment="1" applyProtection="1">
      <alignment horizontal="center" vertical="center"/>
    </xf>
    <xf numFmtId="0" fontId="9" fillId="0" borderId="22" xfId="10" applyFont="1" applyBorder="1" applyAlignment="1" applyProtection="1">
      <alignment horizontal="center" vertical="center"/>
    </xf>
    <xf numFmtId="0" fontId="9" fillId="0" borderId="18" xfId="10" applyFont="1" applyBorder="1" applyAlignment="1" applyProtection="1">
      <alignment horizontal="center" vertical="center"/>
    </xf>
    <xf numFmtId="0" fontId="9" fillId="0" borderId="16" xfId="10" applyFont="1" applyBorder="1" applyAlignment="1" applyProtection="1">
      <alignment horizontal="center" vertical="center"/>
    </xf>
    <xf numFmtId="0" fontId="31" fillId="0" borderId="0" xfId="10" applyFill="1" applyBorder="1" applyProtection="1"/>
    <xf numFmtId="0" fontId="14" fillId="6" borderId="3" xfId="0" applyFont="1" applyFill="1" applyBorder="1" applyAlignment="1">
      <alignment horizontal="center" vertical="center"/>
    </xf>
    <xf numFmtId="15" fontId="27" fillId="8" borderId="10" xfId="10" applyNumberFormat="1" applyFont="1" applyFill="1" applyBorder="1" applyAlignment="1" applyProtection="1">
      <alignment horizontal="center" vertical="center"/>
    </xf>
    <xf numFmtId="0" fontId="27" fillId="8" borderId="15" xfId="10" applyFont="1" applyFill="1" applyBorder="1" applyAlignment="1" applyProtection="1">
      <alignment horizontal="center" vertical="center"/>
    </xf>
    <xf numFmtId="0" fontId="27" fillId="8" borderId="17" xfId="10" applyFont="1" applyFill="1" applyBorder="1" applyAlignment="1" applyProtection="1">
      <alignment horizontal="center" vertical="center"/>
    </xf>
    <xf numFmtId="0" fontId="27" fillId="8" borderId="0" xfId="10" applyFont="1" applyFill="1" applyBorder="1" applyAlignment="1" applyProtection="1">
      <alignment horizontal="center" vertical="center"/>
    </xf>
    <xf numFmtId="0" fontId="27" fillId="8" borderId="10" xfId="10" applyFont="1" applyFill="1" applyBorder="1" applyAlignment="1" applyProtection="1">
      <alignment horizontal="center" vertical="center"/>
    </xf>
    <xf numFmtId="0" fontId="27" fillId="8" borderId="18" xfId="10" applyFont="1" applyFill="1" applyBorder="1" applyAlignment="1" applyProtection="1">
      <alignment horizontal="center" vertical="center"/>
    </xf>
    <xf numFmtId="0" fontId="53" fillId="8" borderId="0" xfId="10" applyFont="1" applyFill="1" applyBorder="1" applyAlignment="1" applyProtection="1">
      <alignment horizontal="center" vertical="center"/>
    </xf>
    <xf numFmtId="0" fontId="27" fillId="8" borderId="11" xfId="10" applyFont="1" applyFill="1" applyBorder="1" applyAlignment="1" applyProtection="1">
      <alignment horizontal="center" vertical="center"/>
    </xf>
    <xf numFmtId="0" fontId="27" fillId="8" borderId="20" xfId="10" applyFont="1" applyFill="1" applyBorder="1" applyAlignment="1" applyProtection="1">
      <alignment horizontal="center" vertical="center"/>
    </xf>
    <xf numFmtId="0" fontId="27" fillId="8" borderId="12" xfId="10" applyFont="1" applyFill="1" applyBorder="1" applyAlignment="1" applyProtection="1">
      <alignment horizontal="center" vertical="center"/>
    </xf>
    <xf numFmtId="0" fontId="29" fillId="0" borderId="21" xfId="10" applyFont="1" applyBorder="1" applyAlignment="1" applyProtection="1">
      <alignment horizontal="center" vertical="center"/>
    </xf>
    <xf numFmtId="0" fontId="9" fillId="0" borderId="12" xfId="10" applyFont="1" applyFill="1" applyBorder="1" applyAlignment="1" applyProtection="1">
      <alignment horizontal="center" vertical="center"/>
    </xf>
    <xf numFmtId="0" fontId="29" fillId="0" borderId="10" xfId="10" applyFont="1" applyBorder="1" applyAlignment="1" applyProtection="1">
      <alignment horizontal="center" vertical="center"/>
    </xf>
    <xf numFmtId="0" fontId="29" fillId="0" borderId="18" xfId="10" applyFont="1" applyBorder="1" applyAlignment="1" applyProtection="1">
      <alignment horizontal="center" vertical="center"/>
    </xf>
    <xf numFmtId="0" fontId="27" fillId="8" borderId="6" xfId="10" applyFont="1" applyFill="1" applyBorder="1" applyAlignment="1" applyProtection="1">
      <alignment horizontal="center" vertical="center"/>
    </xf>
    <xf numFmtId="0" fontId="27" fillId="8" borderId="4" xfId="10" applyFont="1" applyFill="1" applyBorder="1" applyAlignment="1" applyProtection="1">
      <alignment horizontal="center" vertical="center"/>
    </xf>
    <xf numFmtId="0" fontId="27" fillId="8" borderId="45" xfId="10" applyFont="1" applyFill="1" applyBorder="1" applyAlignment="1" applyProtection="1">
      <alignment horizontal="center" vertical="center"/>
    </xf>
    <xf numFmtId="0" fontId="27" fillId="8" borderId="16" xfId="10" applyFont="1" applyFill="1" applyBorder="1" applyAlignment="1" applyProtection="1">
      <alignment horizontal="center" vertical="center"/>
    </xf>
    <xf numFmtId="0" fontId="0" fillId="22" borderId="0" xfId="0" applyFill="1" applyAlignment="1"/>
    <xf numFmtId="0" fontId="28" fillId="22" borderId="0" xfId="0" applyFont="1" applyFill="1" applyBorder="1" applyAlignment="1">
      <alignment vertical="center" wrapText="1"/>
    </xf>
    <xf numFmtId="0" fontId="9" fillId="0" borderId="0" xfId="10" applyFont="1" applyBorder="1" applyAlignment="1" applyProtection="1">
      <alignment vertical="center" wrapText="1"/>
    </xf>
    <xf numFmtId="178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28" fillId="0" borderId="46" xfId="0" applyFont="1" applyFill="1" applyBorder="1" applyAlignment="1">
      <alignment horizontal="center" vertical="center" wrapText="1"/>
    </xf>
    <xf numFmtId="0" fontId="28" fillId="0" borderId="47" xfId="0" applyFont="1" applyFill="1" applyBorder="1" applyAlignment="1">
      <alignment horizontal="center" vertical="center" wrapText="1"/>
    </xf>
    <xf numFmtId="0" fontId="28" fillId="0" borderId="48" xfId="0" applyFont="1" applyFill="1" applyBorder="1" applyAlignment="1">
      <alignment horizontal="center" vertical="center" wrapText="1"/>
    </xf>
    <xf numFmtId="0" fontId="42" fillId="23" borderId="20" xfId="0" applyFont="1" applyFill="1" applyBorder="1" applyAlignment="1" applyProtection="1">
      <alignment horizontal="center" vertical="center"/>
      <protection locked="0"/>
    </xf>
    <xf numFmtId="0" fontId="42" fillId="23" borderId="32" xfId="0" applyFont="1" applyFill="1" applyBorder="1" applyAlignment="1" applyProtection="1">
      <alignment horizontal="center" vertical="center"/>
      <protection locked="0"/>
    </xf>
    <xf numFmtId="0" fontId="42" fillId="23" borderId="40" xfId="0" applyFont="1" applyFill="1" applyBorder="1" applyAlignment="1" applyProtection="1">
      <alignment horizontal="center" vertical="center"/>
      <protection locked="0"/>
    </xf>
    <xf numFmtId="0" fontId="42" fillId="23" borderId="13" xfId="0" applyFont="1" applyFill="1" applyBorder="1" applyAlignment="1" applyProtection="1">
      <alignment horizontal="center" vertical="center"/>
      <protection locked="0"/>
    </xf>
    <xf numFmtId="0" fontId="42" fillId="23" borderId="0" xfId="0" applyFont="1" applyFill="1" applyBorder="1" applyAlignment="1" applyProtection="1">
      <alignment horizontal="center" vertical="center"/>
      <protection locked="0"/>
    </xf>
    <xf numFmtId="0" fontId="42" fillId="23" borderId="23" xfId="0" applyFont="1" applyFill="1" applyBorder="1" applyAlignment="1" applyProtection="1">
      <alignment horizontal="center" vertical="center"/>
      <protection locked="0"/>
    </xf>
    <xf numFmtId="0" fontId="42" fillId="23" borderId="18" xfId="0" applyFont="1" applyFill="1" applyBorder="1" applyAlignment="1" applyProtection="1">
      <alignment horizontal="center" vertical="center"/>
      <protection locked="0"/>
    </xf>
    <xf numFmtId="0" fontId="42" fillId="23" borderId="19" xfId="0" applyFont="1" applyFill="1" applyBorder="1" applyAlignment="1" applyProtection="1">
      <alignment horizontal="center" vertical="center"/>
      <protection locked="0"/>
    </xf>
    <xf numFmtId="0" fontId="42" fillId="23" borderId="41" xfId="0" applyFont="1" applyFill="1" applyBorder="1" applyAlignment="1" applyProtection="1">
      <alignment horizontal="center" vertical="center"/>
      <protection locked="0"/>
    </xf>
    <xf numFmtId="0" fontId="46" fillId="0" borderId="0" xfId="7" applyFont="1" applyFill="1" applyBorder="1" applyAlignment="1" applyProtection="1">
      <alignment horizontal="center" vertical="center"/>
      <protection locked="0"/>
    </xf>
    <xf numFmtId="0" fontId="46" fillId="0" borderId="28" xfId="7" applyFont="1" applyFill="1" applyBorder="1" applyAlignment="1" applyProtection="1">
      <alignment horizontal="center" vertical="center"/>
      <protection locked="0"/>
    </xf>
    <xf numFmtId="0" fontId="39" fillId="0" borderId="0" xfId="0" applyFont="1" applyFill="1" applyAlignment="1" applyProtection="1">
      <alignment horizontal="left" vertical="center"/>
      <protection locked="0"/>
    </xf>
    <xf numFmtId="0" fontId="0" fillId="22" borderId="0" xfId="0" applyFill="1" applyAlignment="1">
      <alignment horizontal="left" vertical="center"/>
    </xf>
    <xf numFmtId="0" fontId="40" fillId="10" borderId="30" xfId="0" applyFont="1" applyFill="1" applyBorder="1" applyAlignment="1" applyProtection="1">
      <alignment horizontal="center" vertical="center"/>
      <protection locked="0"/>
    </xf>
    <xf numFmtId="0" fontId="41" fillId="9" borderId="11" xfId="11" applyFont="1" applyFill="1" applyBorder="1" applyAlignment="1" applyProtection="1">
      <alignment horizontal="center" vertical="center"/>
      <protection locked="0"/>
    </xf>
    <xf numFmtId="0" fontId="41" fillId="9" borderId="12" xfId="11" applyFont="1" applyFill="1" applyBorder="1" applyAlignment="1" applyProtection="1">
      <alignment horizontal="center" vertical="center"/>
      <protection locked="0"/>
    </xf>
    <xf numFmtId="0" fontId="30" fillId="6" borderId="43" xfId="10" applyFont="1" applyFill="1" applyBorder="1" applyAlignment="1" applyProtection="1">
      <alignment horizontal="center" vertical="center" textRotation="255"/>
    </xf>
    <xf numFmtId="0" fontId="30" fillId="6" borderId="44" xfId="10" applyFont="1" applyFill="1" applyBorder="1" applyAlignment="1" applyProtection="1">
      <alignment horizontal="center" vertical="center" textRotation="255"/>
    </xf>
    <xf numFmtId="0" fontId="14" fillId="0" borderId="20" xfId="10" applyFont="1" applyFill="1" applyBorder="1" applyAlignment="1" applyProtection="1">
      <alignment horizontal="center" vertical="center"/>
    </xf>
    <xf numFmtId="0" fontId="14" fillId="0" borderId="13" xfId="10" applyFont="1" applyFill="1" applyBorder="1" applyAlignment="1" applyProtection="1">
      <alignment horizontal="center" vertical="center"/>
    </xf>
    <xf numFmtId="0" fontId="9" fillId="25" borderId="20" xfId="10" applyFont="1" applyFill="1" applyBorder="1" applyAlignment="1" applyProtection="1">
      <alignment horizontal="center" vertical="center" wrapText="1"/>
    </xf>
    <xf numFmtId="0" fontId="9" fillId="25" borderId="32" xfId="10" applyFont="1" applyFill="1" applyBorder="1" applyAlignment="1" applyProtection="1">
      <alignment horizontal="center" vertical="center" wrapText="1"/>
    </xf>
    <xf numFmtId="0" fontId="9" fillId="25" borderId="40" xfId="10" applyFont="1" applyFill="1" applyBorder="1" applyAlignment="1" applyProtection="1">
      <alignment horizontal="center" vertical="center" wrapText="1"/>
    </xf>
    <xf numFmtId="0" fontId="9" fillId="25" borderId="13" xfId="10" applyFont="1" applyFill="1" applyBorder="1" applyAlignment="1" applyProtection="1">
      <alignment horizontal="center" vertical="center" wrapText="1"/>
    </xf>
    <xf numFmtId="0" fontId="9" fillId="25" borderId="0" xfId="10" applyFont="1" applyFill="1" applyBorder="1" applyAlignment="1" applyProtection="1">
      <alignment horizontal="center" vertical="center" wrapText="1"/>
    </xf>
    <xf numFmtId="0" fontId="9" fillId="25" borderId="23" xfId="10" applyFont="1" applyFill="1" applyBorder="1" applyAlignment="1" applyProtection="1">
      <alignment horizontal="center" vertical="center" wrapText="1"/>
    </xf>
    <xf numFmtId="0" fontId="9" fillId="25" borderId="18" xfId="10" applyFont="1" applyFill="1" applyBorder="1" applyAlignment="1" applyProtection="1">
      <alignment horizontal="center" vertical="center" wrapText="1"/>
    </xf>
    <xf numFmtId="0" fontId="9" fillId="25" borderId="19" xfId="10" applyFont="1" applyFill="1" applyBorder="1" applyAlignment="1" applyProtection="1">
      <alignment horizontal="center" vertical="center" wrapText="1"/>
    </xf>
    <xf numFmtId="0" fontId="9" fillId="25" borderId="41" xfId="10" applyFont="1" applyFill="1" applyBorder="1" applyAlignment="1" applyProtection="1">
      <alignment horizontal="center" vertical="center" wrapText="1"/>
    </xf>
    <xf numFmtId="0" fontId="9" fillId="0" borderId="0" xfId="10" applyFont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</xf>
    <xf numFmtId="0" fontId="38" fillId="0" borderId="34" xfId="7" applyFont="1" applyBorder="1" applyAlignment="1" applyProtection="1">
      <alignment horizontal="center" vertical="top"/>
    </xf>
    <xf numFmtId="0" fontId="38" fillId="0" borderId="35" xfId="7" applyFont="1" applyBorder="1" applyAlignment="1" applyProtection="1">
      <alignment horizontal="center" vertical="top"/>
    </xf>
    <xf numFmtId="0" fontId="38" fillId="0" borderId="36" xfId="7" applyFont="1" applyBorder="1" applyAlignment="1" applyProtection="1">
      <alignment horizontal="center" vertical="top"/>
    </xf>
    <xf numFmtId="0" fontId="38" fillId="0" borderId="37" xfId="7" applyFont="1" applyBorder="1" applyAlignment="1" applyProtection="1">
      <alignment horizontal="center" vertical="top"/>
    </xf>
    <xf numFmtId="0" fontId="38" fillId="0" borderId="38" xfId="7" applyFont="1" applyBorder="1" applyAlignment="1" applyProtection="1">
      <alignment horizontal="center" vertical="top"/>
    </xf>
    <xf numFmtId="0" fontId="14" fillId="0" borderId="22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  <xf numFmtId="0" fontId="14" fillId="0" borderId="18" xfId="10" applyFont="1" applyFill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textRotation="90"/>
    </xf>
    <xf numFmtId="0" fontId="9" fillId="0" borderId="19" xfId="10" applyFont="1" applyBorder="1" applyAlignment="1" applyProtection="1">
      <alignment horizontal="center" textRotation="90"/>
    </xf>
    <xf numFmtId="0" fontId="9" fillId="0" borderId="0" xfId="10" applyFont="1" applyBorder="1" applyAlignment="1" applyProtection="1">
      <alignment horizontal="center" vertical="center"/>
    </xf>
    <xf numFmtId="0" fontId="30" fillId="19" borderId="0" xfId="10" applyFont="1" applyFill="1" applyBorder="1" applyAlignment="1" applyProtection="1">
      <alignment horizontal="center" vertical="center"/>
    </xf>
    <xf numFmtId="164" fontId="34" fillId="24" borderId="0" xfId="10" applyNumberFormat="1" applyFont="1" applyFill="1" applyAlignment="1" applyProtection="1">
      <alignment horizontal="center"/>
    </xf>
    <xf numFmtId="0" fontId="9" fillId="11" borderId="0" xfId="10" applyFont="1" applyFill="1" applyBorder="1" applyAlignment="1" applyProtection="1">
      <alignment horizontal="center" vertical="center"/>
    </xf>
    <xf numFmtId="0" fontId="9" fillId="16" borderId="0" xfId="10" applyFont="1" applyFill="1" applyBorder="1" applyAlignment="1" applyProtection="1">
      <alignment horizontal="center" vertical="center"/>
    </xf>
    <xf numFmtId="0" fontId="9" fillId="9" borderId="0" xfId="10" applyFont="1" applyFill="1" applyBorder="1" applyAlignment="1" applyProtection="1">
      <alignment horizontal="center" vertical="center"/>
    </xf>
    <xf numFmtId="0" fontId="9" fillId="7" borderId="0" xfId="10" applyFont="1" applyFill="1" applyBorder="1" applyAlignment="1" applyProtection="1">
      <alignment horizontal="center" vertical="center"/>
    </xf>
    <xf numFmtId="0" fontId="16" fillId="9" borderId="0" xfId="10" applyFont="1" applyFill="1" applyAlignment="1" applyProtection="1">
      <alignment horizontal="center" vertical="center"/>
    </xf>
    <xf numFmtId="175" fontId="16" fillId="9" borderId="0" xfId="10" applyNumberFormat="1" applyFont="1" applyFill="1" applyAlignment="1" applyProtection="1">
      <alignment horizontal="center" vertical="center"/>
    </xf>
    <xf numFmtId="0" fontId="9" fillId="0" borderId="20" xfId="10" applyFont="1" applyBorder="1" applyAlignment="1" applyProtection="1">
      <alignment horizontal="center" vertical="center" wrapText="1"/>
    </xf>
    <xf numFmtId="0" fontId="9" fillId="0" borderId="32" xfId="10" applyFont="1" applyBorder="1" applyAlignment="1" applyProtection="1">
      <alignment horizontal="center" vertical="center" wrapText="1"/>
    </xf>
    <xf numFmtId="0" fontId="9" fillId="0" borderId="40" xfId="10" applyFont="1" applyBorder="1" applyAlignment="1" applyProtection="1">
      <alignment horizontal="center" vertical="center" wrapText="1"/>
    </xf>
    <xf numFmtId="0" fontId="9" fillId="0" borderId="18" xfId="10" applyFont="1" applyBorder="1" applyAlignment="1" applyProtection="1">
      <alignment horizontal="center" vertical="center" wrapText="1"/>
    </xf>
    <xf numFmtId="0" fontId="9" fillId="0" borderId="19" xfId="10" applyFont="1" applyBorder="1" applyAlignment="1" applyProtection="1">
      <alignment horizontal="center" vertical="center" wrapText="1"/>
    </xf>
    <xf numFmtId="0" fontId="9" fillId="0" borderId="41" xfId="10" applyFont="1" applyBorder="1" applyAlignment="1" applyProtection="1">
      <alignment horizontal="center" vertical="center" wrapText="1"/>
    </xf>
    <xf numFmtId="0" fontId="9" fillId="0" borderId="13" xfId="10" applyFont="1" applyBorder="1" applyAlignment="1" applyProtection="1">
      <alignment horizontal="center" vertical="center" wrapText="1"/>
    </xf>
    <xf numFmtId="0" fontId="9" fillId="0" borderId="0" xfId="10" applyFont="1" applyBorder="1" applyAlignment="1" applyProtection="1">
      <alignment horizontal="center" vertical="center" wrapText="1"/>
    </xf>
    <xf numFmtId="0" fontId="9" fillId="0" borderId="23" xfId="10" applyFont="1" applyBorder="1" applyAlignment="1" applyProtection="1">
      <alignment horizontal="center" vertical="center" wrapText="1"/>
    </xf>
    <xf numFmtId="0" fontId="9" fillId="9" borderId="22" xfId="10" applyFont="1" applyFill="1" applyBorder="1" applyAlignment="1" applyProtection="1">
      <alignment horizontal="center" vertical="center" wrapText="1"/>
    </xf>
    <xf numFmtId="0" fontId="9" fillId="9" borderId="39" xfId="10" applyFont="1" applyFill="1" applyBorder="1" applyAlignment="1" applyProtection="1">
      <alignment horizontal="center" vertical="center" wrapText="1"/>
    </xf>
    <xf numFmtId="0" fontId="9" fillId="9" borderId="16" xfId="10" applyFont="1" applyFill="1" applyBorder="1" applyAlignment="1" applyProtection="1">
      <alignment horizontal="center" vertical="center" wrapText="1"/>
    </xf>
    <xf numFmtId="0" fontId="14" fillId="0" borderId="0" xfId="10" applyFont="1" applyAlignment="1" applyProtection="1">
      <alignment horizontal="center" vertical="center"/>
    </xf>
    <xf numFmtId="0" fontId="14" fillId="2" borderId="11" xfId="10" applyFont="1" applyFill="1" applyBorder="1" applyAlignment="1" applyProtection="1">
      <alignment horizontal="center" vertical="center"/>
    </xf>
    <xf numFmtId="0" fontId="14" fillId="2" borderId="42" xfId="10" applyFont="1" applyFill="1" applyBorder="1" applyAlignment="1" applyProtection="1">
      <alignment horizontal="center" vertical="center"/>
    </xf>
    <xf numFmtId="0" fontId="14" fillId="2" borderId="12" xfId="10" applyFont="1" applyFill="1" applyBorder="1" applyAlignment="1" applyProtection="1">
      <alignment horizontal="center" vertical="center"/>
    </xf>
    <xf numFmtId="0" fontId="28" fillId="2" borderId="0" xfId="11" applyFont="1" applyFill="1" applyBorder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  <protection locked="0"/>
    </xf>
    <xf numFmtId="0" fontId="38" fillId="0" borderId="34" xfId="7" applyFont="1" applyBorder="1" applyAlignment="1" applyProtection="1">
      <alignment horizontal="center" vertical="top"/>
      <protection locked="0"/>
    </xf>
    <xf numFmtId="0" fontId="38" fillId="0" borderId="35" xfId="7" applyFont="1" applyBorder="1" applyAlignment="1" applyProtection="1">
      <alignment horizontal="center" vertical="top"/>
      <protection locked="0"/>
    </xf>
    <xf numFmtId="0" fontId="38" fillId="0" borderId="36" xfId="7" applyFont="1" applyBorder="1" applyAlignment="1" applyProtection="1">
      <alignment horizontal="center" vertical="top"/>
      <protection locked="0"/>
    </xf>
    <xf numFmtId="0" fontId="38" fillId="0" borderId="37" xfId="7" applyFont="1" applyBorder="1" applyAlignment="1" applyProtection="1">
      <alignment horizontal="center" vertical="top"/>
      <protection locked="0"/>
    </xf>
    <xf numFmtId="0" fontId="38" fillId="0" borderId="38" xfId="7" applyFont="1" applyBorder="1" applyAlignment="1" applyProtection="1">
      <alignment horizontal="center" vertical="top"/>
      <protection locked="0"/>
    </xf>
    <xf numFmtId="0" fontId="45" fillId="0" borderId="0" xfId="7" applyFont="1" applyAlignment="1" applyProtection="1">
      <alignment horizontal="center" vertical="center"/>
      <protection locked="0"/>
    </xf>
    <xf numFmtId="0" fontId="45" fillId="0" borderId="19" xfId="7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textRotation="255"/>
    </xf>
    <xf numFmtId="0" fontId="8" fillId="0" borderId="19" xfId="0" applyFont="1" applyBorder="1" applyAlignment="1" applyProtection="1">
      <alignment horizontal="center" vertical="center" textRotation="255"/>
    </xf>
    <xf numFmtId="0" fontId="8" fillId="0" borderId="0" xfId="0" applyFont="1" applyBorder="1" applyAlignment="1" applyProtection="1">
      <alignment horizontal="center" vertical="center" textRotation="180" wrapText="1"/>
    </xf>
    <xf numFmtId="0" fontId="8" fillId="0" borderId="19" xfId="0" applyFont="1" applyBorder="1" applyAlignment="1" applyProtection="1">
      <alignment horizontal="center" vertical="center" textRotation="180" wrapText="1"/>
    </xf>
    <xf numFmtId="0" fontId="3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Normal 3" xfId="11"/>
    <cellStyle name="Total" xfId="9" builtinId="25" customBuiltin="1"/>
  </cellStyles>
  <dxfs count="206"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BF95DF"/>
      <color rgb="FF0594FF"/>
      <color rgb="FF004A82"/>
      <color rgb="FFA66B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85724</xdr:colOff>
      <xdr:row>36</xdr:row>
      <xdr:rowOff>95250</xdr:rowOff>
    </xdr:from>
    <xdr:to>
      <xdr:col>53</xdr:col>
      <xdr:colOff>180975</xdr:colOff>
      <xdr:row>37</xdr:row>
      <xdr:rowOff>114300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11991974" y="5800725"/>
          <a:ext cx="2819401" cy="180975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/>
  </xdr:twoCellAnchor>
  <xdr:twoCellAnchor>
    <xdr:from>
      <xdr:col>84</xdr:col>
      <xdr:colOff>171450</xdr:colOff>
      <xdr:row>3</xdr:row>
      <xdr:rowOff>19050</xdr:rowOff>
    </xdr:from>
    <xdr:to>
      <xdr:col>84</xdr:col>
      <xdr:colOff>295276</xdr:colOff>
      <xdr:row>3</xdr:row>
      <xdr:rowOff>409575</xdr:rowOff>
    </xdr:to>
    <xdr:sp macro="" textlink="">
      <xdr:nvSpPr>
        <xdr:cNvPr id="3" name="Flèche vers le bas 2"/>
        <xdr:cNvSpPr/>
      </xdr:nvSpPr>
      <xdr:spPr>
        <a:xfrm>
          <a:off x="10001250" y="590550"/>
          <a:ext cx="123826" cy="39052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87</xdr:col>
      <xdr:colOff>66675</xdr:colOff>
      <xdr:row>3</xdr:row>
      <xdr:rowOff>38100</xdr:rowOff>
    </xdr:from>
    <xdr:to>
      <xdr:col>87</xdr:col>
      <xdr:colOff>190501</xdr:colOff>
      <xdr:row>3</xdr:row>
      <xdr:rowOff>428625</xdr:rowOff>
    </xdr:to>
    <xdr:sp macro="" textlink="">
      <xdr:nvSpPr>
        <xdr:cNvPr id="5" name="Flèche vers le bas 4"/>
        <xdr:cNvSpPr/>
      </xdr:nvSpPr>
      <xdr:spPr>
        <a:xfrm>
          <a:off x="24564975" y="609600"/>
          <a:ext cx="123826" cy="3905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209551</xdr:colOff>
      <xdr:row>38</xdr:row>
      <xdr:rowOff>28576</xdr:rowOff>
    </xdr:from>
    <xdr:to>
      <xdr:col>24</xdr:col>
      <xdr:colOff>38100</xdr:colOff>
      <xdr:row>52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7105651" y="6057901"/>
          <a:ext cx="361949" cy="22097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209550</xdr:colOff>
      <xdr:row>37</xdr:row>
      <xdr:rowOff>104775</xdr:rowOff>
    </xdr:from>
    <xdr:to>
      <xdr:col>12</xdr:col>
      <xdr:colOff>0</xdr:colOff>
      <xdr:row>54</xdr:row>
      <xdr:rowOff>19051</xdr:rowOff>
    </xdr:to>
    <xdr:cxnSp macro="">
      <xdr:nvCxnSpPr>
        <xdr:cNvPr id="38" name="Connecteur droit avec flèche 37"/>
        <xdr:cNvCxnSpPr/>
      </xdr:nvCxnSpPr>
      <xdr:spPr>
        <a:xfrm flipV="1">
          <a:off x="3638550" y="5972175"/>
          <a:ext cx="590550" cy="2600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200025</xdr:colOff>
      <xdr:row>37</xdr:row>
      <xdr:rowOff>133350</xdr:rowOff>
    </xdr:from>
    <xdr:to>
      <xdr:col>24</xdr:col>
      <xdr:colOff>28576</xdr:colOff>
      <xdr:row>52</xdr:row>
      <xdr:rowOff>38100</xdr:rowOff>
    </xdr:to>
    <xdr:cxnSp macro="">
      <xdr:nvCxnSpPr>
        <xdr:cNvPr id="35" name="Connecteur droit avec flèche 34"/>
        <xdr:cNvCxnSpPr/>
      </xdr:nvCxnSpPr>
      <xdr:spPr>
        <a:xfrm flipH="1" flipV="1">
          <a:off x="4429125" y="6000750"/>
          <a:ext cx="3028951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4</xdr:row>
          <xdr:rowOff>19050</xdr:rowOff>
        </xdr:from>
        <xdr:to>
          <xdr:col>84</xdr:col>
          <xdr:colOff>419100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5</xdr:row>
          <xdr:rowOff>9525</xdr:rowOff>
        </xdr:from>
        <xdr:to>
          <xdr:col>84</xdr:col>
          <xdr:colOff>419100</xdr:colOff>
          <xdr:row>5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6</xdr:row>
          <xdr:rowOff>0</xdr:rowOff>
        </xdr:from>
        <xdr:to>
          <xdr:col>84</xdr:col>
          <xdr:colOff>419100</xdr:colOff>
          <xdr:row>6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7</xdr:row>
          <xdr:rowOff>0</xdr:rowOff>
        </xdr:from>
        <xdr:to>
          <xdr:col>84</xdr:col>
          <xdr:colOff>419100</xdr:colOff>
          <xdr:row>7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8</xdr:row>
          <xdr:rowOff>0</xdr:rowOff>
        </xdr:from>
        <xdr:to>
          <xdr:col>84</xdr:col>
          <xdr:colOff>419100</xdr:colOff>
          <xdr:row>8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9</xdr:row>
          <xdr:rowOff>0</xdr:rowOff>
        </xdr:from>
        <xdr:to>
          <xdr:col>84</xdr:col>
          <xdr:colOff>419100</xdr:colOff>
          <xdr:row>9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10</xdr:row>
          <xdr:rowOff>0</xdr:rowOff>
        </xdr:from>
        <xdr:to>
          <xdr:col>84</xdr:col>
          <xdr:colOff>419100</xdr:colOff>
          <xdr:row>10</xdr:row>
          <xdr:rowOff>142875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12</xdr:row>
          <xdr:rowOff>19050</xdr:rowOff>
        </xdr:from>
        <xdr:to>
          <xdr:col>84</xdr:col>
          <xdr:colOff>419100</xdr:colOff>
          <xdr:row>13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13</xdr:row>
          <xdr:rowOff>19050</xdr:rowOff>
        </xdr:from>
        <xdr:to>
          <xdr:col>84</xdr:col>
          <xdr:colOff>419100</xdr:colOff>
          <xdr:row>14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14</xdr:row>
          <xdr:rowOff>19050</xdr:rowOff>
        </xdr:from>
        <xdr:to>
          <xdr:col>84</xdr:col>
          <xdr:colOff>419100</xdr:colOff>
          <xdr:row>15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15</xdr:row>
          <xdr:rowOff>19050</xdr:rowOff>
        </xdr:from>
        <xdr:to>
          <xdr:col>84</xdr:col>
          <xdr:colOff>419100</xdr:colOff>
          <xdr:row>16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16</xdr:row>
          <xdr:rowOff>19050</xdr:rowOff>
        </xdr:from>
        <xdr:to>
          <xdr:col>84</xdr:col>
          <xdr:colOff>419100</xdr:colOff>
          <xdr:row>17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17</xdr:row>
          <xdr:rowOff>19050</xdr:rowOff>
        </xdr:from>
        <xdr:to>
          <xdr:col>84</xdr:col>
          <xdr:colOff>419100</xdr:colOff>
          <xdr:row>18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18</xdr:row>
          <xdr:rowOff>9525</xdr:rowOff>
        </xdr:from>
        <xdr:to>
          <xdr:col>84</xdr:col>
          <xdr:colOff>419100</xdr:colOff>
          <xdr:row>18</xdr:row>
          <xdr:rowOff>152400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20</xdr:row>
          <xdr:rowOff>19050</xdr:rowOff>
        </xdr:from>
        <xdr:to>
          <xdr:col>84</xdr:col>
          <xdr:colOff>409575</xdr:colOff>
          <xdr:row>21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21</xdr:row>
          <xdr:rowOff>9525</xdr:rowOff>
        </xdr:from>
        <xdr:to>
          <xdr:col>84</xdr:col>
          <xdr:colOff>409575</xdr:colOff>
          <xdr:row>21</xdr:row>
          <xdr:rowOff>152400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22</xdr:row>
          <xdr:rowOff>9525</xdr:rowOff>
        </xdr:from>
        <xdr:to>
          <xdr:col>84</xdr:col>
          <xdr:colOff>409575</xdr:colOff>
          <xdr:row>22</xdr:row>
          <xdr:rowOff>152400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23</xdr:row>
          <xdr:rowOff>9525</xdr:rowOff>
        </xdr:from>
        <xdr:to>
          <xdr:col>84</xdr:col>
          <xdr:colOff>409575</xdr:colOff>
          <xdr:row>23</xdr:row>
          <xdr:rowOff>152400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24</xdr:row>
          <xdr:rowOff>9525</xdr:rowOff>
        </xdr:from>
        <xdr:to>
          <xdr:col>84</xdr:col>
          <xdr:colOff>409575</xdr:colOff>
          <xdr:row>24</xdr:row>
          <xdr:rowOff>152400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25</xdr:row>
          <xdr:rowOff>9525</xdr:rowOff>
        </xdr:from>
        <xdr:to>
          <xdr:col>84</xdr:col>
          <xdr:colOff>409575</xdr:colOff>
          <xdr:row>25</xdr:row>
          <xdr:rowOff>152400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26</xdr:row>
          <xdr:rowOff>9525</xdr:rowOff>
        </xdr:from>
        <xdr:to>
          <xdr:col>84</xdr:col>
          <xdr:colOff>409575</xdr:colOff>
          <xdr:row>26</xdr:row>
          <xdr:rowOff>152400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27</xdr:row>
          <xdr:rowOff>9525</xdr:rowOff>
        </xdr:from>
        <xdr:to>
          <xdr:col>84</xdr:col>
          <xdr:colOff>409575</xdr:colOff>
          <xdr:row>27</xdr:row>
          <xdr:rowOff>152400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29</xdr:row>
          <xdr:rowOff>9525</xdr:rowOff>
        </xdr:from>
        <xdr:to>
          <xdr:col>84</xdr:col>
          <xdr:colOff>409575</xdr:colOff>
          <xdr:row>29</xdr:row>
          <xdr:rowOff>152400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31</xdr:row>
          <xdr:rowOff>19050</xdr:rowOff>
        </xdr:from>
        <xdr:to>
          <xdr:col>84</xdr:col>
          <xdr:colOff>409575</xdr:colOff>
          <xdr:row>32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47625</xdr:colOff>
          <xdr:row>32</xdr:row>
          <xdr:rowOff>9525</xdr:rowOff>
        </xdr:from>
        <xdr:to>
          <xdr:col>84</xdr:col>
          <xdr:colOff>409575</xdr:colOff>
          <xdr:row>32</xdr:row>
          <xdr:rowOff>152400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34</xdr:row>
          <xdr:rowOff>9525</xdr:rowOff>
        </xdr:from>
        <xdr:to>
          <xdr:col>84</xdr:col>
          <xdr:colOff>419100</xdr:colOff>
          <xdr:row>34</xdr:row>
          <xdr:rowOff>152400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57150</xdr:colOff>
          <xdr:row>35</xdr:row>
          <xdr:rowOff>9525</xdr:rowOff>
        </xdr:from>
        <xdr:to>
          <xdr:col>84</xdr:col>
          <xdr:colOff>419100</xdr:colOff>
          <xdr:row>35</xdr:row>
          <xdr:rowOff>152400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83</xdr:col>
          <xdr:colOff>304800</xdr:colOff>
          <xdr:row>0</xdr:row>
          <xdr:rowOff>28575</xdr:rowOff>
        </xdr:from>
        <xdr:to>
          <xdr:col>83</xdr:col>
          <xdr:colOff>1000125</xdr:colOff>
          <xdr:row>2</xdr:row>
          <xdr:rowOff>171450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          Zero              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20</xdr:col>
      <xdr:colOff>190500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104775</xdr:colOff>
      <xdr:row>2</xdr:row>
      <xdr:rowOff>38100</xdr:rowOff>
    </xdr:from>
    <xdr:to>
      <xdr:col>10</xdr:col>
      <xdr:colOff>104775</xdr:colOff>
      <xdr:row>3</xdr:row>
      <xdr:rowOff>114300</xdr:rowOff>
    </xdr:to>
    <xdr:sp macro="" textlink="">
      <xdr:nvSpPr>
        <xdr:cNvPr id="1047" name="Line 15"/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6</xdr:row>
      <xdr:rowOff>66675</xdr:rowOff>
    </xdr:from>
    <xdr:to>
      <xdr:col>43</xdr:col>
      <xdr:colOff>9525</xdr:colOff>
      <xdr:row>8</xdr:row>
      <xdr:rowOff>47625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8743950" y="21336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42</xdr:col>
      <xdr:colOff>152400</xdr:colOff>
      <xdr:row>5</xdr:row>
      <xdr:rowOff>38100</xdr:rowOff>
    </xdr:from>
    <xdr:to>
      <xdr:col>42</xdr:col>
      <xdr:colOff>152400</xdr:colOff>
      <xdr:row>6</xdr:row>
      <xdr:rowOff>57150</xdr:rowOff>
    </xdr:to>
    <xdr:sp macro="" textlink="">
      <xdr:nvSpPr>
        <xdr:cNvPr id="1050" name="Line 20"/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38100</xdr:rowOff>
    </xdr:from>
    <xdr:to>
      <xdr:col>18</xdr:col>
      <xdr:colOff>9525</xdr:colOff>
      <xdr:row>5</xdr:row>
      <xdr:rowOff>171450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47625</xdr:rowOff>
    </xdr:from>
    <xdr:to>
      <xdr:col>1</xdr:col>
      <xdr:colOff>628650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400050</xdr:colOff>
      <xdr:row>2</xdr:row>
      <xdr:rowOff>0</xdr:rowOff>
    </xdr:from>
    <xdr:to>
      <xdr:col>0</xdr:col>
      <xdr:colOff>495300</xdr:colOff>
      <xdr:row>4</xdr:row>
      <xdr:rowOff>19050</xdr:rowOff>
    </xdr:to>
    <xdr:sp macro="" textlink="">
      <xdr:nvSpPr>
        <xdr:cNvPr id="10249" name="Line 2"/>
        <xdr:cNvSpPr>
          <a:spLocks noChangeShapeType="1"/>
        </xdr:cNvSpPr>
      </xdr:nvSpPr>
      <xdr:spPr bwMode="auto">
        <a:xfrm flipH="1" flipV="1">
          <a:off x="400050" y="266700"/>
          <a:ext cx="95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08"/>
  <sheetViews>
    <sheetView showGridLines="0" workbookViewId="0"/>
  </sheetViews>
  <sheetFormatPr baseColWidth="10" defaultRowHeight="12.75" x14ac:dyDescent="0.2"/>
  <cols>
    <col min="4" max="4" width="15.5703125" customWidth="1"/>
    <col min="6" max="6" width="15.7109375" customWidth="1"/>
  </cols>
  <sheetData>
    <row r="1" spans="1:40" x14ac:dyDescent="0.2">
      <c r="A1" s="31"/>
      <c r="B1" s="31"/>
      <c r="C1" s="31"/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5" customHeight="1" x14ac:dyDescent="0.2">
      <c r="A2" s="31"/>
      <c r="B2" s="263" t="s">
        <v>131</v>
      </c>
      <c r="C2" s="264"/>
      <c r="D2" s="264"/>
      <c r="E2" s="264"/>
      <c r="F2" s="264"/>
      <c r="G2" s="265"/>
      <c r="H2" s="31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 x14ac:dyDescent="0.2">
      <c r="A3" s="31"/>
      <c r="B3" s="266"/>
      <c r="C3" s="267"/>
      <c r="D3" s="267"/>
      <c r="E3" s="267"/>
      <c r="F3" s="267"/>
      <c r="G3" s="268"/>
      <c r="H3" s="31"/>
      <c r="I3" s="32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20.100000000000001" customHeight="1" x14ac:dyDescent="0.2">
      <c r="A4" s="31"/>
      <c r="B4" s="269"/>
      <c r="C4" s="270"/>
      <c r="D4" s="270"/>
      <c r="E4" s="270"/>
      <c r="F4" s="270"/>
      <c r="G4" s="27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</row>
    <row r="5" spans="1:40" ht="20.100000000000001" customHeight="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</row>
    <row r="6" spans="1:40" ht="20.100000000000001" customHeight="1" x14ac:dyDescent="0.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0.100000000000001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20.100000000000001" customHeight="1" x14ac:dyDescent="0.2">
      <c r="A8" s="275"/>
      <c r="B8" s="275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20.100000000000001" customHeight="1" x14ac:dyDescent="0.2">
      <c r="A9" s="274" t="s">
        <v>132</v>
      </c>
      <c r="B9" s="274"/>
      <c r="C9" s="31"/>
      <c r="D9" s="276" t="s">
        <v>133</v>
      </c>
      <c r="E9" s="276"/>
      <c r="F9" s="276"/>
      <c r="G9" s="276"/>
      <c r="H9" s="276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20.100000000000001" customHeight="1" x14ac:dyDescent="0.2">
      <c r="A10" s="277">
        <v>2015</v>
      </c>
      <c r="B10" s="278"/>
      <c r="C10" s="31"/>
      <c r="D10" s="126"/>
      <c r="E10" s="127"/>
      <c r="F10" s="127"/>
      <c r="G10" s="127"/>
      <c r="H10" s="128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20.100000000000001" customHeight="1" x14ac:dyDescent="0.2">
      <c r="A11" s="31"/>
      <c r="B11" s="31"/>
      <c r="C11" s="31"/>
      <c r="D11" s="129" t="s">
        <v>134</v>
      </c>
      <c r="E11" s="130"/>
      <c r="F11" s="131" t="s">
        <v>140</v>
      </c>
      <c r="G11" s="130"/>
      <c r="H11" s="132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20.100000000000001" customHeight="1" x14ac:dyDescent="0.2">
      <c r="A12" s="31"/>
      <c r="B12" s="31"/>
      <c r="C12" s="31"/>
      <c r="D12" s="133" t="s">
        <v>135</v>
      </c>
      <c r="E12" s="134"/>
      <c r="F12" s="135" t="s">
        <v>143</v>
      </c>
      <c r="G12" s="130"/>
      <c r="H12" s="13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20.100000000000001" customHeight="1" x14ac:dyDescent="0.2">
      <c r="A13" s="31"/>
      <c r="B13" s="31"/>
      <c r="C13" s="31"/>
      <c r="D13" s="133" t="s">
        <v>136</v>
      </c>
      <c r="E13" s="134"/>
      <c r="F13" s="135" t="s">
        <v>144</v>
      </c>
      <c r="G13" s="272" t="s">
        <v>148</v>
      </c>
      <c r="H13" s="273"/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20.100000000000001" customHeight="1" x14ac:dyDescent="0.2">
      <c r="A14" s="31"/>
      <c r="B14" s="31"/>
      <c r="C14" s="31"/>
      <c r="D14" s="133" t="s">
        <v>137</v>
      </c>
      <c r="E14" s="134"/>
      <c r="F14" s="131" t="s">
        <v>145</v>
      </c>
      <c r="G14" s="130"/>
      <c r="H14" s="132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20.100000000000001" customHeight="1" x14ac:dyDescent="0.2">
      <c r="A15" s="31"/>
      <c r="B15" s="31"/>
      <c r="C15" s="31"/>
      <c r="D15" s="133" t="s">
        <v>138</v>
      </c>
      <c r="E15" s="134"/>
      <c r="F15" s="135" t="s">
        <v>146</v>
      </c>
      <c r="G15" s="130"/>
      <c r="H15" s="132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20.100000000000001" customHeight="1" x14ac:dyDescent="0.2">
      <c r="A16" s="31"/>
      <c r="B16" s="31"/>
      <c r="C16" s="31"/>
      <c r="D16" s="133" t="s">
        <v>139</v>
      </c>
      <c r="E16" s="134"/>
      <c r="F16" s="135" t="s">
        <v>147</v>
      </c>
      <c r="G16" s="130"/>
      <c r="H16" s="132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20.100000000000001" customHeight="1" x14ac:dyDescent="0.25">
      <c r="A17" s="31"/>
      <c r="B17" s="31"/>
      <c r="C17" s="31"/>
      <c r="D17" s="136"/>
      <c r="E17" s="137"/>
      <c r="F17" s="137"/>
      <c r="G17" s="137"/>
      <c r="H17" s="138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20.100000000000001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20.100000000000001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20.100000000000001" customHeight="1" thickBo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20.100000000000001" customHeight="1" thickBot="1" x14ac:dyDescent="0.25">
      <c r="A21" s="31"/>
      <c r="B21" s="31"/>
      <c r="C21" s="31"/>
      <c r="D21" s="260" t="s">
        <v>168</v>
      </c>
      <c r="E21" s="261"/>
      <c r="F21" s="261"/>
      <c r="G21" s="261"/>
      <c r="H21" s="261"/>
      <c r="I21" s="261"/>
      <c r="J21" s="261"/>
      <c r="K21" s="261"/>
      <c r="L21" s="261"/>
      <c r="M21" s="262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20.100000000000001" customHeight="1" x14ac:dyDescent="0.2">
      <c r="A22" s="31"/>
      <c r="B22" s="31"/>
      <c r="C22" s="31"/>
      <c r="D22" s="257"/>
      <c r="E22" s="257"/>
      <c r="F22" s="257"/>
      <c r="G22" s="257"/>
      <c r="H22" s="257"/>
      <c r="I22" s="257"/>
      <c r="J22" s="257"/>
      <c r="K22" s="257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20.100000000000001" customHeight="1" x14ac:dyDescent="0.2">
      <c r="A23" s="31"/>
      <c r="B23" s="31"/>
      <c r="C23" s="31"/>
      <c r="D23" s="257"/>
      <c r="E23" s="257"/>
      <c r="F23" s="257"/>
      <c r="G23" s="257"/>
      <c r="H23" s="257"/>
      <c r="I23" s="257"/>
      <c r="J23" s="257"/>
      <c r="K23" s="257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20.100000000000001" customHeight="1" x14ac:dyDescent="0.2">
      <c r="A24" s="31"/>
      <c r="B24" s="31"/>
      <c r="C24" s="31"/>
      <c r="D24" s="256"/>
      <c r="E24" s="256"/>
      <c r="F24" s="256"/>
      <c r="G24" s="256"/>
      <c r="H24" s="256"/>
      <c r="I24" s="256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20.100000000000001" customHeight="1" x14ac:dyDescent="0.2">
      <c r="A25" s="31"/>
      <c r="B25" s="31"/>
      <c r="C25" s="31"/>
      <c r="D25" s="256"/>
      <c r="E25" s="256"/>
      <c r="F25" s="256"/>
      <c r="G25" s="256"/>
      <c r="H25" s="256"/>
      <c r="I25" s="256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20.100000000000001" customHeight="1" x14ac:dyDescent="0.2">
      <c r="A26" s="31"/>
      <c r="B26" s="31"/>
      <c r="C26" s="31"/>
      <c r="D26" s="256"/>
      <c r="E26" s="256"/>
      <c r="F26" s="256"/>
      <c r="G26" s="256"/>
      <c r="H26" s="256"/>
      <c r="I26" s="256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20.100000000000001" customHeight="1" x14ac:dyDescent="0.2">
      <c r="A27" s="31"/>
      <c r="B27" s="31"/>
      <c r="C27" s="31"/>
      <c r="D27" s="256"/>
      <c r="E27" s="256"/>
      <c r="F27" s="256"/>
      <c r="G27" s="256"/>
      <c r="H27" s="256"/>
      <c r="I27" s="256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20.100000000000001" customHeight="1" x14ac:dyDescent="0.2">
      <c r="A28" s="31"/>
      <c r="B28" s="31"/>
      <c r="C28" s="31"/>
      <c r="D28" s="256"/>
      <c r="E28" s="256"/>
      <c r="F28" s="256"/>
      <c r="G28" s="256"/>
      <c r="H28" s="256"/>
      <c r="I28" s="256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20.100000000000001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20.100000000000001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20.100000000000001" customHeigh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20.100000000000001" customHeight="1" x14ac:dyDescent="0.2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20.100000000000001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20.100000000000001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20.100000000000001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20.100000000000001" customHeight="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x14ac:dyDescent="0.2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x14ac:dyDescent="0.2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x14ac:dyDescent="0.2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x14ac:dyDescent="0.2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x14ac:dyDescent="0.2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x14ac:dyDescent="0.2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x14ac:dyDescent="0.2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x14ac:dyDescent="0.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x14ac:dyDescent="0.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x14ac:dyDescent="0.2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x14ac:dyDescent="0.2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x14ac:dyDescent="0.2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</row>
    <row r="78" spans="1:40" x14ac:dyDescent="0.2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</row>
    <row r="79" spans="1:40" x14ac:dyDescent="0.2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</row>
    <row r="80" spans="1:40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</row>
    <row r="81" spans="1:40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</row>
    <row r="82" spans="1:40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</row>
    <row r="83" spans="1:40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</row>
    <row r="84" spans="1:40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</row>
    <row r="85" spans="1:40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</row>
    <row r="86" spans="1:40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</row>
    <row r="87" spans="1:40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</row>
    <row r="88" spans="1:40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</row>
    <row r="89" spans="1:40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</row>
    <row r="90" spans="1:40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</row>
    <row r="91" spans="1:40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</row>
    <row r="92" spans="1:40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</row>
    <row r="93" spans="1:40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</row>
    <row r="94" spans="1:40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</row>
    <row r="95" spans="1:40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</row>
    <row r="96" spans="1:40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</row>
    <row r="97" spans="1:40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</row>
    <row r="98" spans="1:40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</row>
    <row r="99" spans="1:40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</row>
    <row r="100" spans="1:40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</row>
    <row r="101" spans="1:40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</row>
    <row r="102" spans="1:40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</row>
    <row r="103" spans="1:40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</row>
    <row r="104" spans="1:40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</row>
    <row r="105" spans="1:40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</row>
    <row r="106" spans="1:40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</row>
    <row r="107" spans="1:40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</row>
    <row r="108" spans="1:40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</row>
    <row r="109" spans="1:40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</row>
    <row r="110" spans="1:40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</row>
    <row r="111" spans="1:40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</row>
    <row r="112" spans="1:40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</row>
    <row r="113" spans="1:40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</row>
    <row r="114" spans="1:40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</row>
    <row r="115" spans="1:40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</row>
    <row r="116" spans="1:40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</row>
    <row r="117" spans="1:40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</row>
    <row r="118" spans="1:40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</row>
    <row r="119" spans="1:40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</row>
    <row r="120" spans="1:40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</row>
    <row r="121" spans="1:40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</row>
    <row r="122" spans="1:40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</row>
    <row r="123" spans="1:40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</row>
    <row r="124" spans="1:40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</row>
    <row r="125" spans="1:40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</row>
    <row r="126" spans="1:40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</row>
    <row r="127" spans="1:40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</row>
    <row r="128" spans="1:40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</row>
    <row r="129" spans="1:40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</row>
    <row r="130" spans="1:40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</row>
    <row r="131" spans="1:40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</row>
    <row r="132" spans="1:40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</row>
    <row r="133" spans="1:40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</row>
    <row r="134" spans="1:40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</row>
    <row r="135" spans="1:40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</row>
    <row r="136" spans="1:40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</row>
    <row r="137" spans="1:40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</row>
    <row r="138" spans="1:40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</row>
    <row r="139" spans="1:40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</row>
    <row r="140" spans="1:40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</row>
    <row r="141" spans="1:40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</row>
    <row r="142" spans="1:40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</row>
    <row r="143" spans="1:40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</row>
    <row r="144" spans="1:40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</row>
    <row r="145" spans="1:40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</row>
    <row r="146" spans="1:40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</row>
    <row r="147" spans="1:40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</row>
    <row r="148" spans="1:40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</row>
    <row r="149" spans="1:40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</row>
    <row r="150" spans="1:40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</row>
    <row r="151" spans="1:40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</row>
    <row r="152" spans="1:40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</row>
    <row r="153" spans="1:40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</row>
    <row r="154" spans="1:40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</row>
    <row r="155" spans="1:40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</row>
    <row r="156" spans="1:40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</row>
    <row r="157" spans="1:40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</row>
    <row r="158" spans="1:40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</row>
    <row r="159" spans="1:40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</row>
    <row r="160" spans="1:40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</row>
    <row r="161" spans="1:40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</row>
    <row r="162" spans="1:40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</row>
    <row r="163" spans="1:40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</row>
    <row r="164" spans="1:40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</row>
    <row r="165" spans="1:40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</row>
    <row r="166" spans="1:40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</row>
    <row r="167" spans="1:40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</row>
    <row r="168" spans="1:40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</row>
    <row r="169" spans="1:40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</row>
    <row r="170" spans="1:40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</row>
    <row r="171" spans="1:40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</row>
    <row r="172" spans="1:40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</row>
    <row r="173" spans="1:40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</row>
    <row r="174" spans="1:40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</row>
    <row r="175" spans="1:40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</row>
    <row r="176" spans="1:40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</row>
    <row r="177" spans="1:40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</row>
    <row r="178" spans="1:40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</row>
    <row r="179" spans="1:40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</row>
    <row r="180" spans="1:40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</row>
    <row r="181" spans="1:40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</row>
    <row r="182" spans="1:40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</row>
    <row r="183" spans="1:40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</row>
    <row r="184" spans="1:40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</row>
    <row r="185" spans="1:40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</row>
    <row r="186" spans="1:40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1:40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1:40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1:40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1:40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</row>
    <row r="191" spans="1:40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</row>
    <row r="192" spans="1:40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</row>
    <row r="193" spans="1:40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</row>
    <row r="194" spans="1:40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</row>
    <row r="195" spans="1:40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</row>
    <row r="196" spans="1:40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</row>
    <row r="197" spans="1:40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</row>
    <row r="198" spans="1:40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</row>
    <row r="199" spans="1:40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</row>
    <row r="200" spans="1:40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</row>
    <row r="201" spans="1:40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</row>
    <row r="202" spans="1:40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</row>
    <row r="203" spans="1:40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</row>
    <row r="204" spans="1:40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</row>
    <row r="205" spans="1:40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</row>
    <row r="206" spans="1:40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</row>
    <row r="207" spans="1:40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</row>
    <row r="208" spans="1:40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</row>
    <row r="209" spans="1:40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</row>
    <row r="210" spans="1:40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</row>
    <row r="211" spans="1:40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</row>
    <row r="212" spans="1:40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</row>
    <row r="213" spans="1:40" x14ac:dyDescent="0.2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</row>
    <row r="214" spans="1:40" x14ac:dyDescent="0.2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</row>
    <row r="215" spans="1:40" x14ac:dyDescent="0.2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</row>
    <row r="216" spans="1:40" x14ac:dyDescent="0.2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</row>
    <row r="217" spans="1:40" x14ac:dyDescent="0.2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</row>
    <row r="218" spans="1:40" x14ac:dyDescent="0.2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</row>
    <row r="219" spans="1:40" x14ac:dyDescent="0.2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</row>
    <row r="220" spans="1:40" x14ac:dyDescent="0.2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</row>
    <row r="221" spans="1:40" x14ac:dyDescent="0.2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</row>
    <row r="222" spans="1:40" x14ac:dyDescent="0.2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</row>
    <row r="223" spans="1:40" x14ac:dyDescent="0.2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</row>
    <row r="224" spans="1:40" x14ac:dyDescent="0.2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</row>
    <row r="225" spans="1:40" x14ac:dyDescent="0.2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</row>
    <row r="226" spans="1:40" x14ac:dyDescent="0.2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</row>
    <row r="227" spans="1:40" x14ac:dyDescent="0.2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</row>
    <row r="228" spans="1:40" x14ac:dyDescent="0.2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</row>
    <row r="229" spans="1:40" x14ac:dyDescent="0.2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</row>
    <row r="230" spans="1:40" x14ac:dyDescent="0.2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</row>
    <row r="231" spans="1:40" x14ac:dyDescent="0.2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</row>
    <row r="232" spans="1:40" x14ac:dyDescent="0.2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</row>
    <row r="233" spans="1:40" x14ac:dyDescent="0.2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</row>
    <row r="234" spans="1:40" x14ac:dyDescent="0.2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</row>
    <row r="235" spans="1:40" x14ac:dyDescent="0.2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</row>
    <row r="236" spans="1:40" x14ac:dyDescent="0.2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</row>
    <row r="237" spans="1:40" x14ac:dyDescent="0.2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</row>
    <row r="238" spans="1:40" x14ac:dyDescent="0.2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</row>
    <row r="239" spans="1:40" x14ac:dyDescent="0.2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</row>
    <row r="240" spans="1:40" x14ac:dyDescent="0.2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</row>
    <row r="241" spans="1:40" x14ac:dyDescent="0.2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</row>
    <row r="242" spans="1:40" x14ac:dyDescent="0.2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</row>
    <row r="243" spans="1:40" x14ac:dyDescent="0.2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</row>
    <row r="244" spans="1:40" x14ac:dyDescent="0.2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</row>
    <row r="245" spans="1:40" x14ac:dyDescent="0.2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</row>
    <row r="246" spans="1:40" x14ac:dyDescent="0.2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</row>
    <row r="247" spans="1:40" x14ac:dyDescent="0.2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</row>
    <row r="248" spans="1:40" x14ac:dyDescent="0.2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</row>
    <row r="249" spans="1:40" x14ac:dyDescent="0.2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</row>
    <row r="250" spans="1:40" x14ac:dyDescent="0.2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</row>
    <row r="251" spans="1:40" x14ac:dyDescent="0.2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0" x14ac:dyDescent="0.2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</row>
    <row r="253" spans="1:40" x14ac:dyDescent="0.2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</row>
    <row r="254" spans="1:40" x14ac:dyDescent="0.2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</row>
    <row r="255" spans="1:40" x14ac:dyDescent="0.2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</row>
    <row r="256" spans="1:40" x14ac:dyDescent="0.2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</row>
    <row r="257" spans="1:40" x14ac:dyDescent="0.2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</row>
    <row r="258" spans="1:40" x14ac:dyDescent="0.2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</row>
    <row r="259" spans="1:40" x14ac:dyDescent="0.2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</row>
    <row r="260" spans="1:40" x14ac:dyDescent="0.2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</row>
    <row r="261" spans="1:40" x14ac:dyDescent="0.2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</row>
    <row r="262" spans="1:40" x14ac:dyDescent="0.2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</row>
    <row r="263" spans="1:40" x14ac:dyDescent="0.2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</row>
    <row r="264" spans="1:40" x14ac:dyDescent="0.2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</row>
    <row r="265" spans="1:40" x14ac:dyDescent="0.2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</row>
    <row r="266" spans="1:40" x14ac:dyDescent="0.2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</row>
    <row r="267" spans="1:40" x14ac:dyDescent="0.2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</row>
    <row r="268" spans="1:40" x14ac:dyDescent="0.2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</row>
    <row r="269" spans="1:40" x14ac:dyDescent="0.2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</row>
    <row r="270" spans="1:40" x14ac:dyDescent="0.2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</row>
    <row r="271" spans="1:40" x14ac:dyDescent="0.2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</row>
    <row r="272" spans="1:40" x14ac:dyDescent="0.2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</row>
    <row r="273" spans="1:40" x14ac:dyDescent="0.2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</row>
    <row r="274" spans="1:40" x14ac:dyDescent="0.2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</row>
    <row r="275" spans="1:40" x14ac:dyDescent="0.2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</row>
    <row r="276" spans="1:40" x14ac:dyDescent="0.2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</row>
    <row r="277" spans="1:40" x14ac:dyDescent="0.2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</row>
    <row r="278" spans="1:40" x14ac:dyDescent="0.2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</row>
    <row r="279" spans="1:40" x14ac:dyDescent="0.2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</row>
    <row r="280" spans="1:40" x14ac:dyDescent="0.2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</row>
    <row r="281" spans="1:40" x14ac:dyDescent="0.2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</row>
    <row r="282" spans="1:40" x14ac:dyDescent="0.2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</row>
    <row r="283" spans="1:40" x14ac:dyDescent="0.2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</row>
    <row r="284" spans="1:40" x14ac:dyDescent="0.2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</row>
    <row r="285" spans="1:40" x14ac:dyDescent="0.2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</row>
    <row r="286" spans="1:40" x14ac:dyDescent="0.2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</row>
    <row r="287" spans="1:40" x14ac:dyDescent="0.2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</row>
    <row r="288" spans="1:40" x14ac:dyDescent="0.2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</row>
    <row r="289" spans="1:40" x14ac:dyDescent="0.2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</row>
    <row r="290" spans="1:40" x14ac:dyDescent="0.2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</row>
    <row r="291" spans="1:40" x14ac:dyDescent="0.2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</row>
    <row r="292" spans="1:40" x14ac:dyDescent="0.2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</row>
    <row r="293" spans="1:40" x14ac:dyDescent="0.2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</row>
    <row r="294" spans="1:40" x14ac:dyDescent="0.2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</row>
    <row r="295" spans="1:40" x14ac:dyDescent="0.2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</row>
    <row r="296" spans="1:40" x14ac:dyDescent="0.2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</row>
    <row r="297" spans="1:40" x14ac:dyDescent="0.2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</row>
    <row r="298" spans="1:40" x14ac:dyDescent="0.2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</row>
    <row r="299" spans="1:40" x14ac:dyDescent="0.2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</row>
    <row r="300" spans="1:40" x14ac:dyDescent="0.2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</row>
    <row r="301" spans="1:40" x14ac:dyDescent="0.2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</row>
    <row r="302" spans="1:40" x14ac:dyDescent="0.2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</row>
    <row r="303" spans="1:40" x14ac:dyDescent="0.2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</row>
    <row r="304" spans="1:40" x14ac:dyDescent="0.2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</row>
    <row r="305" spans="1:40" x14ac:dyDescent="0.2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</row>
    <row r="306" spans="1:40" x14ac:dyDescent="0.2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</row>
    <row r="307" spans="1:40" x14ac:dyDescent="0.2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</row>
    <row r="308" spans="1:40" x14ac:dyDescent="0.2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</row>
  </sheetData>
  <sheetProtection formatCells="0" selectLockedCells="1"/>
  <mergeCells count="7">
    <mergeCell ref="D21:M21"/>
    <mergeCell ref="B2:G4"/>
    <mergeCell ref="G13:H13"/>
    <mergeCell ref="A9:B9"/>
    <mergeCell ref="A8:B8"/>
    <mergeCell ref="D9:H9"/>
    <mergeCell ref="A10:B10"/>
  </mergeCells>
  <dataValidations count="1">
    <dataValidation type="list" allowBlank="1" showInputMessage="1" showErrorMessage="1" sqref="A10">
      <formula1>"2015,2016,2017,2018,2019,2020,2021,2022,2023,2024,2025"</formula1>
    </dataValidation>
  </dataValidations>
  <hyperlinks>
    <hyperlink ref="D11" location="janvier!A1" display="Janvier"/>
    <hyperlink ref="G13:H13" location="Recap!A1" display="RECAP"/>
    <hyperlink ref="D12" location="fevrier!A1" display="Fevrier"/>
    <hyperlink ref="D13" location="mars!A1" display="Mars"/>
    <hyperlink ref="D14" location="avril!A1" display="Avril"/>
    <hyperlink ref="D15" location="mai!A1" display="Mai"/>
    <hyperlink ref="D16" location="juin!A1" display="Juin"/>
    <hyperlink ref="F11" location="juillet!A1" display="Juillet"/>
    <hyperlink ref="F12" location="aout!A1" display="Aout"/>
    <hyperlink ref="F13" location="septembre!A1" display="Septembre"/>
    <hyperlink ref="F14" location="octobre!A1" display="Octobre"/>
    <hyperlink ref="F15" location="novembre!A1" display="Novembre"/>
    <hyperlink ref="F16" location="decembre!A1" display="Decembr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L72"/>
  <sheetViews>
    <sheetView showZeros="0"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X5" sqref="X5"/>
    </sheetView>
  </sheetViews>
  <sheetFormatPr baseColWidth="10" defaultRowHeight="12.75" x14ac:dyDescent="0.2"/>
  <cols>
    <col min="1" max="1" width="7.7109375" style="148" customWidth="1"/>
    <col min="2" max="2" width="15.7109375" style="148" customWidth="1"/>
    <col min="3" max="31" width="4" style="148" customWidth="1"/>
    <col min="32" max="33" width="3.7109375" style="148" customWidth="1"/>
    <col min="34" max="34" width="5.7109375" style="147" customWidth="1"/>
    <col min="35" max="82" width="3.7109375" style="148" customWidth="1"/>
    <col min="83" max="83" width="11.42578125" style="149"/>
    <col min="84" max="84" width="17.7109375" style="148" customWidth="1"/>
    <col min="85" max="85" width="7.140625" style="188" customWidth="1"/>
    <col min="86" max="86" width="3.7109375" style="87" customWidth="1"/>
    <col min="87" max="87" width="4" style="148" customWidth="1"/>
    <col min="88" max="88" width="3.7109375" style="148" customWidth="1"/>
    <col min="89" max="89" width="11.42578125" style="147"/>
    <col min="90" max="194" width="11.42578125" style="149"/>
    <col min="195" max="16384" width="11.42578125" style="148"/>
  </cols>
  <sheetData>
    <row r="1" spans="1:194" ht="15" customHeight="1" x14ac:dyDescent="0.2">
      <c r="A1" s="311" t="s">
        <v>142</v>
      </c>
      <c r="B1" s="311"/>
      <c r="C1" s="306">
        <f>DATE(Année,AQ2,1)</f>
        <v>42005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K1" s="293" t="s">
        <v>130</v>
      </c>
      <c r="AL1" s="294"/>
      <c r="AM1" s="294"/>
      <c r="AN1" s="294"/>
      <c r="AO1" s="295"/>
      <c r="AQ1" s="325" t="s">
        <v>112</v>
      </c>
      <c r="AR1" s="325"/>
      <c r="AS1" s="325"/>
      <c r="CG1" s="322" t="s">
        <v>156</v>
      </c>
      <c r="CH1" s="283" t="s">
        <v>157</v>
      </c>
      <c r="CI1" s="284"/>
      <c r="CJ1" s="285"/>
      <c r="CM1" s="150"/>
      <c r="CN1" s="151"/>
    </row>
    <row r="2" spans="1:194" ht="15" customHeight="1" thickBot="1" x14ac:dyDescent="0.25">
      <c r="A2" s="312">
        <f ca="1">TODAY()</f>
        <v>42340</v>
      </c>
      <c r="B2" s="312"/>
      <c r="D2" s="302" t="s">
        <v>96</v>
      </c>
      <c r="E2" s="302" t="s">
        <v>96</v>
      </c>
      <c r="G2" s="302" t="s">
        <v>96</v>
      </c>
      <c r="H2" s="152"/>
      <c r="I2" s="302" t="s">
        <v>96</v>
      </c>
      <c r="K2" s="302" t="s">
        <v>96</v>
      </c>
      <c r="L2" s="302" t="s">
        <v>96</v>
      </c>
      <c r="N2" s="302" t="s">
        <v>96</v>
      </c>
      <c r="O2" s="152"/>
      <c r="P2" s="302" t="s">
        <v>96</v>
      </c>
      <c r="R2" s="302" t="s">
        <v>96</v>
      </c>
      <c r="S2" s="302" t="s">
        <v>96</v>
      </c>
      <c r="U2" s="302" t="s">
        <v>96</v>
      </c>
      <c r="V2" s="152"/>
      <c r="W2" s="302" t="s">
        <v>96</v>
      </c>
      <c r="Y2" s="302" t="s">
        <v>96</v>
      </c>
      <c r="Z2" s="302" t="s">
        <v>96</v>
      </c>
      <c r="AB2" s="302" t="s">
        <v>96</v>
      </c>
      <c r="AC2" s="152"/>
      <c r="AD2" s="302" t="s">
        <v>96</v>
      </c>
      <c r="AF2" s="302" t="s">
        <v>96</v>
      </c>
      <c r="AG2" s="302" t="s">
        <v>96</v>
      </c>
      <c r="AI2" s="153"/>
      <c r="AJ2" s="153"/>
      <c r="AK2" s="296"/>
      <c r="AL2" s="297"/>
      <c r="AM2" s="297"/>
      <c r="AN2" s="297"/>
      <c r="AO2" s="298"/>
      <c r="AQ2" s="326">
        <v>1</v>
      </c>
      <c r="AR2" s="327"/>
      <c r="AS2" s="328"/>
      <c r="CG2" s="323"/>
      <c r="CH2" s="286"/>
      <c r="CI2" s="287"/>
      <c r="CJ2" s="288"/>
      <c r="CM2" s="151"/>
      <c r="CN2" s="151"/>
    </row>
    <row r="3" spans="1:194" ht="15" customHeight="1" x14ac:dyDescent="0.2">
      <c r="A3" s="154" t="s">
        <v>141</v>
      </c>
      <c r="B3" s="146">
        <f ca="1">NOW()</f>
        <v>42340.599587962963</v>
      </c>
      <c r="D3" s="303"/>
      <c r="E3" s="303"/>
      <c r="G3" s="303"/>
      <c r="H3" s="155"/>
      <c r="I3" s="303"/>
      <c r="K3" s="303"/>
      <c r="L3" s="303"/>
      <c r="N3" s="303"/>
      <c r="O3" s="155"/>
      <c r="P3" s="303"/>
      <c r="R3" s="303"/>
      <c r="S3" s="303"/>
      <c r="U3" s="303"/>
      <c r="V3" s="155"/>
      <c r="W3" s="303"/>
      <c r="Y3" s="303"/>
      <c r="Z3" s="303"/>
      <c r="AB3" s="303"/>
      <c r="AC3" s="155"/>
      <c r="AD3" s="303"/>
      <c r="AE3" s="156"/>
      <c r="AF3" s="303"/>
      <c r="AG3" s="303"/>
      <c r="CD3" s="279" t="s">
        <v>158</v>
      </c>
      <c r="CG3" s="324"/>
      <c r="CH3" s="289"/>
      <c r="CI3" s="290"/>
      <c r="CJ3" s="291"/>
      <c r="CM3" s="151"/>
      <c r="CN3" s="151"/>
    </row>
    <row r="4" spans="1:194" ht="38.1" customHeight="1" thickBot="1" x14ac:dyDescent="0.25">
      <c r="A4" s="157" t="s">
        <v>21</v>
      </c>
      <c r="B4" s="158" t="s">
        <v>106</v>
      </c>
      <c r="C4" s="259">
        <f ca="1">IF(AQ2="",DATE(Année,MONTH(TODAY()),1),DATE(Année,AQ2,1))</f>
        <v>42005</v>
      </c>
      <c r="D4" s="159">
        <f t="shared" ref="D4:AG4" ca="1" si="0">IF(C4="","",IF(MONTH(C4+1)&lt;&gt;MONTH(C4),"",C4+1))</f>
        <v>42006</v>
      </c>
      <c r="E4" s="159">
        <f t="shared" ca="1" si="0"/>
        <v>42007</v>
      </c>
      <c r="F4" s="159">
        <f t="shared" ca="1" si="0"/>
        <v>42008</v>
      </c>
      <c r="G4" s="159">
        <f t="shared" ca="1" si="0"/>
        <v>42009</v>
      </c>
      <c r="H4" s="159">
        <f t="shared" ca="1" si="0"/>
        <v>42010</v>
      </c>
      <c r="I4" s="159">
        <f t="shared" ca="1" si="0"/>
        <v>42011</v>
      </c>
      <c r="J4" s="159">
        <f t="shared" ca="1" si="0"/>
        <v>42012</v>
      </c>
      <c r="K4" s="159">
        <f t="shared" ca="1" si="0"/>
        <v>42013</v>
      </c>
      <c r="L4" s="159">
        <f t="shared" ca="1" si="0"/>
        <v>42014</v>
      </c>
      <c r="M4" s="159">
        <f t="shared" ca="1" si="0"/>
        <v>42015</v>
      </c>
      <c r="N4" s="159">
        <f t="shared" ca="1" si="0"/>
        <v>42016</v>
      </c>
      <c r="O4" s="159">
        <f t="shared" ca="1" si="0"/>
        <v>42017</v>
      </c>
      <c r="P4" s="159">
        <f t="shared" ca="1" si="0"/>
        <v>42018</v>
      </c>
      <c r="Q4" s="159">
        <f t="shared" ca="1" si="0"/>
        <v>42019</v>
      </c>
      <c r="R4" s="159">
        <f t="shared" ca="1" si="0"/>
        <v>42020</v>
      </c>
      <c r="S4" s="159">
        <f t="shared" ca="1" si="0"/>
        <v>42021</v>
      </c>
      <c r="T4" s="159">
        <f t="shared" ca="1" si="0"/>
        <v>42022</v>
      </c>
      <c r="U4" s="159">
        <f t="shared" ca="1" si="0"/>
        <v>42023</v>
      </c>
      <c r="V4" s="159">
        <f t="shared" ca="1" si="0"/>
        <v>42024</v>
      </c>
      <c r="W4" s="159">
        <f t="shared" ca="1" si="0"/>
        <v>42025</v>
      </c>
      <c r="X4" s="159">
        <f t="shared" ca="1" si="0"/>
        <v>42026</v>
      </c>
      <c r="Y4" s="159">
        <f t="shared" ca="1" si="0"/>
        <v>42027</v>
      </c>
      <c r="Z4" s="159">
        <f t="shared" ca="1" si="0"/>
        <v>42028</v>
      </c>
      <c r="AA4" s="159">
        <f t="shared" ca="1" si="0"/>
        <v>42029</v>
      </c>
      <c r="AB4" s="159">
        <f t="shared" ca="1" si="0"/>
        <v>42030</v>
      </c>
      <c r="AC4" s="159">
        <f t="shared" ca="1" si="0"/>
        <v>42031</v>
      </c>
      <c r="AD4" s="159">
        <f t="shared" ca="1" si="0"/>
        <v>42032</v>
      </c>
      <c r="AE4" s="159">
        <f t="shared" ca="1" si="0"/>
        <v>42033</v>
      </c>
      <c r="AF4" s="159">
        <f t="shared" ca="1" si="0"/>
        <v>42034</v>
      </c>
      <c r="AG4" s="159">
        <f t="shared" ca="1" si="0"/>
        <v>42035</v>
      </c>
      <c r="AI4" s="160" t="str">
        <f t="array" ref="AI4:BY4">MesCouleurs</f>
        <v>M</v>
      </c>
      <c r="AJ4" s="161" t="str">
        <v>M0</v>
      </c>
      <c r="AK4" s="160" t="str">
        <v>M1</v>
      </c>
      <c r="AL4" s="162" t="str">
        <v>M2</v>
      </c>
      <c r="AM4" s="163" t="str">
        <v>J</v>
      </c>
      <c r="AN4" s="163" t="str">
        <v>J1</v>
      </c>
      <c r="AO4" s="164" t="str">
        <v>S</v>
      </c>
      <c r="AP4" s="164" t="str">
        <v>S0</v>
      </c>
      <c r="AQ4" s="164" t="str">
        <v>S1</v>
      </c>
      <c r="AR4" s="164" t="str">
        <v>S2</v>
      </c>
      <c r="AS4" s="165" t="str">
        <v>S3</v>
      </c>
      <c r="AT4" s="164" t="str">
        <v>R</v>
      </c>
      <c r="AU4" s="166" t="str">
        <v xml:space="preserve">CP </v>
      </c>
      <c r="AV4" s="166" t="str">
        <v>CA</v>
      </c>
      <c r="AW4" s="166" t="str">
        <v>RTT</v>
      </c>
      <c r="AX4" s="166" t="str">
        <v>REC</v>
      </c>
      <c r="AY4" s="162" t="str">
        <v>CH</v>
      </c>
      <c r="AZ4" s="162" t="str">
        <v>CE</v>
      </c>
      <c r="BA4" s="162" t="str">
        <v>DP</v>
      </c>
      <c r="BB4" s="162" t="str">
        <v>DEL</v>
      </c>
      <c r="BC4" s="167" t="str">
        <v>FOR</v>
      </c>
      <c r="BD4" s="168" t="str">
        <v>MAL</v>
      </c>
      <c r="BE4" s="168" t="str">
        <v>ABS</v>
      </c>
      <c r="BF4" s="168" t="str">
        <v>ANJ</v>
      </c>
      <c r="BG4" s="168" t="str">
        <v>HOS</v>
      </c>
      <c r="BH4" s="169" t="str">
        <v>FRA</v>
      </c>
      <c r="BI4" s="169" t="str">
        <v>BON</v>
      </c>
      <c r="BJ4" s="169" t="str">
        <v>RS</v>
      </c>
      <c r="BK4" s="170" t="str">
        <v>R/T</v>
      </c>
      <c r="BL4" s="171" t="str">
        <v>ENF</v>
      </c>
      <c r="BM4" s="162" t="str">
        <v>CCE</v>
      </c>
      <c r="BN4" s="162" t="str">
        <v>CD</v>
      </c>
      <c r="BO4" s="162" t="str">
        <v>RUN</v>
      </c>
      <c r="BP4" s="164" t="str">
        <v>RJF</v>
      </c>
      <c r="BQ4" s="164">
        <v>0</v>
      </c>
      <c r="BR4" s="164">
        <v>0</v>
      </c>
      <c r="BS4" s="164">
        <v>0</v>
      </c>
      <c r="BT4" s="164">
        <v>0</v>
      </c>
      <c r="BU4" s="164">
        <v>0</v>
      </c>
      <c r="BV4" s="164">
        <v>0</v>
      </c>
      <c r="BW4" s="164">
        <v>0</v>
      </c>
      <c r="BX4" s="164">
        <v>0</v>
      </c>
      <c r="BY4" s="164">
        <v>0</v>
      </c>
      <c r="BZ4" s="164"/>
      <c r="CA4" s="164"/>
      <c r="CB4" s="164"/>
      <c r="CC4" s="172"/>
      <c r="CD4" s="280"/>
      <c r="CF4" s="173" t="s">
        <v>106</v>
      </c>
      <c r="CG4" s="174"/>
      <c r="CH4" s="175"/>
      <c r="CI4" s="159">
        <f ca="1">IF(DW2="",DATE(Année,MONTH(TODAY()),1),DATE(Année,DW2,1))</f>
        <v>42339</v>
      </c>
      <c r="CJ4" s="176"/>
    </row>
    <row r="5" spans="1:194" s="184" customFormat="1" ht="12.95" customHeight="1" x14ac:dyDescent="0.2">
      <c r="A5" s="45">
        <f>Cycles!C3</f>
        <v>3646</v>
      </c>
      <c r="B5" s="238">
        <f>Cycles!D3</f>
        <v>0</v>
      </c>
      <c r="C5" s="140" t="str">
        <f t="shared" ref="C5:AG5" ca="1" si="1">IF(C4="","",INDEX(Cycle_Naga,MOD(C4-départ,durée)+1))</f>
        <v>M</v>
      </c>
      <c r="D5" s="237" t="s">
        <v>165</v>
      </c>
      <c r="E5" s="140" t="str">
        <f t="shared" ca="1" si="1"/>
        <v>R</v>
      </c>
      <c r="F5" s="140" t="str">
        <f t="shared" ca="1" si="1"/>
        <v>R</v>
      </c>
      <c r="G5" s="140" t="str">
        <f t="shared" ca="1" si="1"/>
        <v>R</v>
      </c>
      <c r="H5" s="140" t="str">
        <f t="shared" ca="1" si="1"/>
        <v>S3</v>
      </c>
      <c r="I5" s="140" t="str">
        <f t="shared" ca="1" si="1"/>
        <v>S3</v>
      </c>
      <c r="J5" s="140" t="str">
        <f t="shared" ca="1" si="1"/>
        <v>S3</v>
      </c>
      <c r="K5" s="140" t="str">
        <f t="shared" ca="1" si="1"/>
        <v>R</v>
      </c>
      <c r="L5" s="19" t="s">
        <v>13</v>
      </c>
      <c r="M5" s="19" t="s">
        <v>13</v>
      </c>
      <c r="N5" s="140" t="str">
        <f t="shared" ca="1" si="1"/>
        <v>M</v>
      </c>
      <c r="O5" s="140" t="str">
        <f t="shared" ca="1" si="1"/>
        <v>M</v>
      </c>
      <c r="P5" s="140" t="str">
        <f t="shared" ca="1" si="1"/>
        <v>R</v>
      </c>
      <c r="Q5" s="140" t="str">
        <f t="shared" ca="1" si="1"/>
        <v>R</v>
      </c>
      <c r="R5" s="140" t="str">
        <f t="shared" ca="1" si="1"/>
        <v>S3</v>
      </c>
      <c r="S5" s="140" t="str">
        <f t="shared" ca="1" si="1"/>
        <v>S3</v>
      </c>
      <c r="T5" s="140" t="str">
        <f t="shared" ca="1" si="1"/>
        <v>S3</v>
      </c>
      <c r="U5" s="140" t="str">
        <f t="shared" ca="1" si="1"/>
        <v>S3</v>
      </c>
      <c r="V5" s="140" t="str">
        <f t="shared" ca="1" si="1"/>
        <v>R</v>
      </c>
      <c r="W5" s="19" t="s">
        <v>13</v>
      </c>
      <c r="X5" s="19" t="s">
        <v>13</v>
      </c>
      <c r="Y5" s="140" t="str">
        <f t="shared" ca="1" si="1"/>
        <v>M</v>
      </c>
      <c r="Z5" s="140" t="str">
        <f t="shared" ca="1" si="1"/>
        <v>R</v>
      </c>
      <c r="AA5" s="140" t="str">
        <f t="shared" ca="1" si="1"/>
        <v>R</v>
      </c>
      <c r="AB5" s="140" t="str">
        <f t="shared" ca="1" si="1"/>
        <v>R</v>
      </c>
      <c r="AC5" s="140" t="str">
        <f t="shared" ca="1" si="1"/>
        <v>S3</v>
      </c>
      <c r="AD5" s="140" t="str">
        <f t="shared" ca="1" si="1"/>
        <v>S3</v>
      </c>
      <c r="AE5" s="140" t="str">
        <f t="shared" ca="1" si="1"/>
        <v>S3</v>
      </c>
      <c r="AF5" s="140" t="str">
        <f t="shared" ca="1" si="1"/>
        <v>R</v>
      </c>
      <c r="AG5" s="140" t="str">
        <f t="shared" ca="1" si="1"/>
        <v>M</v>
      </c>
      <c r="AH5" s="177"/>
      <c r="AI5" s="178">
        <f t="shared" ref="AI5:AX11" ca="1" si="2">COUNTIF($C5:$AG5,AI$4)</f>
        <v>9</v>
      </c>
      <c r="AJ5" s="178">
        <f t="shared" ca="1" si="2"/>
        <v>0</v>
      </c>
      <c r="AK5" s="178">
        <f t="shared" ca="1" si="2"/>
        <v>0</v>
      </c>
      <c r="AL5" s="178">
        <f t="shared" ca="1" si="2"/>
        <v>0</v>
      </c>
      <c r="AM5" s="178">
        <f t="shared" ca="1" si="2"/>
        <v>0</v>
      </c>
      <c r="AN5" s="178">
        <f t="shared" ca="1" si="2"/>
        <v>0</v>
      </c>
      <c r="AO5" s="178">
        <f t="shared" ca="1" si="2"/>
        <v>0</v>
      </c>
      <c r="AP5" s="178">
        <f t="shared" ca="1" si="2"/>
        <v>0</v>
      </c>
      <c r="AQ5" s="178">
        <f t="shared" ca="1" si="2"/>
        <v>0</v>
      </c>
      <c r="AR5" s="178">
        <f t="shared" ca="1" si="2"/>
        <v>0</v>
      </c>
      <c r="AS5" s="178">
        <f t="shared" ca="1" si="2"/>
        <v>10</v>
      </c>
      <c r="AT5" s="178">
        <f t="shared" ca="1" si="2"/>
        <v>11</v>
      </c>
      <c r="AU5" s="178">
        <f t="shared" ca="1" si="2"/>
        <v>0</v>
      </c>
      <c r="AV5" s="178">
        <f t="shared" ca="1" si="2"/>
        <v>0</v>
      </c>
      <c r="AW5" s="178">
        <f t="shared" ca="1" si="2"/>
        <v>0</v>
      </c>
      <c r="AX5" s="178">
        <f t="shared" ca="1" si="2"/>
        <v>0</v>
      </c>
      <c r="AY5" s="178">
        <f t="shared" ref="AY5:CB5" ca="1" si="3">COUNTIF($C5:$AG5,AY$4)</f>
        <v>0</v>
      </c>
      <c r="AZ5" s="178">
        <f t="shared" ca="1" si="3"/>
        <v>0</v>
      </c>
      <c r="BA5" s="178">
        <f t="shared" ca="1" si="3"/>
        <v>0</v>
      </c>
      <c r="BB5" s="178">
        <f t="shared" ca="1" si="3"/>
        <v>0</v>
      </c>
      <c r="BC5" s="178">
        <f t="shared" ca="1" si="3"/>
        <v>0</v>
      </c>
      <c r="BD5" s="178">
        <f t="shared" ca="1" si="3"/>
        <v>0</v>
      </c>
      <c r="BE5" s="178">
        <f t="shared" ca="1" si="3"/>
        <v>0</v>
      </c>
      <c r="BF5" s="178">
        <f t="shared" ca="1" si="3"/>
        <v>0</v>
      </c>
      <c r="BG5" s="178">
        <f t="shared" ca="1" si="3"/>
        <v>0</v>
      </c>
      <c r="BH5" s="178">
        <f t="shared" ca="1" si="3"/>
        <v>0</v>
      </c>
      <c r="BI5" s="178">
        <f t="shared" ca="1" si="3"/>
        <v>0</v>
      </c>
      <c r="BJ5" s="178">
        <f t="shared" ca="1" si="3"/>
        <v>0</v>
      </c>
      <c r="BK5" s="178">
        <f t="shared" ca="1" si="3"/>
        <v>0</v>
      </c>
      <c r="BL5" s="178">
        <f t="shared" ca="1" si="3"/>
        <v>0</v>
      </c>
      <c r="BM5" s="178">
        <f t="shared" ca="1" si="3"/>
        <v>0</v>
      </c>
      <c r="BN5" s="178">
        <f t="shared" ca="1" si="3"/>
        <v>0</v>
      </c>
      <c r="BO5" s="178">
        <f t="shared" ca="1" si="3"/>
        <v>0</v>
      </c>
      <c r="BP5" s="178">
        <f t="shared" ca="1" si="3"/>
        <v>1</v>
      </c>
      <c r="BQ5" s="178">
        <f t="shared" ca="1" si="3"/>
        <v>0</v>
      </c>
      <c r="BR5" s="178">
        <f t="shared" ca="1" si="3"/>
        <v>0</v>
      </c>
      <c r="BS5" s="178">
        <f t="shared" ca="1" si="3"/>
        <v>0</v>
      </c>
      <c r="BT5" s="178">
        <f t="shared" ca="1" si="3"/>
        <v>0</v>
      </c>
      <c r="BU5" s="178">
        <f t="shared" ca="1" si="3"/>
        <v>0</v>
      </c>
      <c r="BV5" s="178">
        <f t="shared" ca="1" si="3"/>
        <v>0</v>
      </c>
      <c r="BW5" s="178">
        <f t="shared" ca="1" si="3"/>
        <v>0</v>
      </c>
      <c r="BX5" s="178">
        <f t="shared" ca="1" si="3"/>
        <v>0</v>
      </c>
      <c r="BY5" s="178">
        <f t="shared" ca="1" si="3"/>
        <v>0</v>
      </c>
      <c r="BZ5" s="178">
        <f t="shared" ca="1" si="3"/>
        <v>0</v>
      </c>
      <c r="CA5" s="178">
        <f t="shared" ca="1" si="3"/>
        <v>0</v>
      </c>
      <c r="CB5" s="178">
        <f t="shared" ca="1" si="3"/>
        <v>0</v>
      </c>
      <c r="CC5" s="172"/>
      <c r="CD5" s="179">
        <f ca="1">SUM(AI5:CB5)</f>
        <v>31</v>
      </c>
      <c r="CE5" s="177"/>
      <c r="CF5" s="180" t="s">
        <v>22</v>
      </c>
      <c r="CG5" s="181" t="str">
        <f>IF(CG4="","",INDEX(Cycle_Naga,MOD(CG4-départ,durée)+1))</f>
        <v/>
      </c>
      <c r="CH5" s="182"/>
      <c r="CI5" s="140" t="str">
        <f t="shared" ref="CI5" ca="1" si="4">IF(CI4="","",INDEX(Cycle_Naga,MOD(CI4-départ,durée)+1))</f>
        <v>R</v>
      </c>
      <c r="CJ5" s="183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</row>
    <row r="6" spans="1:194" ht="12.95" customHeight="1" x14ac:dyDescent="0.2">
      <c r="A6" s="50">
        <f>Cycles!C4</f>
        <v>6322</v>
      </c>
      <c r="B6" s="239">
        <f>Cycles!D4</f>
        <v>0</v>
      </c>
      <c r="C6" s="140" t="str">
        <f t="shared" ref="C6:AG6" ca="1" si="5">IF(C4="","",INDEX(Cycle_Bruno,MOD(C4-départ,durée)+1))</f>
        <v>M</v>
      </c>
      <c r="D6" s="140" t="str">
        <f t="shared" ca="1" si="5"/>
        <v>M</v>
      </c>
      <c r="E6" s="140" t="str">
        <f t="shared" ca="1" si="5"/>
        <v>R</v>
      </c>
      <c r="F6" s="140" t="str">
        <f t="shared" ca="1" si="5"/>
        <v>R</v>
      </c>
      <c r="G6" s="140" t="str">
        <f t="shared" ca="1" si="5"/>
        <v>R</v>
      </c>
      <c r="H6" s="140" t="str">
        <f t="shared" ca="1" si="5"/>
        <v>S3</v>
      </c>
      <c r="I6" s="140" t="str">
        <f t="shared" ca="1" si="5"/>
        <v>S3</v>
      </c>
      <c r="J6" s="140" t="str">
        <f t="shared" ca="1" si="5"/>
        <v>S3</v>
      </c>
      <c r="K6" s="140" t="str">
        <f t="shared" ca="1" si="5"/>
        <v>R</v>
      </c>
      <c r="L6" s="140" t="str">
        <f t="shared" ca="1" si="5"/>
        <v>M</v>
      </c>
      <c r="M6" s="140" t="str">
        <f t="shared" ca="1" si="5"/>
        <v>M</v>
      </c>
      <c r="N6" s="140" t="str">
        <f t="shared" ca="1" si="5"/>
        <v>M</v>
      </c>
      <c r="O6" s="140" t="str">
        <f t="shared" ca="1" si="5"/>
        <v>M</v>
      </c>
      <c r="P6" s="140" t="str">
        <f t="shared" ca="1" si="5"/>
        <v>R</v>
      </c>
      <c r="Q6" s="140" t="str">
        <f t="shared" ca="1" si="5"/>
        <v>R</v>
      </c>
      <c r="R6" s="140" t="str">
        <f t="shared" ca="1" si="5"/>
        <v>S3</v>
      </c>
      <c r="S6" s="140" t="str">
        <f t="shared" ca="1" si="5"/>
        <v>S3</v>
      </c>
      <c r="T6" s="140" t="str">
        <f t="shared" ca="1" si="5"/>
        <v>S3</v>
      </c>
      <c r="U6" s="140" t="str">
        <f t="shared" ca="1" si="5"/>
        <v>S3</v>
      </c>
      <c r="V6" s="140" t="str">
        <f t="shared" ca="1" si="5"/>
        <v>R</v>
      </c>
      <c r="W6" s="140" t="str">
        <f t="shared" ca="1" si="5"/>
        <v>M</v>
      </c>
      <c r="X6" s="140" t="str">
        <f t="shared" ca="1" si="5"/>
        <v>M</v>
      </c>
      <c r="Y6" s="140" t="str">
        <f t="shared" ca="1" si="5"/>
        <v>M</v>
      </c>
      <c r="Z6" s="140" t="str">
        <f t="shared" ca="1" si="5"/>
        <v>R</v>
      </c>
      <c r="AA6" s="140" t="str">
        <f t="shared" ca="1" si="5"/>
        <v>R</v>
      </c>
      <c r="AB6" s="140" t="str">
        <f t="shared" ca="1" si="5"/>
        <v>R</v>
      </c>
      <c r="AC6" s="140" t="str">
        <f t="shared" ca="1" si="5"/>
        <v>S3</v>
      </c>
      <c r="AD6" s="140" t="str">
        <f t="shared" ca="1" si="5"/>
        <v>S3</v>
      </c>
      <c r="AE6" s="140" t="str">
        <f t="shared" ca="1" si="5"/>
        <v>S3</v>
      </c>
      <c r="AF6" s="140" t="str">
        <f t="shared" ca="1" si="5"/>
        <v>R</v>
      </c>
      <c r="AG6" s="140" t="str">
        <f t="shared" ca="1" si="5"/>
        <v>M</v>
      </c>
      <c r="AI6" s="178">
        <f t="shared" ca="1" si="2"/>
        <v>10</v>
      </c>
      <c r="AJ6" s="185">
        <f t="shared" ca="1" si="2"/>
        <v>0</v>
      </c>
      <c r="AK6" s="178">
        <f t="shared" ca="1" si="2"/>
        <v>0</v>
      </c>
      <c r="AL6" s="178">
        <f t="shared" ca="1" si="2"/>
        <v>0</v>
      </c>
      <c r="AM6" s="178">
        <f t="shared" ca="1" si="2"/>
        <v>0</v>
      </c>
      <c r="AN6" s="178">
        <f t="shared" ca="1" si="2"/>
        <v>0</v>
      </c>
      <c r="AO6" s="178">
        <f t="shared" ca="1" si="2"/>
        <v>0</v>
      </c>
      <c r="AP6" s="178">
        <f t="shared" ca="1" si="2"/>
        <v>0</v>
      </c>
      <c r="AQ6" s="178">
        <f t="shared" ca="1" si="2"/>
        <v>0</v>
      </c>
      <c r="AR6" s="178">
        <f t="shared" ca="1" si="2"/>
        <v>0</v>
      </c>
      <c r="AS6" s="178">
        <f t="shared" ref="AS6:BH11" ca="1" si="6">COUNTIF($C6:$AG6,AS$4)</f>
        <v>10</v>
      </c>
      <c r="AT6" s="178">
        <f t="shared" ca="1" si="6"/>
        <v>11</v>
      </c>
      <c r="AU6" s="178">
        <f t="shared" ca="1" si="6"/>
        <v>0</v>
      </c>
      <c r="AV6" s="178">
        <f t="shared" ca="1" si="6"/>
        <v>0</v>
      </c>
      <c r="AW6" s="178">
        <f t="shared" ca="1" si="6"/>
        <v>0</v>
      </c>
      <c r="AX6" s="178">
        <f t="shared" ca="1" si="6"/>
        <v>0</v>
      </c>
      <c r="AY6" s="178">
        <f t="shared" ca="1" si="6"/>
        <v>0</v>
      </c>
      <c r="AZ6" s="178">
        <f t="shared" ca="1" si="6"/>
        <v>0</v>
      </c>
      <c r="BA6" s="178">
        <f t="shared" ca="1" si="6"/>
        <v>0</v>
      </c>
      <c r="BB6" s="178">
        <f t="shared" ca="1" si="6"/>
        <v>0</v>
      </c>
      <c r="BC6" s="178">
        <f t="shared" ref="BC6:BR11" ca="1" si="7">COUNTIF($C6:$AG6,BC$4)</f>
        <v>0</v>
      </c>
      <c r="BD6" s="178">
        <f t="shared" ca="1" si="7"/>
        <v>0</v>
      </c>
      <c r="BE6" s="178">
        <f t="shared" ca="1" si="7"/>
        <v>0</v>
      </c>
      <c r="BF6" s="178">
        <f t="shared" ca="1" si="7"/>
        <v>0</v>
      </c>
      <c r="BG6" s="178">
        <f t="shared" ca="1" si="7"/>
        <v>0</v>
      </c>
      <c r="BH6" s="178">
        <f t="shared" ca="1" si="7"/>
        <v>0</v>
      </c>
      <c r="BI6" s="178">
        <f t="shared" ca="1" si="7"/>
        <v>0</v>
      </c>
      <c r="BJ6" s="178">
        <f t="shared" ca="1" si="7"/>
        <v>0</v>
      </c>
      <c r="BK6" s="178">
        <f t="shared" ca="1" si="7"/>
        <v>0</v>
      </c>
      <c r="BL6" s="178">
        <f t="shared" ca="1" si="7"/>
        <v>0</v>
      </c>
      <c r="BM6" s="178">
        <f t="shared" ref="BM6:CB11" ca="1" si="8">COUNTIF($C6:$AG6,BM$4)</f>
        <v>0</v>
      </c>
      <c r="BN6" s="178">
        <f t="shared" ca="1" si="8"/>
        <v>0</v>
      </c>
      <c r="BO6" s="178">
        <f t="shared" ca="1" si="8"/>
        <v>0</v>
      </c>
      <c r="BP6" s="178">
        <f t="shared" ca="1" si="8"/>
        <v>0</v>
      </c>
      <c r="BQ6" s="178">
        <f t="shared" ca="1" si="8"/>
        <v>0</v>
      </c>
      <c r="BR6" s="178">
        <f t="shared" ca="1" si="8"/>
        <v>0</v>
      </c>
      <c r="BS6" s="178">
        <f t="shared" ca="1" si="8"/>
        <v>0</v>
      </c>
      <c r="BT6" s="178">
        <f t="shared" ca="1" si="8"/>
        <v>0</v>
      </c>
      <c r="BU6" s="178">
        <f t="shared" ca="1" si="8"/>
        <v>0</v>
      </c>
      <c r="BV6" s="178">
        <f t="shared" ca="1" si="8"/>
        <v>0</v>
      </c>
      <c r="BW6" s="178">
        <f t="shared" ref="BW6:CB10" ca="1" si="9">COUNTIF($C6:$AG6,BW$4)</f>
        <v>0</v>
      </c>
      <c r="BX6" s="178">
        <f t="shared" ca="1" si="9"/>
        <v>0</v>
      </c>
      <c r="BY6" s="178">
        <f t="shared" ca="1" si="9"/>
        <v>0</v>
      </c>
      <c r="BZ6" s="178">
        <f t="shared" ca="1" si="9"/>
        <v>0</v>
      </c>
      <c r="CA6" s="178">
        <f t="shared" ca="1" si="9"/>
        <v>0</v>
      </c>
      <c r="CB6" s="178">
        <f t="shared" ca="1" si="9"/>
        <v>0</v>
      </c>
      <c r="CC6" s="172"/>
      <c r="CD6" s="178">
        <f t="shared" ref="CD6:CD11" ca="1" si="10">SUM(AI6:CB6)</f>
        <v>31</v>
      </c>
      <c r="CF6" s="186" t="s">
        <v>23</v>
      </c>
      <c r="CG6" s="172" t="str">
        <f t="shared" ref="CG6" si="11">IF(CG4="","",INDEX(Cycle_Bruno,MOD(CG4-départ,durée)+1))</f>
        <v/>
      </c>
      <c r="CH6" s="175"/>
      <c r="CI6" s="140" t="str">
        <f t="shared" ref="CI6" ca="1" si="12">IF(CI4="","",INDEX(Cycle_Bruno,MOD(CI4-départ,durée)+1))</f>
        <v>R</v>
      </c>
      <c r="CJ6" s="187"/>
    </row>
    <row r="7" spans="1:194" ht="12.95" customHeight="1" x14ac:dyDescent="0.2">
      <c r="A7" s="50">
        <f>Cycles!C5</f>
        <v>6872</v>
      </c>
      <c r="B7" s="239">
        <f>Cycles!D5</f>
        <v>0</v>
      </c>
      <c r="C7" s="140" t="str">
        <f t="shared" ref="C7:AG7" ca="1" si="13">IF(C4="","",INDEX(Cycle_Low,MOD(C4-départ,durée)+1))</f>
        <v>M</v>
      </c>
      <c r="D7" s="140" t="str">
        <f t="shared" ca="1" si="13"/>
        <v>M</v>
      </c>
      <c r="E7" s="140" t="str">
        <f t="shared" ca="1" si="13"/>
        <v>R</v>
      </c>
      <c r="F7" s="140" t="str">
        <f t="shared" ca="1" si="13"/>
        <v>R</v>
      </c>
      <c r="G7" s="140" t="str">
        <f t="shared" ca="1" si="13"/>
        <v>R</v>
      </c>
      <c r="H7" s="140" t="str">
        <f t="shared" ca="1" si="13"/>
        <v>S3</v>
      </c>
      <c r="I7" s="140" t="str">
        <f t="shared" ca="1" si="13"/>
        <v>S3</v>
      </c>
      <c r="J7" s="140" t="str">
        <f t="shared" ca="1" si="13"/>
        <v>S3</v>
      </c>
      <c r="K7" s="140" t="str">
        <f t="shared" ca="1" si="13"/>
        <v>R</v>
      </c>
      <c r="L7" s="140" t="str">
        <f t="shared" ca="1" si="13"/>
        <v>M</v>
      </c>
      <c r="M7" s="140" t="str">
        <f t="shared" ca="1" si="13"/>
        <v>M</v>
      </c>
      <c r="N7" s="140" t="str">
        <f t="shared" ca="1" si="13"/>
        <v>M</v>
      </c>
      <c r="O7" s="140" t="str">
        <f t="shared" ca="1" si="13"/>
        <v>M</v>
      </c>
      <c r="P7" s="140" t="str">
        <f t="shared" ca="1" si="13"/>
        <v>R</v>
      </c>
      <c r="Q7" s="140" t="str">
        <f t="shared" ca="1" si="13"/>
        <v>R</v>
      </c>
      <c r="R7" s="140" t="str">
        <f t="shared" ca="1" si="13"/>
        <v>S3</v>
      </c>
      <c r="S7" s="140" t="str">
        <f t="shared" ca="1" si="13"/>
        <v>S3</v>
      </c>
      <c r="T7" s="140" t="str">
        <f t="shared" ca="1" si="13"/>
        <v>S3</v>
      </c>
      <c r="U7" s="140" t="str">
        <f t="shared" ca="1" si="13"/>
        <v>S3</v>
      </c>
      <c r="V7" s="140" t="str">
        <f t="shared" ca="1" si="13"/>
        <v>R</v>
      </c>
      <c r="W7" s="140" t="str">
        <f t="shared" ca="1" si="13"/>
        <v>M</v>
      </c>
      <c r="X7" s="140" t="str">
        <f t="shared" ca="1" si="13"/>
        <v>M</v>
      </c>
      <c r="Y7" s="140" t="str">
        <f t="shared" ca="1" si="13"/>
        <v>M</v>
      </c>
      <c r="Z7" s="140" t="str">
        <f t="shared" ca="1" si="13"/>
        <v>R</v>
      </c>
      <c r="AA7" s="140" t="str">
        <f t="shared" ca="1" si="13"/>
        <v>R</v>
      </c>
      <c r="AB7" s="140" t="str">
        <f t="shared" ca="1" si="13"/>
        <v>R</v>
      </c>
      <c r="AC7" s="140" t="str">
        <f t="shared" ca="1" si="13"/>
        <v>S3</v>
      </c>
      <c r="AD7" s="140" t="str">
        <f t="shared" ca="1" si="13"/>
        <v>S3</v>
      </c>
      <c r="AE7" s="140" t="str">
        <f t="shared" ca="1" si="13"/>
        <v>S3</v>
      </c>
      <c r="AF7" s="140" t="str">
        <f t="shared" ca="1" si="13"/>
        <v>R</v>
      </c>
      <c r="AG7" s="140" t="str">
        <f t="shared" ca="1" si="13"/>
        <v>M</v>
      </c>
      <c r="AI7" s="178">
        <f t="shared" ca="1" si="2"/>
        <v>10</v>
      </c>
      <c r="AJ7" s="185">
        <f t="shared" ca="1" si="2"/>
        <v>0</v>
      </c>
      <c r="AK7" s="178">
        <f t="shared" ca="1" si="2"/>
        <v>0</v>
      </c>
      <c r="AL7" s="178">
        <f t="shared" ca="1" si="2"/>
        <v>0</v>
      </c>
      <c r="AM7" s="178">
        <f t="shared" ca="1" si="2"/>
        <v>0</v>
      </c>
      <c r="AN7" s="178">
        <f t="shared" ca="1" si="2"/>
        <v>0</v>
      </c>
      <c r="AO7" s="178">
        <f t="shared" ca="1" si="2"/>
        <v>0</v>
      </c>
      <c r="AP7" s="178">
        <f t="shared" ca="1" si="2"/>
        <v>0</v>
      </c>
      <c r="AQ7" s="178">
        <f t="shared" ca="1" si="2"/>
        <v>0</v>
      </c>
      <c r="AR7" s="178">
        <f t="shared" ca="1" si="2"/>
        <v>0</v>
      </c>
      <c r="AS7" s="178">
        <f t="shared" ca="1" si="6"/>
        <v>10</v>
      </c>
      <c r="AT7" s="178">
        <f t="shared" ca="1" si="6"/>
        <v>11</v>
      </c>
      <c r="AU7" s="178">
        <f t="shared" ca="1" si="6"/>
        <v>0</v>
      </c>
      <c r="AV7" s="178">
        <f t="shared" ca="1" si="6"/>
        <v>0</v>
      </c>
      <c r="AW7" s="178">
        <f t="shared" ca="1" si="6"/>
        <v>0</v>
      </c>
      <c r="AX7" s="178">
        <f t="shared" ca="1" si="6"/>
        <v>0</v>
      </c>
      <c r="AY7" s="178">
        <f t="shared" ca="1" si="6"/>
        <v>0</v>
      </c>
      <c r="AZ7" s="178">
        <f t="shared" ca="1" si="6"/>
        <v>0</v>
      </c>
      <c r="BA7" s="178">
        <f t="shared" ca="1" si="6"/>
        <v>0</v>
      </c>
      <c r="BB7" s="178">
        <f t="shared" ca="1" si="6"/>
        <v>0</v>
      </c>
      <c r="BC7" s="178">
        <f t="shared" ca="1" si="7"/>
        <v>0</v>
      </c>
      <c r="BD7" s="178">
        <f t="shared" ca="1" si="7"/>
        <v>0</v>
      </c>
      <c r="BE7" s="178">
        <f t="shared" ca="1" si="7"/>
        <v>0</v>
      </c>
      <c r="BF7" s="178">
        <f t="shared" ca="1" si="7"/>
        <v>0</v>
      </c>
      <c r="BG7" s="178">
        <f t="shared" ca="1" si="7"/>
        <v>0</v>
      </c>
      <c r="BH7" s="178">
        <f t="shared" ca="1" si="7"/>
        <v>0</v>
      </c>
      <c r="BI7" s="178">
        <f t="shared" ca="1" si="7"/>
        <v>0</v>
      </c>
      <c r="BJ7" s="178">
        <f t="shared" ca="1" si="7"/>
        <v>0</v>
      </c>
      <c r="BK7" s="178">
        <f t="shared" ca="1" si="7"/>
        <v>0</v>
      </c>
      <c r="BL7" s="178">
        <f t="shared" ca="1" si="7"/>
        <v>0</v>
      </c>
      <c r="BM7" s="178">
        <f t="shared" ca="1" si="8"/>
        <v>0</v>
      </c>
      <c r="BN7" s="178">
        <f t="shared" ca="1" si="8"/>
        <v>0</v>
      </c>
      <c r="BO7" s="178">
        <f t="shared" ca="1" si="8"/>
        <v>0</v>
      </c>
      <c r="BP7" s="178">
        <f t="shared" ca="1" si="8"/>
        <v>0</v>
      </c>
      <c r="BQ7" s="178">
        <f t="shared" ca="1" si="8"/>
        <v>0</v>
      </c>
      <c r="BR7" s="178">
        <f t="shared" ca="1" si="8"/>
        <v>0</v>
      </c>
      <c r="BS7" s="178">
        <f t="shared" ca="1" si="8"/>
        <v>0</v>
      </c>
      <c r="BT7" s="178">
        <f t="shared" ca="1" si="8"/>
        <v>0</v>
      </c>
      <c r="BU7" s="178">
        <f t="shared" ca="1" si="8"/>
        <v>0</v>
      </c>
      <c r="BV7" s="178">
        <f t="shared" ca="1" si="8"/>
        <v>0</v>
      </c>
      <c r="BW7" s="178">
        <f t="shared" ca="1" si="9"/>
        <v>0</v>
      </c>
      <c r="BX7" s="178">
        <f t="shared" ca="1" si="9"/>
        <v>0</v>
      </c>
      <c r="BY7" s="178">
        <f t="shared" ca="1" si="9"/>
        <v>0</v>
      </c>
      <c r="BZ7" s="178">
        <f t="shared" ca="1" si="9"/>
        <v>0</v>
      </c>
      <c r="CA7" s="178">
        <f t="shared" ca="1" si="9"/>
        <v>0</v>
      </c>
      <c r="CB7" s="178">
        <f t="shared" ca="1" si="9"/>
        <v>0</v>
      </c>
      <c r="CC7" s="172"/>
      <c r="CD7" s="178">
        <f t="shared" ca="1" si="10"/>
        <v>31</v>
      </c>
      <c r="CF7" s="186" t="s">
        <v>24</v>
      </c>
      <c r="CH7" s="175"/>
      <c r="CI7" s="140" t="str">
        <f t="shared" ref="CI7" ca="1" si="14">IF(CI4="","",INDEX(Cycle_Low,MOD(CI4-départ,durée)+1))</f>
        <v>R</v>
      </c>
      <c r="CJ7" s="187"/>
    </row>
    <row r="8" spans="1:194" ht="12.95" customHeight="1" x14ac:dyDescent="0.2">
      <c r="A8" s="50">
        <f>Cycles!C6</f>
        <v>3457</v>
      </c>
      <c r="B8" s="239">
        <f>Cycles!D6</f>
        <v>0</v>
      </c>
      <c r="C8" s="140" t="str">
        <f t="shared" ref="C8:AG8" ca="1" si="15">IF(C4="","",INDEX(Cycle_Hubert,MOD(C4-départ,durée)+1))</f>
        <v>M</v>
      </c>
      <c r="D8" s="140" t="str">
        <f t="shared" ca="1" si="15"/>
        <v>M</v>
      </c>
      <c r="E8" s="140" t="str">
        <f t="shared" ca="1" si="15"/>
        <v>R</v>
      </c>
      <c r="F8" s="140" t="str">
        <f t="shared" ca="1" si="15"/>
        <v>R</v>
      </c>
      <c r="G8" s="140" t="str">
        <f t="shared" ca="1" si="15"/>
        <v>R</v>
      </c>
      <c r="H8" s="140" t="str">
        <f t="shared" ca="1" si="15"/>
        <v>S3</v>
      </c>
      <c r="I8" s="140" t="str">
        <f t="shared" ca="1" si="15"/>
        <v>S3</v>
      </c>
      <c r="J8" s="140" t="str">
        <f t="shared" ca="1" si="15"/>
        <v>S3</v>
      </c>
      <c r="K8" s="140" t="str">
        <f t="shared" ca="1" si="15"/>
        <v>R</v>
      </c>
      <c r="L8" s="140" t="str">
        <f t="shared" ca="1" si="15"/>
        <v>M</v>
      </c>
      <c r="M8" s="140" t="str">
        <f t="shared" ca="1" si="15"/>
        <v>M</v>
      </c>
      <c r="N8" s="140" t="str">
        <f t="shared" ca="1" si="15"/>
        <v>M</v>
      </c>
      <c r="O8" s="140" t="str">
        <f t="shared" ca="1" si="15"/>
        <v>M</v>
      </c>
      <c r="P8" s="140" t="str">
        <f t="shared" ca="1" si="15"/>
        <v>R</v>
      </c>
      <c r="Q8" s="140" t="str">
        <f t="shared" ca="1" si="15"/>
        <v>R</v>
      </c>
      <c r="R8" s="140" t="str">
        <f t="shared" ca="1" si="15"/>
        <v>S3</v>
      </c>
      <c r="S8" s="140" t="str">
        <f t="shared" ca="1" si="15"/>
        <v>S3</v>
      </c>
      <c r="T8" s="140" t="str">
        <f t="shared" ca="1" si="15"/>
        <v>S3</v>
      </c>
      <c r="U8" s="140" t="str">
        <f t="shared" ca="1" si="15"/>
        <v>S3</v>
      </c>
      <c r="V8" s="140" t="str">
        <f t="shared" ca="1" si="15"/>
        <v>R</v>
      </c>
      <c r="W8" s="140" t="str">
        <f t="shared" ca="1" si="15"/>
        <v>M</v>
      </c>
      <c r="X8" s="140" t="str">
        <f t="shared" ca="1" si="15"/>
        <v>M</v>
      </c>
      <c r="Y8" s="140" t="str">
        <f t="shared" ca="1" si="15"/>
        <v>M</v>
      </c>
      <c r="Z8" s="140" t="str">
        <f t="shared" ca="1" si="15"/>
        <v>R</v>
      </c>
      <c r="AA8" s="140" t="str">
        <f t="shared" ca="1" si="15"/>
        <v>R</v>
      </c>
      <c r="AB8" s="140" t="str">
        <f t="shared" ca="1" si="15"/>
        <v>R</v>
      </c>
      <c r="AC8" s="140" t="str">
        <f t="shared" ca="1" si="15"/>
        <v>S3</v>
      </c>
      <c r="AD8" s="140" t="str">
        <f t="shared" ca="1" si="15"/>
        <v>S3</v>
      </c>
      <c r="AE8" s="140" t="str">
        <f t="shared" ca="1" si="15"/>
        <v>S3</v>
      </c>
      <c r="AF8" s="140" t="str">
        <f t="shared" ca="1" si="15"/>
        <v>R</v>
      </c>
      <c r="AG8" s="140" t="str">
        <f t="shared" ca="1" si="15"/>
        <v>M</v>
      </c>
      <c r="AI8" s="178">
        <f t="shared" ca="1" si="2"/>
        <v>10</v>
      </c>
      <c r="AJ8" s="185">
        <f t="shared" ca="1" si="2"/>
        <v>0</v>
      </c>
      <c r="AK8" s="178">
        <f t="shared" ca="1" si="2"/>
        <v>0</v>
      </c>
      <c r="AL8" s="178">
        <f t="shared" ca="1" si="2"/>
        <v>0</v>
      </c>
      <c r="AM8" s="178">
        <f t="shared" ca="1" si="2"/>
        <v>0</v>
      </c>
      <c r="AN8" s="178">
        <f t="shared" ca="1" si="2"/>
        <v>0</v>
      </c>
      <c r="AO8" s="178">
        <f t="shared" ca="1" si="2"/>
        <v>0</v>
      </c>
      <c r="AP8" s="178">
        <f t="shared" ca="1" si="2"/>
        <v>0</v>
      </c>
      <c r="AQ8" s="178">
        <f t="shared" ca="1" si="2"/>
        <v>0</v>
      </c>
      <c r="AR8" s="178">
        <f t="shared" ca="1" si="2"/>
        <v>0</v>
      </c>
      <c r="AS8" s="178">
        <f t="shared" ca="1" si="6"/>
        <v>10</v>
      </c>
      <c r="AT8" s="178">
        <f t="shared" ca="1" si="6"/>
        <v>11</v>
      </c>
      <c r="AU8" s="178">
        <f t="shared" ca="1" si="6"/>
        <v>0</v>
      </c>
      <c r="AV8" s="178">
        <f t="shared" ca="1" si="6"/>
        <v>0</v>
      </c>
      <c r="AW8" s="178">
        <f t="shared" ca="1" si="6"/>
        <v>0</v>
      </c>
      <c r="AX8" s="178">
        <f t="shared" ca="1" si="6"/>
        <v>0</v>
      </c>
      <c r="AY8" s="178">
        <f t="shared" ca="1" si="6"/>
        <v>0</v>
      </c>
      <c r="AZ8" s="178">
        <f t="shared" ca="1" si="6"/>
        <v>0</v>
      </c>
      <c r="BA8" s="178">
        <f t="shared" ca="1" si="6"/>
        <v>0</v>
      </c>
      <c r="BB8" s="178">
        <f t="shared" ca="1" si="6"/>
        <v>0</v>
      </c>
      <c r="BC8" s="178">
        <f t="shared" ca="1" si="7"/>
        <v>0</v>
      </c>
      <c r="BD8" s="178">
        <f t="shared" ca="1" si="7"/>
        <v>0</v>
      </c>
      <c r="BE8" s="178">
        <f t="shared" ca="1" si="7"/>
        <v>0</v>
      </c>
      <c r="BF8" s="178">
        <f t="shared" ca="1" si="7"/>
        <v>0</v>
      </c>
      <c r="BG8" s="178">
        <f t="shared" ca="1" si="7"/>
        <v>0</v>
      </c>
      <c r="BH8" s="178">
        <f t="shared" ca="1" si="7"/>
        <v>0</v>
      </c>
      <c r="BI8" s="178">
        <f t="shared" ca="1" si="7"/>
        <v>0</v>
      </c>
      <c r="BJ8" s="178">
        <f t="shared" ca="1" si="7"/>
        <v>0</v>
      </c>
      <c r="BK8" s="178">
        <f t="shared" ca="1" si="7"/>
        <v>0</v>
      </c>
      <c r="BL8" s="178">
        <f t="shared" ca="1" si="7"/>
        <v>0</v>
      </c>
      <c r="BM8" s="178">
        <f t="shared" ca="1" si="8"/>
        <v>0</v>
      </c>
      <c r="BN8" s="178">
        <f t="shared" ca="1" si="8"/>
        <v>0</v>
      </c>
      <c r="BO8" s="178">
        <f t="shared" ca="1" si="8"/>
        <v>0</v>
      </c>
      <c r="BP8" s="178">
        <f t="shared" ca="1" si="8"/>
        <v>0</v>
      </c>
      <c r="BQ8" s="178">
        <f t="shared" ca="1" si="8"/>
        <v>0</v>
      </c>
      <c r="BR8" s="178">
        <f t="shared" ca="1" si="8"/>
        <v>0</v>
      </c>
      <c r="BS8" s="178">
        <f t="shared" ca="1" si="8"/>
        <v>0</v>
      </c>
      <c r="BT8" s="178">
        <f t="shared" ca="1" si="8"/>
        <v>0</v>
      </c>
      <c r="BU8" s="178">
        <f t="shared" ca="1" si="8"/>
        <v>0</v>
      </c>
      <c r="BV8" s="178">
        <f t="shared" ca="1" si="8"/>
        <v>0</v>
      </c>
      <c r="BW8" s="178">
        <f t="shared" ca="1" si="9"/>
        <v>0</v>
      </c>
      <c r="BX8" s="178">
        <f t="shared" ca="1" si="9"/>
        <v>0</v>
      </c>
      <c r="BY8" s="178">
        <f t="shared" ca="1" si="9"/>
        <v>0</v>
      </c>
      <c r="BZ8" s="178">
        <f t="shared" ca="1" si="9"/>
        <v>0</v>
      </c>
      <c r="CA8" s="178">
        <f t="shared" ca="1" si="9"/>
        <v>0</v>
      </c>
      <c r="CB8" s="178">
        <f t="shared" ca="1" si="9"/>
        <v>0</v>
      </c>
      <c r="CC8" s="172"/>
      <c r="CD8" s="178">
        <f t="shared" ca="1" si="10"/>
        <v>31</v>
      </c>
      <c r="CF8" s="186" t="s">
        <v>25</v>
      </c>
      <c r="CH8" s="175"/>
      <c r="CI8" s="140" t="str">
        <f t="shared" ref="CI8" ca="1" si="16">IF(CI4="","",INDEX(Cycle_Hubert,MOD(CI4-départ,durée)+1))</f>
        <v>R</v>
      </c>
      <c r="CJ8" s="187"/>
    </row>
    <row r="9" spans="1:194" ht="12.95" customHeight="1" x14ac:dyDescent="0.2">
      <c r="A9" s="50">
        <f>Cycles!C7</f>
        <v>2779</v>
      </c>
      <c r="B9" s="239">
        <f>Cycles!D7</f>
        <v>0</v>
      </c>
      <c r="C9" s="140" t="str">
        <f t="shared" ref="C9:AG9" ca="1" si="17">IF(C4="","",INDEX(Cycle_Paulo,MOD(C4-départ,durée)+1))</f>
        <v>M</v>
      </c>
      <c r="D9" s="140" t="str">
        <f t="shared" ca="1" si="17"/>
        <v>M</v>
      </c>
      <c r="E9" s="140" t="str">
        <f t="shared" ca="1" si="17"/>
        <v>R</v>
      </c>
      <c r="F9" s="140" t="str">
        <f t="shared" ca="1" si="17"/>
        <v>R</v>
      </c>
      <c r="G9" s="140" t="str">
        <f t="shared" ca="1" si="17"/>
        <v>R</v>
      </c>
      <c r="H9" s="140" t="str">
        <f t="shared" ca="1" si="17"/>
        <v>S3</v>
      </c>
      <c r="I9" s="140" t="str">
        <f t="shared" ca="1" si="17"/>
        <v>S3</v>
      </c>
      <c r="J9" s="140" t="str">
        <f t="shared" ca="1" si="17"/>
        <v>S3</v>
      </c>
      <c r="K9" s="140" t="str">
        <f t="shared" ca="1" si="17"/>
        <v>R</v>
      </c>
      <c r="L9" s="140" t="str">
        <f t="shared" ca="1" si="17"/>
        <v>M</v>
      </c>
      <c r="M9" s="140" t="str">
        <f t="shared" ca="1" si="17"/>
        <v>M</v>
      </c>
      <c r="N9" s="140" t="str">
        <f t="shared" ca="1" si="17"/>
        <v>M</v>
      </c>
      <c r="O9" s="140" t="str">
        <f t="shared" ca="1" si="17"/>
        <v>M</v>
      </c>
      <c r="P9" s="140" t="str">
        <f t="shared" ca="1" si="17"/>
        <v>R</v>
      </c>
      <c r="Q9" s="140" t="str">
        <f t="shared" ca="1" si="17"/>
        <v>R</v>
      </c>
      <c r="R9" s="140" t="str">
        <f t="shared" ca="1" si="17"/>
        <v>S3</v>
      </c>
      <c r="S9" s="140" t="str">
        <f t="shared" ca="1" si="17"/>
        <v>S3</v>
      </c>
      <c r="T9" s="140" t="str">
        <f t="shared" ca="1" si="17"/>
        <v>S3</v>
      </c>
      <c r="U9" s="140" t="str">
        <f t="shared" ca="1" si="17"/>
        <v>S3</v>
      </c>
      <c r="V9" s="140" t="str">
        <f t="shared" ca="1" si="17"/>
        <v>R</v>
      </c>
      <c r="W9" s="140" t="str">
        <f t="shared" ca="1" si="17"/>
        <v>M</v>
      </c>
      <c r="X9" s="140" t="str">
        <f t="shared" ca="1" si="17"/>
        <v>M</v>
      </c>
      <c r="Y9" s="140" t="str">
        <f t="shared" ca="1" si="17"/>
        <v>M</v>
      </c>
      <c r="Z9" s="140" t="str">
        <f t="shared" ca="1" si="17"/>
        <v>R</v>
      </c>
      <c r="AA9" s="140" t="str">
        <f t="shared" ca="1" si="17"/>
        <v>R</v>
      </c>
      <c r="AB9" s="140" t="str">
        <f t="shared" ca="1" si="17"/>
        <v>R</v>
      </c>
      <c r="AC9" s="140" t="str">
        <f t="shared" ca="1" si="17"/>
        <v>S3</v>
      </c>
      <c r="AD9" s="140" t="str">
        <f t="shared" ca="1" si="17"/>
        <v>S3</v>
      </c>
      <c r="AE9" s="140" t="str">
        <f t="shared" ca="1" si="17"/>
        <v>S3</v>
      </c>
      <c r="AF9" s="140" t="str">
        <f t="shared" ca="1" si="17"/>
        <v>R</v>
      </c>
      <c r="AG9" s="140" t="str">
        <f t="shared" ca="1" si="17"/>
        <v>M</v>
      </c>
      <c r="AI9" s="178">
        <f t="shared" ca="1" si="2"/>
        <v>10</v>
      </c>
      <c r="AJ9" s="185">
        <f t="shared" ca="1" si="2"/>
        <v>0</v>
      </c>
      <c r="AK9" s="178">
        <f t="shared" ca="1" si="2"/>
        <v>0</v>
      </c>
      <c r="AL9" s="178">
        <f t="shared" ca="1" si="2"/>
        <v>0</v>
      </c>
      <c r="AM9" s="178">
        <f t="shared" ca="1" si="2"/>
        <v>0</v>
      </c>
      <c r="AN9" s="178">
        <f t="shared" ca="1" si="2"/>
        <v>0</v>
      </c>
      <c r="AO9" s="178">
        <f t="shared" ca="1" si="2"/>
        <v>0</v>
      </c>
      <c r="AP9" s="178">
        <f t="shared" ca="1" si="2"/>
        <v>0</v>
      </c>
      <c r="AQ9" s="178">
        <f t="shared" ca="1" si="2"/>
        <v>0</v>
      </c>
      <c r="AR9" s="178">
        <f t="shared" ca="1" si="2"/>
        <v>0</v>
      </c>
      <c r="AS9" s="178">
        <f t="shared" ca="1" si="6"/>
        <v>10</v>
      </c>
      <c r="AT9" s="178">
        <f t="shared" ca="1" si="6"/>
        <v>11</v>
      </c>
      <c r="AU9" s="178">
        <f t="shared" ca="1" si="6"/>
        <v>0</v>
      </c>
      <c r="AV9" s="178">
        <f t="shared" ca="1" si="6"/>
        <v>0</v>
      </c>
      <c r="AW9" s="178">
        <f t="shared" ca="1" si="6"/>
        <v>0</v>
      </c>
      <c r="AX9" s="178">
        <f t="shared" ca="1" si="6"/>
        <v>0</v>
      </c>
      <c r="AY9" s="178">
        <f t="shared" ca="1" si="6"/>
        <v>0</v>
      </c>
      <c r="AZ9" s="178">
        <f t="shared" ca="1" si="6"/>
        <v>0</v>
      </c>
      <c r="BA9" s="178">
        <f t="shared" ca="1" si="6"/>
        <v>0</v>
      </c>
      <c r="BB9" s="178">
        <f t="shared" ca="1" si="6"/>
        <v>0</v>
      </c>
      <c r="BC9" s="178">
        <f t="shared" ca="1" si="7"/>
        <v>0</v>
      </c>
      <c r="BD9" s="178">
        <f t="shared" ca="1" si="7"/>
        <v>0</v>
      </c>
      <c r="BE9" s="178">
        <f t="shared" ca="1" si="7"/>
        <v>0</v>
      </c>
      <c r="BF9" s="178">
        <f t="shared" ca="1" si="7"/>
        <v>0</v>
      </c>
      <c r="BG9" s="178">
        <f t="shared" ca="1" si="7"/>
        <v>0</v>
      </c>
      <c r="BH9" s="178">
        <f t="shared" ca="1" si="7"/>
        <v>0</v>
      </c>
      <c r="BI9" s="178">
        <f t="shared" ca="1" si="7"/>
        <v>0</v>
      </c>
      <c r="BJ9" s="178">
        <f t="shared" ca="1" si="7"/>
        <v>0</v>
      </c>
      <c r="BK9" s="178">
        <f t="shared" ca="1" si="7"/>
        <v>0</v>
      </c>
      <c r="BL9" s="178">
        <f t="shared" ca="1" si="7"/>
        <v>0</v>
      </c>
      <c r="BM9" s="178">
        <f t="shared" ca="1" si="8"/>
        <v>0</v>
      </c>
      <c r="BN9" s="178">
        <f t="shared" ca="1" si="8"/>
        <v>0</v>
      </c>
      <c r="BO9" s="178">
        <f t="shared" ca="1" si="8"/>
        <v>0</v>
      </c>
      <c r="BP9" s="178">
        <f t="shared" ca="1" si="8"/>
        <v>0</v>
      </c>
      <c r="BQ9" s="178">
        <f t="shared" ca="1" si="8"/>
        <v>0</v>
      </c>
      <c r="BR9" s="178">
        <f t="shared" ca="1" si="8"/>
        <v>0</v>
      </c>
      <c r="BS9" s="178">
        <f t="shared" ca="1" si="8"/>
        <v>0</v>
      </c>
      <c r="BT9" s="178">
        <f t="shared" ca="1" si="8"/>
        <v>0</v>
      </c>
      <c r="BU9" s="178">
        <f t="shared" ca="1" si="8"/>
        <v>0</v>
      </c>
      <c r="BV9" s="178">
        <f t="shared" ca="1" si="8"/>
        <v>0</v>
      </c>
      <c r="BW9" s="178">
        <f t="shared" ca="1" si="9"/>
        <v>0</v>
      </c>
      <c r="BX9" s="178">
        <f t="shared" ca="1" si="9"/>
        <v>0</v>
      </c>
      <c r="BY9" s="178">
        <f t="shared" ca="1" si="9"/>
        <v>0</v>
      </c>
      <c r="BZ9" s="178">
        <f t="shared" ca="1" si="9"/>
        <v>0</v>
      </c>
      <c r="CA9" s="178">
        <f t="shared" ca="1" si="9"/>
        <v>0</v>
      </c>
      <c r="CB9" s="178">
        <f t="shared" ca="1" si="9"/>
        <v>0</v>
      </c>
      <c r="CC9" s="172"/>
      <c r="CD9" s="178">
        <f t="shared" ca="1" si="10"/>
        <v>31</v>
      </c>
      <c r="CF9" s="186" t="s">
        <v>26</v>
      </c>
      <c r="CH9" s="175"/>
      <c r="CI9" s="140" t="str">
        <f t="shared" ref="CI9" ca="1" si="18">IF(CI4="","",INDEX(Cycle_Paulo,MOD(CI4-départ,durée)+1))</f>
        <v>R</v>
      </c>
      <c r="CJ9" s="187"/>
    </row>
    <row r="10" spans="1:194" ht="12.95" customHeight="1" x14ac:dyDescent="0.2">
      <c r="A10" s="50">
        <f>Cycles!C8</f>
        <v>7097</v>
      </c>
      <c r="B10" s="239">
        <f>Cycles!D8</f>
        <v>0</v>
      </c>
      <c r="C10" s="140" t="str">
        <f t="shared" ref="C10:AG10" ca="1" si="19">IF(C4="","",INDEX(Cycle_Thierry,MOD(C4-départ,durée)+1))</f>
        <v>M</v>
      </c>
      <c r="D10" s="140" t="str">
        <f t="shared" ca="1" si="19"/>
        <v>M</v>
      </c>
      <c r="E10" s="140" t="str">
        <f t="shared" ca="1" si="19"/>
        <v>R</v>
      </c>
      <c r="F10" s="140" t="str">
        <f t="shared" ca="1" si="19"/>
        <v>R</v>
      </c>
      <c r="G10" s="140" t="str">
        <f t="shared" ca="1" si="19"/>
        <v>R</v>
      </c>
      <c r="H10" s="140" t="str">
        <f t="shared" ca="1" si="19"/>
        <v>S3</v>
      </c>
      <c r="I10" s="140" t="str">
        <f t="shared" ca="1" si="19"/>
        <v>S3</v>
      </c>
      <c r="J10" s="140" t="str">
        <f t="shared" ca="1" si="19"/>
        <v>S3</v>
      </c>
      <c r="K10" s="140" t="str">
        <f t="shared" ca="1" si="19"/>
        <v>R</v>
      </c>
      <c r="L10" s="140" t="str">
        <f t="shared" ca="1" si="19"/>
        <v>M</v>
      </c>
      <c r="M10" s="140" t="str">
        <f t="shared" ca="1" si="19"/>
        <v>M</v>
      </c>
      <c r="N10" s="140" t="str">
        <f t="shared" ca="1" si="19"/>
        <v>M</v>
      </c>
      <c r="O10" s="140" t="str">
        <f t="shared" ca="1" si="19"/>
        <v>M</v>
      </c>
      <c r="P10" s="140" t="str">
        <f t="shared" ca="1" si="19"/>
        <v>R</v>
      </c>
      <c r="Q10" s="140" t="str">
        <f t="shared" ca="1" si="19"/>
        <v>R</v>
      </c>
      <c r="R10" s="140" t="str">
        <f t="shared" ca="1" si="19"/>
        <v>S3</v>
      </c>
      <c r="S10" s="140" t="str">
        <f t="shared" ca="1" si="19"/>
        <v>S3</v>
      </c>
      <c r="T10" s="140" t="str">
        <f t="shared" ca="1" si="19"/>
        <v>S3</v>
      </c>
      <c r="U10" s="140" t="str">
        <f t="shared" ca="1" si="19"/>
        <v>S3</v>
      </c>
      <c r="V10" s="140" t="str">
        <f t="shared" ca="1" si="19"/>
        <v>R</v>
      </c>
      <c r="W10" s="140" t="str">
        <f t="shared" ca="1" si="19"/>
        <v>M</v>
      </c>
      <c r="X10" s="140" t="str">
        <f t="shared" ca="1" si="19"/>
        <v>M</v>
      </c>
      <c r="Y10" s="140" t="str">
        <f t="shared" ca="1" si="19"/>
        <v>M</v>
      </c>
      <c r="Z10" s="140" t="str">
        <f t="shared" ca="1" si="19"/>
        <v>R</v>
      </c>
      <c r="AA10" s="140" t="str">
        <f t="shared" ca="1" si="19"/>
        <v>R</v>
      </c>
      <c r="AB10" s="140" t="str">
        <f t="shared" ca="1" si="19"/>
        <v>R</v>
      </c>
      <c r="AC10" s="140" t="str">
        <f t="shared" ca="1" si="19"/>
        <v>S3</v>
      </c>
      <c r="AD10" s="140" t="str">
        <f t="shared" ca="1" si="19"/>
        <v>S3</v>
      </c>
      <c r="AE10" s="140" t="str">
        <f t="shared" ca="1" si="19"/>
        <v>S3</v>
      </c>
      <c r="AF10" s="140" t="str">
        <f t="shared" ca="1" si="19"/>
        <v>R</v>
      </c>
      <c r="AG10" s="140" t="str">
        <f t="shared" ca="1" si="19"/>
        <v>M</v>
      </c>
      <c r="AI10" s="178">
        <f t="shared" ca="1" si="2"/>
        <v>10</v>
      </c>
      <c r="AJ10" s="185">
        <f t="shared" ca="1" si="2"/>
        <v>0</v>
      </c>
      <c r="AK10" s="178">
        <f t="shared" ca="1" si="2"/>
        <v>0</v>
      </c>
      <c r="AL10" s="178">
        <f t="shared" ca="1" si="2"/>
        <v>0</v>
      </c>
      <c r="AM10" s="178">
        <f t="shared" ca="1" si="2"/>
        <v>0</v>
      </c>
      <c r="AN10" s="178">
        <f t="shared" ca="1" si="2"/>
        <v>0</v>
      </c>
      <c r="AO10" s="178">
        <f t="shared" ca="1" si="2"/>
        <v>0</v>
      </c>
      <c r="AP10" s="178">
        <f t="shared" ca="1" si="2"/>
        <v>0</v>
      </c>
      <c r="AQ10" s="178">
        <f t="shared" ca="1" si="2"/>
        <v>0</v>
      </c>
      <c r="AR10" s="178">
        <f t="shared" ca="1" si="2"/>
        <v>0</v>
      </c>
      <c r="AS10" s="178">
        <f t="shared" ca="1" si="6"/>
        <v>10</v>
      </c>
      <c r="AT10" s="178">
        <f t="shared" ca="1" si="6"/>
        <v>11</v>
      </c>
      <c r="AU10" s="178">
        <f t="shared" ca="1" si="6"/>
        <v>0</v>
      </c>
      <c r="AV10" s="178">
        <f t="shared" ca="1" si="6"/>
        <v>0</v>
      </c>
      <c r="AW10" s="178">
        <f t="shared" ca="1" si="6"/>
        <v>0</v>
      </c>
      <c r="AX10" s="178">
        <f t="shared" ca="1" si="6"/>
        <v>0</v>
      </c>
      <c r="AY10" s="178">
        <f t="shared" ca="1" si="6"/>
        <v>0</v>
      </c>
      <c r="AZ10" s="178">
        <f t="shared" ca="1" si="6"/>
        <v>0</v>
      </c>
      <c r="BA10" s="178">
        <f t="shared" ca="1" si="6"/>
        <v>0</v>
      </c>
      <c r="BB10" s="178">
        <f t="shared" ca="1" si="6"/>
        <v>0</v>
      </c>
      <c r="BC10" s="178">
        <f t="shared" ca="1" si="7"/>
        <v>0</v>
      </c>
      <c r="BD10" s="178">
        <f t="shared" ca="1" si="7"/>
        <v>0</v>
      </c>
      <c r="BE10" s="178">
        <f t="shared" ca="1" si="7"/>
        <v>0</v>
      </c>
      <c r="BF10" s="178">
        <f t="shared" ca="1" si="7"/>
        <v>0</v>
      </c>
      <c r="BG10" s="178">
        <f t="shared" ca="1" si="7"/>
        <v>0</v>
      </c>
      <c r="BH10" s="178">
        <f t="shared" ca="1" si="7"/>
        <v>0</v>
      </c>
      <c r="BI10" s="178">
        <f t="shared" ca="1" si="7"/>
        <v>0</v>
      </c>
      <c r="BJ10" s="178">
        <f t="shared" ca="1" si="7"/>
        <v>0</v>
      </c>
      <c r="BK10" s="178">
        <f t="shared" ca="1" si="7"/>
        <v>0</v>
      </c>
      <c r="BL10" s="178">
        <f t="shared" ca="1" si="7"/>
        <v>0</v>
      </c>
      <c r="BM10" s="178">
        <f t="shared" ca="1" si="8"/>
        <v>0</v>
      </c>
      <c r="BN10" s="178">
        <f t="shared" ca="1" si="8"/>
        <v>0</v>
      </c>
      <c r="BO10" s="178">
        <f t="shared" ca="1" si="8"/>
        <v>0</v>
      </c>
      <c r="BP10" s="178">
        <f t="shared" ca="1" si="8"/>
        <v>0</v>
      </c>
      <c r="BQ10" s="178">
        <f t="shared" ca="1" si="8"/>
        <v>0</v>
      </c>
      <c r="BR10" s="178">
        <f t="shared" ca="1" si="8"/>
        <v>0</v>
      </c>
      <c r="BS10" s="178">
        <f t="shared" ca="1" si="8"/>
        <v>0</v>
      </c>
      <c r="BT10" s="178">
        <f t="shared" ca="1" si="8"/>
        <v>0</v>
      </c>
      <c r="BU10" s="178">
        <f t="shared" ca="1" si="8"/>
        <v>0</v>
      </c>
      <c r="BV10" s="178">
        <f t="shared" ca="1" si="8"/>
        <v>0</v>
      </c>
      <c r="BW10" s="178">
        <f t="shared" ca="1" si="9"/>
        <v>0</v>
      </c>
      <c r="BX10" s="178">
        <f t="shared" ca="1" si="9"/>
        <v>0</v>
      </c>
      <c r="BY10" s="178">
        <f t="shared" ca="1" si="9"/>
        <v>0</v>
      </c>
      <c r="BZ10" s="178">
        <f t="shared" ca="1" si="9"/>
        <v>0</v>
      </c>
      <c r="CA10" s="178">
        <f t="shared" ca="1" si="9"/>
        <v>0</v>
      </c>
      <c r="CB10" s="178">
        <f t="shared" ca="1" si="9"/>
        <v>0</v>
      </c>
      <c r="CC10" s="172"/>
      <c r="CD10" s="178">
        <f t="shared" ca="1" si="10"/>
        <v>31</v>
      </c>
      <c r="CF10" s="189" t="s">
        <v>27</v>
      </c>
      <c r="CH10" s="175"/>
      <c r="CI10" s="140" t="str">
        <f t="shared" ref="CI10" ca="1" si="20">IF(CI4="","",INDEX(Cycle_Thierry,MOD(CI4-départ,durée)+1))</f>
        <v>R</v>
      </c>
      <c r="CJ10" s="187"/>
    </row>
    <row r="11" spans="1:194" ht="12.95" customHeight="1" x14ac:dyDescent="0.2">
      <c r="A11" s="56">
        <f>Cycles!C9</f>
        <v>2804</v>
      </c>
      <c r="B11" s="240">
        <f>Cycles!D9</f>
        <v>0</v>
      </c>
      <c r="C11" s="140" t="str">
        <f t="shared" ref="C11:AG11" ca="1" si="21">IF(C4="","",INDEX(Cycle_Charles,MOD(C4-départ,durée)+1))</f>
        <v>M</v>
      </c>
      <c r="D11" s="140" t="str">
        <f t="shared" ca="1" si="21"/>
        <v>M</v>
      </c>
      <c r="E11" s="140" t="str">
        <f t="shared" ca="1" si="21"/>
        <v>R</v>
      </c>
      <c r="F11" s="140" t="str">
        <f t="shared" ca="1" si="21"/>
        <v>R</v>
      </c>
      <c r="G11" s="140" t="str">
        <f t="shared" ca="1" si="21"/>
        <v>R</v>
      </c>
      <c r="H11" s="140" t="str">
        <f t="shared" ca="1" si="21"/>
        <v>S3</v>
      </c>
      <c r="I11" s="140" t="str">
        <f t="shared" ca="1" si="21"/>
        <v>S3</v>
      </c>
      <c r="J11" s="140" t="str">
        <f t="shared" ca="1" si="21"/>
        <v>S3</v>
      </c>
      <c r="K11" s="140" t="str">
        <f t="shared" ca="1" si="21"/>
        <v>R</v>
      </c>
      <c r="L11" s="140" t="str">
        <f t="shared" ca="1" si="21"/>
        <v>M</v>
      </c>
      <c r="M11" s="140" t="str">
        <f t="shared" ca="1" si="21"/>
        <v>M</v>
      </c>
      <c r="N11" s="140" t="str">
        <f t="shared" ca="1" si="21"/>
        <v>M</v>
      </c>
      <c r="O11" s="140" t="str">
        <f t="shared" ca="1" si="21"/>
        <v>M</v>
      </c>
      <c r="P11" s="140" t="str">
        <f t="shared" ca="1" si="21"/>
        <v>R</v>
      </c>
      <c r="Q11" s="140" t="str">
        <f t="shared" ca="1" si="21"/>
        <v>R</v>
      </c>
      <c r="R11" s="140" t="str">
        <f t="shared" ca="1" si="21"/>
        <v>S3</v>
      </c>
      <c r="S11" s="140" t="str">
        <f t="shared" ca="1" si="21"/>
        <v>S3</v>
      </c>
      <c r="T11" s="140" t="str">
        <f t="shared" ca="1" si="21"/>
        <v>S3</v>
      </c>
      <c r="U11" s="140" t="str">
        <f t="shared" ca="1" si="21"/>
        <v>S3</v>
      </c>
      <c r="V11" s="140" t="str">
        <f t="shared" ca="1" si="21"/>
        <v>R</v>
      </c>
      <c r="W11" s="140" t="str">
        <f t="shared" ca="1" si="21"/>
        <v>M</v>
      </c>
      <c r="X11" s="140" t="str">
        <f t="shared" ca="1" si="21"/>
        <v>M</v>
      </c>
      <c r="Y11" s="140" t="str">
        <f t="shared" ca="1" si="21"/>
        <v>M</v>
      </c>
      <c r="Z11" s="140" t="str">
        <f t="shared" ca="1" si="21"/>
        <v>R</v>
      </c>
      <c r="AA11" s="140" t="str">
        <f t="shared" ca="1" si="21"/>
        <v>R</v>
      </c>
      <c r="AB11" s="140" t="str">
        <f t="shared" ca="1" si="21"/>
        <v>R</v>
      </c>
      <c r="AC11" s="140" t="str">
        <f t="shared" ca="1" si="21"/>
        <v>S3</v>
      </c>
      <c r="AD11" s="140" t="str">
        <f t="shared" ca="1" si="21"/>
        <v>S3</v>
      </c>
      <c r="AE11" s="140" t="str">
        <f t="shared" ca="1" si="21"/>
        <v>S3</v>
      </c>
      <c r="AF11" s="140" t="str">
        <f t="shared" ca="1" si="21"/>
        <v>R</v>
      </c>
      <c r="AG11" s="140" t="str">
        <f t="shared" ca="1" si="21"/>
        <v>M</v>
      </c>
      <c r="AI11" s="178">
        <f t="shared" ca="1" si="2"/>
        <v>10</v>
      </c>
      <c r="AJ11" s="178">
        <f t="shared" ca="1" si="2"/>
        <v>0</v>
      </c>
      <c r="AK11" s="178">
        <f t="shared" ca="1" si="2"/>
        <v>0</v>
      </c>
      <c r="AL11" s="178">
        <f t="shared" ca="1" si="2"/>
        <v>0</v>
      </c>
      <c r="AM11" s="178">
        <f t="shared" ca="1" si="2"/>
        <v>0</v>
      </c>
      <c r="AN11" s="178">
        <f t="shared" ca="1" si="2"/>
        <v>0</v>
      </c>
      <c r="AO11" s="178">
        <f t="shared" ca="1" si="2"/>
        <v>0</v>
      </c>
      <c r="AP11" s="178">
        <f t="shared" ca="1" si="2"/>
        <v>0</v>
      </c>
      <c r="AQ11" s="178">
        <f t="shared" ca="1" si="2"/>
        <v>0</v>
      </c>
      <c r="AR11" s="178">
        <f t="shared" ca="1" si="2"/>
        <v>0</v>
      </c>
      <c r="AS11" s="178">
        <f t="shared" ca="1" si="2"/>
        <v>10</v>
      </c>
      <c r="AT11" s="178">
        <f t="shared" ca="1" si="2"/>
        <v>11</v>
      </c>
      <c r="AU11" s="178">
        <f t="shared" ca="1" si="2"/>
        <v>0</v>
      </c>
      <c r="AV11" s="178">
        <f t="shared" ca="1" si="2"/>
        <v>0</v>
      </c>
      <c r="AW11" s="178">
        <f t="shared" ca="1" si="2"/>
        <v>0</v>
      </c>
      <c r="AX11" s="178">
        <f t="shared" ca="1" si="2"/>
        <v>0</v>
      </c>
      <c r="AY11" s="178">
        <f t="shared" ca="1" si="6"/>
        <v>0</v>
      </c>
      <c r="AZ11" s="178">
        <f t="shared" ca="1" si="6"/>
        <v>0</v>
      </c>
      <c r="BA11" s="178">
        <f t="shared" ca="1" si="6"/>
        <v>0</v>
      </c>
      <c r="BB11" s="178">
        <f t="shared" ca="1" si="6"/>
        <v>0</v>
      </c>
      <c r="BC11" s="178">
        <f t="shared" ca="1" si="6"/>
        <v>0</v>
      </c>
      <c r="BD11" s="178">
        <f t="shared" ca="1" si="6"/>
        <v>0</v>
      </c>
      <c r="BE11" s="178">
        <f t="shared" ca="1" si="6"/>
        <v>0</v>
      </c>
      <c r="BF11" s="178">
        <f t="shared" ca="1" si="6"/>
        <v>0</v>
      </c>
      <c r="BG11" s="178">
        <f t="shared" ca="1" si="6"/>
        <v>0</v>
      </c>
      <c r="BH11" s="178">
        <f t="shared" ca="1" si="6"/>
        <v>0</v>
      </c>
      <c r="BI11" s="178">
        <f t="shared" ca="1" si="7"/>
        <v>0</v>
      </c>
      <c r="BJ11" s="178">
        <f t="shared" ca="1" si="7"/>
        <v>0</v>
      </c>
      <c r="BK11" s="178">
        <f t="shared" ca="1" si="7"/>
        <v>0</v>
      </c>
      <c r="BL11" s="178">
        <f t="shared" ca="1" si="7"/>
        <v>0</v>
      </c>
      <c r="BM11" s="178">
        <f t="shared" ca="1" si="7"/>
        <v>0</v>
      </c>
      <c r="BN11" s="178">
        <f t="shared" ca="1" si="7"/>
        <v>0</v>
      </c>
      <c r="BO11" s="178">
        <f t="shared" ca="1" si="7"/>
        <v>0</v>
      </c>
      <c r="BP11" s="178">
        <f t="shared" ca="1" si="7"/>
        <v>0</v>
      </c>
      <c r="BQ11" s="178">
        <f t="shared" ca="1" si="7"/>
        <v>0</v>
      </c>
      <c r="BR11" s="178">
        <f t="shared" ca="1" si="7"/>
        <v>0</v>
      </c>
      <c r="BS11" s="178">
        <f t="shared" ca="1" si="8"/>
        <v>0</v>
      </c>
      <c r="BT11" s="178">
        <f t="shared" ca="1" si="8"/>
        <v>0</v>
      </c>
      <c r="BU11" s="178">
        <f t="shared" ca="1" si="8"/>
        <v>0</v>
      </c>
      <c r="BV11" s="178">
        <f t="shared" ca="1" si="8"/>
        <v>0</v>
      </c>
      <c r="BW11" s="178">
        <f t="shared" ca="1" si="8"/>
        <v>0</v>
      </c>
      <c r="BX11" s="178">
        <f t="shared" ca="1" si="8"/>
        <v>0</v>
      </c>
      <c r="BY11" s="178">
        <f t="shared" ca="1" si="8"/>
        <v>0</v>
      </c>
      <c r="BZ11" s="178">
        <f t="shared" ca="1" si="8"/>
        <v>0</v>
      </c>
      <c r="CA11" s="178">
        <f t="shared" ca="1" si="8"/>
        <v>0</v>
      </c>
      <c r="CB11" s="178">
        <f t="shared" ca="1" si="8"/>
        <v>0</v>
      </c>
      <c r="CC11" s="172"/>
      <c r="CD11" s="178">
        <f t="shared" ca="1" si="10"/>
        <v>31</v>
      </c>
      <c r="CF11" s="190" t="s">
        <v>28</v>
      </c>
      <c r="CG11" s="191"/>
      <c r="CH11" s="192"/>
      <c r="CI11" s="140" t="str">
        <f t="shared" ref="CI11" ca="1" si="22">IF(CI4="","",INDEX(Cycle_Charles,MOD(CI4-départ,durée)+1))</f>
        <v>R</v>
      </c>
      <c r="CJ11" s="193"/>
    </row>
    <row r="12" spans="1:194" s="198" customFormat="1" ht="5.0999999999999996" customHeight="1" x14ac:dyDescent="0.15">
      <c r="A12" s="58"/>
      <c r="B12" s="241"/>
      <c r="C12" s="141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142"/>
      <c r="AH12" s="149"/>
      <c r="AI12" s="194">
        <f t="shared" ref="AI12:AR12" si="23">COUNTIF($C12:$AG12,AI$4)</f>
        <v>0</v>
      </c>
      <c r="AJ12" s="195">
        <f t="shared" si="23"/>
        <v>0</v>
      </c>
      <c r="AK12" s="195">
        <f t="shared" si="23"/>
        <v>0</v>
      </c>
      <c r="AL12" s="195">
        <f t="shared" si="23"/>
        <v>0</v>
      </c>
      <c r="AM12" s="195">
        <f t="shared" si="23"/>
        <v>0</v>
      </c>
      <c r="AN12" s="195">
        <f t="shared" si="23"/>
        <v>0</v>
      </c>
      <c r="AO12" s="195">
        <f t="shared" si="23"/>
        <v>0</v>
      </c>
      <c r="AP12" s="195">
        <f t="shared" si="23"/>
        <v>0</v>
      </c>
      <c r="AQ12" s="195">
        <f t="shared" si="23"/>
        <v>0</v>
      </c>
      <c r="AR12" s="195">
        <f t="shared" si="23"/>
        <v>0</v>
      </c>
      <c r="AS12" s="195">
        <f t="shared" ref="AS12:BB12" si="24">COUNTIF($C12:$AG12,AS$4)</f>
        <v>0</v>
      </c>
      <c r="AT12" s="195">
        <f t="shared" si="24"/>
        <v>0</v>
      </c>
      <c r="AU12" s="195">
        <f t="shared" si="24"/>
        <v>0</v>
      </c>
      <c r="AV12" s="195">
        <f t="shared" si="24"/>
        <v>0</v>
      </c>
      <c r="AW12" s="195">
        <f t="shared" si="24"/>
        <v>0</v>
      </c>
      <c r="AX12" s="195">
        <f t="shared" si="24"/>
        <v>0</v>
      </c>
      <c r="AY12" s="195">
        <f t="shared" si="24"/>
        <v>0</v>
      </c>
      <c r="AZ12" s="195">
        <f t="shared" si="24"/>
        <v>0</v>
      </c>
      <c r="BA12" s="195">
        <f t="shared" si="24"/>
        <v>0</v>
      </c>
      <c r="BB12" s="195">
        <f t="shared" si="24"/>
        <v>0</v>
      </c>
      <c r="BC12" s="195">
        <f t="shared" ref="BC12:BL12" si="25">COUNTIF($C12:$AG12,BC$4)</f>
        <v>0</v>
      </c>
      <c r="BD12" s="195">
        <f t="shared" si="25"/>
        <v>0</v>
      </c>
      <c r="BE12" s="195">
        <f t="shared" si="25"/>
        <v>0</v>
      </c>
      <c r="BF12" s="195">
        <f t="shared" si="25"/>
        <v>0</v>
      </c>
      <c r="BG12" s="195">
        <f t="shared" si="25"/>
        <v>0</v>
      </c>
      <c r="BH12" s="195">
        <f t="shared" si="25"/>
        <v>0</v>
      </c>
      <c r="BI12" s="195">
        <f t="shared" si="25"/>
        <v>0</v>
      </c>
      <c r="BJ12" s="195">
        <f t="shared" si="25"/>
        <v>0</v>
      </c>
      <c r="BK12" s="195">
        <f t="shared" si="25"/>
        <v>0</v>
      </c>
      <c r="BL12" s="195">
        <f t="shared" si="25"/>
        <v>0</v>
      </c>
      <c r="BM12" s="195">
        <f t="shared" ref="BM12:BV12" si="26">COUNTIF($C12:$AG12,BM$4)</f>
        <v>0</v>
      </c>
      <c r="BN12" s="195">
        <f t="shared" si="26"/>
        <v>0</v>
      </c>
      <c r="BO12" s="195">
        <f t="shared" si="26"/>
        <v>0</v>
      </c>
      <c r="BP12" s="195">
        <f t="shared" si="26"/>
        <v>0</v>
      </c>
      <c r="BQ12" s="195">
        <f t="shared" si="26"/>
        <v>0</v>
      </c>
      <c r="BR12" s="195">
        <f t="shared" si="26"/>
        <v>0</v>
      </c>
      <c r="BS12" s="195">
        <f t="shared" si="26"/>
        <v>0</v>
      </c>
      <c r="BT12" s="195">
        <f t="shared" si="26"/>
        <v>0</v>
      </c>
      <c r="BU12" s="195">
        <f t="shared" si="26"/>
        <v>0</v>
      </c>
      <c r="BV12" s="195">
        <f t="shared" si="26"/>
        <v>0</v>
      </c>
      <c r="BW12" s="195">
        <f t="shared" ref="BW12:CB12" si="27">COUNTIF($C12:$AG12,BW$4)</f>
        <v>0</v>
      </c>
      <c r="BX12" s="195">
        <f t="shared" si="27"/>
        <v>0</v>
      </c>
      <c r="BY12" s="195">
        <f t="shared" si="27"/>
        <v>0</v>
      </c>
      <c r="BZ12" s="195">
        <f t="shared" si="27"/>
        <v>0</v>
      </c>
      <c r="CA12" s="195">
        <f t="shared" si="27"/>
        <v>0</v>
      </c>
      <c r="CB12" s="196">
        <f t="shared" si="27"/>
        <v>0</v>
      </c>
      <c r="CC12" s="172"/>
      <c r="CD12" s="197"/>
      <c r="CE12" s="149"/>
      <c r="CF12" s="59"/>
      <c r="CG12" s="188"/>
      <c r="CH12" s="150"/>
      <c r="CI12" s="141"/>
      <c r="CJ12" s="150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  <c r="DQ12" s="149"/>
      <c r="DR12" s="149"/>
      <c r="DS12" s="149"/>
      <c r="DT12" s="149"/>
      <c r="DU12" s="149"/>
      <c r="DV12" s="149"/>
      <c r="DW12" s="149"/>
      <c r="DX12" s="149"/>
      <c r="DY12" s="149"/>
      <c r="DZ12" s="149"/>
      <c r="EA12" s="149"/>
      <c r="EB12" s="149"/>
      <c r="EC12" s="149"/>
      <c r="ED12" s="149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</row>
    <row r="13" spans="1:194" ht="12.95" customHeight="1" x14ac:dyDescent="0.2">
      <c r="A13" s="45">
        <f>Cycles!C11</f>
        <v>2063</v>
      </c>
      <c r="B13" s="242">
        <f>Cycles!D11</f>
        <v>0</v>
      </c>
      <c r="C13" s="140" t="str">
        <f t="shared" ref="C13:AG13" ca="1" si="28">IF(C4="","",INDEX(Cycle_Max,MOD(C4-départ,durée)+1))</f>
        <v>S3</v>
      </c>
      <c r="D13" s="140" t="str">
        <f t="shared" ca="1" si="28"/>
        <v>R</v>
      </c>
      <c r="E13" s="140" t="str">
        <f t="shared" ca="1" si="28"/>
        <v>M</v>
      </c>
      <c r="F13" s="140" t="str">
        <f t="shared" ca="1" si="28"/>
        <v>M</v>
      </c>
      <c r="G13" s="140" t="str">
        <f t="shared" ca="1" si="28"/>
        <v>M</v>
      </c>
      <c r="H13" s="140" t="str">
        <f t="shared" ca="1" si="28"/>
        <v>M</v>
      </c>
      <c r="I13" s="140" t="str">
        <f t="shared" ca="1" si="28"/>
        <v>R</v>
      </c>
      <c r="J13" s="140" t="str">
        <f t="shared" ca="1" si="28"/>
        <v>R</v>
      </c>
      <c r="K13" s="140" t="str">
        <f t="shared" ca="1" si="28"/>
        <v>S3</v>
      </c>
      <c r="L13" s="140" t="str">
        <f t="shared" ca="1" si="28"/>
        <v>S3</v>
      </c>
      <c r="M13" s="140" t="str">
        <f t="shared" ca="1" si="28"/>
        <v>S3</v>
      </c>
      <c r="N13" s="140" t="str">
        <f t="shared" ca="1" si="28"/>
        <v>S3</v>
      </c>
      <c r="O13" s="140" t="str">
        <f t="shared" ca="1" si="28"/>
        <v>R</v>
      </c>
      <c r="P13" s="140" t="str">
        <f t="shared" ca="1" si="28"/>
        <v>M</v>
      </c>
      <c r="Q13" s="140" t="str">
        <f t="shared" ca="1" si="28"/>
        <v>M</v>
      </c>
      <c r="R13" s="140" t="str">
        <f t="shared" ca="1" si="28"/>
        <v>M</v>
      </c>
      <c r="S13" s="140" t="str">
        <f t="shared" ca="1" si="28"/>
        <v>R</v>
      </c>
      <c r="T13" s="140" t="str">
        <f t="shared" ca="1" si="28"/>
        <v>R</v>
      </c>
      <c r="U13" s="140" t="str">
        <f t="shared" ca="1" si="28"/>
        <v>R</v>
      </c>
      <c r="V13" s="140" t="str">
        <f t="shared" ca="1" si="28"/>
        <v>S3</v>
      </c>
      <c r="W13" s="140" t="str">
        <f t="shared" ca="1" si="28"/>
        <v>S3</v>
      </c>
      <c r="X13" s="140" t="str">
        <f t="shared" ca="1" si="28"/>
        <v>S3</v>
      </c>
      <c r="Y13" s="140" t="str">
        <f t="shared" ca="1" si="28"/>
        <v>R</v>
      </c>
      <c r="Z13" s="140" t="str">
        <f t="shared" ca="1" si="28"/>
        <v>M</v>
      </c>
      <c r="AA13" s="140" t="str">
        <f t="shared" ca="1" si="28"/>
        <v>M</v>
      </c>
      <c r="AB13" s="140" t="str">
        <f t="shared" ca="1" si="28"/>
        <v>M</v>
      </c>
      <c r="AC13" s="140" t="str">
        <f t="shared" ca="1" si="28"/>
        <v>M</v>
      </c>
      <c r="AD13" s="140" t="str">
        <f t="shared" ca="1" si="28"/>
        <v>R</v>
      </c>
      <c r="AE13" s="140" t="str">
        <f t="shared" ca="1" si="28"/>
        <v>R</v>
      </c>
      <c r="AF13" s="140" t="str">
        <f t="shared" ca="1" si="28"/>
        <v>S3</v>
      </c>
      <c r="AG13" s="140" t="str">
        <f t="shared" ca="1" si="28"/>
        <v>S3</v>
      </c>
      <c r="AI13" s="178">
        <f t="shared" ref="AI13:AR19" ca="1" si="29">COUNTIF($C13:$AG13,AI$4)</f>
        <v>11</v>
      </c>
      <c r="AJ13" s="185">
        <f t="shared" ca="1" si="29"/>
        <v>0</v>
      </c>
      <c r="AK13" s="178">
        <f t="shared" ca="1" si="29"/>
        <v>0</v>
      </c>
      <c r="AL13" s="178">
        <f t="shared" ca="1" si="29"/>
        <v>0</v>
      </c>
      <c r="AM13" s="178">
        <f t="shared" ca="1" si="29"/>
        <v>0</v>
      </c>
      <c r="AN13" s="178">
        <f t="shared" ca="1" si="29"/>
        <v>0</v>
      </c>
      <c r="AO13" s="178">
        <f t="shared" ca="1" si="29"/>
        <v>0</v>
      </c>
      <c r="AP13" s="178">
        <f t="shared" ca="1" si="29"/>
        <v>0</v>
      </c>
      <c r="AQ13" s="178">
        <f t="shared" ca="1" si="29"/>
        <v>0</v>
      </c>
      <c r="AR13" s="178">
        <f t="shared" ca="1" si="29"/>
        <v>0</v>
      </c>
      <c r="AS13" s="178">
        <f t="shared" ref="AS13:BB19" ca="1" si="30">COUNTIF($C13:$AG13,AS$4)</f>
        <v>10</v>
      </c>
      <c r="AT13" s="178">
        <f t="shared" ca="1" si="30"/>
        <v>10</v>
      </c>
      <c r="AU13" s="178">
        <f t="shared" ca="1" si="30"/>
        <v>0</v>
      </c>
      <c r="AV13" s="178">
        <f t="shared" ca="1" si="30"/>
        <v>0</v>
      </c>
      <c r="AW13" s="178">
        <f t="shared" ca="1" si="30"/>
        <v>0</v>
      </c>
      <c r="AX13" s="178">
        <f t="shared" ca="1" si="30"/>
        <v>0</v>
      </c>
      <c r="AY13" s="178">
        <f t="shared" ca="1" si="30"/>
        <v>0</v>
      </c>
      <c r="AZ13" s="178">
        <f t="shared" ca="1" si="30"/>
        <v>0</v>
      </c>
      <c r="BA13" s="178">
        <f t="shared" ca="1" si="30"/>
        <v>0</v>
      </c>
      <c r="BB13" s="178">
        <f t="shared" ca="1" si="30"/>
        <v>0</v>
      </c>
      <c r="BC13" s="178">
        <f t="shared" ref="BC13:BL19" ca="1" si="31">COUNTIF($C13:$AG13,BC$4)</f>
        <v>0</v>
      </c>
      <c r="BD13" s="178">
        <f t="shared" ca="1" si="31"/>
        <v>0</v>
      </c>
      <c r="BE13" s="178">
        <f t="shared" ca="1" si="31"/>
        <v>0</v>
      </c>
      <c r="BF13" s="178">
        <f t="shared" ca="1" si="31"/>
        <v>0</v>
      </c>
      <c r="BG13" s="178">
        <f t="shared" ca="1" si="31"/>
        <v>0</v>
      </c>
      <c r="BH13" s="178">
        <f t="shared" ca="1" si="31"/>
        <v>0</v>
      </c>
      <c r="BI13" s="178">
        <f t="shared" ca="1" si="31"/>
        <v>0</v>
      </c>
      <c r="BJ13" s="178">
        <f t="shared" ca="1" si="31"/>
        <v>0</v>
      </c>
      <c r="BK13" s="178">
        <f t="shared" ca="1" si="31"/>
        <v>0</v>
      </c>
      <c r="BL13" s="178">
        <f t="shared" ca="1" si="31"/>
        <v>0</v>
      </c>
      <c r="BM13" s="178">
        <f t="shared" ref="BM13:BV19" ca="1" si="32">COUNTIF($C13:$AG13,BM$4)</f>
        <v>0</v>
      </c>
      <c r="BN13" s="178">
        <f t="shared" ca="1" si="32"/>
        <v>0</v>
      </c>
      <c r="BO13" s="178">
        <f t="shared" ca="1" si="32"/>
        <v>0</v>
      </c>
      <c r="BP13" s="178">
        <f t="shared" ca="1" si="32"/>
        <v>0</v>
      </c>
      <c r="BQ13" s="178">
        <f t="shared" ca="1" si="32"/>
        <v>0</v>
      </c>
      <c r="BR13" s="178">
        <f t="shared" ca="1" si="32"/>
        <v>0</v>
      </c>
      <c r="BS13" s="178">
        <f t="shared" ca="1" si="32"/>
        <v>0</v>
      </c>
      <c r="BT13" s="178">
        <f t="shared" ca="1" si="32"/>
        <v>0</v>
      </c>
      <c r="BU13" s="178">
        <f t="shared" ca="1" si="32"/>
        <v>0</v>
      </c>
      <c r="BV13" s="178">
        <f t="shared" ca="1" si="32"/>
        <v>0</v>
      </c>
      <c r="BW13" s="178">
        <f t="shared" ref="BW13:CB19" ca="1" si="33">COUNTIF($C13:$AG13,BW$4)</f>
        <v>0</v>
      </c>
      <c r="BX13" s="178">
        <f t="shared" ca="1" si="33"/>
        <v>0</v>
      </c>
      <c r="BY13" s="178">
        <f t="shared" ca="1" si="33"/>
        <v>0</v>
      </c>
      <c r="BZ13" s="178">
        <f t="shared" ca="1" si="33"/>
        <v>0</v>
      </c>
      <c r="CA13" s="178">
        <f t="shared" ca="1" si="33"/>
        <v>0</v>
      </c>
      <c r="CB13" s="178">
        <f t="shared" ca="1" si="33"/>
        <v>0</v>
      </c>
      <c r="CC13" s="172"/>
      <c r="CD13" s="178">
        <f ca="1">SUM(AI13:CB13)</f>
        <v>31</v>
      </c>
      <c r="CF13" s="199" t="s">
        <v>29</v>
      </c>
      <c r="CG13" s="200"/>
      <c r="CH13" s="201"/>
      <c r="CI13" s="140" t="str">
        <f t="shared" ref="CI13" ca="1" si="34">IF(CI4="","",INDEX(Cycle_Max,MOD(CI4-départ,durée)+1))</f>
        <v>S3</v>
      </c>
      <c r="CJ13" s="202"/>
    </row>
    <row r="14" spans="1:194" ht="12.95" customHeight="1" x14ac:dyDescent="0.2">
      <c r="A14" s="50">
        <f>Cycles!C12</f>
        <v>3540</v>
      </c>
      <c r="B14" s="239">
        <f>Cycles!D12</f>
        <v>0</v>
      </c>
      <c r="C14" s="140" t="str">
        <f t="shared" ref="C14:AG14" ca="1" si="35">IF(C4="","",INDEX(Cycle_Lionel,MOD(C4-départ,durée)+1))</f>
        <v>S3</v>
      </c>
      <c r="D14" s="140" t="str">
        <f t="shared" ca="1" si="35"/>
        <v>R</v>
      </c>
      <c r="E14" s="140" t="str">
        <f t="shared" ca="1" si="35"/>
        <v>M</v>
      </c>
      <c r="F14" s="140" t="str">
        <f t="shared" ca="1" si="35"/>
        <v>M</v>
      </c>
      <c r="G14" s="140" t="str">
        <f t="shared" ca="1" si="35"/>
        <v>M</v>
      </c>
      <c r="H14" s="140" t="str">
        <f t="shared" ca="1" si="35"/>
        <v>M</v>
      </c>
      <c r="I14" s="140" t="str">
        <f t="shared" ca="1" si="35"/>
        <v>R</v>
      </c>
      <c r="J14" s="140" t="str">
        <f t="shared" ca="1" si="35"/>
        <v>R</v>
      </c>
      <c r="K14" s="140" t="str">
        <f t="shared" ca="1" si="35"/>
        <v>S3</v>
      </c>
      <c r="L14" s="140" t="str">
        <f t="shared" ca="1" si="35"/>
        <v>S3</v>
      </c>
      <c r="M14" s="140" t="str">
        <f t="shared" ca="1" si="35"/>
        <v>S3</v>
      </c>
      <c r="N14" s="140" t="str">
        <f t="shared" ca="1" si="35"/>
        <v>S3</v>
      </c>
      <c r="O14" s="140" t="str">
        <f t="shared" ca="1" si="35"/>
        <v>R</v>
      </c>
      <c r="P14" s="140" t="str">
        <f t="shared" ca="1" si="35"/>
        <v>M</v>
      </c>
      <c r="Q14" s="140" t="str">
        <f t="shared" ca="1" si="35"/>
        <v>M</v>
      </c>
      <c r="R14" s="140" t="str">
        <f t="shared" ca="1" si="35"/>
        <v>M</v>
      </c>
      <c r="S14" s="140" t="str">
        <f t="shared" ca="1" si="35"/>
        <v>R</v>
      </c>
      <c r="T14" s="140" t="str">
        <f t="shared" ca="1" si="35"/>
        <v>R</v>
      </c>
      <c r="U14" s="140" t="str">
        <f t="shared" ca="1" si="35"/>
        <v>R</v>
      </c>
      <c r="V14" s="140" t="str">
        <f t="shared" ca="1" si="35"/>
        <v>S3</v>
      </c>
      <c r="W14" s="140" t="str">
        <f t="shared" ca="1" si="35"/>
        <v>S3</v>
      </c>
      <c r="X14" s="140" t="str">
        <f t="shared" ca="1" si="35"/>
        <v>S3</v>
      </c>
      <c r="Y14" s="140" t="str">
        <f t="shared" ca="1" si="35"/>
        <v>R</v>
      </c>
      <c r="Z14" s="140" t="str">
        <f t="shared" ca="1" si="35"/>
        <v>M</v>
      </c>
      <c r="AA14" s="140" t="str">
        <f t="shared" ca="1" si="35"/>
        <v>M</v>
      </c>
      <c r="AB14" s="140" t="str">
        <f t="shared" ca="1" si="35"/>
        <v>M</v>
      </c>
      <c r="AC14" s="140" t="str">
        <f t="shared" ca="1" si="35"/>
        <v>M</v>
      </c>
      <c r="AD14" s="140" t="str">
        <f t="shared" ca="1" si="35"/>
        <v>R</v>
      </c>
      <c r="AE14" s="140" t="str">
        <f t="shared" ca="1" si="35"/>
        <v>R</v>
      </c>
      <c r="AF14" s="140" t="str">
        <f t="shared" ca="1" si="35"/>
        <v>S3</v>
      </c>
      <c r="AG14" s="140" t="str">
        <f t="shared" ca="1" si="35"/>
        <v>S3</v>
      </c>
      <c r="AI14" s="178">
        <f t="shared" ca="1" si="29"/>
        <v>11</v>
      </c>
      <c r="AJ14" s="185">
        <f t="shared" ca="1" si="29"/>
        <v>0</v>
      </c>
      <c r="AK14" s="178">
        <f t="shared" ca="1" si="29"/>
        <v>0</v>
      </c>
      <c r="AL14" s="178">
        <f t="shared" ca="1" si="29"/>
        <v>0</v>
      </c>
      <c r="AM14" s="178">
        <f t="shared" ca="1" si="29"/>
        <v>0</v>
      </c>
      <c r="AN14" s="178">
        <f t="shared" ca="1" si="29"/>
        <v>0</v>
      </c>
      <c r="AO14" s="178">
        <f t="shared" ca="1" si="29"/>
        <v>0</v>
      </c>
      <c r="AP14" s="178">
        <f t="shared" ca="1" si="29"/>
        <v>0</v>
      </c>
      <c r="AQ14" s="178">
        <f t="shared" ca="1" si="29"/>
        <v>0</v>
      </c>
      <c r="AR14" s="178">
        <f t="shared" ca="1" si="29"/>
        <v>0</v>
      </c>
      <c r="AS14" s="178">
        <f t="shared" ca="1" si="30"/>
        <v>10</v>
      </c>
      <c r="AT14" s="178">
        <f t="shared" ca="1" si="30"/>
        <v>10</v>
      </c>
      <c r="AU14" s="178">
        <f t="shared" ca="1" si="30"/>
        <v>0</v>
      </c>
      <c r="AV14" s="178">
        <f t="shared" ca="1" si="30"/>
        <v>0</v>
      </c>
      <c r="AW14" s="178">
        <f t="shared" ca="1" si="30"/>
        <v>0</v>
      </c>
      <c r="AX14" s="178">
        <f t="shared" ca="1" si="30"/>
        <v>0</v>
      </c>
      <c r="AY14" s="178">
        <f t="shared" ca="1" si="30"/>
        <v>0</v>
      </c>
      <c r="AZ14" s="178">
        <f t="shared" ca="1" si="30"/>
        <v>0</v>
      </c>
      <c r="BA14" s="178">
        <f t="shared" ca="1" si="30"/>
        <v>0</v>
      </c>
      <c r="BB14" s="178">
        <f t="shared" ca="1" si="30"/>
        <v>0</v>
      </c>
      <c r="BC14" s="178">
        <f t="shared" ca="1" si="31"/>
        <v>0</v>
      </c>
      <c r="BD14" s="178">
        <f t="shared" ca="1" si="31"/>
        <v>0</v>
      </c>
      <c r="BE14" s="178">
        <f t="shared" ca="1" si="31"/>
        <v>0</v>
      </c>
      <c r="BF14" s="178">
        <f t="shared" ca="1" si="31"/>
        <v>0</v>
      </c>
      <c r="BG14" s="178">
        <f t="shared" ca="1" si="31"/>
        <v>0</v>
      </c>
      <c r="BH14" s="178">
        <f t="shared" ca="1" si="31"/>
        <v>0</v>
      </c>
      <c r="BI14" s="178">
        <f t="shared" ca="1" si="31"/>
        <v>0</v>
      </c>
      <c r="BJ14" s="178">
        <f t="shared" ca="1" si="31"/>
        <v>0</v>
      </c>
      <c r="BK14" s="178">
        <f t="shared" ca="1" si="31"/>
        <v>0</v>
      </c>
      <c r="BL14" s="178">
        <f t="shared" ca="1" si="31"/>
        <v>0</v>
      </c>
      <c r="BM14" s="178">
        <f t="shared" ca="1" si="32"/>
        <v>0</v>
      </c>
      <c r="BN14" s="178">
        <f t="shared" ca="1" si="32"/>
        <v>0</v>
      </c>
      <c r="BO14" s="178">
        <f t="shared" ca="1" si="32"/>
        <v>0</v>
      </c>
      <c r="BP14" s="178">
        <f t="shared" ca="1" si="32"/>
        <v>0</v>
      </c>
      <c r="BQ14" s="178">
        <f t="shared" ca="1" si="32"/>
        <v>0</v>
      </c>
      <c r="BR14" s="178">
        <f t="shared" ca="1" si="32"/>
        <v>0</v>
      </c>
      <c r="BS14" s="178">
        <f t="shared" ca="1" si="32"/>
        <v>0</v>
      </c>
      <c r="BT14" s="178">
        <f t="shared" ca="1" si="32"/>
        <v>0</v>
      </c>
      <c r="BU14" s="178">
        <f t="shared" ca="1" si="32"/>
        <v>0</v>
      </c>
      <c r="BV14" s="178">
        <f t="shared" ca="1" si="32"/>
        <v>0</v>
      </c>
      <c r="BW14" s="178">
        <f t="shared" ca="1" si="33"/>
        <v>0</v>
      </c>
      <c r="BX14" s="178">
        <f t="shared" ca="1" si="33"/>
        <v>0</v>
      </c>
      <c r="BY14" s="178">
        <f t="shared" ca="1" si="33"/>
        <v>0</v>
      </c>
      <c r="BZ14" s="178">
        <f t="shared" ca="1" si="33"/>
        <v>0</v>
      </c>
      <c r="CA14" s="178">
        <f t="shared" ca="1" si="33"/>
        <v>0</v>
      </c>
      <c r="CB14" s="178">
        <f t="shared" ca="1" si="33"/>
        <v>0</v>
      </c>
      <c r="CC14" s="172"/>
      <c r="CD14" s="178">
        <f t="shared" ref="CD14:CD19" ca="1" si="36">SUM(AI14:CB14)</f>
        <v>31</v>
      </c>
      <c r="CF14" s="186" t="s">
        <v>30</v>
      </c>
      <c r="CG14" s="203"/>
      <c r="CH14" s="175"/>
      <c r="CI14" s="140" t="str">
        <f t="shared" ref="CI14" ca="1" si="37">IF(CI4="","",INDEX(Cycle_Lionel,MOD(CI4-départ,durée)+1))</f>
        <v>S3</v>
      </c>
      <c r="CJ14" s="187"/>
    </row>
    <row r="15" spans="1:194" ht="12.95" customHeight="1" x14ac:dyDescent="0.2">
      <c r="A15" s="50">
        <f>Cycles!C13</f>
        <v>311</v>
      </c>
      <c r="B15" s="239">
        <f>Cycles!D13</f>
        <v>0</v>
      </c>
      <c r="C15" s="140" t="str">
        <f t="shared" ref="C15:AG15" ca="1" si="38">IF(C4="","",INDEX(Cycle_Marie_Line,MOD(C4-départ,durée)+1))</f>
        <v>S3</v>
      </c>
      <c r="D15" s="140" t="str">
        <f t="shared" ca="1" si="38"/>
        <v>R</v>
      </c>
      <c r="E15" s="140" t="str">
        <f t="shared" ca="1" si="38"/>
        <v>M</v>
      </c>
      <c r="F15" s="140" t="str">
        <f t="shared" ca="1" si="38"/>
        <v>M</v>
      </c>
      <c r="G15" s="140" t="str">
        <f t="shared" ca="1" si="38"/>
        <v>M</v>
      </c>
      <c r="H15" s="140" t="str">
        <f t="shared" ca="1" si="38"/>
        <v>M</v>
      </c>
      <c r="I15" s="140" t="str">
        <f t="shared" ca="1" si="38"/>
        <v>R</v>
      </c>
      <c r="J15" s="140" t="str">
        <f t="shared" ca="1" si="38"/>
        <v>R</v>
      </c>
      <c r="K15" s="140" t="str">
        <f t="shared" ca="1" si="38"/>
        <v>S3</v>
      </c>
      <c r="L15" s="140" t="str">
        <f t="shared" ca="1" si="38"/>
        <v>S3</v>
      </c>
      <c r="M15" s="140" t="str">
        <f t="shared" ca="1" si="38"/>
        <v>S3</v>
      </c>
      <c r="N15" s="140" t="str">
        <f t="shared" ca="1" si="38"/>
        <v>S3</v>
      </c>
      <c r="O15" s="140" t="str">
        <f t="shared" ca="1" si="38"/>
        <v>R</v>
      </c>
      <c r="P15" s="140" t="str">
        <f t="shared" ca="1" si="38"/>
        <v>M</v>
      </c>
      <c r="Q15" s="140" t="str">
        <f t="shared" ca="1" si="38"/>
        <v>M</v>
      </c>
      <c r="R15" s="140" t="str">
        <f t="shared" ca="1" si="38"/>
        <v>M</v>
      </c>
      <c r="S15" s="140" t="str">
        <f t="shared" ca="1" si="38"/>
        <v>R</v>
      </c>
      <c r="T15" s="140" t="str">
        <f t="shared" ca="1" si="38"/>
        <v>R</v>
      </c>
      <c r="U15" s="140" t="str">
        <f t="shared" ca="1" si="38"/>
        <v>R</v>
      </c>
      <c r="V15" s="140" t="str">
        <f t="shared" ca="1" si="38"/>
        <v>S3</v>
      </c>
      <c r="W15" s="140" t="str">
        <f t="shared" ca="1" si="38"/>
        <v>S3</v>
      </c>
      <c r="X15" s="140" t="str">
        <f t="shared" ca="1" si="38"/>
        <v>S3</v>
      </c>
      <c r="Y15" s="140" t="str">
        <f t="shared" ca="1" si="38"/>
        <v>R</v>
      </c>
      <c r="Z15" s="140" t="str">
        <f t="shared" ca="1" si="38"/>
        <v>M</v>
      </c>
      <c r="AA15" s="140" t="str">
        <f t="shared" ca="1" si="38"/>
        <v>M</v>
      </c>
      <c r="AB15" s="140" t="str">
        <f t="shared" ca="1" si="38"/>
        <v>M</v>
      </c>
      <c r="AC15" s="140" t="str">
        <f t="shared" ca="1" si="38"/>
        <v>M</v>
      </c>
      <c r="AD15" s="140" t="str">
        <f t="shared" ca="1" si="38"/>
        <v>R</v>
      </c>
      <c r="AE15" s="140" t="str">
        <f t="shared" ca="1" si="38"/>
        <v>R</v>
      </c>
      <c r="AF15" s="140" t="str">
        <f t="shared" ca="1" si="38"/>
        <v>S3</v>
      </c>
      <c r="AG15" s="140" t="str">
        <f t="shared" ca="1" si="38"/>
        <v>S3</v>
      </c>
      <c r="AI15" s="178">
        <f t="shared" ca="1" si="29"/>
        <v>11</v>
      </c>
      <c r="AJ15" s="185">
        <f t="shared" ca="1" si="29"/>
        <v>0</v>
      </c>
      <c r="AK15" s="178">
        <f t="shared" ca="1" si="29"/>
        <v>0</v>
      </c>
      <c r="AL15" s="178">
        <f t="shared" ca="1" si="29"/>
        <v>0</v>
      </c>
      <c r="AM15" s="178">
        <f t="shared" ca="1" si="29"/>
        <v>0</v>
      </c>
      <c r="AN15" s="178">
        <f t="shared" ca="1" si="29"/>
        <v>0</v>
      </c>
      <c r="AO15" s="178">
        <f t="shared" ca="1" si="29"/>
        <v>0</v>
      </c>
      <c r="AP15" s="178">
        <f t="shared" ca="1" si="29"/>
        <v>0</v>
      </c>
      <c r="AQ15" s="178">
        <f t="shared" ca="1" si="29"/>
        <v>0</v>
      </c>
      <c r="AR15" s="178">
        <f t="shared" ca="1" si="29"/>
        <v>0</v>
      </c>
      <c r="AS15" s="178">
        <f t="shared" ca="1" si="30"/>
        <v>10</v>
      </c>
      <c r="AT15" s="178">
        <f t="shared" ca="1" si="30"/>
        <v>10</v>
      </c>
      <c r="AU15" s="178">
        <f t="shared" ca="1" si="30"/>
        <v>0</v>
      </c>
      <c r="AV15" s="178">
        <f t="shared" ca="1" si="30"/>
        <v>0</v>
      </c>
      <c r="AW15" s="178">
        <f t="shared" ca="1" si="30"/>
        <v>0</v>
      </c>
      <c r="AX15" s="178">
        <f t="shared" ca="1" si="30"/>
        <v>0</v>
      </c>
      <c r="AY15" s="178">
        <f t="shared" ca="1" si="30"/>
        <v>0</v>
      </c>
      <c r="AZ15" s="178">
        <f t="shared" ca="1" si="30"/>
        <v>0</v>
      </c>
      <c r="BA15" s="178">
        <f t="shared" ca="1" si="30"/>
        <v>0</v>
      </c>
      <c r="BB15" s="178">
        <f t="shared" ca="1" si="30"/>
        <v>0</v>
      </c>
      <c r="BC15" s="178">
        <f t="shared" ca="1" si="31"/>
        <v>0</v>
      </c>
      <c r="BD15" s="178">
        <f t="shared" ca="1" si="31"/>
        <v>0</v>
      </c>
      <c r="BE15" s="178">
        <f t="shared" ca="1" si="31"/>
        <v>0</v>
      </c>
      <c r="BF15" s="178">
        <f t="shared" ca="1" si="31"/>
        <v>0</v>
      </c>
      <c r="BG15" s="178">
        <f t="shared" ca="1" si="31"/>
        <v>0</v>
      </c>
      <c r="BH15" s="178">
        <f t="shared" ca="1" si="31"/>
        <v>0</v>
      </c>
      <c r="BI15" s="178">
        <f t="shared" ca="1" si="31"/>
        <v>0</v>
      </c>
      <c r="BJ15" s="178">
        <f t="shared" ca="1" si="31"/>
        <v>0</v>
      </c>
      <c r="BK15" s="178">
        <f t="shared" ca="1" si="31"/>
        <v>0</v>
      </c>
      <c r="BL15" s="178">
        <f t="shared" ca="1" si="31"/>
        <v>0</v>
      </c>
      <c r="BM15" s="178">
        <f t="shared" ca="1" si="32"/>
        <v>0</v>
      </c>
      <c r="BN15" s="178">
        <f t="shared" ca="1" si="32"/>
        <v>0</v>
      </c>
      <c r="BO15" s="178">
        <f t="shared" ca="1" si="32"/>
        <v>0</v>
      </c>
      <c r="BP15" s="178">
        <f t="shared" ca="1" si="32"/>
        <v>0</v>
      </c>
      <c r="BQ15" s="178">
        <f t="shared" ca="1" si="32"/>
        <v>0</v>
      </c>
      <c r="BR15" s="178">
        <f t="shared" ca="1" si="32"/>
        <v>0</v>
      </c>
      <c r="BS15" s="178">
        <f t="shared" ca="1" si="32"/>
        <v>0</v>
      </c>
      <c r="BT15" s="178">
        <f t="shared" ca="1" si="32"/>
        <v>0</v>
      </c>
      <c r="BU15" s="178">
        <f t="shared" ca="1" si="32"/>
        <v>0</v>
      </c>
      <c r="BV15" s="178">
        <f t="shared" ca="1" si="32"/>
        <v>0</v>
      </c>
      <c r="BW15" s="178">
        <f t="shared" ca="1" si="33"/>
        <v>0</v>
      </c>
      <c r="BX15" s="178">
        <f t="shared" ca="1" si="33"/>
        <v>0</v>
      </c>
      <c r="BY15" s="178">
        <f t="shared" ca="1" si="33"/>
        <v>0</v>
      </c>
      <c r="BZ15" s="178">
        <f t="shared" ca="1" si="33"/>
        <v>0</v>
      </c>
      <c r="CA15" s="178">
        <f t="shared" ca="1" si="33"/>
        <v>0</v>
      </c>
      <c r="CB15" s="178">
        <f t="shared" ca="1" si="33"/>
        <v>0</v>
      </c>
      <c r="CC15" s="172"/>
      <c r="CD15" s="178">
        <f t="shared" ca="1" si="36"/>
        <v>31</v>
      </c>
      <c r="CF15" s="186" t="s">
        <v>31</v>
      </c>
      <c r="CG15" s="203"/>
      <c r="CH15" s="175"/>
      <c r="CI15" s="140" t="str">
        <f t="shared" ref="CI15" ca="1" si="39">IF(CI4="","",INDEX(Cycle_Marie_Line,MOD(CI4-départ,durée)+1))</f>
        <v>S3</v>
      </c>
      <c r="CJ15" s="187"/>
    </row>
    <row r="16" spans="1:194" ht="12.95" customHeight="1" x14ac:dyDescent="0.2">
      <c r="A16" s="50">
        <f>Cycles!C14</f>
        <v>2980</v>
      </c>
      <c r="B16" s="239">
        <f>Cycles!D14</f>
        <v>0</v>
      </c>
      <c r="C16" s="140" t="str">
        <f t="shared" ref="C16:AG16" ca="1" si="40">IF(C4="","",INDEX(Cycle_Alain,MOD(C4-départ,durée)+1))</f>
        <v>S3</v>
      </c>
      <c r="D16" s="140" t="str">
        <f t="shared" ca="1" si="40"/>
        <v>R</v>
      </c>
      <c r="E16" s="140" t="str">
        <f t="shared" ca="1" si="40"/>
        <v>M</v>
      </c>
      <c r="F16" s="140" t="str">
        <f t="shared" ca="1" si="40"/>
        <v>M</v>
      </c>
      <c r="G16" s="140" t="str">
        <f t="shared" ca="1" si="40"/>
        <v>M</v>
      </c>
      <c r="H16" s="140" t="str">
        <f t="shared" ca="1" si="40"/>
        <v>M</v>
      </c>
      <c r="I16" s="140" t="str">
        <f t="shared" ca="1" si="40"/>
        <v>R</v>
      </c>
      <c r="J16" s="140" t="str">
        <f t="shared" ca="1" si="40"/>
        <v>R</v>
      </c>
      <c r="K16" s="140" t="str">
        <f t="shared" ca="1" si="40"/>
        <v>S3</v>
      </c>
      <c r="L16" s="140" t="str">
        <f t="shared" ca="1" si="40"/>
        <v>S3</v>
      </c>
      <c r="M16" s="140" t="str">
        <f t="shared" ca="1" si="40"/>
        <v>S3</v>
      </c>
      <c r="N16" s="140" t="str">
        <f t="shared" ca="1" si="40"/>
        <v>S3</v>
      </c>
      <c r="O16" s="140" t="str">
        <f t="shared" ca="1" si="40"/>
        <v>R</v>
      </c>
      <c r="P16" s="140" t="str">
        <f t="shared" ca="1" si="40"/>
        <v>M</v>
      </c>
      <c r="Q16" s="140" t="str">
        <f t="shared" ca="1" si="40"/>
        <v>M</v>
      </c>
      <c r="R16" s="140" t="str">
        <f t="shared" ca="1" si="40"/>
        <v>M</v>
      </c>
      <c r="S16" s="140" t="str">
        <f t="shared" ca="1" si="40"/>
        <v>R</v>
      </c>
      <c r="T16" s="140" t="str">
        <f t="shared" ca="1" si="40"/>
        <v>R</v>
      </c>
      <c r="U16" s="140" t="str">
        <f t="shared" ca="1" si="40"/>
        <v>R</v>
      </c>
      <c r="V16" s="140" t="str">
        <f t="shared" ca="1" si="40"/>
        <v>S3</v>
      </c>
      <c r="W16" s="140" t="str">
        <f t="shared" ca="1" si="40"/>
        <v>S3</v>
      </c>
      <c r="X16" s="140" t="str">
        <f t="shared" ca="1" si="40"/>
        <v>S3</v>
      </c>
      <c r="Y16" s="140" t="str">
        <f t="shared" ca="1" si="40"/>
        <v>R</v>
      </c>
      <c r="Z16" s="140" t="str">
        <f t="shared" ca="1" si="40"/>
        <v>M</v>
      </c>
      <c r="AA16" s="140" t="str">
        <f t="shared" ca="1" si="40"/>
        <v>M</v>
      </c>
      <c r="AB16" s="140" t="str">
        <f t="shared" ca="1" si="40"/>
        <v>M</v>
      </c>
      <c r="AC16" s="140" t="str">
        <f t="shared" ca="1" si="40"/>
        <v>M</v>
      </c>
      <c r="AD16" s="140" t="str">
        <f t="shared" ca="1" si="40"/>
        <v>R</v>
      </c>
      <c r="AE16" s="140" t="str">
        <f t="shared" ca="1" si="40"/>
        <v>R</v>
      </c>
      <c r="AF16" s="140" t="str">
        <f t="shared" ca="1" si="40"/>
        <v>S3</v>
      </c>
      <c r="AG16" s="140" t="str">
        <f t="shared" ca="1" si="40"/>
        <v>S3</v>
      </c>
      <c r="AI16" s="178">
        <f t="shared" ca="1" si="29"/>
        <v>11</v>
      </c>
      <c r="AJ16" s="185">
        <f t="shared" ca="1" si="29"/>
        <v>0</v>
      </c>
      <c r="AK16" s="178">
        <f t="shared" ca="1" si="29"/>
        <v>0</v>
      </c>
      <c r="AL16" s="178">
        <f t="shared" ca="1" si="29"/>
        <v>0</v>
      </c>
      <c r="AM16" s="178">
        <f t="shared" ca="1" si="29"/>
        <v>0</v>
      </c>
      <c r="AN16" s="178">
        <f t="shared" ca="1" si="29"/>
        <v>0</v>
      </c>
      <c r="AO16" s="178">
        <f t="shared" ca="1" si="29"/>
        <v>0</v>
      </c>
      <c r="AP16" s="178">
        <f t="shared" ca="1" si="29"/>
        <v>0</v>
      </c>
      <c r="AQ16" s="178">
        <f t="shared" ca="1" si="29"/>
        <v>0</v>
      </c>
      <c r="AR16" s="178">
        <f t="shared" ca="1" si="29"/>
        <v>0</v>
      </c>
      <c r="AS16" s="178">
        <f t="shared" ca="1" si="30"/>
        <v>10</v>
      </c>
      <c r="AT16" s="178">
        <f t="shared" ca="1" si="30"/>
        <v>10</v>
      </c>
      <c r="AU16" s="178">
        <f t="shared" ca="1" si="30"/>
        <v>0</v>
      </c>
      <c r="AV16" s="178">
        <f t="shared" ca="1" si="30"/>
        <v>0</v>
      </c>
      <c r="AW16" s="178">
        <f t="shared" ca="1" si="30"/>
        <v>0</v>
      </c>
      <c r="AX16" s="178">
        <f t="shared" ca="1" si="30"/>
        <v>0</v>
      </c>
      <c r="AY16" s="178">
        <f t="shared" ca="1" si="30"/>
        <v>0</v>
      </c>
      <c r="AZ16" s="178">
        <f t="shared" ca="1" si="30"/>
        <v>0</v>
      </c>
      <c r="BA16" s="178">
        <f t="shared" ca="1" si="30"/>
        <v>0</v>
      </c>
      <c r="BB16" s="178">
        <f t="shared" ca="1" si="30"/>
        <v>0</v>
      </c>
      <c r="BC16" s="178">
        <f t="shared" ca="1" si="31"/>
        <v>0</v>
      </c>
      <c r="BD16" s="178">
        <f t="shared" ca="1" si="31"/>
        <v>0</v>
      </c>
      <c r="BE16" s="178">
        <f t="shared" ca="1" si="31"/>
        <v>0</v>
      </c>
      <c r="BF16" s="178">
        <f t="shared" ca="1" si="31"/>
        <v>0</v>
      </c>
      <c r="BG16" s="178">
        <f t="shared" ca="1" si="31"/>
        <v>0</v>
      </c>
      <c r="BH16" s="178">
        <f t="shared" ca="1" si="31"/>
        <v>0</v>
      </c>
      <c r="BI16" s="178">
        <f t="shared" ca="1" si="31"/>
        <v>0</v>
      </c>
      <c r="BJ16" s="178">
        <f t="shared" ca="1" si="31"/>
        <v>0</v>
      </c>
      <c r="BK16" s="178">
        <f t="shared" ca="1" si="31"/>
        <v>0</v>
      </c>
      <c r="BL16" s="178">
        <f t="shared" ca="1" si="31"/>
        <v>0</v>
      </c>
      <c r="BM16" s="178">
        <f t="shared" ca="1" si="32"/>
        <v>0</v>
      </c>
      <c r="BN16" s="178">
        <f t="shared" ca="1" si="32"/>
        <v>0</v>
      </c>
      <c r="BO16" s="178">
        <f t="shared" ca="1" si="32"/>
        <v>0</v>
      </c>
      <c r="BP16" s="178">
        <f t="shared" ca="1" si="32"/>
        <v>0</v>
      </c>
      <c r="BQ16" s="178">
        <f t="shared" ca="1" si="32"/>
        <v>0</v>
      </c>
      <c r="BR16" s="178">
        <f t="shared" ca="1" si="32"/>
        <v>0</v>
      </c>
      <c r="BS16" s="178">
        <f t="shared" ca="1" si="32"/>
        <v>0</v>
      </c>
      <c r="BT16" s="178">
        <f t="shared" ca="1" si="32"/>
        <v>0</v>
      </c>
      <c r="BU16" s="178">
        <f t="shared" ca="1" si="32"/>
        <v>0</v>
      </c>
      <c r="BV16" s="178">
        <f t="shared" ca="1" si="32"/>
        <v>0</v>
      </c>
      <c r="BW16" s="178">
        <f t="shared" ca="1" si="33"/>
        <v>0</v>
      </c>
      <c r="BX16" s="178">
        <f t="shared" ca="1" si="33"/>
        <v>0</v>
      </c>
      <c r="BY16" s="178">
        <f t="shared" ca="1" si="33"/>
        <v>0</v>
      </c>
      <c r="BZ16" s="178">
        <f t="shared" ca="1" si="33"/>
        <v>0</v>
      </c>
      <c r="CA16" s="178">
        <f t="shared" ca="1" si="33"/>
        <v>0</v>
      </c>
      <c r="CB16" s="178">
        <f t="shared" ca="1" si="33"/>
        <v>0</v>
      </c>
      <c r="CC16" s="172"/>
      <c r="CD16" s="178">
        <f t="shared" ca="1" si="36"/>
        <v>31</v>
      </c>
      <c r="CF16" s="186" t="s">
        <v>32</v>
      </c>
      <c r="CG16" s="203"/>
      <c r="CH16" s="175"/>
      <c r="CI16" s="140" t="str">
        <f t="shared" ref="CI16" ca="1" si="41">IF(CI4="","",INDEX(Cycle_Alain,MOD(CI4-départ,durée)+1))</f>
        <v>S3</v>
      </c>
      <c r="CJ16" s="187"/>
    </row>
    <row r="17" spans="1:194" ht="12.95" customHeight="1" x14ac:dyDescent="0.2">
      <c r="A17" s="50">
        <f>Cycles!C15</f>
        <v>7420</v>
      </c>
      <c r="B17" s="239">
        <f>Cycles!D15</f>
        <v>0</v>
      </c>
      <c r="C17" s="140" t="str">
        <f t="shared" ref="C17:AG17" ca="1" si="42">IF(C4="","",INDEX(Cycle_Kader,MOD(C4-départ,durée)+1))</f>
        <v>S3</v>
      </c>
      <c r="D17" s="140" t="str">
        <f t="shared" ca="1" si="42"/>
        <v>R</v>
      </c>
      <c r="E17" s="140" t="str">
        <f t="shared" ca="1" si="42"/>
        <v>M</v>
      </c>
      <c r="F17" s="140" t="str">
        <f t="shared" ca="1" si="42"/>
        <v>M</v>
      </c>
      <c r="G17" s="140" t="str">
        <f t="shared" ca="1" si="42"/>
        <v>M</v>
      </c>
      <c r="H17" s="140" t="str">
        <f t="shared" ca="1" si="42"/>
        <v>M</v>
      </c>
      <c r="I17" s="140" t="str">
        <f t="shared" ca="1" si="42"/>
        <v>R</v>
      </c>
      <c r="J17" s="140" t="str">
        <f t="shared" ca="1" si="42"/>
        <v>R</v>
      </c>
      <c r="K17" s="140" t="str">
        <f t="shared" ca="1" si="42"/>
        <v>S3</v>
      </c>
      <c r="L17" s="140" t="str">
        <f t="shared" ca="1" si="42"/>
        <v>S3</v>
      </c>
      <c r="M17" s="140" t="str">
        <f t="shared" ca="1" si="42"/>
        <v>S3</v>
      </c>
      <c r="N17" s="140" t="str">
        <f t="shared" ca="1" si="42"/>
        <v>S3</v>
      </c>
      <c r="O17" s="140" t="str">
        <f t="shared" ca="1" si="42"/>
        <v>R</v>
      </c>
      <c r="P17" s="140" t="str">
        <f t="shared" ca="1" si="42"/>
        <v>M</v>
      </c>
      <c r="Q17" s="140" t="str">
        <f t="shared" ca="1" si="42"/>
        <v>M</v>
      </c>
      <c r="R17" s="140" t="str">
        <f t="shared" ca="1" si="42"/>
        <v>M</v>
      </c>
      <c r="S17" s="140" t="str">
        <f t="shared" ca="1" si="42"/>
        <v>R</v>
      </c>
      <c r="T17" s="140" t="str">
        <f t="shared" ca="1" si="42"/>
        <v>R</v>
      </c>
      <c r="U17" s="140" t="str">
        <f t="shared" ca="1" si="42"/>
        <v>R</v>
      </c>
      <c r="V17" s="140" t="str">
        <f t="shared" ca="1" si="42"/>
        <v>S3</v>
      </c>
      <c r="W17" s="140" t="str">
        <f t="shared" ca="1" si="42"/>
        <v>S3</v>
      </c>
      <c r="X17" s="140" t="str">
        <f t="shared" ca="1" si="42"/>
        <v>S3</v>
      </c>
      <c r="Y17" s="140" t="str">
        <f t="shared" ca="1" si="42"/>
        <v>R</v>
      </c>
      <c r="Z17" s="140" t="str">
        <f t="shared" ca="1" si="42"/>
        <v>M</v>
      </c>
      <c r="AA17" s="140" t="str">
        <f t="shared" ca="1" si="42"/>
        <v>M</v>
      </c>
      <c r="AB17" s="140" t="str">
        <f t="shared" ca="1" si="42"/>
        <v>M</v>
      </c>
      <c r="AC17" s="140" t="str">
        <f t="shared" ca="1" si="42"/>
        <v>M</v>
      </c>
      <c r="AD17" s="140" t="str">
        <f t="shared" ca="1" si="42"/>
        <v>R</v>
      </c>
      <c r="AE17" s="140" t="str">
        <f t="shared" ca="1" si="42"/>
        <v>R</v>
      </c>
      <c r="AF17" s="140" t="str">
        <f t="shared" ca="1" si="42"/>
        <v>S3</v>
      </c>
      <c r="AG17" s="140" t="str">
        <f t="shared" ca="1" si="42"/>
        <v>S3</v>
      </c>
      <c r="AI17" s="178">
        <f t="shared" ca="1" si="29"/>
        <v>11</v>
      </c>
      <c r="AJ17" s="185">
        <f t="shared" ca="1" si="29"/>
        <v>0</v>
      </c>
      <c r="AK17" s="178">
        <f t="shared" ca="1" si="29"/>
        <v>0</v>
      </c>
      <c r="AL17" s="178">
        <f t="shared" ca="1" si="29"/>
        <v>0</v>
      </c>
      <c r="AM17" s="178">
        <f t="shared" ca="1" si="29"/>
        <v>0</v>
      </c>
      <c r="AN17" s="178">
        <f t="shared" ca="1" si="29"/>
        <v>0</v>
      </c>
      <c r="AO17" s="178">
        <f t="shared" ca="1" si="29"/>
        <v>0</v>
      </c>
      <c r="AP17" s="178">
        <f t="shared" ca="1" si="29"/>
        <v>0</v>
      </c>
      <c r="AQ17" s="178">
        <f t="shared" ca="1" si="29"/>
        <v>0</v>
      </c>
      <c r="AR17" s="178">
        <f t="shared" ca="1" si="29"/>
        <v>0</v>
      </c>
      <c r="AS17" s="178">
        <f t="shared" ca="1" si="30"/>
        <v>10</v>
      </c>
      <c r="AT17" s="178">
        <f t="shared" ca="1" si="30"/>
        <v>10</v>
      </c>
      <c r="AU17" s="178">
        <f t="shared" ca="1" si="30"/>
        <v>0</v>
      </c>
      <c r="AV17" s="178">
        <f t="shared" ca="1" si="30"/>
        <v>0</v>
      </c>
      <c r="AW17" s="178">
        <f t="shared" ca="1" si="30"/>
        <v>0</v>
      </c>
      <c r="AX17" s="178">
        <f t="shared" ca="1" si="30"/>
        <v>0</v>
      </c>
      <c r="AY17" s="178">
        <f t="shared" ca="1" si="30"/>
        <v>0</v>
      </c>
      <c r="AZ17" s="178">
        <f t="shared" ca="1" si="30"/>
        <v>0</v>
      </c>
      <c r="BA17" s="178">
        <f t="shared" ca="1" si="30"/>
        <v>0</v>
      </c>
      <c r="BB17" s="178">
        <f t="shared" ca="1" si="30"/>
        <v>0</v>
      </c>
      <c r="BC17" s="178">
        <f t="shared" ca="1" si="31"/>
        <v>0</v>
      </c>
      <c r="BD17" s="178">
        <f t="shared" ca="1" si="31"/>
        <v>0</v>
      </c>
      <c r="BE17" s="178">
        <f t="shared" ca="1" si="31"/>
        <v>0</v>
      </c>
      <c r="BF17" s="178">
        <f t="shared" ca="1" si="31"/>
        <v>0</v>
      </c>
      <c r="BG17" s="178">
        <f t="shared" ca="1" si="31"/>
        <v>0</v>
      </c>
      <c r="BH17" s="178">
        <f t="shared" ca="1" si="31"/>
        <v>0</v>
      </c>
      <c r="BI17" s="178">
        <f t="shared" ca="1" si="31"/>
        <v>0</v>
      </c>
      <c r="BJ17" s="178">
        <f t="shared" ca="1" si="31"/>
        <v>0</v>
      </c>
      <c r="BK17" s="178">
        <f t="shared" ca="1" si="31"/>
        <v>0</v>
      </c>
      <c r="BL17" s="178">
        <f t="shared" ca="1" si="31"/>
        <v>0</v>
      </c>
      <c r="BM17" s="178">
        <f t="shared" ca="1" si="32"/>
        <v>0</v>
      </c>
      <c r="BN17" s="178">
        <f t="shared" ca="1" si="32"/>
        <v>0</v>
      </c>
      <c r="BO17" s="178">
        <f t="shared" ca="1" si="32"/>
        <v>0</v>
      </c>
      <c r="BP17" s="178">
        <f t="shared" ca="1" si="32"/>
        <v>0</v>
      </c>
      <c r="BQ17" s="178">
        <f t="shared" ca="1" si="32"/>
        <v>0</v>
      </c>
      <c r="BR17" s="178">
        <f t="shared" ca="1" si="32"/>
        <v>0</v>
      </c>
      <c r="BS17" s="178">
        <f t="shared" ca="1" si="32"/>
        <v>0</v>
      </c>
      <c r="BT17" s="178">
        <f t="shared" ca="1" si="32"/>
        <v>0</v>
      </c>
      <c r="BU17" s="178">
        <f t="shared" ca="1" si="32"/>
        <v>0</v>
      </c>
      <c r="BV17" s="178">
        <f t="shared" ca="1" si="32"/>
        <v>0</v>
      </c>
      <c r="BW17" s="178">
        <f t="shared" ca="1" si="33"/>
        <v>0</v>
      </c>
      <c r="BX17" s="178">
        <f t="shared" ca="1" si="33"/>
        <v>0</v>
      </c>
      <c r="BY17" s="178">
        <f t="shared" ca="1" si="33"/>
        <v>0</v>
      </c>
      <c r="BZ17" s="178">
        <f t="shared" ca="1" si="33"/>
        <v>0</v>
      </c>
      <c r="CA17" s="178">
        <f t="shared" ca="1" si="33"/>
        <v>0</v>
      </c>
      <c r="CB17" s="178">
        <f t="shared" ca="1" si="33"/>
        <v>0</v>
      </c>
      <c r="CC17" s="172"/>
      <c r="CD17" s="178">
        <f t="shared" ca="1" si="36"/>
        <v>31</v>
      </c>
      <c r="CF17" s="186" t="s">
        <v>33</v>
      </c>
      <c r="CG17" s="203"/>
      <c r="CH17" s="175"/>
      <c r="CI17" s="140" t="str">
        <f t="shared" ref="CI17" ca="1" si="43">IF(CI4="","",INDEX(Cycle_Kader,MOD(CI4-départ,durée)+1))</f>
        <v>S3</v>
      </c>
      <c r="CJ17" s="187"/>
    </row>
    <row r="18" spans="1:194" ht="12.95" customHeight="1" x14ac:dyDescent="0.2">
      <c r="A18" s="50">
        <f>Cycles!C16</f>
        <v>2032</v>
      </c>
      <c r="B18" s="239" t="s">
        <v>34</v>
      </c>
      <c r="C18" s="140" t="str">
        <f t="shared" ref="C18:AG18" ca="1" si="44">IF(C4="","",INDEX(Cycle_Raymond,MOD(C4-départ,durée)+1))</f>
        <v>S3</v>
      </c>
      <c r="D18" s="140" t="str">
        <f t="shared" ca="1" si="44"/>
        <v>R</v>
      </c>
      <c r="E18" s="140" t="str">
        <f t="shared" ca="1" si="44"/>
        <v>M</v>
      </c>
      <c r="F18" s="140" t="str">
        <f t="shared" ca="1" si="44"/>
        <v>M</v>
      </c>
      <c r="G18" s="140" t="str">
        <f t="shared" ca="1" si="44"/>
        <v>M</v>
      </c>
      <c r="H18" s="140" t="str">
        <f t="shared" ca="1" si="44"/>
        <v>M</v>
      </c>
      <c r="I18" s="140" t="str">
        <f t="shared" ca="1" si="44"/>
        <v>R</v>
      </c>
      <c r="J18" s="140" t="str">
        <f t="shared" ca="1" si="44"/>
        <v>R</v>
      </c>
      <c r="K18" s="140" t="str">
        <f t="shared" ca="1" si="44"/>
        <v>S3</v>
      </c>
      <c r="L18" s="140" t="str">
        <f t="shared" ca="1" si="44"/>
        <v>S3</v>
      </c>
      <c r="M18" s="140" t="str">
        <f t="shared" ca="1" si="44"/>
        <v>S3</v>
      </c>
      <c r="N18" s="140" t="str">
        <f t="shared" ca="1" si="44"/>
        <v>S3</v>
      </c>
      <c r="O18" s="140" t="str">
        <f t="shared" ca="1" si="44"/>
        <v>R</v>
      </c>
      <c r="P18" s="140" t="str">
        <f t="shared" ca="1" si="44"/>
        <v>M</v>
      </c>
      <c r="Q18" s="140" t="str">
        <f t="shared" ca="1" si="44"/>
        <v>M</v>
      </c>
      <c r="R18" s="140" t="str">
        <f t="shared" ca="1" si="44"/>
        <v>M</v>
      </c>
      <c r="S18" s="140" t="str">
        <f t="shared" ca="1" si="44"/>
        <v>R</v>
      </c>
      <c r="T18" s="140" t="str">
        <f t="shared" ca="1" si="44"/>
        <v>R</v>
      </c>
      <c r="U18" s="140" t="str">
        <f t="shared" ca="1" si="44"/>
        <v>R</v>
      </c>
      <c r="V18" s="140" t="str">
        <f t="shared" ca="1" si="44"/>
        <v>S3</v>
      </c>
      <c r="W18" s="140" t="str">
        <f t="shared" ca="1" si="44"/>
        <v>S3</v>
      </c>
      <c r="X18" s="140" t="str">
        <f t="shared" ca="1" si="44"/>
        <v>S3</v>
      </c>
      <c r="Y18" s="140" t="str">
        <f t="shared" ca="1" si="44"/>
        <v>R</v>
      </c>
      <c r="Z18" s="140" t="str">
        <f t="shared" ca="1" si="44"/>
        <v>M</v>
      </c>
      <c r="AA18" s="140" t="str">
        <f t="shared" ca="1" si="44"/>
        <v>M</v>
      </c>
      <c r="AB18" s="140" t="str">
        <f t="shared" ca="1" si="44"/>
        <v>M</v>
      </c>
      <c r="AC18" s="140" t="str">
        <f t="shared" ca="1" si="44"/>
        <v>M</v>
      </c>
      <c r="AD18" s="140" t="str">
        <f t="shared" ca="1" si="44"/>
        <v>R</v>
      </c>
      <c r="AE18" s="140" t="str">
        <f t="shared" ca="1" si="44"/>
        <v>R</v>
      </c>
      <c r="AF18" s="140" t="str">
        <f t="shared" ca="1" si="44"/>
        <v>S3</v>
      </c>
      <c r="AG18" s="140" t="str">
        <f t="shared" ca="1" si="44"/>
        <v>S3</v>
      </c>
      <c r="AI18" s="178">
        <f t="shared" ca="1" si="29"/>
        <v>11</v>
      </c>
      <c r="AJ18" s="185">
        <f t="shared" ca="1" si="29"/>
        <v>0</v>
      </c>
      <c r="AK18" s="178">
        <f t="shared" ca="1" si="29"/>
        <v>0</v>
      </c>
      <c r="AL18" s="178">
        <f t="shared" ca="1" si="29"/>
        <v>0</v>
      </c>
      <c r="AM18" s="178">
        <f t="shared" ca="1" si="29"/>
        <v>0</v>
      </c>
      <c r="AN18" s="178">
        <f t="shared" ca="1" si="29"/>
        <v>0</v>
      </c>
      <c r="AO18" s="178">
        <f t="shared" ca="1" si="29"/>
        <v>0</v>
      </c>
      <c r="AP18" s="178">
        <f t="shared" ca="1" si="29"/>
        <v>0</v>
      </c>
      <c r="AQ18" s="178">
        <f t="shared" ca="1" si="29"/>
        <v>0</v>
      </c>
      <c r="AR18" s="178">
        <f t="shared" ca="1" si="29"/>
        <v>0</v>
      </c>
      <c r="AS18" s="178">
        <f t="shared" ca="1" si="30"/>
        <v>10</v>
      </c>
      <c r="AT18" s="178">
        <f t="shared" ca="1" si="30"/>
        <v>10</v>
      </c>
      <c r="AU18" s="178">
        <f t="shared" ca="1" si="30"/>
        <v>0</v>
      </c>
      <c r="AV18" s="178">
        <f t="shared" ca="1" si="30"/>
        <v>0</v>
      </c>
      <c r="AW18" s="178">
        <f t="shared" ca="1" si="30"/>
        <v>0</v>
      </c>
      <c r="AX18" s="178">
        <f t="shared" ca="1" si="30"/>
        <v>0</v>
      </c>
      <c r="AY18" s="178">
        <f t="shared" ca="1" si="30"/>
        <v>0</v>
      </c>
      <c r="AZ18" s="178">
        <f t="shared" ca="1" si="30"/>
        <v>0</v>
      </c>
      <c r="BA18" s="178">
        <f t="shared" ca="1" si="30"/>
        <v>0</v>
      </c>
      <c r="BB18" s="178">
        <f t="shared" ca="1" si="30"/>
        <v>0</v>
      </c>
      <c r="BC18" s="178">
        <f t="shared" ca="1" si="31"/>
        <v>0</v>
      </c>
      <c r="BD18" s="178">
        <f t="shared" ca="1" si="31"/>
        <v>0</v>
      </c>
      <c r="BE18" s="178">
        <f t="shared" ca="1" si="31"/>
        <v>0</v>
      </c>
      <c r="BF18" s="178">
        <f t="shared" ca="1" si="31"/>
        <v>0</v>
      </c>
      <c r="BG18" s="178">
        <f t="shared" ca="1" si="31"/>
        <v>0</v>
      </c>
      <c r="BH18" s="178">
        <f t="shared" ca="1" si="31"/>
        <v>0</v>
      </c>
      <c r="BI18" s="178">
        <f t="shared" ca="1" si="31"/>
        <v>0</v>
      </c>
      <c r="BJ18" s="178">
        <f t="shared" ca="1" si="31"/>
        <v>0</v>
      </c>
      <c r="BK18" s="178">
        <f t="shared" ca="1" si="31"/>
        <v>0</v>
      </c>
      <c r="BL18" s="178">
        <f t="shared" ca="1" si="31"/>
        <v>0</v>
      </c>
      <c r="BM18" s="178">
        <f t="shared" ca="1" si="32"/>
        <v>0</v>
      </c>
      <c r="BN18" s="178">
        <f t="shared" ca="1" si="32"/>
        <v>0</v>
      </c>
      <c r="BO18" s="178">
        <f t="shared" ca="1" si="32"/>
        <v>0</v>
      </c>
      <c r="BP18" s="178">
        <f t="shared" ca="1" si="32"/>
        <v>0</v>
      </c>
      <c r="BQ18" s="178">
        <f t="shared" ca="1" si="32"/>
        <v>0</v>
      </c>
      <c r="BR18" s="178">
        <f t="shared" ca="1" si="32"/>
        <v>0</v>
      </c>
      <c r="BS18" s="178">
        <f t="shared" ca="1" si="32"/>
        <v>0</v>
      </c>
      <c r="BT18" s="178">
        <f t="shared" ca="1" si="32"/>
        <v>0</v>
      </c>
      <c r="BU18" s="178">
        <f t="shared" ca="1" si="32"/>
        <v>0</v>
      </c>
      <c r="BV18" s="178">
        <f t="shared" ca="1" si="32"/>
        <v>0</v>
      </c>
      <c r="BW18" s="178">
        <f t="shared" ca="1" si="33"/>
        <v>0</v>
      </c>
      <c r="BX18" s="178">
        <f t="shared" ca="1" si="33"/>
        <v>0</v>
      </c>
      <c r="BY18" s="178">
        <f t="shared" ca="1" si="33"/>
        <v>0</v>
      </c>
      <c r="BZ18" s="178">
        <f t="shared" ca="1" si="33"/>
        <v>0</v>
      </c>
      <c r="CA18" s="178">
        <f t="shared" ca="1" si="33"/>
        <v>0</v>
      </c>
      <c r="CB18" s="178">
        <f t="shared" ca="1" si="33"/>
        <v>0</v>
      </c>
      <c r="CC18" s="172"/>
      <c r="CD18" s="178">
        <f t="shared" ca="1" si="36"/>
        <v>31</v>
      </c>
      <c r="CF18" s="186" t="s">
        <v>34</v>
      </c>
      <c r="CG18" s="203"/>
      <c r="CH18" s="175"/>
      <c r="CI18" s="140" t="str">
        <f t="shared" ref="CI18" ca="1" si="45">IF(CI4="","",INDEX(Cycle_Raymond,MOD(CI4-départ,durée)+1))</f>
        <v>S3</v>
      </c>
      <c r="CJ18" s="187"/>
    </row>
    <row r="19" spans="1:194" ht="12.95" customHeight="1" x14ac:dyDescent="0.2">
      <c r="A19" s="56">
        <f>Cycles!C17</f>
        <v>2813</v>
      </c>
      <c r="B19" s="240">
        <f>Cycles!D17</f>
        <v>0</v>
      </c>
      <c r="C19" s="140" t="str">
        <f t="shared" ref="C19:AG19" ca="1" si="46">IF(C4="","",INDEX(Cycle_Tommy,MOD(C4-départ,durée)+1))</f>
        <v>S3</v>
      </c>
      <c r="D19" s="140" t="str">
        <f t="shared" ca="1" si="46"/>
        <v>R</v>
      </c>
      <c r="E19" s="140" t="str">
        <f t="shared" ca="1" si="46"/>
        <v>M</v>
      </c>
      <c r="F19" s="140" t="str">
        <f t="shared" ca="1" si="46"/>
        <v>M</v>
      </c>
      <c r="G19" s="140" t="str">
        <f t="shared" ca="1" si="46"/>
        <v>M</v>
      </c>
      <c r="H19" s="140" t="str">
        <f t="shared" ca="1" si="46"/>
        <v>M</v>
      </c>
      <c r="I19" s="140" t="str">
        <f t="shared" ca="1" si="46"/>
        <v>R</v>
      </c>
      <c r="J19" s="140" t="str">
        <f t="shared" ca="1" si="46"/>
        <v>R</v>
      </c>
      <c r="K19" s="140" t="str">
        <f t="shared" ca="1" si="46"/>
        <v>S3</v>
      </c>
      <c r="L19" s="140" t="str">
        <f t="shared" ca="1" si="46"/>
        <v>S3</v>
      </c>
      <c r="M19" s="140" t="str">
        <f t="shared" ca="1" si="46"/>
        <v>S3</v>
      </c>
      <c r="N19" s="140" t="str">
        <f t="shared" ca="1" si="46"/>
        <v>S3</v>
      </c>
      <c r="O19" s="140" t="str">
        <f t="shared" ca="1" si="46"/>
        <v>R</v>
      </c>
      <c r="P19" s="140" t="str">
        <f t="shared" ca="1" si="46"/>
        <v>M</v>
      </c>
      <c r="Q19" s="140" t="str">
        <f t="shared" ca="1" si="46"/>
        <v>M</v>
      </c>
      <c r="R19" s="140" t="str">
        <f t="shared" ca="1" si="46"/>
        <v>M</v>
      </c>
      <c r="S19" s="140" t="str">
        <f t="shared" ca="1" si="46"/>
        <v>R</v>
      </c>
      <c r="T19" s="140" t="str">
        <f t="shared" ca="1" si="46"/>
        <v>R</v>
      </c>
      <c r="U19" s="140" t="str">
        <f t="shared" ca="1" si="46"/>
        <v>R</v>
      </c>
      <c r="V19" s="140" t="str">
        <f t="shared" ca="1" si="46"/>
        <v>S3</v>
      </c>
      <c r="W19" s="140" t="str">
        <f t="shared" ca="1" si="46"/>
        <v>S3</v>
      </c>
      <c r="X19" s="140" t="str">
        <f t="shared" ca="1" si="46"/>
        <v>S3</v>
      </c>
      <c r="Y19" s="140" t="str">
        <f t="shared" ca="1" si="46"/>
        <v>R</v>
      </c>
      <c r="Z19" s="140" t="str">
        <f t="shared" ca="1" si="46"/>
        <v>M</v>
      </c>
      <c r="AA19" s="140" t="str">
        <f t="shared" ca="1" si="46"/>
        <v>M</v>
      </c>
      <c r="AB19" s="140" t="str">
        <f t="shared" ca="1" si="46"/>
        <v>M</v>
      </c>
      <c r="AC19" s="140" t="str">
        <f t="shared" ca="1" si="46"/>
        <v>M</v>
      </c>
      <c r="AD19" s="140" t="str">
        <f t="shared" ca="1" si="46"/>
        <v>R</v>
      </c>
      <c r="AE19" s="140" t="str">
        <f t="shared" ca="1" si="46"/>
        <v>R</v>
      </c>
      <c r="AF19" s="140" t="str">
        <f t="shared" ca="1" si="46"/>
        <v>S3</v>
      </c>
      <c r="AG19" s="140" t="str">
        <f t="shared" ca="1" si="46"/>
        <v>S3</v>
      </c>
      <c r="AI19" s="178">
        <f t="shared" ca="1" si="29"/>
        <v>11</v>
      </c>
      <c r="AJ19" s="185">
        <f t="shared" ca="1" si="29"/>
        <v>0</v>
      </c>
      <c r="AK19" s="178">
        <f t="shared" ca="1" si="29"/>
        <v>0</v>
      </c>
      <c r="AL19" s="178">
        <f t="shared" ca="1" si="29"/>
        <v>0</v>
      </c>
      <c r="AM19" s="178">
        <f t="shared" ca="1" si="29"/>
        <v>0</v>
      </c>
      <c r="AN19" s="178">
        <f t="shared" ca="1" si="29"/>
        <v>0</v>
      </c>
      <c r="AO19" s="178">
        <f t="shared" ca="1" si="29"/>
        <v>0</v>
      </c>
      <c r="AP19" s="178">
        <f t="shared" ca="1" si="29"/>
        <v>0</v>
      </c>
      <c r="AQ19" s="178">
        <f t="shared" ca="1" si="29"/>
        <v>0</v>
      </c>
      <c r="AR19" s="178">
        <f t="shared" ca="1" si="29"/>
        <v>0</v>
      </c>
      <c r="AS19" s="178">
        <f t="shared" ca="1" si="30"/>
        <v>10</v>
      </c>
      <c r="AT19" s="178">
        <f t="shared" ca="1" si="30"/>
        <v>10</v>
      </c>
      <c r="AU19" s="178">
        <f t="shared" ca="1" si="30"/>
        <v>0</v>
      </c>
      <c r="AV19" s="178">
        <f t="shared" ca="1" si="30"/>
        <v>0</v>
      </c>
      <c r="AW19" s="178">
        <f t="shared" ca="1" si="30"/>
        <v>0</v>
      </c>
      <c r="AX19" s="178">
        <f t="shared" ca="1" si="30"/>
        <v>0</v>
      </c>
      <c r="AY19" s="178">
        <f t="shared" ca="1" si="30"/>
        <v>0</v>
      </c>
      <c r="AZ19" s="178">
        <f t="shared" ca="1" si="30"/>
        <v>0</v>
      </c>
      <c r="BA19" s="178">
        <f t="shared" ca="1" si="30"/>
        <v>0</v>
      </c>
      <c r="BB19" s="178">
        <f t="shared" ca="1" si="30"/>
        <v>0</v>
      </c>
      <c r="BC19" s="178">
        <f t="shared" ca="1" si="31"/>
        <v>0</v>
      </c>
      <c r="BD19" s="178">
        <f t="shared" ca="1" si="31"/>
        <v>0</v>
      </c>
      <c r="BE19" s="178">
        <f t="shared" ca="1" si="31"/>
        <v>0</v>
      </c>
      <c r="BF19" s="178">
        <f t="shared" ca="1" si="31"/>
        <v>0</v>
      </c>
      <c r="BG19" s="178">
        <f t="shared" ca="1" si="31"/>
        <v>0</v>
      </c>
      <c r="BH19" s="178">
        <f t="shared" ca="1" si="31"/>
        <v>0</v>
      </c>
      <c r="BI19" s="178">
        <f t="shared" ca="1" si="31"/>
        <v>0</v>
      </c>
      <c r="BJ19" s="178">
        <f t="shared" ca="1" si="31"/>
        <v>0</v>
      </c>
      <c r="BK19" s="178">
        <f t="shared" ca="1" si="31"/>
        <v>0</v>
      </c>
      <c r="BL19" s="178">
        <f t="shared" ca="1" si="31"/>
        <v>0</v>
      </c>
      <c r="BM19" s="178">
        <f t="shared" ca="1" si="32"/>
        <v>0</v>
      </c>
      <c r="BN19" s="178">
        <f t="shared" ca="1" si="32"/>
        <v>0</v>
      </c>
      <c r="BO19" s="178">
        <f t="shared" ca="1" si="32"/>
        <v>0</v>
      </c>
      <c r="BP19" s="178">
        <f t="shared" ca="1" si="32"/>
        <v>0</v>
      </c>
      <c r="BQ19" s="178">
        <f t="shared" ca="1" si="32"/>
        <v>0</v>
      </c>
      <c r="BR19" s="178">
        <f t="shared" ca="1" si="32"/>
        <v>0</v>
      </c>
      <c r="BS19" s="178">
        <f t="shared" ca="1" si="32"/>
        <v>0</v>
      </c>
      <c r="BT19" s="178">
        <f t="shared" ca="1" si="32"/>
        <v>0</v>
      </c>
      <c r="BU19" s="178">
        <f t="shared" ca="1" si="32"/>
        <v>0</v>
      </c>
      <c r="BV19" s="178">
        <f t="shared" ca="1" si="32"/>
        <v>0</v>
      </c>
      <c r="BW19" s="178">
        <f t="shared" ca="1" si="33"/>
        <v>0</v>
      </c>
      <c r="BX19" s="178">
        <f t="shared" ca="1" si="33"/>
        <v>0</v>
      </c>
      <c r="BY19" s="178">
        <f t="shared" ca="1" si="33"/>
        <v>0</v>
      </c>
      <c r="BZ19" s="178">
        <f t="shared" ca="1" si="33"/>
        <v>0</v>
      </c>
      <c r="CA19" s="178">
        <f t="shared" ca="1" si="33"/>
        <v>0</v>
      </c>
      <c r="CB19" s="178">
        <f t="shared" ca="1" si="33"/>
        <v>0</v>
      </c>
      <c r="CC19" s="172"/>
      <c r="CD19" s="178">
        <f t="shared" ca="1" si="36"/>
        <v>31</v>
      </c>
      <c r="CF19" s="204" t="s">
        <v>35</v>
      </c>
      <c r="CG19" s="205"/>
      <c r="CH19" s="192"/>
      <c r="CI19" s="140" t="str">
        <f t="shared" ref="CI19" ca="1" si="47">IF(CI4="","",INDEX(Cycle_Tommy,MOD(CI4-départ,durée)+1))</f>
        <v>S3</v>
      </c>
      <c r="CJ19" s="193"/>
    </row>
    <row r="20" spans="1:194" s="198" customFormat="1" ht="5.0999999999999996" customHeight="1" x14ac:dyDescent="0.15">
      <c r="A20" s="66"/>
      <c r="B20" s="241"/>
      <c r="C20" s="141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142"/>
      <c r="AH20" s="149"/>
      <c r="AI20" s="194">
        <f t="shared" ref="AI20:AR20" si="48">COUNTIF($C20:$AG20,AI$4)</f>
        <v>0</v>
      </c>
      <c r="AJ20" s="195">
        <f t="shared" si="48"/>
        <v>0</v>
      </c>
      <c r="AK20" s="195">
        <f t="shared" si="48"/>
        <v>0</v>
      </c>
      <c r="AL20" s="195">
        <f t="shared" si="48"/>
        <v>0</v>
      </c>
      <c r="AM20" s="195">
        <f t="shared" si="48"/>
        <v>0</v>
      </c>
      <c r="AN20" s="195">
        <f t="shared" si="48"/>
        <v>0</v>
      </c>
      <c r="AO20" s="195">
        <f t="shared" si="48"/>
        <v>0</v>
      </c>
      <c r="AP20" s="195">
        <f t="shared" si="48"/>
        <v>0</v>
      </c>
      <c r="AQ20" s="195">
        <f t="shared" si="48"/>
        <v>0</v>
      </c>
      <c r="AR20" s="195">
        <f t="shared" si="48"/>
        <v>0</v>
      </c>
      <c r="AS20" s="195">
        <f t="shared" ref="AS20:BB20" si="49">COUNTIF($C20:$AG20,AS$4)</f>
        <v>0</v>
      </c>
      <c r="AT20" s="195">
        <f t="shared" si="49"/>
        <v>0</v>
      </c>
      <c r="AU20" s="195">
        <f t="shared" si="49"/>
        <v>0</v>
      </c>
      <c r="AV20" s="195">
        <f t="shared" si="49"/>
        <v>0</v>
      </c>
      <c r="AW20" s="195">
        <f t="shared" si="49"/>
        <v>0</v>
      </c>
      <c r="AX20" s="195">
        <f t="shared" si="49"/>
        <v>0</v>
      </c>
      <c r="AY20" s="195">
        <f t="shared" si="49"/>
        <v>0</v>
      </c>
      <c r="AZ20" s="195">
        <f t="shared" si="49"/>
        <v>0</v>
      </c>
      <c r="BA20" s="195">
        <f t="shared" si="49"/>
        <v>0</v>
      </c>
      <c r="BB20" s="195">
        <f t="shared" si="49"/>
        <v>0</v>
      </c>
      <c r="BC20" s="195">
        <f t="shared" ref="BC20:BL20" si="50">COUNTIF($C20:$AG20,BC$4)</f>
        <v>0</v>
      </c>
      <c r="BD20" s="195">
        <f t="shared" si="50"/>
        <v>0</v>
      </c>
      <c r="BE20" s="195">
        <f t="shared" si="50"/>
        <v>0</v>
      </c>
      <c r="BF20" s="195">
        <f t="shared" si="50"/>
        <v>0</v>
      </c>
      <c r="BG20" s="195">
        <f t="shared" si="50"/>
        <v>0</v>
      </c>
      <c r="BH20" s="195">
        <f t="shared" si="50"/>
        <v>0</v>
      </c>
      <c r="BI20" s="195">
        <f t="shared" si="50"/>
        <v>0</v>
      </c>
      <c r="BJ20" s="195">
        <f t="shared" si="50"/>
        <v>0</v>
      </c>
      <c r="BK20" s="195">
        <f t="shared" si="50"/>
        <v>0</v>
      </c>
      <c r="BL20" s="195">
        <f t="shared" si="50"/>
        <v>0</v>
      </c>
      <c r="BM20" s="195">
        <f t="shared" ref="BM20:BV20" si="51">COUNTIF($C20:$AG20,BM$4)</f>
        <v>0</v>
      </c>
      <c r="BN20" s="195">
        <f t="shared" si="51"/>
        <v>0</v>
      </c>
      <c r="BO20" s="195">
        <f t="shared" si="51"/>
        <v>0</v>
      </c>
      <c r="BP20" s="195">
        <f t="shared" si="51"/>
        <v>0</v>
      </c>
      <c r="BQ20" s="195">
        <f t="shared" si="51"/>
        <v>0</v>
      </c>
      <c r="BR20" s="195">
        <f t="shared" si="51"/>
        <v>0</v>
      </c>
      <c r="BS20" s="195">
        <f t="shared" si="51"/>
        <v>0</v>
      </c>
      <c r="BT20" s="195">
        <f t="shared" si="51"/>
        <v>0</v>
      </c>
      <c r="BU20" s="195">
        <f t="shared" si="51"/>
        <v>0</v>
      </c>
      <c r="BV20" s="195">
        <f t="shared" si="51"/>
        <v>0</v>
      </c>
      <c r="BW20" s="195">
        <f t="shared" ref="BW20:CB20" si="52">COUNTIF($C20:$AG20,BW$4)</f>
        <v>0</v>
      </c>
      <c r="BX20" s="195">
        <f t="shared" si="52"/>
        <v>0</v>
      </c>
      <c r="BY20" s="195">
        <f t="shared" si="52"/>
        <v>0</v>
      </c>
      <c r="BZ20" s="195">
        <f t="shared" si="52"/>
        <v>0</v>
      </c>
      <c r="CA20" s="195">
        <f t="shared" si="52"/>
        <v>0</v>
      </c>
      <c r="CB20" s="196">
        <f t="shared" si="52"/>
        <v>0</v>
      </c>
      <c r="CC20" s="172"/>
      <c r="CD20" s="197"/>
      <c r="CE20" s="149"/>
      <c r="CF20" s="59"/>
      <c r="CG20" s="188"/>
      <c r="CH20" s="150"/>
      <c r="CI20" s="141"/>
      <c r="CJ20" s="150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149"/>
      <c r="EJ20" s="149"/>
      <c r="EK20" s="149"/>
      <c r="EL20" s="149"/>
      <c r="EM20" s="149"/>
      <c r="EN20" s="149"/>
      <c r="EO20" s="149"/>
      <c r="EP20" s="149"/>
      <c r="EQ20" s="149"/>
      <c r="ER20" s="149"/>
      <c r="ES20" s="149"/>
      <c r="ET20" s="149"/>
      <c r="EU20" s="149"/>
      <c r="EV20" s="149"/>
      <c r="EW20" s="149"/>
      <c r="EX20" s="149"/>
      <c r="EY20" s="149"/>
      <c r="EZ20" s="149"/>
      <c r="FA20" s="149"/>
      <c r="FB20" s="149"/>
      <c r="FC20" s="149"/>
      <c r="FD20" s="149"/>
      <c r="FE20" s="149"/>
      <c r="FF20" s="149"/>
      <c r="FG20" s="149"/>
      <c r="FH20" s="149"/>
      <c r="FI20" s="149"/>
      <c r="FJ20" s="149"/>
      <c r="FK20" s="149"/>
      <c r="FL20" s="149"/>
      <c r="FM20" s="149"/>
      <c r="FN20" s="149"/>
      <c r="FO20" s="149"/>
      <c r="FP20" s="149"/>
      <c r="FQ20" s="149"/>
      <c r="FR20" s="149"/>
      <c r="FS20" s="149"/>
      <c r="FT20" s="149"/>
      <c r="FU20" s="149"/>
      <c r="FV20" s="149"/>
      <c r="FW20" s="149"/>
      <c r="FX20" s="149"/>
      <c r="FY20" s="149"/>
      <c r="FZ20" s="149"/>
      <c r="GA20" s="149"/>
      <c r="GB20" s="149"/>
      <c r="GC20" s="149"/>
      <c r="GD20" s="149"/>
      <c r="GE20" s="149"/>
      <c r="GF20" s="149"/>
      <c r="GG20" s="149"/>
      <c r="GH20" s="149"/>
      <c r="GI20" s="149"/>
      <c r="GJ20" s="149"/>
      <c r="GK20" s="149"/>
      <c r="GL20" s="149"/>
    </row>
    <row r="21" spans="1:194" ht="12.95" customHeight="1" x14ac:dyDescent="0.2">
      <c r="A21" s="250">
        <f>Cycles!C19</f>
        <v>701881</v>
      </c>
      <c r="B21" s="252">
        <f>Cycles!D19</f>
        <v>0</v>
      </c>
      <c r="C21" s="249" t="str">
        <f t="shared" ref="C21:AG21" ca="1" si="53">IF(C4="","",INDEX(Cycle_Cathy,MOD(C4-départ,durée)+1))</f>
        <v>R</v>
      </c>
      <c r="D21" s="140" t="str">
        <f t="shared" ca="1" si="53"/>
        <v>S3</v>
      </c>
      <c r="E21" s="30" t="s">
        <v>15</v>
      </c>
      <c r="F21" s="140" t="str">
        <f t="shared" ca="1" si="53"/>
        <v>S3</v>
      </c>
      <c r="G21" s="140" t="str">
        <f t="shared" ca="1" si="53"/>
        <v>S3</v>
      </c>
      <c r="H21" s="140" t="str">
        <f t="shared" ca="1" si="53"/>
        <v>R</v>
      </c>
      <c r="I21" s="140" t="str">
        <f t="shared" ca="1" si="53"/>
        <v>M</v>
      </c>
      <c r="J21" s="140" t="str">
        <f t="shared" ca="1" si="53"/>
        <v>M</v>
      </c>
      <c r="K21" s="140" t="str">
        <f t="shared" ca="1" si="53"/>
        <v>M</v>
      </c>
      <c r="L21" s="140" t="str">
        <f t="shared" ca="1" si="53"/>
        <v>R</v>
      </c>
      <c r="M21" s="140" t="str">
        <f t="shared" ca="1" si="53"/>
        <v>R</v>
      </c>
      <c r="N21" s="140" t="str">
        <f t="shared" ca="1" si="53"/>
        <v>R</v>
      </c>
      <c r="O21" s="140" t="str">
        <f t="shared" ca="1" si="53"/>
        <v>S3</v>
      </c>
      <c r="P21" s="140" t="str">
        <f t="shared" ca="1" si="53"/>
        <v>S3</v>
      </c>
      <c r="Q21" s="140" t="str">
        <f t="shared" ca="1" si="53"/>
        <v>S3</v>
      </c>
      <c r="R21" s="140" t="str">
        <f t="shared" ca="1" si="53"/>
        <v>R</v>
      </c>
      <c r="S21" s="140" t="str">
        <f t="shared" ca="1" si="53"/>
        <v>M</v>
      </c>
      <c r="T21" s="140" t="str">
        <f t="shared" ca="1" si="53"/>
        <v>M</v>
      </c>
      <c r="U21" s="140" t="str">
        <f t="shared" ca="1" si="53"/>
        <v>M</v>
      </c>
      <c r="V21" s="140" t="str">
        <f t="shared" ca="1" si="53"/>
        <v>M</v>
      </c>
      <c r="W21" s="140" t="str">
        <f t="shared" ca="1" si="53"/>
        <v>R</v>
      </c>
      <c r="X21" s="140" t="str">
        <f t="shared" ca="1" si="53"/>
        <v>R</v>
      </c>
      <c r="Y21" s="140" t="str">
        <f t="shared" ca="1" si="53"/>
        <v>S3</v>
      </c>
      <c r="Z21" s="140" t="str">
        <f t="shared" ca="1" si="53"/>
        <v>S3</v>
      </c>
      <c r="AA21" s="140" t="str">
        <f t="shared" ca="1" si="53"/>
        <v>S3</v>
      </c>
      <c r="AB21" s="140" t="str">
        <f t="shared" ca="1" si="53"/>
        <v>S3</v>
      </c>
      <c r="AC21" s="140" t="str">
        <f t="shared" ca="1" si="53"/>
        <v>R</v>
      </c>
      <c r="AD21" s="140" t="str">
        <f t="shared" ca="1" si="53"/>
        <v>M</v>
      </c>
      <c r="AE21" s="140" t="str">
        <f t="shared" ca="1" si="53"/>
        <v>M</v>
      </c>
      <c r="AF21" s="140" t="str">
        <f t="shared" ca="1" si="53"/>
        <v>M</v>
      </c>
      <c r="AG21" s="140" t="str">
        <f t="shared" ca="1" si="53"/>
        <v>R</v>
      </c>
      <c r="AI21" s="178">
        <f t="shared" ref="AI21:AR24" ca="1" si="54">COUNTIF($C21:$AG21,AI$4)</f>
        <v>10</v>
      </c>
      <c r="AJ21" s="185">
        <f t="shared" ca="1" si="54"/>
        <v>0</v>
      </c>
      <c r="AK21" s="178">
        <f t="shared" ca="1" si="54"/>
        <v>0</v>
      </c>
      <c r="AL21" s="178">
        <f t="shared" ca="1" si="54"/>
        <v>0</v>
      </c>
      <c r="AM21" s="178">
        <f t="shared" ca="1" si="54"/>
        <v>0</v>
      </c>
      <c r="AN21" s="178">
        <f t="shared" ca="1" si="54"/>
        <v>0</v>
      </c>
      <c r="AO21" s="178">
        <f t="shared" ca="1" si="54"/>
        <v>0</v>
      </c>
      <c r="AP21" s="178">
        <f t="shared" ca="1" si="54"/>
        <v>0</v>
      </c>
      <c r="AQ21" s="178">
        <f t="shared" ca="1" si="54"/>
        <v>0</v>
      </c>
      <c r="AR21" s="178">
        <f t="shared" ca="1" si="54"/>
        <v>0</v>
      </c>
      <c r="AS21" s="178">
        <f t="shared" ref="AS21:BH28" ca="1" si="55">COUNTIF($C21:$AG21,AS$4)</f>
        <v>11</v>
      </c>
      <c r="AT21" s="178">
        <f t="shared" ca="1" si="55"/>
        <v>10</v>
      </c>
      <c r="AU21" s="178">
        <f t="shared" ca="1" si="55"/>
        <v>0</v>
      </c>
      <c r="AV21" s="178">
        <f t="shared" ca="1" si="55"/>
        <v>0</v>
      </c>
      <c r="AW21" s="178">
        <f t="shared" ca="1" si="55"/>
        <v>0</v>
      </c>
      <c r="AX21" s="178">
        <f t="shared" ca="1" si="55"/>
        <v>0</v>
      </c>
      <c r="AY21" s="178">
        <f t="shared" ca="1" si="55"/>
        <v>0</v>
      </c>
      <c r="AZ21" s="178">
        <f t="shared" ca="1" si="55"/>
        <v>0</v>
      </c>
      <c r="BA21" s="178">
        <f t="shared" ca="1" si="55"/>
        <v>0</v>
      </c>
      <c r="BB21" s="178">
        <f t="shared" ca="1" si="55"/>
        <v>0</v>
      </c>
      <c r="BC21" s="178">
        <f t="shared" ref="BC21:BR28" ca="1" si="56">COUNTIF($C21:$AG21,BC$4)</f>
        <v>0</v>
      </c>
      <c r="BD21" s="178">
        <f t="shared" ca="1" si="56"/>
        <v>0</v>
      </c>
      <c r="BE21" s="178">
        <f t="shared" ca="1" si="56"/>
        <v>0</v>
      </c>
      <c r="BF21" s="178">
        <f t="shared" ca="1" si="56"/>
        <v>0</v>
      </c>
      <c r="BG21" s="178">
        <f t="shared" ca="1" si="56"/>
        <v>0</v>
      </c>
      <c r="BH21" s="178">
        <f t="shared" ca="1" si="56"/>
        <v>0</v>
      </c>
      <c r="BI21" s="178">
        <f t="shared" ca="1" si="56"/>
        <v>0</v>
      </c>
      <c r="BJ21" s="178">
        <f t="shared" ca="1" si="56"/>
        <v>0</v>
      </c>
      <c r="BK21" s="178">
        <f t="shared" ca="1" si="56"/>
        <v>0</v>
      </c>
      <c r="BL21" s="178">
        <f t="shared" ca="1" si="56"/>
        <v>0</v>
      </c>
      <c r="BM21" s="178">
        <f t="shared" ref="BM21:CB28" ca="1" si="57">COUNTIF($C21:$AG21,BM$4)</f>
        <v>0</v>
      </c>
      <c r="BN21" s="178">
        <f t="shared" ca="1" si="57"/>
        <v>0</v>
      </c>
      <c r="BO21" s="178">
        <f t="shared" ca="1" si="57"/>
        <v>0</v>
      </c>
      <c r="BP21" s="178">
        <f t="shared" ca="1" si="57"/>
        <v>0</v>
      </c>
      <c r="BQ21" s="178">
        <f t="shared" ca="1" si="57"/>
        <v>0</v>
      </c>
      <c r="BR21" s="178">
        <f t="shared" ca="1" si="57"/>
        <v>0</v>
      </c>
      <c r="BS21" s="178">
        <f t="shared" ca="1" si="57"/>
        <v>0</v>
      </c>
      <c r="BT21" s="178">
        <f t="shared" ca="1" si="57"/>
        <v>0</v>
      </c>
      <c r="BU21" s="178">
        <f t="shared" ca="1" si="57"/>
        <v>0</v>
      </c>
      <c r="BV21" s="178">
        <f t="shared" ca="1" si="57"/>
        <v>0</v>
      </c>
      <c r="BW21" s="178">
        <f t="shared" ref="BW21:CB24" ca="1" si="58">COUNTIF($C21:$AG21,BW$4)</f>
        <v>0</v>
      </c>
      <c r="BX21" s="178">
        <f t="shared" ca="1" si="58"/>
        <v>0</v>
      </c>
      <c r="BY21" s="178">
        <f t="shared" ca="1" si="58"/>
        <v>0</v>
      </c>
      <c r="BZ21" s="178">
        <f t="shared" ca="1" si="58"/>
        <v>0</v>
      </c>
      <c r="CA21" s="178">
        <f t="shared" ca="1" si="58"/>
        <v>0</v>
      </c>
      <c r="CB21" s="178">
        <f t="shared" ca="1" si="58"/>
        <v>0</v>
      </c>
      <c r="CC21" s="172"/>
      <c r="CD21" s="178">
        <f ca="1">SUM(AI21:CB21)</f>
        <v>31</v>
      </c>
      <c r="CF21" s="199" t="s">
        <v>36</v>
      </c>
      <c r="CG21" s="206"/>
      <c r="CH21" s="201"/>
      <c r="CI21" s="140" t="str">
        <f t="shared" ref="CI21" ca="1" si="59">IF(CI4="","",INDEX(Cycle_Cathy,MOD(CI4-départ,durée)+1))</f>
        <v>M</v>
      </c>
      <c r="CJ21" s="202"/>
    </row>
    <row r="22" spans="1:194" ht="12.95" customHeight="1" x14ac:dyDescent="0.2">
      <c r="A22" s="248">
        <f>Cycles!C20</f>
        <v>2445</v>
      </c>
      <c r="B22" s="253">
        <f>Cycles!D20</f>
        <v>0</v>
      </c>
      <c r="C22" s="249" t="str">
        <f t="shared" ref="C22:AG22" ca="1" si="60">IF(C4="","",INDEX(Cycle_Manu,MOD(C4-départ,durée)+1))</f>
        <v>R</v>
      </c>
      <c r="D22" s="140" t="str">
        <f t="shared" ca="1" si="60"/>
        <v>S3</v>
      </c>
      <c r="E22" s="140" t="str">
        <f t="shared" ca="1" si="60"/>
        <v>S3</v>
      </c>
      <c r="F22" s="140" t="str">
        <f t="shared" ca="1" si="60"/>
        <v>S3</v>
      </c>
      <c r="G22" s="140" t="str">
        <f t="shared" ca="1" si="60"/>
        <v>S3</v>
      </c>
      <c r="H22" s="140" t="str">
        <f t="shared" ca="1" si="60"/>
        <v>R</v>
      </c>
      <c r="I22" s="140" t="str">
        <f t="shared" ca="1" si="60"/>
        <v>M</v>
      </c>
      <c r="J22" s="140" t="str">
        <f t="shared" ca="1" si="60"/>
        <v>M</v>
      </c>
      <c r="K22" s="140" t="str">
        <f t="shared" ca="1" si="60"/>
        <v>M</v>
      </c>
      <c r="L22" s="140" t="str">
        <f t="shared" ca="1" si="60"/>
        <v>R</v>
      </c>
      <c r="M22" s="140" t="str">
        <f t="shared" ca="1" si="60"/>
        <v>R</v>
      </c>
      <c r="N22" s="140" t="str">
        <f t="shared" ca="1" si="60"/>
        <v>R</v>
      </c>
      <c r="O22" s="140" t="str">
        <f t="shared" ca="1" si="60"/>
        <v>S3</v>
      </c>
      <c r="P22" s="140" t="str">
        <f t="shared" ca="1" si="60"/>
        <v>S3</v>
      </c>
      <c r="Q22" s="140" t="str">
        <f t="shared" ca="1" si="60"/>
        <v>S3</v>
      </c>
      <c r="R22" s="140" t="str">
        <f t="shared" ca="1" si="60"/>
        <v>R</v>
      </c>
      <c r="S22" s="140" t="str">
        <f t="shared" ca="1" si="60"/>
        <v>M</v>
      </c>
      <c r="T22" s="140" t="str">
        <f t="shared" ca="1" si="60"/>
        <v>M</v>
      </c>
      <c r="U22" s="140" t="str">
        <f t="shared" ca="1" si="60"/>
        <v>M</v>
      </c>
      <c r="V22" s="140" t="str">
        <f t="shared" ca="1" si="60"/>
        <v>M</v>
      </c>
      <c r="W22" s="140" t="str">
        <f t="shared" ca="1" si="60"/>
        <v>R</v>
      </c>
      <c r="X22" s="140" t="str">
        <f t="shared" ca="1" si="60"/>
        <v>R</v>
      </c>
      <c r="Y22" s="140" t="str">
        <f t="shared" ca="1" si="60"/>
        <v>S3</v>
      </c>
      <c r="Z22" s="140" t="str">
        <f t="shared" ca="1" si="60"/>
        <v>S3</v>
      </c>
      <c r="AA22" s="140" t="str">
        <f t="shared" ca="1" si="60"/>
        <v>S3</v>
      </c>
      <c r="AB22" s="140" t="str">
        <f t="shared" ca="1" si="60"/>
        <v>S3</v>
      </c>
      <c r="AC22" s="140" t="str">
        <f t="shared" ca="1" si="60"/>
        <v>R</v>
      </c>
      <c r="AD22" s="140" t="str">
        <f t="shared" ca="1" si="60"/>
        <v>M</v>
      </c>
      <c r="AE22" s="140" t="str">
        <f t="shared" ca="1" si="60"/>
        <v>M</v>
      </c>
      <c r="AF22" s="140" t="str">
        <f t="shared" ca="1" si="60"/>
        <v>M</v>
      </c>
      <c r="AG22" s="140" t="str">
        <f t="shared" ca="1" si="60"/>
        <v>R</v>
      </c>
      <c r="AI22" s="178">
        <f t="shared" ca="1" si="54"/>
        <v>10</v>
      </c>
      <c r="AJ22" s="185">
        <f t="shared" ca="1" si="54"/>
        <v>0</v>
      </c>
      <c r="AK22" s="178">
        <f t="shared" ca="1" si="54"/>
        <v>0</v>
      </c>
      <c r="AL22" s="178">
        <f t="shared" ca="1" si="54"/>
        <v>0</v>
      </c>
      <c r="AM22" s="178">
        <f t="shared" ca="1" si="54"/>
        <v>0</v>
      </c>
      <c r="AN22" s="178">
        <f t="shared" ca="1" si="54"/>
        <v>0</v>
      </c>
      <c r="AO22" s="178">
        <f t="shared" ca="1" si="54"/>
        <v>0</v>
      </c>
      <c r="AP22" s="178">
        <f t="shared" ca="1" si="54"/>
        <v>0</v>
      </c>
      <c r="AQ22" s="178">
        <f t="shared" ca="1" si="54"/>
        <v>0</v>
      </c>
      <c r="AR22" s="178">
        <f t="shared" ca="1" si="54"/>
        <v>0</v>
      </c>
      <c r="AS22" s="178">
        <f t="shared" ca="1" si="55"/>
        <v>11</v>
      </c>
      <c r="AT22" s="178">
        <f t="shared" ca="1" si="55"/>
        <v>10</v>
      </c>
      <c r="AU22" s="178">
        <f t="shared" ca="1" si="55"/>
        <v>0</v>
      </c>
      <c r="AV22" s="178">
        <f t="shared" ca="1" si="55"/>
        <v>0</v>
      </c>
      <c r="AW22" s="178">
        <f t="shared" ca="1" si="55"/>
        <v>0</v>
      </c>
      <c r="AX22" s="178">
        <f t="shared" ca="1" si="55"/>
        <v>0</v>
      </c>
      <c r="AY22" s="178">
        <f t="shared" ca="1" si="55"/>
        <v>0</v>
      </c>
      <c r="AZ22" s="178">
        <f t="shared" ca="1" si="55"/>
        <v>0</v>
      </c>
      <c r="BA22" s="178">
        <f t="shared" ca="1" si="55"/>
        <v>0</v>
      </c>
      <c r="BB22" s="178">
        <f t="shared" ca="1" si="55"/>
        <v>0</v>
      </c>
      <c r="BC22" s="178">
        <f t="shared" ca="1" si="56"/>
        <v>0</v>
      </c>
      <c r="BD22" s="178">
        <f t="shared" ca="1" si="56"/>
        <v>0</v>
      </c>
      <c r="BE22" s="178">
        <f t="shared" ca="1" si="56"/>
        <v>0</v>
      </c>
      <c r="BF22" s="178">
        <f t="shared" ca="1" si="56"/>
        <v>0</v>
      </c>
      <c r="BG22" s="178">
        <f t="shared" ca="1" si="56"/>
        <v>0</v>
      </c>
      <c r="BH22" s="178">
        <f t="shared" ca="1" si="56"/>
        <v>0</v>
      </c>
      <c r="BI22" s="178">
        <f t="shared" ca="1" si="56"/>
        <v>0</v>
      </c>
      <c r="BJ22" s="178">
        <f t="shared" ca="1" si="56"/>
        <v>0</v>
      </c>
      <c r="BK22" s="178">
        <f t="shared" ca="1" si="56"/>
        <v>0</v>
      </c>
      <c r="BL22" s="178">
        <f t="shared" ca="1" si="56"/>
        <v>0</v>
      </c>
      <c r="BM22" s="178">
        <f t="shared" ca="1" si="57"/>
        <v>0</v>
      </c>
      <c r="BN22" s="178">
        <f t="shared" ca="1" si="57"/>
        <v>0</v>
      </c>
      <c r="BO22" s="178">
        <f t="shared" ca="1" si="57"/>
        <v>0</v>
      </c>
      <c r="BP22" s="178">
        <f t="shared" ca="1" si="57"/>
        <v>0</v>
      </c>
      <c r="BQ22" s="178">
        <f t="shared" ca="1" si="57"/>
        <v>0</v>
      </c>
      <c r="BR22" s="178">
        <f t="shared" ca="1" si="57"/>
        <v>0</v>
      </c>
      <c r="BS22" s="178">
        <f t="shared" ca="1" si="57"/>
        <v>0</v>
      </c>
      <c r="BT22" s="178">
        <f t="shared" ca="1" si="57"/>
        <v>0</v>
      </c>
      <c r="BU22" s="178">
        <f t="shared" ca="1" si="57"/>
        <v>0</v>
      </c>
      <c r="BV22" s="178">
        <f t="shared" ca="1" si="57"/>
        <v>0</v>
      </c>
      <c r="BW22" s="178">
        <f t="shared" ca="1" si="58"/>
        <v>0</v>
      </c>
      <c r="BX22" s="178">
        <f t="shared" ca="1" si="58"/>
        <v>0</v>
      </c>
      <c r="BY22" s="178">
        <f t="shared" ca="1" si="58"/>
        <v>0</v>
      </c>
      <c r="BZ22" s="178">
        <f t="shared" ca="1" si="58"/>
        <v>0</v>
      </c>
      <c r="CA22" s="178">
        <f t="shared" ca="1" si="58"/>
        <v>0</v>
      </c>
      <c r="CB22" s="178">
        <f t="shared" ca="1" si="58"/>
        <v>0</v>
      </c>
      <c r="CC22" s="172"/>
      <c r="CD22" s="178">
        <f t="shared" ref="CD22:CD28" ca="1" si="61">SUM(AI22:CB22)</f>
        <v>31</v>
      </c>
      <c r="CF22" s="186" t="s">
        <v>37</v>
      </c>
      <c r="CH22" s="175"/>
      <c r="CI22" s="140" t="str">
        <f t="shared" ref="CI22" ca="1" si="62">IF(CI4="","",INDEX(Cycle_Manu,MOD(CI4-départ,durée)+1))</f>
        <v>M</v>
      </c>
      <c r="CJ22" s="187"/>
    </row>
    <row r="23" spans="1:194" ht="12.95" customHeight="1" x14ac:dyDescent="0.2">
      <c r="A23" s="248">
        <f>Cycles!C21</f>
        <v>1178</v>
      </c>
      <c r="B23" s="254">
        <f>Cycles!D21</f>
        <v>0</v>
      </c>
      <c r="C23" s="249" t="str">
        <f t="shared" ref="C23:AG23" ca="1" si="63">IF(C4="","",INDEX(Cycle_JM,MOD(C4-départ,durée)+1))</f>
        <v>R</v>
      </c>
      <c r="D23" s="140" t="str">
        <f t="shared" ca="1" si="63"/>
        <v>J1</v>
      </c>
      <c r="E23" s="140" t="str">
        <f t="shared" ca="1" si="63"/>
        <v>J1</v>
      </c>
      <c r="F23" s="140" t="str">
        <f t="shared" ca="1" si="63"/>
        <v>J1</v>
      </c>
      <c r="G23" s="140" t="str">
        <f t="shared" ca="1" si="63"/>
        <v>J1</v>
      </c>
      <c r="H23" s="140" t="str">
        <f t="shared" ca="1" si="63"/>
        <v>R</v>
      </c>
      <c r="I23" s="140" t="str">
        <f t="shared" ca="1" si="63"/>
        <v>J1</v>
      </c>
      <c r="J23" s="140" t="str">
        <f t="shared" ca="1" si="63"/>
        <v>J1</v>
      </c>
      <c r="K23" s="140" t="str">
        <f t="shared" ca="1" si="63"/>
        <v>J1</v>
      </c>
      <c r="L23" s="140" t="str">
        <f t="shared" ca="1" si="63"/>
        <v>R</v>
      </c>
      <c r="M23" s="140" t="str">
        <f t="shared" ca="1" si="63"/>
        <v>R</v>
      </c>
      <c r="N23" s="140" t="str">
        <f t="shared" ca="1" si="63"/>
        <v>R</v>
      </c>
      <c r="O23" s="140" t="str">
        <f t="shared" ca="1" si="63"/>
        <v>J1</v>
      </c>
      <c r="P23" s="140" t="str">
        <f t="shared" ca="1" si="63"/>
        <v>J1</v>
      </c>
      <c r="Q23" s="140" t="str">
        <f t="shared" ca="1" si="63"/>
        <v>J1</v>
      </c>
      <c r="R23" s="140" t="str">
        <f t="shared" ca="1" si="63"/>
        <v>R</v>
      </c>
      <c r="S23" s="140" t="str">
        <f t="shared" ca="1" si="63"/>
        <v>J1</v>
      </c>
      <c r="T23" s="140" t="str">
        <f t="shared" ca="1" si="63"/>
        <v>J1</v>
      </c>
      <c r="U23" s="140" t="str">
        <f t="shared" ca="1" si="63"/>
        <v>J1</v>
      </c>
      <c r="V23" s="140" t="str">
        <f t="shared" ca="1" si="63"/>
        <v>J1</v>
      </c>
      <c r="W23" s="140" t="str">
        <f t="shared" ca="1" si="63"/>
        <v>R</v>
      </c>
      <c r="X23" s="140" t="str">
        <f t="shared" ca="1" si="63"/>
        <v>R</v>
      </c>
      <c r="Y23" s="140" t="str">
        <f t="shared" ca="1" si="63"/>
        <v>J1</v>
      </c>
      <c r="Z23" s="140" t="str">
        <f t="shared" ca="1" si="63"/>
        <v>J1</v>
      </c>
      <c r="AA23" s="140" t="str">
        <f t="shared" ca="1" si="63"/>
        <v>J1</v>
      </c>
      <c r="AB23" s="140" t="str">
        <f t="shared" ca="1" si="63"/>
        <v>J1</v>
      </c>
      <c r="AC23" s="140" t="str">
        <f t="shared" ca="1" si="63"/>
        <v>R</v>
      </c>
      <c r="AD23" s="140" t="str">
        <f t="shared" ca="1" si="63"/>
        <v>J1</v>
      </c>
      <c r="AE23" s="140" t="str">
        <f t="shared" ca="1" si="63"/>
        <v>J1</v>
      </c>
      <c r="AF23" s="140" t="str">
        <f t="shared" ca="1" si="63"/>
        <v>J1</v>
      </c>
      <c r="AG23" s="140" t="str">
        <f t="shared" ca="1" si="63"/>
        <v>R</v>
      </c>
      <c r="AI23" s="178">
        <f t="shared" ca="1" si="54"/>
        <v>0</v>
      </c>
      <c r="AJ23" s="185">
        <f t="shared" ca="1" si="54"/>
        <v>0</v>
      </c>
      <c r="AK23" s="178">
        <f t="shared" ca="1" si="54"/>
        <v>0</v>
      </c>
      <c r="AL23" s="178">
        <f t="shared" ca="1" si="54"/>
        <v>0</v>
      </c>
      <c r="AM23" s="178">
        <f t="shared" ca="1" si="54"/>
        <v>0</v>
      </c>
      <c r="AN23" s="178">
        <f t="shared" ca="1" si="54"/>
        <v>21</v>
      </c>
      <c r="AO23" s="178">
        <f t="shared" ca="1" si="54"/>
        <v>0</v>
      </c>
      <c r="AP23" s="178">
        <f t="shared" ca="1" si="54"/>
        <v>0</v>
      </c>
      <c r="AQ23" s="178">
        <f t="shared" ca="1" si="54"/>
        <v>0</v>
      </c>
      <c r="AR23" s="178">
        <f t="shared" ca="1" si="54"/>
        <v>0</v>
      </c>
      <c r="AS23" s="178">
        <f t="shared" ca="1" si="55"/>
        <v>0</v>
      </c>
      <c r="AT23" s="178">
        <f t="shared" ca="1" si="55"/>
        <v>10</v>
      </c>
      <c r="AU23" s="178">
        <f t="shared" ca="1" si="55"/>
        <v>0</v>
      </c>
      <c r="AV23" s="178">
        <f t="shared" ca="1" si="55"/>
        <v>0</v>
      </c>
      <c r="AW23" s="178">
        <f t="shared" ca="1" si="55"/>
        <v>0</v>
      </c>
      <c r="AX23" s="178">
        <f t="shared" ca="1" si="55"/>
        <v>0</v>
      </c>
      <c r="AY23" s="178">
        <f t="shared" ca="1" si="55"/>
        <v>0</v>
      </c>
      <c r="AZ23" s="178">
        <f t="shared" ca="1" si="55"/>
        <v>0</v>
      </c>
      <c r="BA23" s="178">
        <f t="shared" ca="1" si="55"/>
        <v>0</v>
      </c>
      <c r="BB23" s="178">
        <f t="shared" ca="1" si="55"/>
        <v>0</v>
      </c>
      <c r="BC23" s="178">
        <f t="shared" ca="1" si="56"/>
        <v>0</v>
      </c>
      <c r="BD23" s="178">
        <f t="shared" ca="1" si="56"/>
        <v>0</v>
      </c>
      <c r="BE23" s="178">
        <f t="shared" ca="1" si="56"/>
        <v>0</v>
      </c>
      <c r="BF23" s="178">
        <f t="shared" ca="1" si="56"/>
        <v>0</v>
      </c>
      <c r="BG23" s="178">
        <f t="shared" ca="1" si="56"/>
        <v>0</v>
      </c>
      <c r="BH23" s="178">
        <f t="shared" ca="1" si="56"/>
        <v>0</v>
      </c>
      <c r="BI23" s="178">
        <f t="shared" ca="1" si="56"/>
        <v>0</v>
      </c>
      <c r="BJ23" s="178">
        <f t="shared" ca="1" si="56"/>
        <v>0</v>
      </c>
      <c r="BK23" s="178">
        <f t="shared" ca="1" si="56"/>
        <v>0</v>
      </c>
      <c r="BL23" s="178">
        <f t="shared" ca="1" si="56"/>
        <v>0</v>
      </c>
      <c r="BM23" s="178">
        <f t="shared" ca="1" si="57"/>
        <v>0</v>
      </c>
      <c r="BN23" s="178">
        <f t="shared" ca="1" si="57"/>
        <v>0</v>
      </c>
      <c r="BO23" s="178">
        <f t="shared" ca="1" si="57"/>
        <v>0</v>
      </c>
      <c r="BP23" s="178">
        <f t="shared" ca="1" si="57"/>
        <v>0</v>
      </c>
      <c r="BQ23" s="178">
        <f t="shared" ca="1" si="57"/>
        <v>0</v>
      </c>
      <c r="BR23" s="178">
        <f t="shared" ca="1" si="57"/>
        <v>0</v>
      </c>
      <c r="BS23" s="178">
        <f t="shared" ca="1" si="57"/>
        <v>0</v>
      </c>
      <c r="BT23" s="178">
        <f t="shared" ca="1" si="57"/>
        <v>0</v>
      </c>
      <c r="BU23" s="178">
        <f t="shared" ca="1" si="57"/>
        <v>0</v>
      </c>
      <c r="BV23" s="178">
        <f t="shared" ca="1" si="57"/>
        <v>0</v>
      </c>
      <c r="BW23" s="178">
        <f t="shared" ca="1" si="58"/>
        <v>0</v>
      </c>
      <c r="BX23" s="178">
        <f t="shared" ca="1" si="58"/>
        <v>0</v>
      </c>
      <c r="BY23" s="178">
        <f t="shared" ca="1" si="58"/>
        <v>0</v>
      </c>
      <c r="BZ23" s="178">
        <f t="shared" ca="1" si="58"/>
        <v>0</v>
      </c>
      <c r="CA23" s="178">
        <f t="shared" ca="1" si="58"/>
        <v>0</v>
      </c>
      <c r="CB23" s="178">
        <f t="shared" ca="1" si="58"/>
        <v>0</v>
      </c>
      <c r="CC23" s="172"/>
      <c r="CD23" s="178">
        <f t="shared" ca="1" si="61"/>
        <v>31</v>
      </c>
      <c r="CF23" s="186" t="s">
        <v>38</v>
      </c>
      <c r="CH23" s="175"/>
      <c r="CI23" s="140" t="str">
        <f t="shared" ref="CI23" ca="1" si="64">IF(CI4="","",INDEX(Cycle_JM,MOD(CI4-départ,durée)+1))</f>
        <v>J1</v>
      </c>
      <c r="CJ23" s="187"/>
    </row>
    <row r="24" spans="1:194" ht="12.95" customHeight="1" x14ac:dyDescent="0.2">
      <c r="A24" s="248">
        <f>Cycles!C22</f>
        <v>655960</v>
      </c>
      <c r="B24" s="253">
        <f>Cycles!D22</f>
        <v>0</v>
      </c>
      <c r="C24" s="249" t="str">
        <f t="shared" ref="C24:AG24" ca="1" si="65">IF(C4="","",INDEX(Cycle_Paquiri,MOD(C4-départ,durée)+1))</f>
        <v>R</v>
      </c>
      <c r="D24" s="140" t="str">
        <f t="shared" ca="1" si="65"/>
        <v>S3</v>
      </c>
      <c r="E24" s="140" t="str">
        <f t="shared" ca="1" si="65"/>
        <v>S3</v>
      </c>
      <c r="F24" s="140" t="str">
        <f t="shared" ca="1" si="65"/>
        <v>S3</v>
      </c>
      <c r="G24" s="140" t="str">
        <f t="shared" ca="1" si="65"/>
        <v>S3</v>
      </c>
      <c r="H24" s="140" t="str">
        <f t="shared" ca="1" si="65"/>
        <v>R</v>
      </c>
      <c r="I24" s="140" t="str">
        <f t="shared" ca="1" si="65"/>
        <v>M</v>
      </c>
      <c r="J24" s="140" t="str">
        <f t="shared" ca="1" si="65"/>
        <v>M</v>
      </c>
      <c r="K24" s="140" t="str">
        <f t="shared" ca="1" si="65"/>
        <v>M</v>
      </c>
      <c r="L24" s="140" t="str">
        <f t="shared" ca="1" si="65"/>
        <v>R</v>
      </c>
      <c r="M24" s="140" t="str">
        <f t="shared" ca="1" si="65"/>
        <v>R</v>
      </c>
      <c r="N24" s="140" t="str">
        <f t="shared" ca="1" si="65"/>
        <v>R</v>
      </c>
      <c r="O24" s="140" t="str">
        <f t="shared" ca="1" si="65"/>
        <v>S3</v>
      </c>
      <c r="P24" s="140" t="str">
        <f t="shared" ca="1" si="65"/>
        <v>S3</v>
      </c>
      <c r="Q24" s="140" t="str">
        <f t="shared" ca="1" si="65"/>
        <v>S3</v>
      </c>
      <c r="R24" s="140" t="str">
        <f t="shared" ca="1" si="65"/>
        <v>R</v>
      </c>
      <c r="S24" s="140" t="str">
        <f t="shared" ca="1" si="65"/>
        <v>M</v>
      </c>
      <c r="T24" s="140" t="str">
        <f t="shared" ca="1" si="65"/>
        <v>M</v>
      </c>
      <c r="U24" s="140" t="str">
        <f t="shared" ca="1" si="65"/>
        <v>M</v>
      </c>
      <c r="V24" s="140" t="str">
        <f t="shared" ca="1" si="65"/>
        <v>M</v>
      </c>
      <c r="W24" s="140" t="str">
        <f t="shared" ca="1" si="65"/>
        <v>R</v>
      </c>
      <c r="X24" s="140" t="str">
        <f t="shared" ca="1" si="65"/>
        <v>R</v>
      </c>
      <c r="Y24" s="140" t="str">
        <f t="shared" ca="1" si="65"/>
        <v>S3</v>
      </c>
      <c r="Z24" s="140" t="str">
        <f t="shared" ca="1" si="65"/>
        <v>S3</v>
      </c>
      <c r="AA24" s="140" t="str">
        <f t="shared" ca="1" si="65"/>
        <v>S3</v>
      </c>
      <c r="AB24" s="140" t="str">
        <f t="shared" ca="1" si="65"/>
        <v>S3</v>
      </c>
      <c r="AC24" s="140" t="str">
        <f t="shared" ca="1" si="65"/>
        <v>R</v>
      </c>
      <c r="AD24" s="140" t="str">
        <f t="shared" ca="1" si="65"/>
        <v>M</v>
      </c>
      <c r="AE24" s="140" t="str">
        <f t="shared" ca="1" si="65"/>
        <v>M</v>
      </c>
      <c r="AF24" s="140" t="str">
        <f t="shared" ca="1" si="65"/>
        <v>M</v>
      </c>
      <c r="AG24" s="140" t="str">
        <f t="shared" ca="1" si="65"/>
        <v>R</v>
      </c>
      <c r="AI24" s="178">
        <f t="shared" ca="1" si="54"/>
        <v>10</v>
      </c>
      <c r="AJ24" s="185">
        <f t="shared" ca="1" si="54"/>
        <v>0</v>
      </c>
      <c r="AK24" s="178">
        <f t="shared" ca="1" si="54"/>
        <v>0</v>
      </c>
      <c r="AL24" s="178">
        <f t="shared" ca="1" si="54"/>
        <v>0</v>
      </c>
      <c r="AM24" s="178">
        <f t="shared" ca="1" si="54"/>
        <v>0</v>
      </c>
      <c r="AN24" s="178">
        <f t="shared" ca="1" si="54"/>
        <v>0</v>
      </c>
      <c r="AO24" s="178">
        <f t="shared" ca="1" si="54"/>
        <v>0</v>
      </c>
      <c r="AP24" s="178">
        <f t="shared" ca="1" si="54"/>
        <v>0</v>
      </c>
      <c r="AQ24" s="178">
        <f t="shared" ca="1" si="54"/>
        <v>0</v>
      </c>
      <c r="AR24" s="178">
        <f t="shared" ca="1" si="54"/>
        <v>0</v>
      </c>
      <c r="AS24" s="178">
        <f t="shared" ca="1" si="55"/>
        <v>11</v>
      </c>
      <c r="AT24" s="178">
        <f t="shared" ca="1" si="55"/>
        <v>10</v>
      </c>
      <c r="AU24" s="178">
        <f t="shared" ca="1" si="55"/>
        <v>0</v>
      </c>
      <c r="AV24" s="178">
        <f t="shared" ca="1" si="55"/>
        <v>0</v>
      </c>
      <c r="AW24" s="178">
        <f t="shared" ca="1" si="55"/>
        <v>0</v>
      </c>
      <c r="AX24" s="178">
        <f t="shared" ca="1" si="55"/>
        <v>0</v>
      </c>
      <c r="AY24" s="178">
        <f t="shared" ca="1" si="55"/>
        <v>0</v>
      </c>
      <c r="AZ24" s="178">
        <f t="shared" ca="1" si="55"/>
        <v>0</v>
      </c>
      <c r="BA24" s="178">
        <f t="shared" ca="1" si="55"/>
        <v>0</v>
      </c>
      <c r="BB24" s="178">
        <f t="shared" ca="1" si="55"/>
        <v>0</v>
      </c>
      <c r="BC24" s="178">
        <f t="shared" ca="1" si="56"/>
        <v>0</v>
      </c>
      <c r="BD24" s="178">
        <f t="shared" ca="1" si="56"/>
        <v>0</v>
      </c>
      <c r="BE24" s="178">
        <f t="shared" ca="1" si="56"/>
        <v>0</v>
      </c>
      <c r="BF24" s="178">
        <f t="shared" ca="1" si="56"/>
        <v>0</v>
      </c>
      <c r="BG24" s="178">
        <f t="shared" ca="1" si="56"/>
        <v>0</v>
      </c>
      <c r="BH24" s="178">
        <f t="shared" ca="1" si="56"/>
        <v>0</v>
      </c>
      <c r="BI24" s="178">
        <f t="shared" ca="1" si="56"/>
        <v>0</v>
      </c>
      <c r="BJ24" s="178">
        <f t="shared" ca="1" si="56"/>
        <v>0</v>
      </c>
      <c r="BK24" s="178">
        <f t="shared" ca="1" si="56"/>
        <v>0</v>
      </c>
      <c r="BL24" s="178">
        <f t="shared" ca="1" si="56"/>
        <v>0</v>
      </c>
      <c r="BM24" s="178">
        <f t="shared" ca="1" si="57"/>
        <v>0</v>
      </c>
      <c r="BN24" s="178">
        <f t="shared" ca="1" si="57"/>
        <v>0</v>
      </c>
      <c r="BO24" s="178">
        <f t="shared" ca="1" si="57"/>
        <v>0</v>
      </c>
      <c r="BP24" s="178">
        <f t="shared" ca="1" si="57"/>
        <v>0</v>
      </c>
      <c r="BQ24" s="178">
        <f t="shared" ca="1" si="57"/>
        <v>0</v>
      </c>
      <c r="BR24" s="178">
        <f t="shared" ca="1" si="57"/>
        <v>0</v>
      </c>
      <c r="BS24" s="178">
        <f t="shared" ca="1" si="57"/>
        <v>0</v>
      </c>
      <c r="BT24" s="178">
        <f t="shared" ca="1" si="57"/>
        <v>0</v>
      </c>
      <c r="BU24" s="178">
        <f t="shared" ca="1" si="57"/>
        <v>0</v>
      </c>
      <c r="BV24" s="178">
        <f t="shared" ca="1" si="57"/>
        <v>0</v>
      </c>
      <c r="BW24" s="178">
        <f t="shared" ca="1" si="58"/>
        <v>0</v>
      </c>
      <c r="BX24" s="178">
        <f t="shared" ca="1" si="58"/>
        <v>0</v>
      </c>
      <c r="BY24" s="178">
        <f t="shared" ca="1" si="58"/>
        <v>0</v>
      </c>
      <c r="BZ24" s="178">
        <f t="shared" ca="1" si="58"/>
        <v>0</v>
      </c>
      <c r="CA24" s="178">
        <f t="shared" ca="1" si="58"/>
        <v>0</v>
      </c>
      <c r="CB24" s="178">
        <f t="shared" ca="1" si="58"/>
        <v>0</v>
      </c>
      <c r="CC24" s="172"/>
      <c r="CD24" s="178">
        <f t="shared" ca="1" si="61"/>
        <v>31</v>
      </c>
      <c r="CF24" s="186" t="s">
        <v>39</v>
      </c>
      <c r="CH24" s="175"/>
      <c r="CI24" s="140" t="str">
        <f t="shared" ref="CI24" ca="1" si="66">IF(CI4="","",INDEX(Cycle_Paquiri,MOD(CI4-départ,durée)+1))</f>
        <v>M</v>
      </c>
      <c r="CJ24" s="187"/>
    </row>
    <row r="25" spans="1:194" ht="12.95" customHeight="1" x14ac:dyDescent="0.2">
      <c r="A25" s="248">
        <f>Cycles!C23</f>
        <v>3406</v>
      </c>
      <c r="B25" s="253">
        <f>Cycles!D23</f>
        <v>0</v>
      </c>
      <c r="C25" s="249" t="str">
        <f t="shared" ref="C25:AG25" ca="1" si="67">IF(C4="","",INDEX(Cycle_Pat,MOD(C4-départ,durée)+1))</f>
        <v>Mal</v>
      </c>
      <c r="D25" s="140" t="str">
        <f t="shared" ca="1" si="67"/>
        <v>Mal</v>
      </c>
      <c r="E25" s="140" t="str">
        <f t="shared" ca="1" si="67"/>
        <v>Mal</v>
      </c>
      <c r="F25" s="140" t="str">
        <f t="shared" ca="1" si="67"/>
        <v>Mal</v>
      </c>
      <c r="G25" s="140" t="str">
        <f t="shared" ca="1" si="67"/>
        <v>Mal</v>
      </c>
      <c r="H25" s="140" t="str">
        <f t="shared" ca="1" si="67"/>
        <v>Mal</v>
      </c>
      <c r="I25" s="140" t="str">
        <f t="shared" ca="1" si="67"/>
        <v>Mal</v>
      </c>
      <c r="J25" s="140" t="str">
        <f t="shared" ca="1" si="67"/>
        <v>Mal</v>
      </c>
      <c r="K25" s="140" t="str">
        <f t="shared" ca="1" si="67"/>
        <v>Mal</v>
      </c>
      <c r="L25" s="140" t="str">
        <f t="shared" ca="1" si="67"/>
        <v>Mal</v>
      </c>
      <c r="M25" s="140" t="str">
        <f t="shared" ca="1" si="67"/>
        <v>Mal</v>
      </c>
      <c r="N25" s="140" t="str">
        <f t="shared" ca="1" si="67"/>
        <v>Mal</v>
      </c>
      <c r="O25" s="140" t="str">
        <f t="shared" ca="1" si="67"/>
        <v>Mal</v>
      </c>
      <c r="P25" s="140" t="str">
        <f t="shared" ca="1" si="67"/>
        <v>Mal</v>
      </c>
      <c r="Q25" s="140" t="str">
        <f t="shared" ca="1" si="67"/>
        <v>Mal</v>
      </c>
      <c r="R25" s="140" t="str">
        <f t="shared" ca="1" si="67"/>
        <v>Mal</v>
      </c>
      <c r="S25" s="140" t="str">
        <f t="shared" ca="1" si="67"/>
        <v>Mal</v>
      </c>
      <c r="T25" s="140" t="str">
        <f t="shared" ca="1" si="67"/>
        <v>Mal</v>
      </c>
      <c r="U25" s="140" t="str">
        <f t="shared" ca="1" si="67"/>
        <v>Mal</v>
      </c>
      <c r="V25" s="140" t="str">
        <f t="shared" ca="1" si="67"/>
        <v>Mal</v>
      </c>
      <c r="W25" s="140" t="str">
        <f t="shared" ca="1" si="67"/>
        <v>Mal</v>
      </c>
      <c r="X25" s="140" t="str">
        <f t="shared" ca="1" si="67"/>
        <v>Mal</v>
      </c>
      <c r="Y25" s="140" t="str">
        <f t="shared" ca="1" si="67"/>
        <v>Mal</v>
      </c>
      <c r="Z25" s="140" t="str">
        <f t="shared" ca="1" si="67"/>
        <v>Mal</v>
      </c>
      <c r="AA25" s="140" t="str">
        <f t="shared" ca="1" si="67"/>
        <v>Mal</v>
      </c>
      <c r="AB25" s="140" t="str">
        <f t="shared" ca="1" si="67"/>
        <v>Mal</v>
      </c>
      <c r="AC25" s="140" t="str">
        <f t="shared" ca="1" si="67"/>
        <v>Mal</v>
      </c>
      <c r="AD25" s="140" t="str">
        <f t="shared" ca="1" si="67"/>
        <v>Mal</v>
      </c>
      <c r="AE25" s="140" t="str">
        <f t="shared" ca="1" si="67"/>
        <v>Mal</v>
      </c>
      <c r="AF25" s="140" t="str">
        <f t="shared" ca="1" si="67"/>
        <v>Mal</v>
      </c>
      <c r="AG25" s="140" t="str">
        <f t="shared" ca="1" si="67"/>
        <v>Mal</v>
      </c>
      <c r="AI25" s="178">
        <f t="shared" ref="AI25:AX36" ca="1" si="68">COUNTIF($C25:$AG25,AI$4)</f>
        <v>0</v>
      </c>
      <c r="AJ25" s="178">
        <f t="shared" ca="1" si="68"/>
        <v>0</v>
      </c>
      <c r="AK25" s="178">
        <f t="shared" ca="1" si="68"/>
        <v>0</v>
      </c>
      <c r="AL25" s="178">
        <f t="shared" ca="1" si="68"/>
        <v>0</v>
      </c>
      <c r="AM25" s="178">
        <f t="shared" ca="1" si="68"/>
        <v>0</v>
      </c>
      <c r="AN25" s="178">
        <f t="shared" ca="1" si="68"/>
        <v>0</v>
      </c>
      <c r="AO25" s="178">
        <f t="shared" ca="1" si="68"/>
        <v>0</v>
      </c>
      <c r="AP25" s="178">
        <f t="shared" ca="1" si="68"/>
        <v>0</v>
      </c>
      <c r="AQ25" s="178">
        <f t="shared" ca="1" si="68"/>
        <v>0</v>
      </c>
      <c r="AR25" s="178">
        <f t="shared" ca="1" si="68"/>
        <v>0</v>
      </c>
      <c r="AS25" s="178">
        <f t="shared" ca="1" si="68"/>
        <v>0</v>
      </c>
      <c r="AT25" s="178">
        <f t="shared" ca="1" si="68"/>
        <v>0</v>
      </c>
      <c r="AU25" s="178">
        <f t="shared" ca="1" si="68"/>
        <v>0</v>
      </c>
      <c r="AV25" s="178">
        <f t="shared" ca="1" si="68"/>
        <v>0</v>
      </c>
      <c r="AW25" s="178">
        <f t="shared" ca="1" si="68"/>
        <v>0</v>
      </c>
      <c r="AX25" s="178">
        <f t="shared" ca="1" si="68"/>
        <v>0</v>
      </c>
      <c r="AY25" s="178">
        <f t="shared" ca="1" si="55"/>
        <v>0</v>
      </c>
      <c r="AZ25" s="178">
        <f t="shared" ca="1" si="55"/>
        <v>0</v>
      </c>
      <c r="BA25" s="178">
        <f t="shared" ca="1" si="55"/>
        <v>0</v>
      </c>
      <c r="BB25" s="178">
        <f t="shared" ca="1" si="55"/>
        <v>0</v>
      </c>
      <c r="BC25" s="178">
        <f t="shared" ca="1" si="55"/>
        <v>0</v>
      </c>
      <c r="BD25" s="178">
        <f t="shared" ca="1" si="55"/>
        <v>31</v>
      </c>
      <c r="BE25" s="178">
        <f t="shared" ca="1" si="55"/>
        <v>0</v>
      </c>
      <c r="BF25" s="178">
        <f t="shared" ca="1" si="55"/>
        <v>0</v>
      </c>
      <c r="BG25" s="178">
        <f t="shared" ca="1" si="55"/>
        <v>0</v>
      </c>
      <c r="BH25" s="178">
        <f t="shared" ca="1" si="55"/>
        <v>0</v>
      </c>
      <c r="BI25" s="178">
        <f t="shared" ca="1" si="56"/>
        <v>0</v>
      </c>
      <c r="BJ25" s="178">
        <f t="shared" ca="1" si="56"/>
        <v>0</v>
      </c>
      <c r="BK25" s="178">
        <f t="shared" ca="1" si="56"/>
        <v>0</v>
      </c>
      <c r="BL25" s="178">
        <f t="shared" ca="1" si="56"/>
        <v>0</v>
      </c>
      <c r="BM25" s="178">
        <f t="shared" ca="1" si="56"/>
        <v>0</v>
      </c>
      <c r="BN25" s="178">
        <f t="shared" ca="1" si="56"/>
        <v>0</v>
      </c>
      <c r="BO25" s="178">
        <f t="shared" ca="1" si="56"/>
        <v>0</v>
      </c>
      <c r="BP25" s="178">
        <f t="shared" ca="1" si="56"/>
        <v>0</v>
      </c>
      <c r="BQ25" s="178">
        <f t="shared" ca="1" si="56"/>
        <v>0</v>
      </c>
      <c r="BR25" s="178">
        <f t="shared" ca="1" si="56"/>
        <v>0</v>
      </c>
      <c r="BS25" s="178">
        <f t="shared" ca="1" si="57"/>
        <v>0</v>
      </c>
      <c r="BT25" s="178">
        <f t="shared" ca="1" si="57"/>
        <v>0</v>
      </c>
      <c r="BU25" s="178">
        <f t="shared" ca="1" si="57"/>
        <v>0</v>
      </c>
      <c r="BV25" s="178">
        <f t="shared" ca="1" si="57"/>
        <v>0</v>
      </c>
      <c r="BW25" s="178">
        <f t="shared" ca="1" si="57"/>
        <v>0</v>
      </c>
      <c r="BX25" s="178">
        <f t="shared" ca="1" si="57"/>
        <v>0</v>
      </c>
      <c r="BY25" s="178">
        <f t="shared" ca="1" si="57"/>
        <v>0</v>
      </c>
      <c r="BZ25" s="178">
        <f t="shared" ca="1" si="57"/>
        <v>0</v>
      </c>
      <c r="CA25" s="178">
        <f t="shared" ca="1" si="57"/>
        <v>0</v>
      </c>
      <c r="CB25" s="178">
        <f t="shared" ca="1" si="57"/>
        <v>0</v>
      </c>
      <c r="CC25" s="172"/>
      <c r="CD25" s="178">
        <f t="shared" ca="1" si="61"/>
        <v>31</v>
      </c>
      <c r="CF25" s="186" t="s">
        <v>40</v>
      </c>
      <c r="CH25" s="175"/>
      <c r="CI25" s="140" t="str">
        <f t="shared" ref="CI25" ca="1" si="69">IF(CI4="","",INDEX(Cycle_Pat,MOD(CI4-départ,durée)+1))</f>
        <v>Mal</v>
      </c>
      <c r="CJ25" s="187"/>
    </row>
    <row r="26" spans="1:194" s="211" customFormat="1" ht="12.95" customHeight="1" x14ac:dyDescent="0.2">
      <c r="A26" s="248">
        <f>Cycles!C24</f>
        <v>2553</v>
      </c>
      <c r="B26" s="253">
        <f>Cycles!D24</f>
        <v>0</v>
      </c>
      <c r="C26" s="249" t="str">
        <f t="shared" ref="C26:AG26" ca="1" si="70">IF(C4="","",INDEX(Cycle_Joel,MOD(C4-départ,durée)+1))</f>
        <v>R</v>
      </c>
      <c r="D26" s="140" t="str">
        <f t="shared" ca="1" si="70"/>
        <v>S3</v>
      </c>
      <c r="E26" s="140" t="str">
        <f t="shared" ca="1" si="70"/>
        <v>S3</v>
      </c>
      <c r="F26" s="140" t="str">
        <f t="shared" ca="1" si="70"/>
        <v>S3</v>
      </c>
      <c r="G26" s="140" t="str">
        <f t="shared" ca="1" si="70"/>
        <v>S3</v>
      </c>
      <c r="H26" s="140" t="str">
        <f t="shared" ca="1" si="70"/>
        <v>R</v>
      </c>
      <c r="I26" s="140" t="str">
        <f t="shared" ca="1" si="70"/>
        <v>M</v>
      </c>
      <c r="J26" s="140" t="str">
        <f t="shared" ca="1" si="70"/>
        <v>M</v>
      </c>
      <c r="K26" s="140" t="str">
        <f t="shared" ca="1" si="70"/>
        <v>M</v>
      </c>
      <c r="L26" s="140" t="str">
        <f t="shared" ca="1" si="70"/>
        <v>R</v>
      </c>
      <c r="M26" s="140" t="str">
        <f t="shared" ca="1" si="70"/>
        <v>R</v>
      </c>
      <c r="N26" s="140" t="str">
        <f t="shared" ca="1" si="70"/>
        <v>R</v>
      </c>
      <c r="O26" s="140" t="str">
        <f t="shared" ca="1" si="70"/>
        <v>S3</v>
      </c>
      <c r="P26" s="140" t="str">
        <f t="shared" ca="1" si="70"/>
        <v>S3</v>
      </c>
      <c r="Q26" s="140" t="str">
        <f t="shared" ca="1" si="70"/>
        <v>S3</v>
      </c>
      <c r="R26" s="140" t="str">
        <f t="shared" ca="1" si="70"/>
        <v>R</v>
      </c>
      <c r="S26" s="140" t="str">
        <f t="shared" ca="1" si="70"/>
        <v>M</v>
      </c>
      <c r="T26" s="140" t="str">
        <f t="shared" ca="1" si="70"/>
        <v>M</v>
      </c>
      <c r="U26" s="140" t="str">
        <f t="shared" ca="1" si="70"/>
        <v>M</v>
      </c>
      <c r="V26" s="140" t="str">
        <f t="shared" ca="1" si="70"/>
        <v>M</v>
      </c>
      <c r="W26" s="140" t="str">
        <f t="shared" ca="1" si="70"/>
        <v>R</v>
      </c>
      <c r="X26" s="140" t="str">
        <f t="shared" ca="1" si="70"/>
        <v>R</v>
      </c>
      <c r="Y26" s="140" t="str">
        <f t="shared" ca="1" si="70"/>
        <v>S3</v>
      </c>
      <c r="Z26" s="140" t="str">
        <f t="shared" ca="1" si="70"/>
        <v>S3</v>
      </c>
      <c r="AA26" s="140" t="str">
        <f t="shared" ca="1" si="70"/>
        <v>S3</v>
      </c>
      <c r="AB26" s="140" t="str">
        <f t="shared" ca="1" si="70"/>
        <v>S3</v>
      </c>
      <c r="AC26" s="140" t="str">
        <f t="shared" ca="1" si="70"/>
        <v>R</v>
      </c>
      <c r="AD26" s="140" t="str">
        <f t="shared" ca="1" si="70"/>
        <v>M</v>
      </c>
      <c r="AE26" s="140" t="str">
        <f t="shared" ca="1" si="70"/>
        <v>M</v>
      </c>
      <c r="AF26" s="140" t="str">
        <f t="shared" ca="1" si="70"/>
        <v>M</v>
      </c>
      <c r="AG26" s="140" t="str">
        <f t="shared" ca="1" si="70"/>
        <v>R</v>
      </c>
      <c r="AH26" s="207"/>
      <c r="AI26" s="178">
        <f t="shared" ca="1" si="68"/>
        <v>10</v>
      </c>
      <c r="AJ26" s="178">
        <f t="shared" ca="1" si="68"/>
        <v>0</v>
      </c>
      <c r="AK26" s="178">
        <f t="shared" ca="1" si="68"/>
        <v>0</v>
      </c>
      <c r="AL26" s="178">
        <f t="shared" ca="1" si="68"/>
        <v>0</v>
      </c>
      <c r="AM26" s="178">
        <f t="shared" ca="1" si="68"/>
        <v>0</v>
      </c>
      <c r="AN26" s="178">
        <f t="shared" ca="1" si="68"/>
        <v>0</v>
      </c>
      <c r="AO26" s="178">
        <f t="shared" ca="1" si="68"/>
        <v>0</v>
      </c>
      <c r="AP26" s="178">
        <f t="shared" ca="1" si="68"/>
        <v>0</v>
      </c>
      <c r="AQ26" s="178">
        <f t="shared" ca="1" si="68"/>
        <v>0</v>
      </c>
      <c r="AR26" s="178">
        <f t="shared" ca="1" si="68"/>
        <v>0</v>
      </c>
      <c r="AS26" s="178">
        <f t="shared" ca="1" si="68"/>
        <v>11</v>
      </c>
      <c r="AT26" s="178">
        <f t="shared" ca="1" si="68"/>
        <v>10</v>
      </c>
      <c r="AU26" s="178">
        <f t="shared" ca="1" si="68"/>
        <v>0</v>
      </c>
      <c r="AV26" s="178">
        <f t="shared" ca="1" si="68"/>
        <v>0</v>
      </c>
      <c r="AW26" s="178">
        <f t="shared" ca="1" si="68"/>
        <v>0</v>
      </c>
      <c r="AX26" s="178">
        <f t="shared" ca="1" si="68"/>
        <v>0</v>
      </c>
      <c r="AY26" s="178">
        <f t="shared" ca="1" si="55"/>
        <v>0</v>
      </c>
      <c r="AZ26" s="178">
        <f t="shared" ca="1" si="55"/>
        <v>0</v>
      </c>
      <c r="BA26" s="178">
        <f t="shared" ca="1" si="55"/>
        <v>0</v>
      </c>
      <c r="BB26" s="178">
        <f t="shared" ca="1" si="55"/>
        <v>0</v>
      </c>
      <c r="BC26" s="178">
        <f t="shared" ca="1" si="55"/>
        <v>0</v>
      </c>
      <c r="BD26" s="178">
        <f t="shared" ca="1" si="55"/>
        <v>0</v>
      </c>
      <c r="BE26" s="178">
        <f t="shared" ca="1" si="55"/>
        <v>0</v>
      </c>
      <c r="BF26" s="178">
        <f t="shared" ca="1" si="55"/>
        <v>0</v>
      </c>
      <c r="BG26" s="178">
        <f t="shared" ca="1" si="55"/>
        <v>0</v>
      </c>
      <c r="BH26" s="178">
        <f t="shared" ca="1" si="55"/>
        <v>0</v>
      </c>
      <c r="BI26" s="178">
        <f t="shared" ca="1" si="56"/>
        <v>0</v>
      </c>
      <c r="BJ26" s="178">
        <f t="shared" ca="1" si="56"/>
        <v>0</v>
      </c>
      <c r="BK26" s="178">
        <f t="shared" ca="1" si="56"/>
        <v>0</v>
      </c>
      <c r="BL26" s="178">
        <f t="shared" ca="1" si="56"/>
        <v>0</v>
      </c>
      <c r="BM26" s="178">
        <f t="shared" ca="1" si="56"/>
        <v>0</v>
      </c>
      <c r="BN26" s="178">
        <f t="shared" ca="1" si="56"/>
        <v>0</v>
      </c>
      <c r="BO26" s="178">
        <f t="shared" ca="1" si="56"/>
        <v>0</v>
      </c>
      <c r="BP26" s="178">
        <f t="shared" ca="1" si="56"/>
        <v>0</v>
      </c>
      <c r="BQ26" s="178">
        <f t="shared" ca="1" si="56"/>
        <v>0</v>
      </c>
      <c r="BR26" s="178">
        <f t="shared" ca="1" si="56"/>
        <v>0</v>
      </c>
      <c r="BS26" s="178">
        <f t="shared" ca="1" si="57"/>
        <v>0</v>
      </c>
      <c r="BT26" s="178">
        <f t="shared" ca="1" si="57"/>
        <v>0</v>
      </c>
      <c r="BU26" s="178">
        <f t="shared" ca="1" si="57"/>
        <v>0</v>
      </c>
      <c r="BV26" s="178">
        <f t="shared" ca="1" si="57"/>
        <v>0</v>
      </c>
      <c r="BW26" s="178">
        <f t="shared" ca="1" si="57"/>
        <v>0</v>
      </c>
      <c r="BX26" s="178">
        <f t="shared" ca="1" si="57"/>
        <v>0</v>
      </c>
      <c r="BY26" s="178">
        <f t="shared" ca="1" si="57"/>
        <v>0</v>
      </c>
      <c r="BZ26" s="178">
        <f t="shared" ca="1" si="57"/>
        <v>0</v>
      </c>
      <c r="CA26" s="178">
        <f t="shared" ca="1" si="57"/>
        <v>0</v>
      </c>
      <c r="CB26" s="178">
        <f t="shared" ca="1" si="57"/>
        <v>0</v>
      </c>
      <c r="CC26" s="172"/>
      <c r="CD26" s="178">
        <f t="shared" ca="1" si="61"/>
        <v>31</v>
      </c>
      <c r="CE26" s="207"/>
      <c r="CF26" s="208" t="s">
        <v>41</v>
      </c>
      <c r="CG26" s="172" t="str">
        <f t="shared" ref="CG26" si="71">IF(CG4="","",INDEX(Cycle_Joel,MOD(CG4-départ,durée)+1))</f>
        <v/>
      </c>
      <c r="CH26" s="209"/>
      <c r="CI26" s="140" t="str">
        <f t="shared" ref="CI26" ca="1" si="72">IF(CI4="","",INDEX(Cycle_Joel,MOD(CI4-départ,durée)+1))</f>
        <v>M</v>
      </c>
      <c r="CJ26" s="210"/>
      <c r="CK26" s="207"/>
      <c r="CL26" s="207"/>
      <c r="CM26" s="207"/>
      <c r="CN26" s="207"/>
      <c r="CO26" s="207"/>
      <c r="CP26" s="207"/>
      <c r="CQ26" s="207"/>
      <c r="CR26" s="207"/>
      <c r="CS26" s="207"/>
      <c r="CT26" s="207"/>
      <c r="CU26" s="207"/>
      <c r="CV26" s="207"/>
      <c r="CW26" s="207"/>
      <c r="CX26" s="207"/>
      <c r="CY26" s="207"/>
      <c r="CZ26" s="207"/>
      <c r="DA26" s="207"/>
      <c r="DB26" s="207"/>
      <c r="DC26" s="207"/>
      <c r="DD26" s="207"/>
      <c r="DE26" s="207"/>
      <c r="DF26" s="207"/>
      <c r="DG26" s="207"/>
      <c r="DH26" s="207"/>
      <c r="DI26" s="207"/>
      <c r="DJ26" s="207"/>
      <c r="DK26" s="207"/>
      <c r="DL26" s="207"/>
      <c r="DM26" s="207"/>
      <c r="DN26" s="207"/>
      <c r="DO26" s="207"/>
      <c r="DP26" s="207"/>
      <c r="DQ26" s="207"/>
      <c r="DR26" s="207"/>
      <c r="DS26" s="207"/>
      <c r="DT26" s="207"/>
      <c r="DU26" s="207"/>
      <c r="DV26" s="207"/>
      <c r="DW26" s="207"/>
      <c r="DX26" s="207"/>
      <c r="DY26" s="207"/>
      <c r="DZ26" s="207"/>
      <c r="EA26" s="207"/>
      <c r="EB26" s="207"/>
      <c r="EC26" s="207"/>
      <c r="ED26" s="207"/>
      <c r="EE26" s="207"/>
      <c r="EF26" s="207"/>
      <c r="EG26" s="207"/>
      <c r="EH26" s="207"/>
      <c r="EI26" s="207"/>
      <c r="EJ26" s="207"/>
      <c r="EK26" s="207"/>
      <c r="EL26" s="207"/>
      <c r="EM26" s="207"/>
      <c r="EN26" s="207"/>
      <c r="EO26" s="207"/>
      <c r="EP26" s="207"/>
      <c r="EQ26" s="207"/>
      <c r="ER26" s="207"/>
      <c r="ES26" s="207"/>
      <c r="ET26" s="207"/>
      <c r="EU26" s="207"/>
      <c r="EV26" s="207"/>
      <c r="EW26" s="207"/>
      <c r="EX26" s="207"/>
      <c r="EY26" s="207"/>
      <c r="EZ26" s="207"/>
      <c r="FA26" s="207"/>
      <c r="FB26" s="207"/>
      <c r="FC26" s="207"/>
      <c r="FD26" s="207"/>
      <c r="FE26" s="207"/>
      <c r="FF26" s="207"/>
      <c r="FG26" s="207"/>
      <c r="FH26" s="207"/>
      <c r="FI26" s="207"/>
      <c r="FJ26" s="207"/>
      <c r="FK26" s="207"/>
      <c r="FL26" s="207"/>
      <c r="FM26" s="207"/>
      <c r="FN26" s="207"/>
      <c r="FO26" s="207"/>
      <c r="FP26" s="207"/>
      <c r="FQ26" s="207"/>
      <c r="FR26" s="207"/>
      <c r="FS26" s="207"/>
      <c r="FT26" s="207"/>
      <c r="FU26" s="207"/>
      <c r="FV26" s="207"/>
      <c r="FW26" s="207"/>
      <c r="FX26" s="207"/>
      <c r="FY26" s="207"/>
      <c r="FZ26" s="207"/>
      <c r="GA26" s="207"/>
      <c r="GB26" s="207"/>
      <c r="GC26" s="207"/>
      <c r="GD26" s="207"/>
      <c r="GE26" s="207"/>
      <c r="GF26" s="207"/>
      <c r="GG26" s="207"/>
      <c r="GH26" s="207"/>
      <c r="GI26" s="207"/>
      <c r="GJ26" s="207"/>
      <c r="GK26" s="207"/>
      <c r="GL26" s="207"/>
    </row>
    <row r="27" spans="1:194" s="211" customFormat="1" ht="12.95" customHeight="1" x14ac:dyDescent="0.15">
      <c r="A27" s="248">
        <f>Cycles!C25</f>
        <v>6800</v>
      </c>
      <c r="B27" s="253">
        <f>Cycles!D25</f>
        <v>0</v>
      </c>
      <c r="C27" s="249" t="str">
        <f t="shared" ref="C27:AG27" ca="1" si="73">IF(C4="","",INDEX(Cycle_Elie,MOD(C4-départ,durée)+1))</f>
        <v>R</v>
      </c>
      <c r="D27" s="140" t="str">
        <f t="shared" ca="1" si="73"/>
        <v>S3</v>
      </c>
      <c r="E27" s="140" t="str">
        <f t="shared" ca="1" si="73"/>
        <v>S3</v>
      </c>
      <c r="F27" s="140" t="str">
        <f t="shared" ca="1" si="73"/>
        <v>S3</v>
      </c>
      <c r="G27" s="140" t="str">
        <f t="shared" ca="1" si="73"/>
        <v>S3</v>
      </c>
      <c r="H27" s="140" t="str">
        <f t="shared" ca="1" si="73"/>
        <v>R</v>
      </c>
      <c r="I27" s="140" t="str">
        <f t="shared" ca="1" si="73"/>
        <v>M</v>
      </c>
      <c r="J27" s="140" t="str">
        <f t="shared" ca="1" si="73"/>
        <v>M</v>
      </c>
      <c r="K27" s="140" t="str">
        <f t="shared" ca="1" si="73"/>
        <v>M</v>
      </c>
      <c r="L27" s="140" t="str">
        <f t="shared" ca="1" si="73"/>
        <v>R</v>
      </c>
      <c r="M27" s="140" t="str">
        <f t="shared" ca="1" si="73"/>
        <v>R</v>
      </c>
      <c r="N27" s="140" t="str">
        <f t="shared" ca="1" si="73"/>
        <v>R</v>
      </c>
      <c r="O27" s="140" t="str">
        <f t="shared" ca="1" si="73"/>
        <v>S3</v>
      </c>
      <c r="P27" s="140" t="str">
        <f t="shared" ca="1" si="73"/>
        <v>S3</v>
      </c>
      <c r="Q27" s="140" t="str">
        <f t="shared" ca="1" si="73"/>
        <v>S3</v>
      </c>
      <c r="R27" s="140" t="str">
        <f t="shared" ca="1" si="73"/>
        <v>R</v>
      </c>
      <c r="S27" s="140" t="str">
        <f t="shared" ca="1" si="73"/>
        <v>M</v>
      </c>
      <c r="T27" s="140" t="str">
        <f t="shared" ca="1" si="73"/>
        <v>M</v>
      </c>
      <c r="U27" s="140" t="str">
        <f t="shared" ca="1" si="73"/>
        <v>M</v>
      </c>
      <c r="V27" s="140" t="str">
        <f t="shared" ca="1" si="73"/>
        <v>M</v>
      </c>
      <c r="W27" s="140" t="str">
        <f t="shared" ca="1" si="73"/>
        <v>R</v>
      </c>
      <c r="X27" s="140" t="str">
        <f t="shared" ca="1" si="73"/>
        <v>R</v>
      </c>
      <c r="Y27" s="140" t="str">
        <f t="shared" ca="1" si="73"/>
        <v>S3</v>
      </c>
      <c r="Z27" s="140" t="str">
        <f t="shared" ca="1" si="73"/>
        <v>S3</v>
      </c>
      <c r="AA27" s="140" t="str">
        <f t="shared" ca="1" si="73"/>
        <v>S3</v>
      </c>
      <c r="AB27" s="140" t="str">
        <f t="shared" ca="1" si="73"/>
        <v>S3</v>
      </c>
      <c r="AC27" s="140" t="str">
        <f t="shared" ca="1" si="73"/>
        <v>R</v>
      </c>
      <c r="AD27" s="140" t="str">
        <f t="shared" ca="1" si="73"/>
        <v>M</v>
      </c>
      <c r="AE27" s="140" t="str">
        <f t="shared" ca="1" si="73"/>
        <v>M</v>
      </c>
      <c r="AF27" s="140" t="str">
        <f t="shared" ca="1" si="73"/>
        <v>M</v>
      </c>
      <c r="AG27" s="140" t="str">
        <f t="shared" ca="1" si="73"/>
        <v>R</v>
      </c>
      <c r="AH27" s="207"/>
      <c r="AI27" s="178">
        <f t="shared" ca="1" si="68"/>
        <v>10</v>
      </c>
      <c r="AJ27" s="178">
        <f t="shared" ca="1" si="68"/>
        <v>0</v>
      </c>
      <c r="AK27" s="178">
        <f t="shared" ca="1" si="68"/>
        <v>0</v>
      </c>
      <c r="AL27" s="178">
        <f t="shared" ca="1" si="68"/>
        <v>0</v>
      </c>
      <c r="AM27" s="178">
        <f t="shared" ca="1" si="68"/>
        <v>0</v>
      </c>
      <c r="AN27" s="178">
        <f t="shared" ca="1" si="68"/>
        <v>0</v>
      </c>
      <c r="AO27" s="178">
        <f t="shared" ca="1" si="68"/>
        <v>0</v>
      </c>
      <c r="AP27" s="178">
        <f t="shared" ca="1" si="68"/>
        <v>0</v>
      </c>
      <c r="AQ27" s="178">
        <f t="shared" ca="1" si="68"/>
        <v>0</v>
      </c>
      <c r="AR27" s="178">
        <f t="shared" ca="1" si="68"/>
        <v>0</v>
      </c>
      <c r="AS27" s="178">
        <f t="shared" ca="1" si="68"/>
        <v>11</v>
      </c>
      <c r="AT27" s="178">
        <f t="shared" ca="1" si="68"/>
        <v>10</v>
      </c>
      <c r="AU27" s="178">
        <f t="shared" ca="1" si="68"/>
        <v>0</v>
      </c>
      <c r="AV27" s="178">
        <f t="shared" ca="1" si="68"/>
        <v>0</v>
      </c>
      <c r="AW27" s="178">
        <f t="shared" ca="1" si="68"/>
        <v>0</v>
      </c>
      <c r="AX27" s="178">
        <f t="shared" ca="1" si="68"/>
        <v>0</v>
      </c>
      <c r="AY27" s="178">
        <f t="shared" ca="1" si="55"/>
        <v>0</v>
      </c>
      <c r="AZ27" s="178">
        <f t="shared" ca="1" si="55"/>
        <v>0</v>
      </c>
      <c r="BA27" s="178">
        <f t="shared" ca="1" si="55"/>
        <v>0</v>
      </c>
      <c r="BB27" s="178">
        <f t="shared" ca="1" si="55"/>
        <v>0</v>
      </c>
      <c r="BC27" s="178">
        <f t="shared" ca="1" si="55"/>
        <v>0</v>
      </c>
      <c r="BD27" s="178">
        <f t="shared" ca="1" si="55"/>
        <v>0</v>
      </c>
      <c r="BE27" s="178">
        <f t="shared" ca="1" si="55"/>
        <v>0</v>
      </c>
      <c r="BF27" s="178">
        <f t="shared" ca="1" si="55"/>
        <v>0</v>
      </c>
      <c r="BG27" s="178">
        <f t="shared" ca="1" si="55"/>
        <v>0</v>
      </c>
      <c r="BH27" s="178">
        <f t="shared" ca="1" si="55"/>
        <v>0</v>
      </c>
      <c r="BI27" s="178">
        <f t="shared" ca="1" si="56"/>
        <v>0</v>
      </c>
      <c r="BJ27" s="178">
        <f t="shared" ca="1" si="56"/>
        <v>0</v>
      </c>
      <c r="BK27" s="178">
        <f t="shared" ca="1" si="56"/>
        <v>0</v>
      </c>
      <c r="BL27" s="178">
        <f t="shared" ca="1" si="56"/>
        <v>0</v>
      </c>
      <c r="BM27" s="178">
        <f t="shared" ca="1" si="56"/>
        <v>0</v>
      </c>
      <c r="BN27" s="178">
        <f t="shared" ca="1" si="56"/>
        <v>0</v>
      </c>
      <c r="BO27" s="178">
        <f t="shared" ca="1" si="56"/>
        <v>0</v>
      </c>
      <c r="BP27" s="178">
        <f t="shared" ca="1" si="56"/>
        <v>0</v>
      </c>
      <c r="BQ27" s="178">
        <f t="shared" ca="1" si="56"/>
        <v>0</v>
      </c>
      <c r="BR27" s="178">
        <f t="shared" ca="1" si="56"/>
        <v>0</v>
      </c>
      <c r="BS27" s="178">
        <f t="shared" ca="1" si="57"/>
        <v>0</v>
      </c>
      <c r="BT27" s="178">
        <f t="shared" ca="1" si="57"/>
        <v>0</v>
      </c>
      <c r="BU27" s="178">
        <f t="shared" ca="1" si="57"/>
        <v>0</v>
      </c>
      <c r="BV27" s="178">
        <f t="shared" ca="1" si="57"/>
        <v>0</v>
      </c>
      <c r="BW27" s="178">
        <f t="shared" ca="1" si="57"/>
        <v>0</v>
      </c>
      <c r="BX27" s="178">
        <f t="shared" ca="1" si="57"/>
        <v>0</v>
      </c>
      <c r="BY27" s="178">
        <f t="shared" ca="1" si="57"/>
        <v>0</v>
      </c>
      <c r="BZ27" s="178">
        <f t="shared" ca="1" si="57"/>
        <v>0</v>
      </c>
      <c r="CA27" s="178">
        <f t="shared" ca="1" si="57"/>
        <v>0</v>
      </c>
      <c r="CB27" s="178">
        <f t="shared" ca="1" si="57"/>
        <v>0</v>
      </c>
      <c r="CC27" s="172"/>
      <c r="CD27" s="178">
        <f t="shared" ca="1" si="61"/>
        <v>31</v>
      </c>
      <c r="CE27" s="207"/>
      <c r="CF27" s="208" t="s">
        <v>42</v>
      </c>
      <c r="CG27" s="188"/>
      <c r="CH27" s="209"/>
      <c r="CI27" s="140" t="str">
        <f t="shared" ref="CI27" ca="1" si="74">IF(CI4="","",INDEX(Cycle_Elie,MOD(CI4-départ,durée)+1))</f>
        <v>M</v>
      </c>
      <c r="CJ27" s="210"/>
      <c r="CK27" s="207"/>
      <c r="CL27" s="207"/>
      <c r="CM27" s="207"/>
      <c r="CN27" s="207"/>
      <c r="CO27" s="207"/>
      <c r="CP27" s="207"/>
      <c r="CQ27" s="207"/>
      <c r="CR27" s="207"/>
      <c r="CS27" s="207"/>
      <c r="CT27" s="207"/>
      <c r="CU27" s="207"/>
      <c r="CV27" s="207"/>
      <c r="CW27" s="207"/>
      <c r="CX27" s="207"/>
      <c r="CY27" s="207"/>
      <c r="CZ27" s="207"/>
      <c r="DA27" s="207"/>
      <c r="DB27" s="207"/>
      <c r="DC27" s="207"/>
      <c r="DD27" s="207"/>
      <c r="DE27" s="207"/>
      <c r="DF27" s="207"/>
      <c r="DG27" s="207"/>
      <c r="DH27" s="207"/>
      <c r="DI27" s="207"/>
      <c r="DJ27" s="207"/>
      <c r="DK27" s="207"/>
      <c r="DL27" s="207"/>
      <c r="DM27" s="207"/>
      <c r="DN27" s="207"/>
      <c r="DO27" s="207"/>
      <c r="DP27" s="207"/>
      <c r="DQ27" s="207"/>
      <c r="DR27" s="207"/>
      <c r="DS27" s="207"/>
      <c r="DT27" s="207"/>
      <c r="DU27" s="207"/>
      <c r="DV27" s="207"/>
      <c r="DW27" s="207"/>
      <c r="DX27" s="207"/>
      <c r="DY27" s="207"/>
      <c r="DZ27" s="207"/>
      <c r="EA27" s="207"/>
      <c r="EB27" s="207"/>
      <c r="EC27" s="207"/>
      <c r="ED27" s="207"/>
      <c r="EE27" s="207"/>
      <c r="EF27" s="207"/>
      <c r="EG27" s="207"/>
      <c r="EH27" s="207"/>
      <c r="EI27" s="207"/>
      <c r="EJ27" s="207"/>
      <c r="EK27" s="207"/>
      <c r="EL27" s="207"/>
      <c r="EM27" s="207"/>
      <c r="EN27" s="207"/>
      <c r="EO27" s="207"/>
      <c r="EP27" s="207"/>
      <c r="EQ27" s="207"/>
      <c r="ER27" s="207"/>
      <c r="ES27" s="207"/>
      <c r="ET27" s="207"/>
      <c r="EU27" s="207"/>
      <c r="EV27" s="207"/>
      <c r="EW27" s="207"/>
      <c r="EX27" s="207"/>
      <c r="EY27" s="207"/>
      <c r="EZ27" s="207"/>
      <c r="FA27" s="207"/>
      <c r="FB27" s="207"/>
      <c r="FC27" s="207"/>
      <c r="FD27" s="207"/>
      <c r="FE27" s="207"/>
      <c r="FF27" s="207"/>
      <c r="FG27" s="207"/>
      <c r="FH27" s="207"/>
      <c r="FI27" s="207"/>
      <c r="FJ27" s="207"/>
      <c r="FK27" s="207"/>
      <c r="FL27" s="207"/>
      <c r="FM27" s="207"/>
      <c r="FN27" s="207"/>
      <c r="FO27" s="207"/>
      <c r="FP27" s="207"/>
      <c r="FQ27" s="207"/>
      <c r="FR27" s="207"/>
      <c r="FS27" s="207"/>
      <c r="FT27" s="207"/>
      <c r="FU27" s="207"/>
      <c r="FV27" s="207"/>
      <c r="FW27" s="207"/>
      <c r="FX27" s="207"/>
      <c r="FY27" s="207"/>
      <c r="FZ27" s="207"/>
      <c r="GA27" s="207"/>
      <c r="GB27" s="207"/>
      <c r="GC27" s="207"/>
      <c r="GD27" s="207"/>
      <c r="GE27" s="207"/>
      <c r="GF27" s="207"/>
      <c r="GG27" s="207"/>
      <c r="GH27" s="207"/>
      <c r="GI27" s="207"/>
      <c r="GJ27" s="207"/>
      <c r="GK27" s="207"/>
      <c r="GL27" s="207"/>
    </row>
    <row r="28" spans="1:194" s="211" customFormat="1" ht="12.95" customHeight="1" x14ac:dyDescent="0.15">
      <c r="A28" s="251">
        <f>Cycles!C26</f>
        <v>10941</v>
      </c>
      <c r="B28" s="255">
        <f>Cycles!D26</f>
        <v>0</v>
      </c>
      <c r="C28" s="249" t="str">
        <f t="shared" ref="C28:AG28" ca="1" si="75">IF(C4="","",INDEX(Cycle_Ben,MOD(C4-départ,durée)+1))</f>
        <v>R</v>
      </c>
      <c r="D28" s="140" t="str">
        <f t="shared" ca="1" si="75"/>
        <v>S3</v>
      </c>
      <c r="E28" s="140" t="str">
        <f t="shared" ca="1" si="75"/>
        <v>S3</v>
      </c>
      <c r="F28" s="140" t="str">
        <f t="shared" ca="1" si="75"/>
        <v>S3</v>
      </c>
      <c r="G28" s="140" t="str">
        <f t="shared" ca="1" si="75"/>
        <v>S3</v>
      </c>
      <c r="H28" s="140" t="str">
        <f t="shared" ca="1" si="75"/>
        <v>R</v>
      </c>
      <c r="I28" s="140" t="str">
        <f t="shared" ca="1" si="75"/>
        <v>M</v>
      </c>
      <c r="J28" s="140" t="str">
        <f t="shared" ca="1" si="75"/>
        <v>M</v>
      </c>
      <c r="K28" s="140" t="str">
        <f t="shared" ca="1" si="75"/>
        <v>M</v>
      </c>
      <c r="L28" s="140" t="str">
        <f t="shared" ca="1" si="75"/>
        <v>R</v>
      </c>
      <c r="M28" s="140" t="str">
        <f t="shared" ca="1" si="75"/>
        <v>R</v>
      </c>
      <c r="N28" s="140" t="str">
        <f t="shared" ca="1" si="75"/>
        <v>R</v>
      </c>
      <c r="O28" s="140" t="str">
        <f t="shared" ca="1" si="75"/>
        <v>S3</v>
      </c>
      <c r="P28" s="140" t="str">
        <f t="shared" ca="1" si="75"/>
        <v>S3</v>
      </c>
      <c r="Q28" s="140" t="str">
        <f t="shared" ca="1" si="75"/>
        <v>S3</v>
      </c>
      <c r="R28" s="140" t="str">
        <f t="shared" ca="1" si="75"/>
        <v>R</v>
      </c>
      <c r="S28" s="140" t="str">
        <f t="shared" ca="1" si="75"/>
        <v>M</v>
      </c>
      <c r="T28" s="140" t="str">
        <f t="shared" ca="1" si="75"/>
        <v>M</v>
      </c>
      <c r="U28" s="140" t="str">
        <f t="shared" ca="1" si="75"/>
        <v>M</v>
      </c>
      <c r="V28" s="140" t="str">
        <f t="shared" ca="1" si="75"/>
        <v>M</v>
      </c>
      <c r="W28" s="140" t="str">
        <f t="shared" ca="1" si="75"/>
        <v>R</v>
      </c>
      <c r="X28" s="140" t="str">
        <f t="shared" ca="1" si="75"/>
        <v>R</v>
      </c>
      <c r="Y28" s="140" t="str">
        <f t="shared" ca="1" si="75"/>
        <v>S3</v>
      </c>
      <c r="Z28" s="140" t="str">
        <f t="shared" ca="1" si="75"/>
        <v>S3</v>
      </c>
      <c r="AA28" s="140" t="str">
        <f t="shared" ca="1" si="75"/>
        <v>S3</v>
      </c>
      <c r="AB28" s="140" t="str">
        <f t="shared" ca="1" si="75"/>
        <v>S3</v>
      </c>
      <c r="AC28" s="140" t="str">
        <f t="shared" ca="1" si="75"/>
        <v>R</v>
      </c>
      <c r="AD28" s="140" t="str">
        <f t="shared" ca="1" si="75"/>
        <v>M</v>
      </c>
      <c r="AE28" s="140" t="str">
        <f t="shared" ca="1" si="75"/>
        <v>M</v>
      </c>
      <c r="AF28" s="140" t="str">
        <f t="shared" ca="1" si="75"/>
        <v>M</v>
      </c>
      <c r="AG28" s="140" t="str">
        <f t="shared" ca="1" si="75"/>
        <v>R</v>
      </c>
      <c r="AH28" s="207"/>
      <c r="AI28" s="178">
        <f t="shared" ca="1" si="68"/>
        <v>10</v>
      </c>
      <c r="AJ28" s="178">
        <f t="shared" ca="1" si="68"/>
        <v>0</v>
      </c>
      <c r="AK28" s="178">
        <f t="shared" ca="1" si="68"/>
        <v>0</v>
      </c>
      <c r="AL28" s="178">
        <f t="shared" ca="1" si="68"/>
        <v>0</v>
      </c>
      <c r="AM28" s="178">
        <f t="shared" ca="1" si="68"/>
        <v>0</v>
      </c>
      <c r="AN28" s="178">
        <f t="shared" ca="1" si="68"/>
        <v>0</v>
      </c>
      <c r="AO28" s="178">
        <f t="shared" ca="1" si="68"/>
        <v>0</v>
      </c>
      <c r="AP28" s="178">
        <f t="shared" ca="1" si="68"/>
        <v>0</v>
      </c>
      <c r="AQ28" s="178">
        <f t="shared" ca="1" si="68"/>
        <v>0</v>
      </c>
      <c r="AR28" s="178">
        <f t="shared" ca="1" si="68"/>
        <v>0</v>
      </c>
      <c r="AS28" s="178">
        <f t="shared" ca="1" si="68"/>
        <v>11</v>
      </c>
      <c r="AT28" s="178">
        <f t="shared" ca="1" si="68"/>
        <v>10</v>
      </c>
      <c r="AU28" s="178">
        <f t="shared" ca="1" si="68"/>
        <v>0</v>
      </c>
      <c r="AV28" s="178">
        <f t="shared" ca="1" si="68"/>
        <v>0</v>
      </c>
      <c r="AW28" s="178">
        <f t="shared" ca="1" si="68"/>
        <v>0</v>
      </c>
      <c r="AX28" s="178">
        <f t="shared" ca="1" si="68"/>
        <v>0</v>
      </c>
      <c r="AY28" s="178">
        <f t="shared" ca="1" si="55"/>
        <v>0</v>
      </c>
      <c r="AZ28" s="178">
        <f t="shared" ca="1" si="55"/>
        <v>0</v>
      </c>
      <c r="BA28" s="178">
        <f t="shared" ca="1" si="55"/>
        <v>0</v>
      </c>
      <c r="BB28" s="178">
        <f t="shared" ca="1" si="55"/>
        <v>0</v>
      </c>
      <c r="BC28" s="178">
        <f t="shared" ca="1" si="55"/>
        <v>0</v>
      </c>
      <c r="BD28" s="178">
        <f t="shared" ca="1" si="55"/>
        <v>0</v>
      </c>
      <c r="BE28" s="178">
        <f t="shared" ca="1" si="55"/>
        <v>0</v>
      </c>
      <c r="BF28" s="178">
        <f t="shared" ca="1" si="55"/>
        <v>0</v>
      </c>
      <c r="BG28" s="178">
        <f t="shared" ca="1" si="55"/>
        <v>0</v>
      </c>
      <c r="BH28" s="178">
        <f t="shared" ca="1" si="55"/>
        <v>0</v>
      </c>
      <c r="BI28" s="178">
        <f t="shared" ca="1" si="56"/>
        <v>0</v>
      </c>
      <c r="BJ28" s="178">
        <f t="shared" ca="1" si="56"/>
        <v>0</v>
      </c>
      <c r="BK28" s="178">
        <f t="shared" ca="1" si="56"/>
        <v>0</v>
      </c>
      <c r="BL28" s="178">
        <f t="shared" ca="1" si="56"/>
        <v>0</v>
      </c>
      <c r="BM28" s="178">
        <f t="shared" ca="1" si="56"/>
        <v>0</v>
      </c>
      <c r="BN28" s="178">
        <f t="shared" ca="1" si="56"/>
        <v>0</v>
      </c>
      <c r="BO28" s="178">
        <f t="shared" ca="1" si="56"/>
        <v>0</v>
      </c>
      <c r="BP28" s="178">
        <f t="shared" ca="1" si="56"/>
        <v>0</v>
      </c>
      <c r="BQ28" s="178">
        <f t="shared" ca="1" si="56"/>
        <v>0</v>
      </c>
      <c r="BR28" s="178">
        <f t="shared" ca="1" si="56"/>
        <v>0</v>
      </c>
      <c r="BS28" s="178">
        <f t="shared" ca="1" si="57"/>
        <v>0</v>
      </c>
      <c r="BT28" s="178">
        <f t="shared" ca="1" si="57"/>
        <v>0</v>
      </c>
      <c r="BU28" s="178">
        <f t="shared" ca="1" si="57"/>
        <v>0</v>
      </c>
      <c r="BV28" s="178">
        <f t="shared" ca="1" si="57"/>
        <v>0</v>
      </c>
      <c r="BW28" s="178">
        <f t="shared" ca="1" si="57"/>
        <v>0</v>
      </c>
      <c r="BX28" s="178">
        <f t="shared" ca="1" si="57"/>
        <v>0</v>
      </c>
      <c r="BY28" s="178">
        <f t="shared" ca="1" si="57"/>
        <v>0</v>
      </c>
      <c r="BZ28" s="178">
        <f t="shared" ca="1" si="57"/>
        <v>0</v>
      </c>
      <c r="CA28" s="178">
        <f t="shared" ca="1" si="57"/>
        <v>0</v>
      </c>
      <c r="CB28" s="178">
        <f t="shared" ca="1" si="57"/>
        <v>0</v>
      </c>
      <c r="CC28" s="172"/>
      <c r="CD28" s="178">
        <f t="shared" ca="1" si="61"/>
        <v>31</v>
      </c>
      <c r="CE28" s="207"/>
      <c r="CF28" s="212" t="s">
        <v>43</v>
      </c>
      <c r="CG28" s="191"/>
      <c r="CH28" s="213"/>
      <c r="CI28" s="140" t="str">
        <f t="shared" ref="CI28" ca="1" si="76">IF(CI4="","",INDEX(Cycle_Ben,MOD(CI4-départ,durée)+1))</f>
        <v>M</v>
      </c>
      <c r="CJ28" s="214"/>
      <c r="CK28" s="207"/>
      <c r="CL28" s="207"/>
      <c r="CM28" s="207"/>
      <c r="CN28" s="207"/>
      <c r="CO28" s="207"/>
      <c r="CP28" s="207"/>
      <c r="CQ28" s="207"/>
      <c r="CR28" s="207"/>
      <c r="CS28" s="207"/>
      <c r="CT28" s="207"/>
      <c r="CU28" s="207"/>
      <c r="CV28" s="207"/>
      <c r="CW28" s="207"/>
      <c r="CX28" s="207"/>
      <c r="CY28" s="207"/>
      <c r="CZ28" s="207"/>
      <c r="DA28" s="207"/>
      <c r="DB28" s="207"/>
      <c r="DC28" s="207"/>
      <c r="DD28" s="207"/>
      <c r="DE28" s="207"/>
      <c r="DF28" s="207"/>
      <c r="DG28" s="207"/>
      <c r="DH28" s="207"/>
      <c r="DI28" s="207"/>
      <c r="DJ28" s="207"/>
      <c r="DK28" s="207"/>
      <c r="DL28" s="207"/>
      <c r="DM28" s="207"/>
      <c r="DN28" s="207"/>
      <c r="DO28" s="207"/>
      <c r="DP28" s="207"/>
      <c r="DQ28" s="207"/>
      <c r="DR28" s="207"/>
      <c r="DS28" s="207"/>
      <c r="DT28" s="207"/>
      <c r="DU28" s="207"/>
      <c r="DV28" s="207"/>
      <c r="DW28" s="207"/>
      <c r="DX28" s="207"/>
      <c r="DY28" s="207"/>
      <c r="DZ28" s="207"/>
      <c r="EA28" s="207"/>
      <c r="EB28" s="207"/>
      <c r="EC28" s="207"/>
      <c r="ED28" s="207"/>
      <c r="EE28" s="207"/>
      <c r="EF28" s="207"/>
      <c r="EG28" s="207"/>
      <c r="EH28" s="207"/>
      <c r="EI28" s="207"/>
      <c r="EJ28" s="207"/>
      <c r="EK28" s="207"/>
      <c r="EL28" s="207"/>
      <c r="EM28" s="207"/>
      <c r="EN28" s="207"/>
      <c r="EO28" s="207"/>
      <c r="EP28" s="207"/>
      <c r="EQ28" s="207"/>
      <c r="ER28" s="207"/>
      <c r="ES28" s="207"/>
      <c r="ET28" s="207"/>
      <c r="EU28" s="207"/>
      <c r="EV28" s="207"/>
      <c r="EW28" s="207"/>
      <c r="EX28" s="207"/>
      <c r="EY28" s="207"/>
      <c r="EZ28" s="207"/>
      <c r="FA28" s="207"/>
      <c r="FB28" s="207"/>
      <c r="FC28" s="207"/>
      <c r="FD28" s="207"/>
      <c r="FE28" s="207"/>
      <c r="FF28" s="207"/>
      <c r="FG28" s="207"/>
      <c r="FH28" s="207"/>
      <c r="FI28" s="207"/>
      <c r="FJ28" s="207"/>
      <c r="FK28" s="207"/>
      <c r="FL28" s="207"/>
      <c r="FM28" s="207"/>
      <c r="FN28" s="207"/>
      <c r="FO28" s="207"/>
      <c r="FP28" s="207"/>
      <c r="FQ28" s="207"/>
      <c r="FR28" s="207"/>
      <c r="FS28" s="207"/>
      <c r="FT28" s="207"/>
      <c r="FU28" s="207"/>
      <c r="FV28" s="207"/>
      <c r="FW28" s="207"/>
      <c r="FX28" s="207"/>
      <c r="FY28" s="207"/>
      <c r="FZ28" s="207"/>
      <c r="GA28" s="207"/>
      <c r="GB28" s="207"/>
      <c r="GC28" s="207"/>
      <c r="GD28" s="207"/>
      <c r="GE28" s="207"/>
      <c r="GF28" s="207"/>
      <c r="GG28" s="207"/>
      <c r="GH28" s="207"/>
      <c r="GI28" s="207"/>
      <c r="GJ28" s="207"/>
      <c r="GK28" s="207"/>
      <c r="GL28" s="207"/>
    </row>
    <row r="29" spans="1:194" s="217" customFormat="1" ht="5.0999999999999996" customHeight="1" x14ac:dyDescent="0.2">
      <c r="A29" s="75"/>
      <c r="B29" s="244"/>
      <c r="C29" s="143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75"/>
      <c r="AB29" s="75"/>
      <c r="AC29" s="75"/>
      <c r="AD29" s="75"/>
      <c r="AE29" s="75"/>
      <c r="AF29" s="75"/>
      <c r="AG29" s="145"/>
      <c r="AH29" s="207"/>
      <c r="AI29" s="194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6"/>
      <c r="CC29" s="172"/>
      <c r="CD29" s="197"/>
      <c r="CE29" s="207"/>
      <c r="CF29" s="76"/>
      <c r="CG29" s="215"/>
      <c r="CH29" s="216"/>
      <c r="CI29" s="143"/>
      <c r="CJ29" s="216"/>
      <c r="CK29" s="207"/>
      <c r="CL29" s="207"/>
      <c r="CM29" s="207"/>
      <c r="CN29" s="207"/>
      <c r="CO29" s="207"/>
      <c r="CP29" s="207"/>
      <c r="CQ29" s="207"/>
      <c r="CR29" s="207"/>
      <c r="CS29" s="207"/>
      <c r="CT29" s="207"/>
      <c r="CU29" s="207"/>
      <c r="CV29" s="207"/>
      <c r="CW29" s="207"/>
      <c r="CX29" s="207"/>
      <c r="CY29" s="207"/>
      <c r="CZ29" s="207"/>
      <c r="DA29" s="207"/>
      <c r="DB29" s="207"/>
      <c r="DC29" s="207"/>
      <c r="DD29" s="207"/>
      <c r="DE29" s="207"/>
      <c r="DF29" s="207"/>
      <c r="DG29" s="207"/>
      <c r="DH29" s="207"/>
      <c r="DI29" s="207"/>
      <c r="DJ29" s="207"/>
      <c r="DK29" s="207"/>
      <c r="DL29" s="207"/>
      <c r="DM29" s="207"/>
      <c r="DN29" s="207"/>
      <c r="DO29" s="207"/>
      <c r="DP29" s="207"/>
      <c r="DQ29" s="207"/>
      <c r="DR29" s="207"/>
      <c r="DS29" s="207"/>
      <c r="DT29" s="207"/>
      <c r="DU29" s="207"/>
      <c r="DV29" s="207"/>
      <c r="DW29" s="207"/>
      <c r="DX29" s="207"/>
      <c r="DY29" s="207"/>
      <c r="DZ29" s="207"/>
      <c r="EA29" s="207"/>
      <c r="EB29" s="207"/>
      <c r="EC29" s="207"/>
      <c r="ED29" s="207"/>
      <c r="EE29" s="207"/>
      <c r="EF29" s="207"/>
      <c r="EG29" s="207"/>
      <c r="EH29" s="207"/>
      <c r="EI29" s="207"/>
      <c r="EJ29" s="207"/>
      <c r="EK29" s="207"/>
      <c r="EL29" s="207"/>
      <c r="EM29" s="207"/>
      <c r="EN29" s="207"/>
      <c r="EO29" s="207"/>
      <c r="EP29" s="207"/>
      <c r="EQ29" s="207"/>
      <c r="ER29" s="207"/>
      <c r="ES29" s="207"/>
      <c r="ET29" s="207"/>
      <c r="EU29" s="207"/>
      <c r="EV29" s="207"/>
      <c r="EW29" s="207"/>
      <c r="EX29" s="207"/>
      <c r="EY29" s="207"/>
      <c r="EZ29" s="207"/>
      <c r="FA29" s="207"/>
      <c r="FB29" s="207"/>
      <c r="FC29" s="207"/>
      <c r="FD29" s="207"/>
      <c r="FE29" s="207"/>
      <c r="FF29" s="207"/>
      <c r="FG29" s="207"/>
      <c r="FH29" s="207"/>
      <c r="FI29" s="207"/>
      <c r="FJ29" s="207"/>
      <c r="FK29" s="207"/>
      <c r="FL29" s="207"/>
      <c r="FM29" s="207"/>
      <c r="FN29" s="207"/>
      <c r="FO29" s="207"/>
      <c r="FP29" s="207"/>
      <c r="FQ29" s="207"/>
      <c r="FR29" s="207"/>
      <c r="FS29" s="207"/>
      <c r="FT29" s="207"/>
      <c r="FU29" s="207"/>
      <c r="FV29" s="207"/>
      <c r="FW29" s="207"/>
      <c r="FX29" s="207"/>
      <c r="FY29" s="207"/>
      <c r="FZ29" s="207"/>
      <c r="GA29" s="207"/>
      <c r="GB29" s="207"/>
      <c r="GC29" s="207"/>
      <c r="GD29" s="207"/>
      <c r="GE29" s="207"/>
      <c r="GF29" s="207"/>
      <c r="GG29" s="207"/>
      <c r="GH29" s="207"/>
      <c r="GI29" s="207"/>
      <c r="GJ29" s="207"/>
      <c r="GK29" s="207"/>
      <c r="GL29" s="207"/>
    </row>
    <row r="30" spans="1:194" ht="12.95" customHeight="1" x14ac:dyDescent="0.2">
      <c r="A30" s="77">
        <f>Cycles!C28</f>
        <v>1041</v>
      </c>
      <c r="B30" s="245">
        <f>Cycles!D28</f>
        <v>0</v>
      </c>
      <c r="C30" s="140" t="str">
        <f t="shared" ref="C30:AG30" ca="1" si="77">IF(C4="","",INDEX(Cycle_Claude,MOD(C4-départ,durée)+1))</f>
        <v>R</v>
      </c>
      <c r="D30" s="140" t="str">
        <f t="shared" ca="1" si="77"/>
        <v>M0</v>
      </c>
      <c r="E30" s="140" t="str">
        <f t="shared" ca="1" si="77"/>
        <v>M0</v>
      </c>
      <c r="F30" s="140" t="str">
        <f t="shared" ca="1" si="77"/>
        <v>M0</v>
      </c>
      <c r="G30" s="140" t="str">
        <f t="shared" ca="1" si="77"/>
        <v>M0</v>
      </c>
      <c r="H30" s="140" t="str">
        <f t="shared" ca="1" si="77"/>
        <v>R</v>
      </c>
      <c r="I30" s="140" t="str">
        <f t="shared" ca="1" si="77"/>
        <v>M0</v>
      </c>
      <c r="J30" s="140" t="str">
        <f t="shared" ca="1" si="77"/>
        <v>M0</v>
      </c>
      <c r="K30" s="140" t="str">
        <f t="shared" ca="1" si="77"/>
        <v>M0</v>
      </c>
      <c r="L30" s="140" t="str">
        <f t="shared" ca="1" si="77"/>
        <v>R</v>
      </c>
      <c r="M30" s="140" t="str">
        <f t="shared" ca="1" si="77"/>
        <v>R</v>
      </c>
      <c r="N30" s="140" t="str">
        <f t="shared" ca="1" si="77"/>
        <v>R</v>
      </c>
      <c r="O30" s="140" t="str">
        <f t="shared" ca="1" si="77"/>
        <v>M0</v>
      </c>
      <c r="P30" s="140" t="str">
        <f t="shared" ca="1" si="77"/>
        <v>M0</v>
      </c>
      <c r="Q30" s="140" t="str">
        <f t="shared" ca="1" si="77"/>
        <v>M0</v>
      </c>
      <c r="R30" s="140" t="str">
        <f t="shared" ca="1" si="77"/>
        <v>R</v>
      </c>
      <c r="S30" s="140" t="str">
        <f t="shared" ca="1" si="77"/>
        <v>M0</v>
      </c>
      <c r="T30" s="140" t="str">
        <f t="shared" ca="1" si="77"/>
        <v>M0</v>
      </c>
      <c r="U30" s="140" t="str">
        <f t="shared" ca="1" si="77"/>
        <v>M0</v>
      </c>
      <c r="V30" s="140" t="str">
        <f t="shared" ca="1" si="77"/>
        <v>M0</v>
      </c>
      <c r="W30" s="140" t="str">
        <f t="shared" ca="1" si="77"/>
        <v>R</v>
      </c>
      <c r="X30" s="140" t="str">
        <f t="shared" ca="1" si="77"/>
        <v>R</v>
      </c>
      <c r="Y30" s="140" t="str">
        <f t="shared" ca="1" si="77"/>
        <v>M0</v>
      </c>
      <c r="Z30" s="140" t="str">
        <f t="shared" ca="1" si="77"/>
        <v>M0</v>
      </c>
      <c r="AA30" s="140" t="str">
        <f t="shared" ca="1" si="77"/>
        <v>M0</v>
      </c>
      <c r="AB30" s="140" t="str">
        <f t="shared" ca="1" si="77"/>
        <v>M0</v>
      </c>
      <c r="AC30" s="140" t="str">
        <f t="shared" ca="1" si="77"/>
        <v>R</v>
      </c>
      <c r="AD30" s="140" t="str">
        <f t="shared" ca="1" si="77"/>
        <v>M0</v>
      </c>
      <c r="AE30" s="140" t="str">
        <f t="shared" ca="1" si="77"/>
        <v>M0</v>
      </c>
      <c r="AF30" s="140" t="str">
        <f t="shared" ca="1" si="77"/>
        <v>M0</v>
      </c>
      <c r="AG30" s="140" t="str">
        <f t="shared" ca="1" si="77"/>
        <v>R</v>
      </c>
      <c r="AI30" s="178">
        <f t="shared" ca="1" si="68"/>
        <v>0</v>
      </c>
      <c r="AJ30" s="178">
        <f t="shared" ca="1" si="68"/>
        <v>21</v>
      </c>
      <c r="AK30" s="178">
        <f t="shared" ca="1" si="68"/>
        <v>0</v>
      </c>
      <c r="AL30" s="178">
        <f t="shared" ca="1" si="68"/>
        <v>0</v>
      </c>
      <c r="AM30" s="178">
        <f t="shared" ca="1" si="68"/>
        <v>0</v>
      </c>
      <c r="AN30" s="178">
        <f t="shared" ca="1" si="68"/>
        <v>0</v>
      </c>
      <c r="AO30" s="178">
        <f t="shared" ca="1" si="68"/>
        <v>0</v>
      </c>
      <c r="AP30" s="178">
        <f t="shared" ca="1" si="68"/>
        <v>0</v>
      </c>
      <c r="AQ30" s="178">
        <f t="shared" ca="1" si="68"/>
        <v>0</v>
      </c>
      <c r="AR30" s="178">
        <f t="shared" ca="1" si="68"/>
        <v>0</v>
      </c>
      <c r="AS30" s="178">
        <f t="shared" ca="1" si="68"/>
        <v>0</v>
      </c>
      <c r="AT30" s="178">
        <f t="shared" ca="1" si="68"/>
        <v>10</v>
      </c>
      <c r="AU30" s="178">
        <f t="shared" ca="1" si="68"/>
        <v>0</v>
      </c>
      <c r="AV30" s="178">
        <f t="shared" ca="1" si="68"/>
        <v>0</v>
      </c>
      <c r="AW30" s="178">
        <f t="shared" ca="1" si="68"/>
        <v>0</v>
      </c>
      <c r="AX30" s="178">
        <f t="shared" ca="1" si="68"/>
        <v>0</v>
      </c>
      <c r="AY30" s="178">
        <f t="shared" ref="AY30:CB30" ca="1" si="78">COUNTIF($C30:$AG30,AY$4)</f>
        <v>0</v>
      </c>
      <c r="AZ30" s="178">
        <f t="shared" ca="1" si="78"/>
        <v>0</v>
      </c>
      <c r="BA30" s="178">
        <f t="shared" ca="1" si="78"/>
        <v>0</v>
      </c>
      <c r="BB30" s="178">
        <f t="shared" ca="1" si="78"/>
        <v>0</v>
      </c>
      <c r="BC30" s="178">
        <f t="shared" ca="1" si="78"/>
        <v>0</v>
      </c>
      <c r="BD30" s="178">
        <f t="shared" ca="1" si="78"/>
        <v>0</v>
      </c>
      <c r="BE30" s="178">
        <f t="shared" ca="1" si="78"/>
        <v>0</v>
      </c>
      <c r="BF30" s="178">
        <f t="shared" ca="1" si="78"/>
        <v>0</v>
      </c>
      <c r="BG30" s="178">
        <f t="shared" ca="1" si="78"/>
        <v>0</v>
      </c>
      <c r="BH30" s="178">
        <f t="shared" ca="1" si="78"/>
        <v>0</v>
      </c>
      <c r="BI30" s="178">
        <f t="shared" ca="1" si="78"/>
        <v>0</v>
      </c>
      <c r="BJ30" s="178">
        <f t="shared" ca="1" si="78"/>
        <v>0</v>
      </c>
      <c r="BK30" s="178">
        <f t="shared" ca="1" si="78"/>
        <v>0</v>
      </c>
      <c r="BL30" s="178">
        <f t="shared" ca="1" si="78"/>
        <v>0</v>
      </c>
      <c r="BM30" s="178">
        <f t="shared" ca="1" si="78"/>
        <v>0</v>
      </c>
      <c r="BN30" s="178">
        <f t="shared" ca="1" si="78"/>
        <v>0</v>
      </c>
      <c r="BO30" s="178">
        <f t="shared" ca="1" si="78"/>
        <v>0</v>
      </c>
      <c r="BP30" s="178">
        <f t="shared" ca="1" si="78"/>
        <v>0</v>
      </c>
      <c r="BQ30" s="178">
        <f t="shared" ca="1" si="78"/>
        <v>0</v>
      </c>
      <c r="BR30" s="178">
        <f t="shared" ca="1" si="78"/>
        <v>0</v>
      </c>
      <c r="BS30" s="178">
        <f t="shared" ca="1" si="78"/>
        <v>0</v>
      </c>
      <c r="BT30" s="178">
        <f t="shared" ca="1" si="78"/>
        <v>0</v>
      </c>
      <c r="BU30" s="178">
        <f t="shared" ca="1" si="78"/>
        <v>0</v>
      </c>
      <c r="BV30" s="178">
        <f t="shared" ca="1" si="78"/>
        <v>0</v>
      </c>
      <c r="BW30" s="178">
        <f t="shared" ca="1" si="78"/>
        <v>0</v>
      </c>
      <c r="BX30" s="178">
        <f t="shared" ca="1" si="78"/>
        <v>0</v>
      </c>
      <c r="BY30" s="178">
        <f t="shared" ca="1" si="78"/>
        <v>0</v>
      </c>
      <c r="BZ30" s="178">
        <f t="shared" ca="1" si="78"/>
        <v>0</v>
      </c>
      <c r="CA30" s="178">
        <f t="shared" ca="1" si="78"/>
        <v>0</v>
      </c>
      <c r="CB30" s="178">
        <f t="shared" ca="1" si="78"/>
        <v>0</v>
      </c>
      <c r="CC30" s="172"/>
      <c r="CD30" s="178">
        <f ca="1">SUM(AI30:CB30)</f>
        <v>31</v>
      </c>
      <c r="CF30" s="218" t="s">
        <v>44</v>
      </c>
      <c r="CG30" s="219"/>
      <c r="CH30" s="220"/>
      <c r="CI30" s="140" t="str">
        <f t="shared" ref="CI30" ca="1" si="79">IF(CI4="","",INDEX(Cycle_Claude,MOD(CI4-départ,durée)+1))</f>
        <v>M0</v>
      </c>
      <c r="CJ30" s="221"/>
    </row>
    <row r="31" spans="1:194" s="198" customFormat="1" ht="5.0999999999999996" customHeight="1" x14ac:dyDescent="0.15">
      <c r="A31" s="59"/>
      <c r="B31" s="241"/>
      <c r="C31" s="141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142"/>
      <c r="AH31" s="149"/>
      <c r="AI31" s="194"/>
      <c r="AJ31" s="195"/>
      <c r="AK31" s="195"/>
      <c r="AL31" s="195"/>
      <c r="AM31" s="195"/>
      <c r="AN31" s="195"/>
      <c r="AO31" s="195"/>
      <c r="AP31" s="195"/>
      <c r="AQ31" s="195"/>
      <c r="AR31" s="195"/>
      <c r="AS31" s="195"/>
      <c r="AT31" s="195"/>
      <c r="AU31" s="195"/>
      <c r="AV31" s="195"/>
      <c r="AW31" s="195"/>
      <c r="AX31" s="195"/>
      <c r="AY31" s="195"/>
      <c r="AZ31" s="195"/>
      <c r="BA31" s="195"/>
      <c r="BB31" s="195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6"/>
      <c r="CC31" s="172"/>
      <c r="CD31" s="197"/>
      <c r="CE31" s="149"/>
      <c r="CF31" s="59"/>
      <c r="CG31" s="188"/>
      <c r="CH31" s="150"/>
      <c r="CI31" s="141"/>
      <c r="CJ31" s="150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  <c r="DQ31" s="149"/>
      <c r="DR31" s="149"/>
      <c r="DS31" s="149"/>
      <c r="DT31" s="149"/>
      <c r="DU31" s="149"/>
      <c r="DV31" s="149"/>
      <c r="DW31" s="149"/>
      <c r="DX31" s="149"/>
      <c r="DY31" s="149"/>
      <c r="DZ31" s="149"/>
      <c r="EA31" s="149"/>
      <c r="EB31" s="149"/>
      <c r="EC31" s="149"/>
      <c r="ED31" s="149"/>
      <c r="EE31" s="149"/>
      <c r="EF31" s="149"/>
      <c r="EG31" s="149"/>
      <c r="EH31" s="149"/>
      <c r="EI31" s="149"/>
      <c r="EJ31" s="149"/>
      <c r="EK31" s="149"/>
      <c r="EL31" s="149"/>
      <c r="EM31" s="149"/>
      <c r="EN31" s="149"/>
      <c r="EO31" s="149"/>
      <c r="EP31" s="149"/>
      <c r="EQ31" s="149"/>
      <c r="ER31" s="149"/>
      <c r="ES31" s="149"/>
      <c r="ET31" s="149"/>
      <c r="EU31" s="149"/>
      <c r="EV31" s="149"/>
      <c r="EW31" s="149"/>
      <c r="EX31" s="149"/>
      <c r="EY31" s="149"/>
      <c r="EZ31" s="149"/>
      <c r="FA31" s="149"/>
      <c r="FB31" s="149"/>
      <c r="FC31" s="149"/>
      <c r="FD31" s="149"/>
      <c r="FE31" s="149"/>
      <c r="FF31" s="149"/>
      <c r="FG31" s="149"/>
      <c r="FH31" s="149"/>
      <c r="FI31" s="149"/>
      <c r="FJ31" s="149"/>
      <c r="FK31" s="149"/>
      <c r="FL31" s="149"/>
      <c r="FM31" s="149"/>
      <c r="FN31" s="149"/>
      <c r="FO31" s="149"/>
      <c r="FP31" s="149"/>
      <c r="FQ31" s="149"/>
      <c r="FR31" s="149"/>
      <c r="FS31" s="149"/>
      <c r="FT31" s="149"/>
      <c r="FU31" s="149"/>
      <c r="FV31" s="149"/>
      <c r="FW31" s="149"/>
      <c r="FX31" s="149"/>
      <c r="FY31" s="149"/>
      <c r="FZ31" s="149"/>
      <c r="GA31" s="149"/>
      <c r="GB31" s="149"/>
      <c r="GC31" s="149"/>
      <c r="GD31" s="149"/>
      <c r="GE31" s="149"/>
      <c r="GF31" s="149"/>
      <c r="GG31" s="149"/>
      <c r="GH31" s="149"/>
      <c r="GI31" s="149"/>
      <c r="GJ31" s="149"/>
      <c r="GK31" s="149"/>
      <c r="GL31" s="149"/>
    </row>
    <row r="32" spans="1:194" ht="12.95" customHeight="1" x14ac:dyDescent="0.2">
      <c r="A32" s="80">
        <f>Cycles!C30</f>
        <v>162494</v>
      </c>
      <c r="B32" s="246">
        <f>Cycles!D30</f>
        <v>0</v>
      </c>
      <c r="C32" s="140" t="str">
        <f t="shared" ref="C32:AG32" ca="1" si="80">IF(C4="","",INDEX(Cycle_JMichel,MOD(C4-départ,durée)+1))</f>
        <v>R</v>
      </c>
      <c r="D32" s="140" t="str">
        <f t="shared" ca="1" si="80"/>
        <v>M2</v>
      </c>
      <c r="E32" s="140" t="str">
        <f t="shared" ca="1" si="80"/>
        <v>M2</v>
      </c>
      <c r="F32" s="140" t="str">
        <f t="shared" ca="1" si="80"/>
        <v>M2</v>
      </c>
      <c r="G32" s="140" t="str">
        <f t="shared" ca="1" si="80"/>
        <v>M2</v>
      </c>
      <c r="H32" s="140" t="str">
        <f t="shared" ca="1" si="80"/>
        <v>R</v>
      </c>
      <c r="I32" s="140" t="str">
        <f t="shared" ca="1" si="80"/>
        <v>M2</v>
      </c>
      <c r="J32" s="140" t="str">
        <f t="shared" ca="1" si="80"/>
        <v>M2</v>
      </c>
      <c r="K32" s="140" t="str">
        <f t="shared" ca="1" si="80"/>
        <v>M2</v>
      </c>
      <c r="L32" s="140" t="str">
        <f t="shared" ca="1" si="80"/>
        <v>R</v>
      </c>
      <c r="M32" s="140" t="str">
        <f t="shared" ca="1" si="80"/>
        <v>R</v>
      </c>
      <c r="N32" s="140" t="str">
        <f t="shared" ca="1" si="80"/>
        <v>R</v>
      </c>
      <c r="O32" s="140" t="str">
        <f t="shared" ca="1" si="80"/>
        <v>M2</v>
      </c>
      <c r="P32" s="140" t="str">
        <f t="shared" ca="1" si="80"/>
        <v>M2</v>
      </c>
      <c r="Q32" s="140" t="str">
        <f t="shared" ca="1" si="80"/>
        <v>M2</v>
      </c>
      <c r="R32" s="140" t="str">
        <f t="shared" ca="1" si="80"/>
        <v>R</v>
      </c>
      <c r="S32" s="140" t="str">
        <f t="shared" ca="1" si="80"/>
        <v>M2</v>
      </c>
      <c r="T32" s="140" t="str">
        <f t="shared" ca="1" si="80"/>
        <v>M2</v>
      </c>
      <c r="U32" s="140" t="str">
        <f t="shared" ca="1" si="80"/>
        <v>M2</v>
      </c>
      <c r="V32" s="140" t="str">
        <f t="shared" ca="1" si="80"/>
        <v>M2</v>
      </c>
      <c r="W32" s="140" t="str">
        <f t="shared" ca="1" si="80"/>
        <v>R</v>
      </c>
      <c r="X32" s="140" t="str">
        <f t="shared" ca="1" si="80"/>
        <v>R</v>
      </c>
      <c r="Y32" s="140" t="str">
        <f t="shared" ca="1" si="80"/>
        <v>M2</v>
      </c>
      <c r="Z32" s="140" t="str">
        <f t="shared" ca="1" si="80"/>
        <v>M2</v>
      </c>
      <c r="AA32" s="140" t="str">
        <f t="shared" ca="1" si="80"/>
        <v>M2</v>
      </c>
      <c r="AB32" s="140" t="str">
        <f t="shared" ca="1" si="80"/>
        <v>M2</v>
      </c>
      <c r="AC32" s="140" t="str">
        <f t="shared" ca="1" si="80"/>
        <v>R</v>
      </c>
      <c r="AD32" s="140" t="str">
        <f t="shared" ca="1" si="80"/>
        <v>M2</v>
      </c>
      <c r="AE32" s="140" t="str">
        <f t="shared" ca="1" si="80"/>
        <v>M2</v>
      </c>
      <c r="AF32" s="140" t="str">
        <f t="shared" ca="1" si="80"/>
        <v>M2</v>
      </c>
      <c r="AG32" s="140" t="str">
        <f t="shared" ca="1" si="80"/>
        <v>R</v>
      </c>
      <c r="AI32" s="178">
        <f t="shared" ca="1" si="68"/>
        <v>0</v>
      </c>
      <c r="AJ32" s="178">
        <f t="shared" ca="1" si="68"/>
        <v>0</v>
      </c>
      <c r="AK32" s="178">
        <f t="shared" ca="1" si="68"/>
        <v>0</v>
      </c>
      <c r="AL32" s="178">
        <f t="shared" ca="1" si="68"/>
        <v>21</v>
      </c>
      <c r="AM32" s="178">
        <f t="shared" ca="1" si="68"/>
        <v>0</v>
      </c>
      <c r="AN32" s="178">
        <f t="shared" ca="1" si="68"/>
        <v>0</v>
      </c>
      <c r="AO32" s="178">
        <f t="shared" ca="1" si="68"/>
        <v>0</v>
      </c>
      <c r="AP32" s="178">
        <f t="shared" ca="1" si="68"/>
        <v>0</v>
      </c>
      <c r="AQ32" s="178">
        <f t="shared" ca="1" si="68"/>
        <v>0</v>
      </c>
      <c r="AR32" s="178">
        <f t="shared" ca="1" si="68"/>
        <v>0</v>
      </c>
      <c r="AS32" s="178">
        <f t="shared" ca="1" si="68"/>
        <v>0</v>
      </c>
      <c r="AT32" s="178">
        <f t="shared" ca="1" si="68"/>
        <v>10</v>
      </c>
      <c r="AU32" s="178">
        <f t="shared" ca="1" si="68"/>
        <v>0</v>
      </c>
      <c r="AV32" s="178">
        <f t="shared" ca="1" si="68"/>
        <v>0</v>
      </c>
      <c r="AW32" s="178">
        <f t="shared" ca="1" si="68"/>
        <v>0</v>
      </c>
      <c r="AX32" s="178">
        <f t="shared" ca="1" si="68"/>
        <v>0</v>
      </c>
      <c r="AY32" s="178">
        <f t="shared" ref="AY32:BN33" ca="1" si="81">COUNTIF($C32:$AG32,AY$4)</f>
        <v>0</v>
      </c>
      <c r="AZ32" s="178">
        <f t="shared" ca="1" si="81"/>
        <v>0</v>
      </c>
      <c r="BA32" s="178">
        <f t="shared" ca="1" si="81"/>
        <v>0</v>
      </c>
      <c r="BB32" s="178">
        <f t="shared" ca="1" si="81"/>
        <v>0</v>
      </c>
      <c r="BC32" s="178">
        <f t="shared" ca="1" si="81"/>
        <v>0</v>
      </c>
      <c r="BD32" s="178">
        <f t="shared" ca="1" si="81"/>
        <v>0</v>
      </c>
      <c r="BE32" s="178">
        <f t="shared" ca="1" si="81"/>
        <v>0</v>
      </c>
      <c r="BF32" s="178">
        <f t="shared" ca="1" si="81"/>
        <v>0</v>
      </c>
      <c r="BG32" s="178">
        <f t="shared" ca="1" si="81"/>
        <v>0</v>
      </c>
      <c r="BH32" s="178">
        <f t="shared" ca="1" si="81"/>
        <v>0</v>
      </c>
      <c r="BI32" s="178">
        <f t="shared" ca="1" si="81"/>
        <v>0</v>
      </c>
      <c r="BJ32" s="178">
        <f t="shared" ca="1" si="81"/>
        <v>0</v>
      </c>
      <c r="BK32" s="178">
        <f t="shared" ca="1" si="81"/>
        <v>0</v>
      </c>
      <c r="BL32" s="178">
        <f t="shared" ca="1" si="81"/>
        <v>0</v>
      </c>
      <c r="BM32" s="178">
        <f t="shared" ca="1" si="81"/>
        <v>0</v>
      </c>
      <c r="BN32" s="178">
        <f t="shared" ca="1" si="81"/>
        <v>0</v>
      </c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2"/>
      <c r="CD32" s="178">
        <f ca="1">SUM(AI32:CB32)</f>
        <v>31</v>
      </c>
      <c r="CF32" s="199" t="s">
        <v>45</v>
      </c>
      <c r="CG32" s="206"/>
      <c r="CH32" s="201"/>
      <c r="CI32" s="140" t="str">
        <f t="shared" ref="CI32" ca="1" si="82">IF(CI4="","",INDEX(Cycle_JMichel,MOD(CI4-départ,durée)+1))</f>
        <v>M2</v>
      </c>
      <c r="CJ32" s="202"/>
    </row>
    <row r="33" spans="1:194" ht="12.95" customHeight="1" x14ac:dyDescent="0.2">
      <c r="A33" s="80">
        <f>Cycles!C33</f>
        <v>656071</v>
      </c>
      <c r="B33" s="246">
        <f>Cycles!D33</f>
        <v>0</v>
      </c>
      <c r="C33" s="140" t="str">
        <f t="shared" ref="C33:AG33" ca="1" si="83">IF(C4="","",INDEX(Cycle_Verino,MOD(C4-départ,durée)+1))</f>
        <v>M2</v>
      </c>
      <c r="D33" s="140" t="str">
        <f t="shared" ca="1" si="83"/>
        <v>M2</v>
      </c>
      <c r="E33" s="140" t="str">
        <f t="shared" ca="1" si="83"/>
        <v>R</v>
      </c>
      <c r="F33" s="140" t="str">
        <f t="shared" ca="1" si="83"/>
        <v>R</v>
      </c>
      <c r="G33" s="140" t="str">
        <f t="shared" ca="1" si="83"/>
        <v>R</v>
      </c>
      <c r="H33" s="140" t="str">
        <f t="shared" ca="1" si="83"/>
        <v>M2</v>
      </c>
      <c r="I33" s="140" t="str">
        <f t="shared" ca="1" si="83"/>
        <v>M2</v>
      </c>
      <c r="J33" s="140" t="str">
        <f t="shared" ca="1" si="83"/>
        <v>M2</v>
      </c>
      <c r="K33" s="140" t="str">
        <f t="shared" ca="1" si="83"/>
        <v>R</v>
      </c>
      <c r="L33" s="140" t="str">
        <f t="shared" ca="1" si="83"/>
        <v>M2</v>
      </c>
      <c r="M33" s="140" t="str">
        <f t="shared" ca="1" si="83"/>
        <v>M2</v>
      </c>
      <c r="N33" s="140" t="str">
        <f t="shared" ca="1" si="83"/>
        <v>M2</v>
      </c>
      <c r="O33" s="140" t="str">
        <f t="shared" ca="1" si="83"/>
        <v>M2</v>
      </c>
      <c r="P33" s="140" t="str">
        <f t="shared" ca="1" si="83"/>
        <v>R</v>
      </c>
      <c r="Q33" s="140" t="str">
        <f t="shared" ca="1" si="83"/>
        <v>R</v>
      </c>
      <c r="R33" s="140" t="str">
        <f t="shared" ca="1" si="83"/>
        <v>M2</v>
      </c>
      <c r="S33" s="140" t="str">
        <f t="shared" ca="1" si="83"/>
        <v>M2</v>
      </c>
      <c r="T33" s="140" t="str">
        <f t="shared" ca="1" si="83"/>
        <v>M2</v>
      </c>
      <c r="U33" s="140" t="str">
        <f t="shared" ca="1" si="83"/>
        <v>M2</v>
      </c>
      <c r="V33" s="140" t="str">
        <f t="shared" ca="1" si="83"/>
        <v>R</v>
      </c>
      <c r="W33" s="140" t="str">
        <f t="shared" ca="1" si="83"/>
        <v>M2</v>
      </c>
      <c r="X33" s="140" t="str">
        <f t="shared" ca="1" si="83"/>
        <v>M2</v>
      </c>
      <c r="Y33" s="140" t="str">
        <f t="shared" ca="1" si="83"/>
        <v>M2</v>
      </c>
      <c r="Z33" s="140" t="str">
        <f t="shared" ca="1" si="83"/>
        <v>R</v>
      </c>
      <c r="AA33" s="140" t="str">
        <f t="shared" ca="1" si="83"/>
        <v>R</v>
      </c>
      <c r="AB33" s="140" t="str">
        <f t="shared" ca="1" si="83"/>
        <v>R</v>
      </c>
      <c r="AC33" s="140" t="str">
        <f t="shared" ca="1" si="83"/>
        <v>M2</v>
      </c>
      <c r="AD33" s="140" t="str">
        <f t="shared" ca="1" si="83"/>
        <v>M2</v>
      </c>
      <c r="AE33" s="140" t="str">
        <f t="shared" ca="1" si="83"/>
        <v>M2</v>
      </c>
      <c r="AF33" s="140" t="str">
        <f t="shared" ca="1" si="83"/>
        <v>R</v>
      </c>
      <c r="AG33" s="140" t="str">
        <f t="shared" ca="1" si="83"/>
        <v>M2</v>
      </c>
      <c r="AI33" s="178">
        <f t="shared" ca="1" si="68"/>
        <v>0</v>
      </c>
      <c r="AJ33" s="178">
        <f t="shared" ca="1" si="68"/>
        <v>0</v>
      </c>
      <c r="AK33" s="178">
        <f t="shared" ca="1" si="68"/>
        <v>0</v>
      </c>
      <c r="AL33" s="178">
        <f t="shared" ca="1" si="68"/>
        <v>20</v>
      </c>
      <c r="AM33" s="178">
        <f t="shared" ca="1" si="68"/>
        <v>0</v>
      </c>
      <c r="AN33" s="178">
        <f t="shared" ca="1" si="68"/>
        <v>0</v>
      </c>
      <c r="AO33" s="178">
        <f t="shared" ca="1" si="68"/>
        <v>0</v>
      </c>
      <c r="AP33" s="178">
        <f t="shared" ca="1" si="68"/>
        <v>0</v>
      </c>
      <c r="AQ33" s="178">
        <f t="shared" ca="1" si="68"/>
        <v>0</v>
      </c>
      <c r="AR33" s="178">
        <f t="shared" ca="1" si="68"/>
        <v>0</v>
      </c>
      <c r="AS33" s="178">
        <f t="shared" ca="1" si="68"/>
        <v>0</v>
      </c>
      <c r="AT33" s="178">
        <f t="shared" ca="1" si="68"/>
        <v>11</v>
      </c>
      <c r="AU33" s="178">
        <f t="shared" ca="1" si="68"/>
        <v>0</v>
      </c>
      <c r="AV33" s="178">
        <f t="shared" ca="1" si="68"/>
        <v>0</v>
      </c>
      <c r="AW33" s="178">
        <f t="shared" ca="1" si="68"/>
        <v>0</v>
      </c>
      <c r="AX33" s="178">
        <f t="shared" ca="1" si="68"/>
        <v>0</v>
      </c>
      <c r="AY33" s="178">
        <f t="shared" ca="1" si="81"/>
        <v>0</v>
      </c>
      <c r="AZ33" s="178">
        <f t="shared" ca="1" si="81"/>
        <v>0</v>
      </c>
      <c r="BA33" s="178">
        <f t="shared" ca="1" si="81"/>
        <v>0</v>
      </c>
      <c r="BB33" s="178">
        <f t="shared" ca="1" si="81"/>
        <v>0</v>
      </c>
      <c r="BC33" s="178">
        <f t="shared" ca="1" si="81"/>
        <v>0</v>
      </c>
      <c r="BD33" s="178">
        <f t="shared" ca="1" si="81"/>
        <v>0</v>
      </c>
      <c r="BE33" s="178">
        <f t="shared" ca="1" si="81"/>
        <v>0</v>
      </c>
      <c r="BF33" s="178">
        <f t="shared" ca="1" si="81"/>
        <v>0</v>
      </c>
      <c r="BG33" s="178">
        <f t="shared" ca="1" si="81"/>
        <v>0</v>
      </c>
      <c r="BH33" s="178">
        <f t="shared" ca="1" si="81"/>
        <v>0</v>
      </c>
      <c r="BI33" s="178">
        <f t="shared" ca="1" si="81"/>
        <v>0</v>
      </c>
      <c r="BJ33" s="178">
        <f t="shared" ca="1" si="81"/>
        <v>0</v>
      </c>
      <c r="BK33" s="178">
        <f t="shared" ca="1" si="81"/>
        <v>0</v>
      </c>
      <c r="BL33" s="178">
        <f t="shared" ca="1" si="81"/>
        <v>0</v>
      </c>
      <c r="BM33" s="178">
        <f t="shared" ca="1" si="81"/>
        <v>0</v>
      </c>
      <c r="BN33" s="178">
        <f t="shared" ca="1" si="81"/>
        <v>0</v>
      </c>
      <c r="BO33" s="178"/>
      <c r="BP33" s="178"/>
      <c r="BQ33" s="178"/>
      <c r="BR33" s="178"/>
      <c r="BS33" s="178"/>
      <c r="BT33" s="178"/>
      <c r="BU33" s="178"/>
      <c r="BV33" s="178"/>
      <c r="BW33" s="178"/>
      <c r="BX33" s="178"/>
      <c r="BY33" s="178"/>
      <c r="BZ33" s="178"/>
      <c r="CA33" s="178"/>
      <c r="CB33" s="178"/>
      <c r="CC33" s="172"/>
      <c r="CD33" s="178">
        <f ca="1">SUM(AI33:CB33)</f>
        <v>31</v>
      </c>
      <c r="CF33" s="204" t="s">
        <v>46</v>
      </c>
      <c r="CG33" s="191"/>
      <c r="CH33" s="192"/>
      <c r="CI33" s="140" t="str">
        <f t="shared" ref="CI33" ca="1" si="84">IF(CI4="","",INDEX(Cycle_Serge,MOD(CI4-départ,durée)+1))</f>
        <v>M2</v>
      </c>
      <c r="CJ33" s="193"/>
    </row>
    <row r="34" spans="1:194" s="198" customFormat="1" ht="5.0999999999999996" customHeight="1" x14ac:dyDescent="0.15">
      <c r="A34" s="222"/>
      <c r="B34" s="247"/>
      <c r="C34" s="141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142"/>
      <c r="AH34" s="149"/>
      <c r="AI34" s="194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5"/>
      <c r="BP34" s="195"/>
      <c r="BQ34" s="195"/>
      <c r="BR34" s="195"/>
      <c r="BS34" s="195"/>
      <c r="BT34" s="195"/>
      <c r="BU34" s="195"/>
      <c r="BV34" s="195"/>
      <c r="BW34" s="195"/>
      <c r="BX34" s="195"/>
      <c r="BY34" s="195"/>
      <c r="BZ34" s="195"/>
      <c r="CA34" s="195"/>
      <c r="CB34" s="196"/>
      <c r="CC34" s="172"/>
      <c r="CD34" s="197"/>
      <c r="CE34" s="149"/>
      <c r="CF34" s="59"/>
      <c r="CG34" s="188"/>
      <c r="CH34" s="150"/>
      <c r="CI34" s="141"/>
      <c r="CJ34" s="150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49"/>
      <c r="EP34" s="149"/>
      <c r="EQ34" s="149"/>
      <c r="ER34" s="149"/>
      <c r="ES34" s="149"/>
      <c r="ET34" s="149"/>
      <c r="EU34" s="149"/>
      <c r="EV34" s="149"/>
      <c r="EW34" s="149"/>
      <c r="EX34" s="149"/>
      <c r="EY34" s="149"/>
      <c r="EZ34" s="149"/>
      <c r="FA34" s="149"/>
      <c r="FB34" s="149"/>
      <c r="FC34" s="149"/>
      <c r="FD34" s="149"/>
      <c r="FE34" s="149"/>
      <c r="FF34" s="149"/>
      <c r="FG34" s="149"/>
      <c r="FH34" s="149"/>
      <c r="FI34" s="149"/>
      <c r="FJ34" s="149"/>
      <c r="FK34" s="149"/>
      <c r="FL34" s="149"/>
      <c r="FM34" s="149"/>
      <c r="FN34" s="149"/>
      <c r="FO34" s="149"/>
      <c r="FP34" s="149"/>
      <c r="FQ34" s="149"/>
      <c r="FR34" s="149"/>
      <c r="FS34" s="149"/>
      <c r="FT34" s="149"/>
      <c r="FU34" s="149"/>
      <c r="FV34" s="149"/>
      <c r="FW34" s="149"/>
      <c r="FX34" s="149"/>
      <c r="FY34" s="149"/>
      <c r="FZ34" s="149"/>
      <c r="GA34" s="149"/>
      <c r="GB34" s="149"/>
      <c r="GC34" s="149"/>
      <c r="GD34" s="149"/>
      <c r="GE34" s="149"/>
      <c r="GF34" s="149"/>
      <c r="GG34" s="149"/>
      <c r="GH34" s="149"/>
      <c r="GI34" s="149"/>
      <c r="GJ34" s="149"/>
      <c r="GK34" s="149"/>
      <c r="GL34" s="149"/>
    </row>
    <row r="35" spans="1:194" ht="12.95" customHeight="1" x14ac:dyDescent="0.2">
      <c r="A35" s="84">
        <f>Cycles!C31</f>
        <v>656425</v>
      </c>
      <c r="B35" s="243">
        <f>Cycles!D31</f>
        <v>0</v>
      </c>
      <c r="C35" s="140" t="str">
        <f t="shared" ref="C35:AG35" ca="1" si="85">IF(C4="","",INDEX(Cycle_Serge,MOD(C4-départ,durée)+1))</f>
        <v>R</v>
      </c>
      <c r="D35" s="140" t="str">
        <f t="shared" ca="1" si="85"/>
        <v>M2</v>
      </c>
      <c r="E35" s="140" t="str">
        <f t="shared" ca="1" si="85"/>
        <v>M2</v>
      </c>
      <c r="F35" s="140" t="str">
        <f t="shared" ca="1" si="85"/>
        <v>M2</v>
      </c>
      <c r="G35" s="140" t="str">
        <f t="shared" ca="1" si="85"/>
        <v>M2</v>
      </c>
      <c r="H35" s="140" t="str">
        <f t="shared" ca="1" si="85"/>
        <v>R</v>
      </c>
      <c r="I35" s="140" t="str">
        <f t="shared" ca="1" si="85"/>
        <v>M2</v>
      </c>
      <c r="J35" s="140" t="str">
        <f t="shared" ca="1" si="85"/>
        <v>M2</v>
      </c>
      <c r="K35" s="140" t="str">
        <f t="shared" ca="1" si="85"/>
        <v>M2</v>
      </c>
      <c r="L35" s="140" t="str">
        <f t="shared" ca="1" si="85"/>
        <v>R</v>
      </c>
      <c r="M35" s="140" t="str">
        <f t="shared" ca="1" si="85"/>
        <v>R</v>
      </c>
      <c r="N35" s="140" t="str">
        <f t="shared" ca="1" si="85"/>
        <v>R</v>
      </c>
      <c r="O35" s="140" t="str">
        <f t="shared" ca="1" si="85"/>
        <v>M2</v>
      </c>
      <c r="P35" s="140" t="str">
        <f t="shared" ca="1" si="85"/>
        <v>M2</v>
      </c>
      <c r="Q35" s="140" t="str">
        <f t="shared" ca="1" si="85"/>
        <v>M2</v>
      </c>
      <c r="R35" s="140" t="str">
        <f t="shared" ca="1" si="85"/>
        <v>R</v>
      </c>
      <c r="S35" s="140" t="str">
        <f t="shared" ca="1" si="85"/>
        <v>M2</v>
      </c>
      <c r="T35" s="140" t="str">
        <f t="shared" ca="1" si="85"/>
        <v>M2</v>
      </c>
      <c r="U35" s="140" t="str">
        <f t="shared" ca="1" si="85"/>
        <v>M2</v>
      </c>
      <c r="V35" s="140" t="str">
        <f t="shared" ca="1" si="85"/>
        <v>M2</v>
      </c>
      <c r="W35" s="140" t="str">
        <f t="shared" ca="1" si="85"/>
        <v>R</v>
      </c>
      <c r="X35" s="140" t="str">
        <f t="shared" ca="1" si="85"/>
        <v>R</v>
      </c>
      <c r="Y35" s="140" t="str">
        <f t="shared" ca="1" si="85"/>
        <v>M2</v>
      </c>
      <c r="Z35" s="140" t="str">
        <f t="shared" ca="1" si="85"/>
        <v>M2</v>
      </c>
      <c r="AA35" s="140" t="str">
        <f t="shared" ca="1" si="85"/>
        <v>M2</v>
      </c>
      <c r="AB35" s="140" t="str">
        <f t="shared" ca="1" si="85"/>
        <v>M2</v>
      </c>
      <c r="AC35" s="140" t="str">
        <f t="shared" ca="1" si="85"/>
        <v>R</v>
      </c>
      <c r="AD35" s="140" t="str">
        <f t="shared" ca="1" si="85"/>
        <v>M2</v>
      </c>
      <c r="AE35" s="140" t="str">
        <f t="shared" ca="1" si="85"/>
        <v>M2</v>
      </c>
      <c r="AF35" s="140" t="str">
        <f t="shared" ca="1" si="85"/>
        <v>M2</v>
      </c>
      <c r="AG35" s="140" t="str">
        <f t="shared" ca="1" si="85"/>
        <v>R</v>
      </c>
      <c r="AI35" s="178">
        <f t="shared" ca="1" si="68"/>
        <v>0</v>
      </c>
      <c r="AJ35" s="178">
        <f t="shared" ca="1" si="68"/>
        <v>0</v>
      </c>
      <c r="AK35" s="178">
        <f t="shared" ca="1" si="68"/>
        <v>0</v>
      </c>
      <c r="AL35" s="178">
        <f t="shared" ca="1" si="68"/>
        <v>21</v>
      </c>
      <c r="AM35" s="178">
        <f t="shared" ca="1" si="68"/>
        <v>0</v>
      </c>
      <c r="AN35" s="178">
        <f t="shared" ca="1" si="68"/>
        <v>0</v>
      </c>
      <c r="AO35" s="178">
        <f t="shared" ca="1" si="68"/>
        <v>0</v>
      </c>
      <c r="AP35" s="178">
        <f t="shared" ca="1" si="68"/>
        <v>0</v>
      </c>
      <c r="AQ35" s="178">
        <f t="shared" ca="1" si="68"/>
        <v>0</v>
      </c>
      <c r="AR35" s="178">
        <f t="shared" ca="1" si="68"/>
        <v>0</v>
      </c>
      <c r="AS35" s="178">
        <f t="shared" ca="1" si="68"/>
        <v>0</v>
      </c>
      <c r="AT35" s="178">
        <f t="shared" ca="1" si="68"/>
        <v>10</v>
      </c>
      <c r="AU35" s="178">
        <f t="shared" ca="1" si="68"/>
        <v>0</v>
      </c>
      <c r="AV35" s="178">
        <f t="shared" ca="1" si="68"/>
        <v>0</v>
      </c>
      <c r="AW35" s="178">
        <f t="shared" ca="1" si="68"/>
        <v>0</v>
      </c>
      <c r="AX35" s="178">
        <f t="shared" ca="1" si="68"/>
        <v>0</v>
      </c>
      <c r="AY35" s="178">
        <f t="shared" ref="AY35:BN36" ca="1" si="86">COUNTIF($C35:$AG35,AY$4)</f>
        <v>0</v>
      </c>
      <c r="AZ35" s="178">
        <f t="shared" ca="1" si="86"/>
        <v>0</v>
      </c>
      <c r="BA35" s="178">
        <f t="shared" ca="1" si="86"/>
        <v>0</v>
      </c>
      <c r="BB35" s="178">
        <f t="shared" ca="1" si="86"/>
        <v>0</v>
      </c>
      <c r="BC35" s="178">
        <f t="shared" ca="1" si="86"/>
        <v>0</v>
      </c>
      <c r="BD35" s="178">
        <f t="shared" ca="1" si="86"/>
        <v>0</v>
      </c>
      <c r="BE35" s="178">
        <f t="shared" ca="1" si="86"/>
        <v>0</v>
      </c>
      <c r="BF35" s="178">
        <f t="shared" ca="1" si="86"/>
        <v>0</v>
      </c>
      <c r="BG35" s="178">
        <f t="shared" ca="1" si="86"/>
        <v>0</v>
      </c>
      <c r="BH35" s="178">
        <f t="shared" ca="1" si="86"/>
        <v>0</v>
      </c>
      <c r="BI35" s="178">
        <f t="shared" ca="1" si="86"/>
        <v>0</v>
      </c>
      <c r="BJ35" s="178">
        <f t="shared" ca="1" si="86"/>
        <v>0</v>
      </c>
      <c r="BK35" s="178">
        <f t="shared" ca="1" si="86"/>
        <v>0</v>
      </c>
      <c r="BL35" s="178">
        <f t="shared" ca="1" si="86"/>
        <v>0</v>
      </c>
      <c r="BM35" s="178">
        <f t="shared" ca="1" si="86"/>
        <v>0</v>
      </c>
      <c r="BN35" s="178">
        <f t="shared" ca="1" si="86"/>
        <v>0</v>
      </c>
      <c r="BO35" s="178"/>
      <c r="BP35" s="178"/>
      <c r="BQ35" s="178"/>
      <c r="BR35" s="178"/>
      <c r="BS35" s="178"/>
      <c r="BT35" s="178"/>
      <c r="BU35" s="178"/>
      <c r="BV35" s="178"/>
      <c r="BW35" s="178"/>
      <c r="BX35" s="178"/>
      <c r="BY35" s="178"/>
      <c r="BZ35" s="178"/>
      <c r="CA35" s="178"/>
      <c r="CB35" s="178"/>
      <c r="CC35" s="172"/>
      <c r="CD35" s="178">
        <f ca="1">SUM(AI35:CB35)</f>
        <v>31</v>
      </c>
      <c r="CF35" s="199" t="s">
        <v>47</v>
      </c>
      <c r="CG35" s="206"/>
      <c r="CH35" s="201"/>
      <c r="CI35" s="140" t="str">
        <f t="shared" ref="CI35" ca="1" si="87">IF(CI4="","",INDEX(Cycle_Verino,MOD(CI4-départ,durée)+1))</f>
        <v>R</v>
      </c>
      <c r="CJ35" s="202"/>
    </row>
    <row r="36" spans="1:194" ht="12.95" customHeight="1" x14ac:dyDescent="0.2">
      <c r="A36" s="84">
        <f>Cycles!C34</f>
        <v>1035</v>
      </c>
      <c r="B36" s="243">
        <f>Cycles!D34</f>
        <v>0</v>
      </c>
      <c r="C36" s="140" t="str">
        <f t="shared" ref="C36:AG36" ca="1" si="88">IF(C4="","",INDEX(Cycle_Konde,MOD(C4-départ,durée)+1))</f>
        <v>M2</v>
      </c>
      <c r="D36" s="140" t="str">
        <f t="shared" ca="1" si="88"/>
        <v>M2</v>
      </c>
      <c r="E36" s="140" t="str">
        <f t="shared" ca="1" si="88"/>
        <v>R</v>
      </c>
      <c r="F36" s="140" t="str">
        <f t="shared" ca="1" si="88"/>
        <v>R</v>
      </c>
      <c r="G36" s="140" t="str">
        <f t="shared" ca="1" si="88"/>
        <v>R</v>
      </c>
      <c r="H36" s="140" t="str">
        <f t="shared" ca="1" si="88"/>
        <v>M2</v>
      </c>
      <c r="I36" s="140" t="str">
        <f t="shared" ca="1" si="88"/>
        <v>M2</v>
      </c>
      <c r="J36" s="140" t="str">
        <f t="shared" ca="1" si="88"/>
        <v>M2</v>
      </c>
      <c r="K36" s="140" t="str">
        <f t="shared" ca="1" si="88"/>
        <v>R</v>
      </c>
      <c r="L36" s="140" t="str">
        <f t="shared" ca="1" si="88"/>
        <v>M2</v>
      </c>
      <c r="M36" s="140" t="str">
        <f t="shared" ca="1" si="88"/>
        <v>M2</v>
      </c>
      <c r="N36" s="140" t="str">
        <f t="shared" ca="1" si="88"/>
        <v>M2</v>
      </c>
      <c r="O36" s="140" t="str">
        <f t="shared" ca="1" si="88"/>
        <v>M2</v>
      </c>
      <c r="P36" s="140" t="str">
        <f t="shared" ca="1" si="88"/>
        <v>R</v>
      </c>
      <c r="Q36" s="140" t="str">
        <f t="shared" ca="1" si="88"/>
        <v>R</v>
      </c>
      <c r="R36" s="140" t="str">
        <f t="shared" ca="1" si="88"/>
        <v>M2</v>
      </c>
      <c r="S36" s="140" t="str">
        <f t="shared" ca="1" si="88"/>
        <v>M2</v>
      </c>
      <c r="T36" s="140" t="str">
        <f t="shared" ca="1" si="88"/>
        <v>M2</v>
      </c>
      <c r="U36" s="140" t="str">
        <f t="shared" ca="1" si="88"/>
        <v>M2</v>
      </c>
      <c r="V36" s="140" t="str">
        <f t="shared" ca="1" si="88"/>
        <v>R</v>
      </c>
      <c r="W36" s="140" t="str">
        <f t="shared" ca="1" si="88"/>
        <v>M2</v>
      </c>
      <c r="X36" s="140" t="str">
        <f t="shared" ca="1" si="88"/>
        <v>M2</v>
      </c>
      <c r="Y36" s="140" t="str">
        <f t="shared" ca="1" si="88"/>
        <v>M2</v>
      </c>
      <c r="Z36" s="140" t="str">
        <f t="shared" ca="1" si="88"/>
        <v>R</v>
      </c>
      <c r="AA36" s="140" t="str">
        <f t="shared" ca="1" si="88"/>
        <v>R</v>
      </c>
      <c r="AB36" s="140" t="str">
        <f t="shared" ca="1" si="88"/>
        <v>R</v>
      </c>
      <c r="AC36" s="140" t="str">
        <f t="shared" ca="1" si="88"/>
        <v>M2</v>
      </c>
      <c r="AD36" s="140" t="str">
        <f t="shared" ca="1" si="88"/>
        <v>M2</v>
      </c>
      <c r="AE36" s="140" t="str">
        <f t="shared" ca="1" si="88"/>
        <v>M2</v>
      </c>
      <c r="AF36" s="140" t="str">
        <f t="shared" ca="1" si="88"/>
        <v>R</v>
      </c>
      <c r="AG36" s="140" t="str">
        <f t="shared" ca="1" si="88"/>
        <v>M2</v>
      </c>
      <c r="AI36" s="178">
        <f t="shared" ca="1" si="68"/>
        <v>0</v>
      </c>
      <c r="AJ36" s="178">
        <f t="shared" ca="1" si="68"/>
        <v>0</v>
      </c>
      <c r="AK36" s="178">
        <f t="shared" ca="1" si="68"/>
        <v>0</v>
      </c>
      <c r="AL36" s="178">
        <f t="shared" ca="1" si="68"/>
        <v>20</v>
      </c>
      <c r="AM36" s="178">
        <f t="shared" ca="1" si="68"/>
        <v>0</v>
      </c>
      <c r="AN36" s="178">
        <f t="shared" ca="1" si="68"/>
        <v>0</v>
      </c>
      <c r="AO36" s="178">
        <f t="shared" ca="1" si="68"/>
        <v>0</v>
      </c>
      <c r="AP36" s="178">
        <f t="shared" ca="1" si="68"/>
        <v>0</v>
      </c>
      <c r="AQ36" s="178">
        <f t="shared" ca="1" si="68"/>
        <v>0</v>
      </c>
      <c r="AR36" s="178">
        <f t="shared" ca="1" si="68"/>
        <v>0</v>
      </c>
      <c r="AS36" s="178">
        <f t="shared" ca="1" si="68"/>
        <v>0</v>
      </c>
      <c r="AT36" s="178">
        <f t="shared" ca="1" si="68"/>
        <v>11</v>
      </c>
      <c r="AU36" s="178">
        <f t="shared" ca="1" si="68"/>
        <v>0</v>
      </c>
      <c r="AV36" s="178">
        <f t="shared" ca="1" si="68"/>
        <v>0</v>
      </c>
      <c r="AW36" s="178">
        <f t="shared" ca="1" si="68"/>
        <v>0</v>
      </c>
      <c r="AX36" s="178">
        <f t="shared" ca="1" si="68"/>
        <v>0</v>
      </c>
      <c r="AY36" s="178">
        <f t="shared" ca="1" si="86"/>
        <v>0</v>
      </c>
      <c r="AZ36" s="178">
        <f t="shared" ca="1" si="86"/>
        <v>0</v>
      </c>
      <c r="BA36" s="178">
        <f t="shared" ca="1" si="86"/>
        <v>0</v>
      </c>
      <c r="BB36" s="178">
        <f t="shared" ca="1" si="86"/>
        <v>0</v>
      </c>
      <c r="BC36" s="178">
        <f t="shared" ca="1" si="86"/>
        <v>0</v>
      </c>
      <c r="BD36" s="178">
        <f t="shared" ca="1" si="86"/>
        <v>0</v>
      </c>
      <c r="BE36" s="178">
        <f t="shared" ca="1" si="86"/>
        <v>0</v>
      </c>
      <c r="BF36" s="178">
        <f t="shared" ca="1" si="86"/>
        <v>0</v>
      </c>
      <c r="BG36" s="178">
        <f t="shared" ca="1" si="86"/>
        <v>0</v>
      </c>
      <c r="BH36" s="178">
        <f t="shared" ca="1" si="86"/>
        <v>0</v>
      </c>
      <c r="BI36" s="178">
        <f t="shared" ca="1" si="86"/>
        <v>0</v>
      </c>
      <c r="BJ36" s="178">
        <f t="shared" ca="1" si="86"/>
        <v>0</v>
      </c>
      <c r="BK36" s="178">
        <f t="shared" ca="1" si="86"/>
        <v>0</v>
      </c>
      <c r="BL36" s="178">
        <f t="shared" ca="1" si="86"/>
        <v>0</v>
      </c>
      <c r="BM36" s="178">
        <f t="shared" ca="1" si="86"/>
        <v>0</v>
      </c>
      <c r="BN36" s="178">
        <f t="shared" ca="1" si="86"/>
        <v>0</v>
      </c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2"/>
      <c r="CD36" s="178">
        <f ca="1">SUM(AI36:CB36)</f>
        <v>31</v>
      </c>
      <c r="CF36" s="204" t="s">
        <v>48</v>
      </c>
      <c r="CG36" s="191"/>
      <c r="CH36" s="192"/>
      <c r="CI36" s="140" t="str">
        <f t="shared" ref="CI36" ca="1" si="89">IF(CI4="","",INDEX(Cycle_Konde,MOD(CI4-départ,durée)+1))</f>
        <v>R</v>
      </c>
      <c r="CJ36" s="193"/>
    </row>
    <row r="37" spans="1:194" ht="12.95" customHeight="1" x14ac:dyDescent="0.2">
      <c r="A37" s="304" t="s">
        <v>97</v>
      </c>
      <c r="B37" s="304"/>
      <c r="C37" s="281">
        <f ca="1">SUM(C39:C43)</f>
        <v>8</v>
      </c>
      <c r="D37" s="281">
        <f t="shared" ref="D37:AG37" ca="1" si="90">SUM(D39:D43)</f>
        <v>10</v>
      </c>
      <c r="E37" s="281">
        <f t="shared" ca="1" si="90"/>
        <v>10</v>
      </c>
      <c r="F37" s="281">
        <f t="shared" ca="1" si="90"/>
        <v>10</v>
      </c>
      <c r="G37" s="281">
        <f t="shared" ca="1" si="90"/>
        <v>10</v>
      </c>
      <c r="H37" s="281">
        <f t="shared" ca="1" si="90"/>
        <v>8</v>
      </c>
      <c r="I37" s="281">
        <f t="shared" ca="1" si="90"/>
        <v>10</v>
      </c>
      <c r="J37" s="281">
        <f t="shared" ca="1" si="90"/>
        <v>10</v>
      </c>
      <c r="K37" s="281">
        <f t="shared" ca="1" si="90"/>
        <v>9</v>
      </c>
      <c r="L37" s="281">
        <f t="shared" ca="1" si="90"/>
        <v>8</v>
      </c>
      <c r="M37" s="281">
        <f t="shared" ca="1" si="90"/>
        <v>8</v>
      </c>
      <c r="N37" s="281">
        <f t="shared" ca="1" si="90"/>
        <v>8</v>
      </c>
      <c r="O37" s="281">
        <f t="shared" ca="1" si="90"/>
        <v>11</v>
      </c>
      <c r="P37" s="281">
        <f t="shared" ca="1" si="90"/>
        <v>10</v>
      </c>
      <c r="Q37" s="281">
        <f t="shared" ca="1" si="90"/>
        <v>10</v>
      </c>
      <c r="R37" s="281">
        <f t="shared" ca="1" si="90"/>
        <v>8</v>
      </c>
      <c r="S37" s="281">
        <f t="shared" ca="1" si="90"/>
        <v>10</v>
      </c>
      <c r="T37" s="281">
        <f t="shared" ca="1" si="90"/>
        <v>10</v>
      </c>
      <c r="U37" s="281">
        <f t="shared" ca="1" si="90"/>
        <v>10</v>
      </c>
      <c r="V37" s="281">
        <f t="shared" ca="1" si="90"/>
        <v>9</v>
      </c>
      <c r="W37" s="281">
        <f t="shared" ca="1" si="90"/>
        <v>8</v>
      </c>
      <c r="X37" s="281">
        <f t="shared" ca="1" si="90"/>
        <v>8</v>
      </c>
      <c r="Y37" s="281">
        <f t="shared" ca="1" si="90"/>
        <v>11</v>
      </c>
      <c r="Z37" s="281">
        <f t="shared" ca="1" si="90"/>
        <v>10</v>
      </c>
      <c r="AA37" s="281">
        <f t="shared" ca="1" si="90"/>
        <v>10</v>
      </c>
      <c r="AB37" s="281">
        <f t="shared" ca="1" si="90"/>
        <v>10</v>
      </c>
      <c r="AC37" s="281">
        <f t="shared" ca="1" si="90"/>
        <v>8</v>
      </c>
      <c r="AD37" s="281">
        <f t="shared" ca="1" si="90"/>
        <v>10</v>
      </c>
      <c r="AE37" s="281">
        <f t="shared" ca="1" si="90"/>
        <v>10</v>
      </c>
      <c r="AF37" s="281">
        <f t="shared" ca="1" si="90"/>
        <v>9</v>
      </c>
      <c r="AG37" s="299">
        <f t="shared" ca="1" si="90"/>
        <v>8</v>
      </c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F37" s="176"/>
      <c r="CH37" s="175"/>
      <c r="CI37" s="281">
        <f ca="1">SUM(CI39:CI43)</f>
        <v>9</v>
      </c>
      <c r="CJ37" s="176"/>
    </row>
    <row r="38" spans="1:194" ht="12.95" customHeight="1" x14ac:dyDescent="0.2">
      <c r="A38" s="304" t="s">
        <v>98</v>
      </c>
      <c r="B38" s="304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1"/>
      <c r="AE38" s="301"/>
      <c r="AF38" s="301"/>
      <c r="AG38" s="300"/>
      <c r="AI38" s="176"/>
      <c r="AJ38" s="176"/>
      <c r="AL38" s="176"/>
      <c r="AM38" s="176"/>
      <c r="AN38" s="176"/>
      <c r="AO38" s="176"/>
      <c r="AP38" s="176"/>
      <c r="AQ38" s="176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  <c r="BI38" s="176"/>
      <c r="BJ38" s="176"/>
      <c r="BK38" s="176"/>
      <c r="BL38" s="176"/>
      <c r="BM38" s="176"/>
      <c r="BN38" s="176"/>
      <c r="BO38" s="176"/>
      <c r="BP38" s="176"/>
      <c r="BQ38" s="176"/>
      <c r="BR38" s="176"/>
      <c r="BS38" s="176"/>
      <c r="BT38" s="176"/>
      <c r="BU38" s="176"/>
      <c r="BV38" s="176"/>
      <c r="BW38" s="176"/>
      <c r="BX38" s="176"/>
      <c r="BY38" s="176"/>
      <c r="BZ38" s="176"/>
      <c r="CA38" s="176"/>
      <c r="CB38" s="176"/>
      <c r="CC38" s="176"/>
      <c r="CD38" s="176"/>
      <c r="CI38" s="282"/>
    </row>
    <row r="39" spans="1:194" ht="12.95" customHeight="1" x14ac:dyDescent="0.2">
      <c r="A39" s="307" t="s">
        <v>99</v>
      </c>
      <c r="B39" s="307"/>
      <c r="C39" s="223">
        <f t="shared" ref="C39" ca="1" si="91">COUNTIF(C5:C36,"M")</f>
        <v>7</v>
      </c>
      <c r="D39" s="224">
        <f t="shared" ref="D39:AG39" ca="1" si="92">COUNTIF(D5:D36,"M")</f>
        <v>6</v>
      </c>
      <c r="E39" s="224">
        <f t="shared" ca="1" si="92"/>
        <v>7</v>
      </c>
      <c r="F39" s="224">
        <f t="shared" ca="1" si="92"/>
        <v>7</v>
      </c>
      <c r="G39" s="224">
        <f t="shared" ca="1" si="92"/>
        <v>7</v>
      </c>
      <c r="H39" s="224">
        <f t="shared" ca="1" si="92"/>
        <v>7</v>
      </c>
      <c r="I39" s="224">
        <f t="shared" ca="1" si="92"/>
        <v>6</v>
      </c>
      <c r="J39" s="224">
        <f t="shared" ca="1" si="92"/>
        <v>6</v>
      </c>
      <c r="K39" s="224">
        <f t="shared" ca="1" si="92"/>
        <v>6</v>
      </c>
      <c r="L39" s="224">
        <f t="shared" ca="1" si="92"/>
        <v>7</v>
      </c>
      <c r="M39" s="224">
        <f t="shared" ca="1" si="92"/>
        <v>7</v>
      </c>
      <c r="N39" s="224">
        <f t="shared" ca="1" si="92"/>
        <v>7</v>
      </c>
      <c r="O39" s="224">
        <f t="shared" ca="1" si="92"/>
        <v>7</v>
      </c>
      <c r="P39" s="224">
        <f t="shared" ca="1" si="92"/>
        <v>7</v>
      </c>
      <c r="Q39" s="224">
        <f t="shared" ca="1" si="92"/>
        <v>7</v>
      </c>
      <c r="R39" s="224">
        <f t="shared" ca="1" si="92"/>
        <v>7</v>
      </c>
      <c r="S39" s="224">
        <f t="shared" ca="1" si="92"/>
        <v>6</v>
      </c>
      <c r="T39" s="224">
        <f t="shared" ca="1" si="92"/>
        <v>6</v>
      </c>
      <c r="U39" s="224">
        <f t="shared" ca="1" si="92"/>
        <v>6</v>
      </c>
      <c r="V39" s="224">
        <f t="shared" ca="1" si="92"/>
        <v>6</v>
      </c>
      <c r="W39" s="224">
        <f t="shared" ca="1" si="92"/>
        <v>7</v>
      </c>
      <c r="X39" s="224">
        <f t="shared" ca="1" si="92"/>
        <v>7</v>
      </c>
      <c r="Y39" s="224">
        <f t="shared" ca="1" si="92"/>
        <v>7</v>
      </c>
      <c r="Z39" s="224">
        <f t="shared" ca="1" si="92"/>
        <v>7</v>
      </c>
      <c r="AA39" s="224">
        <f t="shared" ca="1" si="92"/>
        <v>7</v>
      </c>
      <c r="AB39" s="224">
        <f t="shared" ca="1" si="92"/>
        <v>7</v>
      </c>
      <c r="AC39" s="224">
        <f t="shared" ca="1" si="92"/>
        <v>7</v>
      </c>
      <c r="AD39" s="224">
        <f t="shared" ca="1" si="92"/>
        <v>6</v>
      </c>
      <c r="AE39" s="224">
        <f t="shared" ca="1" si="92"/>
        <v>6</v>
      </c>
      <c r="AF39" s="224">
        <f t="shared" ca="1" si="92"/>
        <v>6</v>
      </c>
      <c r="AG39" s="224">
        <f t="shared" ca="1" si="92"/>
        <v>7</v>
      </c>
      <c r="AI39" s="225"/>
      <c r="CG39" s="226"/>
      <c r="CI39" s="223">
        <f t="shared" ref="CI39" ca="1" si="93">COUNTIF(CI5:CI36,"M")</f>
        <v>6</v>
      </c>
    </row>
    <row r="40" spans="1:194" ht="12.95" customHeight="1" x14ac:dyDescent="0.2">
      <c r="A40" s="308" t="s">
        <v>100</v>
      </c>
      <c r="B40" s="308"/>
      <c r="C40" s="227">
        <f t="shared" ref="C40" ca="1" si="94">COUNTIF(C5:C36,"M0")</f>
        <v>0</v>
      </c>
      <c r="D40" s="228">
        <f t="shared" ref="D40:AG40" ca="1" si="95">COUNTIF(D5:D36,"M0")</f>
        <v>1</v>
      </c>
      <c r="E40" s="228">
        <f t="shared" ca="1" si="95"/>
        <v>1</v>
      </c>
      <c r="F40" s="228">
        <f t="shared" ca="1" si="95"/>
        <v>1</v>
      </c>
      <c r="G40" s="228">
        <f t="shared" ca="1" si="95"/>
        <v>1</v>
      </c>
      <c r="H40" s="228">
        <f t="shared" ca="1" si="95"/>
        <v>0</v>
      </c>
      <c r="I40" s="228">
        <f t="shared" ca="1" si="95"/>
        <v>1</v>
      </c>
      <c r="J40" s="228">
        <f t="shared" ca="1" si="95"/>
        <v>1</v>
      </c>
      <c r="K40" s="228">
        <f t="shared" ca="1" si="95"/>
        <v>1</v>
      </c>
      <c r="L40" s="228">
        <f t="shared" ca="1" si="95"/>
        <v>0</v>
      </c>
      <c r="M40" s="228">
        <f t="shared" ca="1" si="95"/>
        <v>0</v>
      </c>
      <c r="N40" s="228">
        <f t="shared" ca="1" si="95"/>
        <v>0</v>
      </c>
      <c r="O40" s="228">
        <f t="shared" ca="1" si="95"/>
        <v>1</v>
      </c>
      <c r="P40" s="228">
        <f t="shared" ca="1" si="95"/>
        <v>1</v>
      </c>
      <c r="Q40" s="228">
        <f t="shared" ca="1" si="95"/>
        <v>1</v>
      </c>
      <c r="R40" s="228">
        <f t="shared" ca="1" si="95"/>
        <v>0</v>
      </c>
      <c r="S40" s="228">
        <f t="shared" ca="1" si="95"/>
        <v>1</v>
      </c>
      <c r="T40" s="228">
        <f t="shared" ca="1" si="95"/>
        <v>1</v>
      </c>
      <c r="U40" s="228">
        <f t="shared" ca="1" si="95"/>
        <v>1</v>
      </c>
      <c r="V40" s="228">
        <f t="shared" ca="1" si="95"/>
        <v>1</v>
      </c>
      <c r="W40" s="228">
        <f t="shared" ca="1" si="95"/>
        <v>0</v>
      </c>
      <c r="X40" s="228">
        <f t="shared" ca="1" si="95"/>
        <v>0</v>
      </c>
      <c r="Y40" s="228">
        <f t="shared" ca="1" si="95"/>
        <v>1</v>
      </c>
      <c r="Z40" s="228">
        <f t="shared" ca="1" si="95"/>
        <v>1</v>
      </c>
      <c r="AA40" s="228">
        <f t="shared" ca="1" si="95"/>
        <v>1</v>
      </c>
      <c r="AB40" s="228">
        <f t="shared" ca="1" si="95"/>
        <v>1</v>
      </c>
      <c r="AC40" s="228">
        <f t="shared" ca="1" si="95"/>
        <v>0</v>
      </c>
      <c r="AD40" s="228">
        <f t="shared" ca="1" si="95"/>
        <v>1</v>
      </c>
      <c r="AE40" s="228">
        <f t="shared" ca="1" si="95"/>
        <v>1</v>
      </c>
      <c r="AF40" s="228">
        <f t="shared" ca="1" si="95"/>
        <v>1</v>
      </c>
      <c r="AG40" s="228">
        <f t="shared" ca="1" si="95"/>
        <v>0</v>
      </c>
      <c r="AI40" s="225"/>
      <c r="CG40" s="229"/>
      <c r="CI40" s="230">
        <f t="shared" ref="CI40" ca="1" si="96">COUNTIF(CI5:CI36,"M0")</f>
        <v>1</v>
      </c>
    </row>
    <row r="41" spans="1:194" ht="12.95" customHeight="1" x14ac:dyDescent="0.2">
      <c r="A41" s="309" t="s">
        <v>101</v>
      </c>
      <c r="B41" s="309"/>
      <c r="C41" s="227">
        <f ca="1">INT(COUNTIF(C32:C33,"M2"))</f>
        <v>1</v>
      </c>
      <c r="D41" s="227">
        <f t="shared" ref="D41:AG41" ca="1" si="97">INT(COUNTIF(D32:D33,"M2"))</f>
        <v>2</v>
      </c>
      <c r="E41" s="227">
        <f t="shared" ca="1" si="97"/>
        <v>1</v>
      </c>
      <c r="F41" s="227">
        <f t="shared" ca="1" si="97"/>
        <v>1</v>
      </c>
      <c r="G41" s="227">
        <f t="shared" ca="1" si="97"/>
        <v>1</v>
      </c>
      <c r="H41" s="227">
        <f t="shared" ca="1" si="97"/>
        <v>1</v>
      </c>
      <c r="I41" s="227">
        <f t="shared" ca="1" si="97"/>
        <v>2</v>
      </c>
      <c r="J41" s="227">
        <f t="shared" ca="1" si="97"/>
        <v>2</v>
      </c>
      <c r="K41" s="227">
        <f t="shared" ca="1" si="97"/>
        <v>1</v>
      </c>
      <c r="L41" s="227">
        <f t="shared" ca="1" si="97"/>
        <v>1</v>
      </c>
      <c r="M41" s="227">
        <f t="shared" ca="1" si="97"/>
        <v>1</v>
      </c>
      <c r="N41" s="227">
        <f t="shared" ca="1" si="97"/>
        <v>1</v>
      </c>
      <c r="O41" s="227">
        <f t="shared" ca="1" si="97"/>
        <v>2</v>
      </c>
      <c r="P41" s="227">
        <f t="shared" ca="1" si="97"/>
        <v>1</v>
      </c>
      <c r="Q41" s="227">
        <f t="shared" ca="1" si="97"/>
        <v>1</v>
      </c>
      <c r="R41" s="227">
        <f t="shared" ca="1" si="97"/>
        <v>1</v>
      </c>
      <c r="S41" s="227">
        <f t="shared" ca="1" si="97"/>
        <v>2</v>
      </c>
      <c r="T41" s="227">
        <f t="shared" ca="1" si="97"/>
        <v>2</v>
      </c>
      <c r="U41" s="227">
        <f t="shared" ca="1" si="97"/>
        <v>2</v>
      </c>
      <c r="V41" s="227">
        <f t="shared" ca="1" si="97"/>
        <v>1</v>
      </c>
      <c r="W41" s="227">
        <f t="shared" ca="1" si="97"/>
        <v>1</v>
      </c>
      <c r="X41" s="227">
        <f t="shared" ca="1" si="97"/>
        <v>1</v>
      </c>
      <c r="Y41" s="227">
        <f t="shared" ca="1" si="97"/>
        <v>2</v>
      </c>
      <c r="Z41" s="227">
        <f t="shared" ca="1" si="97"/>
        <v>1</v>
      </c>
      <c r="AA41" s="227">
        <f t="shared" ca="1" si="97"/>
        <v>1</v>
      </c>
      <c r="AB41" s="227">
        <f t="shared" ca="1" si="97"/>
        <v>1</v>
      </c>
      <c r="AC41" s="227">
        <f t="shared" ca="1" si="97"/>
        <v>1</v>
      </c>
      <c r="AD41" s="227">
        <f t="shared" ca="1" si="97"/>
        <v>2</v>
      </c>
      <c r="AE41" s="227">
        <f t="shared" ca="1" si="97"/>
        <v>2</v>
      </c>
      <c r="AF41" s="227">
        <f t="shared" ca="1" si="97"/>
        <v>1</v>
      </c>
      <c r="AG41" s="228">
        <f t="shared" ca="1" si="97"/>
        <v>1</v>
      </c>
      <c r="AI41" s="225"/>
      <c r="AL41" s="172"/>
      <c r="CG41" s="229"/>
      <c r="CI41" s="230">
        <f t="shared" ref="CI41" ca="1" si="98">COUNTIF(CI5:CI36,"M2")/2</f>
        <v>1</v>
      </c>
    </row>
    <row r="42" spans="1:194" ht="12.95" customHeight="1" x14ac:dyDescent="0.2">
      <c r="A42" s="304" t="s">
        <v>102</v>
      </c>
      <c r="B42" s="304"/>
      <c r="C42" s="230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I42" s="225"/>
      <c r="AL42" s="172"/>
      <c r="CG42" s="229"/>
      <c r="CI42" s="230"/>
    </row>
    <row r="43" spans="1:194" ht="12.95" customHeight="1" x14ac:dyDescent="0.2">
      <c r="A43" s="310" t="s">
        <v>103</v>
      </c>
      <c r="B43" s="310"/>
      <c r="C43" s="230">
        <f t="shared" ref="C43" ca="1" si="99">COUNTIF(C5:C36,"J1")</f>
        <v>0</v>
      </c>
      <c r="D43" s="231">
        <f t="shared" ref="D43:AG43" ca="1" si="100">COUNTIF(D5:D36,"J1")</f>
        <v>1</v>
      </c>
      <c r="E43" s="231">
        <f t="shared" ca="1" si="100"/>
        <v>1</v>
      </c>
      <c r="F43" s="231">
        <f t="shared" ca="1" si="100"/>
        <v>1</v>
      </c>
      <c r="G43" s="231">
        <f t="shared" ca="1" si="100"/>
        <v>1</v>
      </c>
      <c r="H43" s="231">
        <f t="shared" ca="1" si="100"/>
        <v>0</v>
      </c>
      <c r="I43" s="231">
        <f t="shared" ca="1" si="100"/>
        <v>1</v>
      </c>
      <c r="J43" s="231">
        <f t="shared" ca="1" si="100"/>
        <v>1</v>
      </c>
      <c r="K43" s="231">
        <f t="shared" ca="1" si="100"/>
        <v>1</v>
      </c>
      <c r="L43" s="231">
        <f t="shared" ca="1" si="100"/>
        <v>0</v>
      </c>
      <c r="M43" s="231">
        <f t="shared" ca="1" si="100"/>
        <v>0</v>
      </c>
      <c r="N43" s="231">
        <f t="shared" ca="1" si="100"/>
        <v>0</v>
      </c>
      <c r="O43" s="231">
        <f t="shared" ca="1" si="100"/>
        <v>1</v>
      </c>
      <c r="P43" s="231">
        <f t="shared" ca="1" si="100"/>
        <v>1</v>
      </c>
      <c r="Q43" s="231">
        <f t="shared" ca="1" si="100"/>
        <v>1</v>
      </c>
      <c r="R43" s="231">
        <f t="shared" ca="1" si="100"/>
        <v>0</v>
      </c>
      <c r="S43" s="231">
        <f t="shared" ca="1" si="100"/>
        <v>1</v>
      </c>
      <c r="T43" s="231">
        <f t="shared" ca="1" si="100"/>
        <v>1</v>
      </c>
      <c r="U43" s="231">
        <f t="shared" ca="1" si="100"/>
        <v>1</v>
      </c>
      <c r="V43" s="231">
        <f t="shared" ca="1" si="100"/>
        <v>1</v>
      </c>
      <c r="W43" s="231">
        <f t="shared" ca="1" si="100"/>
        <v>0</v>
      </c>
      <c r="X43" s="231">
        <f t="shared" ca="1" si="100"/>
        <v>0</v>
      </c>
      <c r="Y43" s="231">
        <f t="shared" ca="1" si="100"/>
        <v>1</v>
      </c>
      <c r="Z43" s="231">
        <f t="shared" ca="1" si="100"/>
        <v>1</v>
      </c>
      <c r="AA43" s="231">
        <f t="shared" ca="1" si="100"/>
        <v>1</v>
      </c>
      <c r="AB43" s="231">
        <f t="shared" ca="1" si="100"/>
        <v>1</v>
      </c>
      <c r="AC43" s="231">
        <f t="shared" ca="1" si="100"/>
        <v>0</v>
      </c>
      <c r="AD43" s="231">
        <f t="shared" ca="1" si="100"/>
        <v>1</v>
      </c>
      <c r="AE43" s="231">
        <f t="shared" ca="1" si="100"/>
        <v>1</v>
      </c>
      <c r="AF43" s="231">
        <f t="shared" ca="1" si="100"/>
        <v>1</v>
      </c>
      <c r="AG43" s="231">
        <f t="shared" ca="1" si="100"/>
        <v>0</v>
      </c>
      <c r="AI43" s="225"/>
      <c r="AL43" s="172"/>
      <c r="CG43" s="229"/>
      <c r="CI43" s="230">
        <f t="shared" ref="CI43" ca="1" si="101">COUNTIF(CI5:CI36,"J1")</f>
        <v>1</v>
      </c>
    </row>
    <row r="44" spans="1:194" ht="12.95" customHeight="1" x14ac:dyDescent="0.2">
      <c r="A44" s="304" t="s">
        <v>104</v>
      </c>
      <c r="B44" s="304"/>
      <c r="C44" s="232">
        <f t="shared" ref="C44" ca="1" si="102">COUNTIF(C5:C36,"S")</f>
        <v>0</v>
      </c>
      <c r="D44" s="233">
        <f t="shared" ref="D44:AG44" ca="1" si="103">COUNTIF(D5:D36,"S")</f>
        <v>0</v>
      </c>
      <c r="E44" s="233">
        <f t="shared" ca="1" si="103"/>
        <v>0</v>
      </c>
      <c r="F44" s="233">
        <f t="shared" ca="1" si="103"/>
        <v>0</v>
      </c>
      <c r="G44" s="233">
        <f t="shared" ca="1" si="103"/>
        <v>0</v>
      </c>
      <c r="H44" s="233">
        <f t="shared" ca="1" si="103"/>
        <v>0</v>
      </c>
      <c r="I44" s="233">
        <f t="shared" ca="1" si="103"/>
        <v>0</v>
      </c>
      <c r="J44" s="233">
        <f t="shared" ca="1" si="103"/>
        <v>0</v>
      </c>
      <c r="K44" s="233">
        <f t="shared" ca="1" si="103"/>
        <v>0</v>
      </c>
      <c r="L44" s="233">
        <f t="shared" ca="1" si="103"/>
        <v>0</v>
      </c>
      <c r="M44" s="233">
        <f t="shared" ca="1" si="103"/>
        <v>0</v>
      </c>
      <c r="N44" s="233">
        <f t="shared" ca="1" si="103"/>
        <v>0</v>
      </c>
      <c r="O44" s="233">
        <f t="shared" ca="1" si="103"/>
        <v>0</v>
      </c>
      <c r="P44" s="233">
        <f t="shared" ca="1" si="103"/>
        <v>0</v>
      </c>
      <c r="Q44" s="233">
        <f t="shared" ca="1" si="103"/>
        <v>0</v>
      </c>
      <c r="R44" s="233">
        <f t="shared" ca="1" si="103"/>
        <v>0</v>
      </c>
      <c r="S44" s="233">
        <f t="shared" ca="1" si="103"/>
        <v>0</v>
      </c>
      <c r="T44" s="233">
        <f t="shared" ca="1" si="103"/>
        <v>0</v>
      </c>
      <c r="U44" s="233">
        <f t="shared" ca="1" si="103"/>
        <v>0</v>
      </c>
      <c r="V44" s="233">
        <f t="shared" ca="1" si="103"/>
        <v>0</v>
      </c>
      <c r="W44" s="233">
        <f t="shared" ca="1" si="103"/>
        <v>0</v>
      </c>
      <c r="X44" s="233">
        <f t="shared" ca="1" si="103"/>
        <v>0</v>
      </c>
      <c r="Y44" s="233">
        <f t="shared" ca="1" si="103"/>
        <v>0</v>
      </c>
      <c r="Z44" s="233">
        <f t="shared" ca="1" si="103"/>
        <v>0</v>
      </c>
      <c r="AA44" s="233">
        <f t="shared" ca="1" si="103"/>
        <v>0</v>
      </c>
      <c r="AB44" s="233">
        <f t="shared" ca="1" si="103"/>
        <v>0</v>
      </c>
      <c r="AC44" s="233">
        <f t="shared" ca="1" si="103"/>
        <v>0</v>
      </c>
      <c r="AD44" s="233">
        <f t="shared" ca="1" si="103"/>
        <v>0</v>
      </c>
      <c r="AE44" s="233">
        <f t="shared" ca="1" si="103"/>
        <v>0</v>
      </c>
      <c r="AF44" s="233">
        <f t="shared" ca="1" si="103"/>
        <v>0</v>
      </c>
      <c r="AG44" s="233">
        <f t="shared" ca="1" si="103"/>
        <v>0</v>
      </c>
      <c r="AI44" s="225"/>
      <c r="AL44" s="172"/>
      <c r="CG44" s="229"/>
      <c r="CI44" s="230">
        <f t="shared" ref="CI44" ca="1" si="104">COUNTIF(CI5:CI36,"S")</f>
        <v>0</v>
      </c>
    </row>
    <row r="45" spans="1:194" ht="12.95" customHeight="1" x14ac:dyDescent="0.2">
      <c r="A45" s="305" t="s">
        <v>105</v>
      </c>
      <c r="B45" s="305"/>
      <c r="C45" s="234">
        <f t="shared" ref="C45" ca="1" si="105">COUNTIF(C5:C36,"S3")</f>
        <v>7</v>
      </c>
      <c r="D45" s="235">
        <f t="shared" ref="D45:AG45" ca="1" si="106">COUNTIF(D5:D36,"S3")</f>
        <v>6</v>
      </c>
      <c r="E45" s="235">
        <f t="shared" ca="1" si="106"/>
        <v>6</v>
      </c>
      <c r="F45" s="235">
        <f t="shared" ca="1" si="106"/>
        <v>6</v>
      </c>
      <c r="G45" s="235">
        <f t="shared" ca="1" si="106"/>
        <v>6</v>
      </c>
      <c r="H45" s="235">
        <f t="shared" ca="1" si="106"/>
        <v>7</v>
      </c>
      <c r="I45" s="235">
        <f t="shared" ca="1" si="106"/>
        <v>7</v>
      </c>
      <c r="J45" s="235">
        <f t="shared" ca="1" si="106"/>
        <v>7</v>
      </c>
      <c r="K45" s="235">
        <f t="shared" ca="1" si="106"/>
        <v>7</v>
      </c>
      <c r="L45" s="235">
        <f t="shared" ca="1" si="106"/>
        <v>7</v>
      </c>
      <c r="M45" s="235">
        <f t="shared" ca="1" si="106"/>
        <v>7</v>
      </c>
      <c r="N45" s="235">
        <f t="shared" ca="1" si="106"/>
        <v>7</v>
      </c>
      <c r="O45" s="235">
        <f t="shared" ca="1" si="106"/>
        <v>6</v>
      </c>
      <c r="P45" s="235">
        <f t="shared" ca="1" si="106"/>
        <v>6</v>
      </c>
      <c r="Q45" s="235">
        <f t="shared" ca="1" si="106"/>
        <v>6</v>
      </c>
      <c r="R45" s="235">
        <f t="shared" ca="1" si="106"/>
        <v>7</v>
      </c>
      <c r="S45" s="235">
        <f t="shared" ca="1" si="106"/>
        <v>7</v>
      </c>
      <c r="T45" s="235">
        <f t="shared" ca="1" si="106"/>
        <v>7</v>
      </c>
      <c r="U45" s="235">
        <f t="shared" ca="1" si="106"/>
        <v>7</v>
      </c>
      <c r="V45" s="235">
        <f t="shared" ca="1" si="106"/>
        <v>7</v>
      </c>
      <c r="W45" s="235">
        <f t="shared" ca="1" si="106"/>
        <v>7</v>
      </c>
      <c r="X45" s="235">
        <f t="shared" ca="1" si="106"/>
        <v>7</v>
      </c>
      <c r="Y45" s="235">
        <f t="shared" ca="1" si="106"/>
        <v>6</v>
      </c>
      <c r="Z45" s="235">
        <f t="shared" ca="1" si="106"/>
        <v>6</v>
      </c>
      <c r="AA45" s="235">
        <f t="shared" ca="1" si="106"/>
        <v>6</v>
      </c>
      <c r="AB45" s="235">
        <f t="shared" ca="1" si="106"/>
        <v>6</v>
      </c>
      <c r="AC45" s="235">
        <f t="shared" ca="1" si="106"/>
        <v>7</v>
      </c>
      <c r="AD45" s="235">
        <f t="shared" ca="1" si="106"/>
        <v>7</v>
      </c>
      <c r="AE45" s="235">
        <f t="shared" ca="1" si="106"/>
        <v>7</v>
      </c>
      <c r="AF45" s="235">
        <f t="shared" ca="1" si="106"/>
        <v>7</v>
      </c>
      <c r="AG45" s="235">
        <f t="shared" ca="1" si="106"/>
        <v>7</v>
      </c>
      <c r="AI45" s="225"/>
      <c r="AL45" s="172"/>
      <c r="CG45" s="229"/>
      <c r="CI45" s="230">
        <f t="shared" ref="CI45" ca="1" si="107">COUNTIF(CI5:CI36,"S3")</f>
        <v>7</v>
      </c>
    </row>
    <row r="46" spans="1:194" ht="12.95" customHeight="1" x14ac:dyDescent="0.2">
      <c r="A46" s="304" t="s">
        <v>107</v>
      </c>
      <c r="B46" s="304"/>
      <c r="C46" s="85">
        <f t="shared" ref="C46" ca="1" si="108">SUM(C39:C45)</f>
        <v>15</v>
      </c>
      <c r="D46" s="204">
        <f t="shared" ref="D46:AG46" ca="1" si="109">SUM(D39:D45)</f>
        <v>16</v>
      </c>
      <c r="E46" s="204">
        <f t="shared" ca="1" si="109"/>
        <v>16</v>
      </c>
      <c r="F46" s="204">
        <f t="shared" ca="1" si="109"/>
        <v>16</v>
      </c>
      <c r="G46" s="204">
        <f t="shared" ca="1" si="109"/>
        <v>16</v>
      </c>
      <c r="H46" s="204">
        <f t="shared" ca="1" si="109"/>
        <v>15</v>
      </c>
      <c r="I46" s="204">
        <f t="shared" ca="1" si="109"/>
        <v>17</v>
      </c>
      <c r="J46" s="204">
        <f t="shared" ca="1" si="109"/>
        <v>17</v>
      </c>
      <c r="K46" s="204">
        <f t="shared" ca="1" si="109"/>
        <v>16</v>
      </c>
      <c r="L46" s="204">
        <f t="shared" ca="1" si="109"/>
        <v>15</v>
      </c>
      <c r="M46" s="204">
        <f t="shared" ca="1" si="109"/>
        <v>15</v>
      </c>
      <c r="N46" s="204">
        <f t="shared" ca="1" si="109"/>
        <v>15</v>
      </c>
      <c r="O46" s="204">
        <f t="shared" ca="1" si="109"/>
        <v>17</v>
      </c>
      <c r="P46" s="204">
        <f t="shared" ca="1" si="109"/>
        <v>16</v>
      </c>
      <c r="Q46" s="204">
        <f t="shared" ca="1" si="109"/>
        <v>16</v>
      </c>
      <c r="R46" s="204">
        <f t="shared" ca="1" si="109"/>
        <v>15</v>
      </c>
      <c r="S46" s="204">
        <f t="shared" ca="1" si="109"/>
        <v>17</v>
      </c>
      <c r="T46" s="204">
        <f t="shared" ca="1" si="109"/>
        <v>17</v>
      </c>
      <c r="U46" s="204">
        <f t="shared" ca="1" si="109"/>
        <v>17</v>
      </c>
      <c r="V46" s="204">
        <f t="shared" ca="1" si="109"/>
        <v>16</v>
      </c>
      <c r="W46" s="204">
        <f t="shared" ca="1" si="109"/>
        <v>15</v>
      </c>
      <c r="X46" s="204">
        <f t="shared" ca="1" si="109"/>
        <v>15</v>
      </c>
      <c r="Y46" s="204">
        <f t="shared" ca="1" si="109"/>
        <v>17</v>
      </c>
      <c r="Z46" s="204">
        <f t="shared" ca="1" si="109"/>
        <v>16</v>
      </c>
      <c r="AA46" s="204">
        <f t="shared" ca="1" si="109"/>
        <v>16</v>
      </c>
      <c r="AB46" s="204">
        <f t="shared" ca="1" si="109"/>
        <v>16</v>
      </c>
      <c r="AC46" s="204">
        <f t="shared" ca="1" si="109"/>
        <v>15</v>
      </c>
      <c r="AD46" s="204">
        <f t="shared" ca="1" si="109"/>
        <v>17</v>
      </c>
      <c r="AE46" s="204">
        <f t="shared" ca="1" si="109"/>
        <v>17</v>
      </c>
      <c r="AF46" s="204">
        <f t="shared" ca="1" si="109"/>
        <v>16</v>
      </c>
      <c r="AG46" s="204">
        <f t="shared" ca="1" si="109"/>
        <v>15</v>
      </c>
      <c r="AI46" s="225"/>
      <c r="AL46" s="172"/>
      <c r="CG46" s="229"/>
      <c r="CI46" s="85">
        <f t="shared" ref="CI46" ca="1" si="110">SUM(CI39:CI45)</f>
        <v>16</v>
      </c>
    </row>
    <row r="47" spans="1:194" ht="12.95" customHeight="1" x14ac:dyDescent="0.2">
      <c r="AL47" s="172"/>
    </row>
    <row r="48" spans="1:194" x14ac:dyDescent="0.2">
      <c r="AL48" s="150"/>
    </row>
    <row r="49" spans="1:38" ht="10.5" customHeight="1" x14ac:dyDescent="0.2">
      <c r="AL49" s="172"/>
    </row>
    <row r="50" spans="1:38" ht="9.9499999999999993" customHeight="1" x14ac:dyDescent="0.2">
      <c r="A50" s="292"/>
      <c r="B50" s="292"/>
      <c r="AL50" s="172"/>
    </row>
    <row r="51" spans="1:38" ht="12.75" customHeight="1" x14ac:dyDescent="0.2">
      <c r="Z51" s="258"/>
      <c r="AA51" s="258"/>
      <c r="AB51" s="258"/>
      <c r="AC51" s="258"/>
      <c r="AD51" s="258"/>
      <c r="AE51" s="258"/>
      <c r="AF51" s="258"/>
      <c r="AL51" s="172"/>
    </row>
    <row r="52" spans="1:38" x14ac:dyDescent="0.2">
      <c r="Z52" s="258"/>
      <c r="AA52" s="258"/>
      <c r="AB52" s="258"/>
      <c r="AC52" s="258"/>
      <c r="AD52" s="258"/>
      <c r="AE52" s="258"/>
      <c r="AF52" s="258"/>
      <c r="AL52" s="172"/>
    </row>
    <row r="53" spans="1:38" x14ac:dyDescent="0.2">
      <c r="M53" s="258"/>
      <c r="N53" s="258"/>
      <c r="O53" s="258"/>
      <c r="P53" s="258"/>
      <c r="Q53" s="258"/>
      <c r="R53" s="258"/>
      <c r="S53" s="313" t="s">
        <v>169</v>
      </c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4"/>
      <c r="AE53" s="315"/>
      <c r="AF53" s="258"/>
      <c r="AL53" s="172"/>
    </row>
    <row r="54" spans="1:38" x14ac:dyDescent="0.2">
      <c r="M54" s="258"/>
      <c r="N54" s="258"/>
      <c r="O54" s="258"/>
      <c r="P54" s="258"/>
      <c r="Q54" s="258"/>
      <c r="R54" s="258"/>
      <c r="S54" s="316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8"/>
      <c r="AF54" s="258"/>
      <c r="AL54" s="172"/>
    </row>
    <row r="55" spans="1:38" x14ac:dyDescent="0.2">
      <c r="D55" s="313" t="s">
        <v>170</v>
      </c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5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L55" s="172"/>
    </row>
    <row r="56" spans="1:38" x14ac:dyDescent="0.2">
      <c r="D56" s="319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1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L56" s="150"/>
    </row>
    <row r="57" spans="1:38" x14ac:dyDescent="0.2">
      <c r="D57" s="316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L57" s="172"/>
    </row>
    <row r="58" spans="1:38" x14ac:dyDescent="0.2">
      <c r="AL58" s="172"/>
    </row>
    <row r="59" spans="1:38" x14ac:dyDescent="0.2">
      <c r="AL59" s="172"/>
    </row>
    <row r="60" spans="1:38" x14ac:dyDescent="0.2">
      <c r="AL60" s="172"/>
    </row>
    <row r="61" spans="1:38" x14ac:dyDescent="0.2">
      <c r="AL61" s="172"/>
    </row>
    <row r="62" spans="1:38" x14ac:dyDescent="0.2">
      <c r="AL62" s="172"/>
    </row>
    <row r="63" spans="1:38" x14ac:dyDescent="0.2">
      <c r="AL63" s="172"/>
    </row>
    <row r="64" spans="1:38" x14ac:dyDescent="0.2">
      <c r="AL64" s="172"/>
    </row>
    <row r="65" spans="38:38" x14ac:dyDescent="0.2">
      <c r="AL65" s="236"/>
    </row>
    <row r="66" spans="38:38" x14ac:dyDescent="0.2">
      <c r="AL66" s="172"/>
    </row>
    <row r="67" spans="38:38" x14ac:dyDescent="0.2">
      <c r="AL67" s="150"/>
    </row>
    <row r="68" spans="38:38" x14ac:dyDescent="0.2">
      <c r="AL68" s="172"/>
    </row>
    <row r="69" spans="38:38" x14ac:dyDescent="0.2">
      <c r="AL69" s="172"/>
    </row>
    <row r="70" spans="38:38" x14ac:dyDescent="0.2">
      <c r="AL70" s="150"/>
    </row>
    <row r="71" spans="38:38" x14ac:dyDescent="0.2">
      <c r="AL71" s="172"/>
    </row>
    <row r="72" spans="38:38" x14ac:dyDescent="0.2">
      <c r="AL72" s="172"/>
    </row>
  </sheetData>
  <sheetProtection formatCells="0" selectLockedCells="1"/>
  <mergeCells count="72">
    <mergeCell ref="S53:AE54"/>
    <mergeCell ref="D55:P57"/>
    <mergeCell ref="CG1:CG3"/>
    <mergeCell ref="AQ1:AS1"/>
    <mergeCell ref="AQ2:AS2"/>
    <mergeCell ref="R2:R3"/>
    <mergeCell ref="S2:S3"/>
    <mergeCell ref="U2:U3"/>
    <mergeCell ref="W2:W3"/>
    <mergeCell ref="N37:N38"/>
    <mergeCell ref="O37:O38"/>
    <mergeCell ref="P37:P38"/>
    <mergeCell ref="Q37:Q38"/>
    <mergeCell ref="H37:H38"/>
    <mergeCell ref="I37:I38"/>
    <mergeCell ref="J37:J38"/>
    <mergeCell ref="A1:B1"/>
    <mergeCell ref="A2:B2"/>
    <mergeCell ref="K2:K3"/>
    <mergeCell ref="N2:N3"/>
    <mergeCell ref="P2:P3"/>
    <mergeCell ref="D2:D3"/>
    <mergeCell ref="E2:E3"/>
    <mergeCell ref="G2:G3"/>
    <mergeCell ref="I2:I3"/>
    <mergeCell ref="C37:C38"/>
    <mergeCell ref="D37:D38"/>
    <mergeCell ref="E37:E38"/>
    <mergeCell ref="F37:F38"/>
    <mergeCell ref="G37:G38"/>
    <mergeCell ref="A44:B44"/>
    <mergeCell ref="A45:B45"/>
    <mergeCell ref="A46:B46"/>
    <mergeCell ref="C1:AG1"/>
    <mergeCell ref="L2:L3"/>
    <mergeCell ref="A37:B37"/>
    <mergeCell ref="A38:B38"/>
    <mergeCell ref="A39:B39"/>
    <mergeCell ref="A40:B40"/>
    <mergeCell ref="A41:B41"/>
    <mergeCell ref="A42:B42"/>
    <mergeCell ref="Y2:Y3"/>
    <mergeCell ref="Z2:Z3"/>
    <mergeCell ref="AB2:AB3"/>
    <mergeCell ref="AD2:AD3"/>
    <mergeCell ref="A43:B43"/>
    <mergeCell ref="K37:K38"/>
    <mergeCell ref="L37:L38"/>
    <mergeCell ref="M37:M38"/>
    <mergeCell ref="Y37:Y38"/>
    <mergeCell ref="Z37:Z38"/>
    <mergeCell ref="R37:R38"/>
    <mergeCell ref="S37:S38"/>
    <mergeCell ref="T37:T38"/>
    <mergeCell ref="U37:U38"/>
    <mergeCell ref="V37:V38"/>
    <mergeCell ref="CD3:CD4"/>
    <mergeCell ref="CI37:CI38"/>
    <mergeCell ref="CH1:CJ3"/>
    <mergeCell ref="A50:B50"/>
    <mergeCell ref="AK1:AO2"/>
    <mergeCell ref="AG37:AG38"/>
    <mergeCell ref="AB37:AB38"/>
    <mergeCell ref="AC37:AC38"/>
    <mergeCell ref="AD37:AD38"/>
    <mergeCell ref="AE37:AE38"/>
    <mergeCell ref="AF37:AF38"/>
    <mergeCell ref="AF2:AF3"/>
    <mergeCell ref="AG2:AG3"/>
    <mergeCell ref="W37:W38"/>
    <mergeCell ref="X37:X38"/>
    <mergeCell ref="AA37:AA38"/>
  </mergeCells>
  <conditionalFormatting sqref="D4:AG4">
    <cfRule type="expression" dxfId="205" priority="533" stopIfTrue="1">
      <formula>AND(D4&lt;&gt;"",COUNTIF(Fériés,D4)&gt;0)</formula>
    </cfRule>
    <cfRule type="expression" dxfId="204" priority="534" stopIfTrue="1">
      <formula>AND(WEEKDAY(D4,2)&gt;5,D4&lt;&gt;"")</formula>
    </cfRule>
    <cfRule type="expression" dxfId="203" priority="535" stopIfTrue="1">
      <formula>#REF!=""</formula>
    </cfRule>
  </conditionalFormatting>
  <conditionalFormatting sqref="CG13:CG19">
    <cfRule type="containsText" dxfId="202" priority="531" operator="containsText" text="S">
      <formula>NOT(ISERROR(SEARCH("S",CG13)))</formula>
    </cfRule>
  </conditionalFormatting>
  <conditionalFormatting sqref="CG13:CG19">
    <cfRule type="containsText" dxfId="201" priority="530" operator="containsText" text="R">
      <formula>NOT(ISERROR(SEARCH("R",CG13)))</formula>
    </cfRule>
  </conditionalFormatting>
  <conditionalFormatting sqref="CG13:CG19">
    <cfRule type="containsText" dxfId="200" priority="529" operator="containsText" text="M">
      <formula>NOT(ISERROR(SEARCH("M",CG13)))</formula>
    </cfRule>
  </conditionalFormatting>
  <conditionalFormatting sqref="CG6">
    <cfRule type="containsText" dxfId="199" priority="520" operator="containsText" text="J">
      <formula>NOT(ISERROR(SEARCH("J",CG6)))</formula>
    </cfRule>
    <cfRule type="containsText" dxfId="198" priority="521" operator="containsText" text="M">
      <formula>NOT(ISERROR(SEARCH("M",CG6)))</formula>
    </cfRule>
    <cfRule type="containsText" dxfId="197" priority="522" operator="containsText" text="R">
      <formula>NOT(ISERROR(SEARCH("R",CG6)))</formula>
    </cfRule>
    <cfRule type="containsText" dxfId="196" priority="523" operator="containsText" text="S">
      <formula>NOT(ISERROR(SEARCH("S",CG6)))</formula>
    </cfRule>
  </conditionalFormatting>
  <conditionalFormatting sqref="CG6">
    <cfRule type="containsText" dxfId="195" priority="519" operator="containsText" text="Rtt">
      <formula>NOT(ISERROR(SEARCH("Rtt",CG6)))</formula>
    </cfRule>
  </conditionalFormatting>
  <conditionalFormatting sqref="CG26">
    <cfRule type="containsText" dxfId="194" priority="510" operator="containsText" text="J">
      <formula>NOT(ISERROR(SEARCH("J",CG26)))</formula>
    </cfRule>
    <cfRule type="containsText" dxfId="193" priority="511" operator="containsText" text="M">
      <formula>NOT(ISERROR(SEARCH("M",CG26)))</formula>
    </cfRule>
    <cfRule type="containsText" dxfId="192" priority="512" operator="containsText" text="R">
      <formula>NOT(ISERROR(SEARCH("R",CG26)))</formula>
    </cfRule>
    <cfRule type="containsText" dxfId="191" priority="513" operator="containsText" text="S">
      <formula>NOT(ISERROR(SEARCH("S",CG26)))</formula>
    </cfRule>
  </conditionalFormatting>
  <conditionalFormatting sqref="CG26">
    <cfRule type="containsText" dxfId="190" priority="509" operator="containsText" text="Rtt">
      <formula>NOT(ISERROR(SEARCH("Rtt",CG26)))</formula>
    </cfRule>
  </conditionalFormatting>
  <conditionalFormatting sqref="CG5 D14:AG32 C5:C32 C33:AG36 D5:AG12">
    <cfRule type="containsText" dxfId="189" priority="501" operator="containsText" text="Mal">
      <formula>NOT(ISERROR(SEARCH("Mal",C5)))</formula>
    </cfRule>
    <cfRule type="containsText" dxfId="188" priority="502" operator="containsText" text="M2">
      <formula>NOT(ISERROR(SEARCH("M2",C5)))</formula>
    </cfRule>
    <cfRule type="containsText" dxfId="187" priority="503" operator="containsText" text="S3">
      <formula>NOT(ISERROR(SEARCH("S3",C5)))</formula>
    </cfRule>
    <cfRule type="containsText" dxfId="186" priority="504" operator="containsText" text="S">
      <formula>NOT(ISERROR(SEARCH("S",C5)))</formula>
    </cfRule>
    <cfRule type="containsText" dxfId="185" priority="505" operator="containsText" text="J1">
      <formula>NOT(ISERROR(SEARCH("J1",C5)))</formula>
    </cfRule>
    <cfRule type="containsText" dxfId="184" priority="506" operator="containsText" text="M">
      <formula>NOT(ISERROR(SEARCH("M",C5)))</formula>
    </cfRule>
    <cfRule type="containsText" dxfId="183" priority="507" operator="containsText" text="R">
      <formula>NOT(ISERROR(SEARCH("R",C5)))</formula>
    </cfRule>
  </conditionalFormatting>
  <conditionalFormatting sqref="D14:AG32 C5:C32 C33:AG36 D5:AG12">
    <cfRule type="containsText" dxfId="182" priority="478" operator="containsText" text="R/T">
      <formula>NOT(ISERROR(SEARCH("R/T",C5)))</formula>
    </cfRule>
    <cfRule type="containsText" dxfId="181" priority="479" operator="containsText" text="RS">
      <formula>NOT(ISERROR(SEARCH("RS",C5)))</formula>
    </cfRule>
    <cfRule type="containsText" dxfId="180" priority="480" operator="containsText" text="FRA">
      <formula>NOT(ISERROR(SEARCH("FRA",C5)))</formula>
    </cfRule>
    <cfRule type="containsText" dxfId="179" priority="481" operator="containsText" text="HOS">
      <formula>NOT(ISERROR(SEARCH("HOS",C5)))</formula>
    </cfRule>
    <cfRule type="containsText" dxfId="178" priority="482" operator="containsText" text="ANJ">
      <formula>NOT(ISERROR(SEARCH("ANJ",C5)))</formula>
    </cfRule>
    <cfRule type="containsText" dxfId="177" priority="483" operator="containsText" text="FOR">
      <formula>NOT(ISERROR(SEARCH("FOR",C5)))</formula>
    </cfRule>
    <cfRule type="containsText" dxfId="176" priority="484" operator="containsText" text="REC">
      <formula>NOT(ISERROR(SEARCH("REC",C5)))</formula>
    </cfRule>
    <cfRule type="containsText" dxfId="175" priority="485" operator="containsText" text="RTT">
      <formula>NOT(ISERROR(SEARCH("RTT",C5)))</formula>
    </cfRule>
  </conditionalFormatting>
  <conditionalFormatting sqref="CJ5:CO5">
    <cfRule type="containsText" dxfId="174" priority="239" operator="containsText" text="R/T">
      <formula>NOT(ISERROR(SEARCH("R/T",CJ5)))</formula>
    </cfRule>
    <cfRule type="containsText" dxfId="173" priority="240" operator="containsText" text="RS">
      <formula>NOT(ISERROR(SEARCH("RS",CJ5)))</formula>
    </cfRule>
    <cfRule type="containsText" dxfId="172" priority="241" operator="containsText" text="FRA">
      <formula>NOT(ISERROR(SEARCH("FRA",CJ5)))</formula>
    </cfRule>
    <cfRule type="containsText" dxfId="171" priority="242" operator="containsText" text="HOS">
      <formula>NOT(ISERROR(SEARCH("HOS",CJ5)))</formula>
    </cfRule>
    <cfRule type="containsText" dxfId="170" priority="243" operator="containsText" text="ANJ">
      <formula>NOT(ISERROR(SEARCH("ANJ",CJ5)))</formula>
    </cfRule>
    <cfRule type="containsText" dxfId="169" priority="244" operator="containsText" text="FOR">
      <formula>NOT(ISERROR(SEARCH("FOR",CJ5)))</formula>
    </cfRule>
    <cfRule type="containsText" dxfId="168" priority="245" operator="containsText" text="REC">
      <formula>NOT(ISERROR(SEARCH("REC",CJ5)))</formula>
    </cfRule>
    <cfRule type="containsText" dxfId="167" priority="246" operator="containsText" text="RTT">
      <formula>NOT(ISERROR(SEARCH("RTT",CJ5)))</formula>
    </cfRule>
  </conditionalFormatting>
  <conditionalFormatting sqref="CJ5:CO5">
    <cfRule type="containsText" dxfId="166" priority="231" operator="containsText" text="R/T">
      <formula>NOT(ISERROR(SEARCH("R/T",CJ5)))</formula>
    </cfRule>
    <cfRule type="containsText" dxfId="165" priority="232" operator="containsText" text="RS">
      <formula>NOT(ISERROR(SEARCH("RS",CJ5)))</formula>
    </cfRule>
    <cfRule type="containsText" dxfId="164" priority="233" operator="containsText" text="FRA">
      <formula>NOT(ISERROR(SEARCH("FRA",CJ5)))</formula>
    </cfRule>
    <cfRule type="containsText" dxfId="163" priority="234" operator="containsText" text="HOS">
      <formula>NOT(ISERROR(SEARCH("HOS",CJ5)))</formula>
    </cfRule>
    <cfRule type="containsText" dxfId="162" priority="235" operator="containsText" text="ANJ">
      <formula>NOT(ISERROR(SEARCH("ANJ",CJ5)))</formula>
    </cfRule>
    <cfRule type="containsText" dxfId="161" priority="236" operator="containsText" text="FOR">
      <formula>NOT(ISERROR(SEARCH("FOR",CJ5)))</formula>
    </cfRule>
    <cfRule type="containsText" dxfId="160" priority="237" operator="containsText" text="REC">
      <formula>NOT(ISERROR(SEARCH("REC",CJ5)))</formula>
    </cfRule>
    <cfRule type="containsText" dxfId="159" priority="238" operator="containsText" text="RTT">
      <formula>NOT(ISERROR(SEARCH("RTT",CJ5)))</formula>
    </cfRule>
  </conditionalFormatting>
  <conditionalFormatting sqref="CJ5:CO5">
    <cfRule type="containsText" dxfId="158" priority="223" operator="containsText" text="R/T">
      <formula>NOT(ISERROR(SEARCH("R/T",CJ5)))</formula>
    </cfRule>
    <cfRule type="containsText" dxfId="157" priority="224" operator="containsText" text="RS">
      <formula>NOT(ISERROR(SEARCH("RS",CJ5)))</formula>
    </cfRule>
    <cfRule type="containsText" dxfId="156" priority="225" operator="containsText" text="FRA">
      <formula>NOT(ISERROR(SEARCH("FRA",CJ5)))</formula>
    </cfRule>
    <cfRule type="containsText" dxfId="155" priority="226" operator="containsText" text="HOS">
      <formula>NOT(ISERROR(SEARCH("HOS",CJ5)))</formula>
    </cfRule>
    <cfRule type="containsText" dxfId="154" priority="227" operator="containsText" text="ANJ">
      <formula>NOT(ISERROR(SEARCH("ANJ",CJ5)))</formula>
    </cfRule>
    <cfRule type="containsText" dxfId="153" priority="228" operator="containsText" text="FOR">
      <formula>NOT(ISERROR(SEARCH("FOR",CJ5)))</formula>
    </cfRule>
    <cfRule type="containsText" dxfId="152" priority="229" operator="containsText" text="REC">
      <formula>NOT(ISERROR(SEARCH("REC",CJ5)))</formula>
    </cfRule>
    <cfRule type="containsText" dxfId="151" priority="230" operator="containsText" text="RTT">
      <formula>NOT(ISERROR(SEARCH("RTT",CJ5)))</formula>
    </cfRule>
  </conditionalFormatting>
  <conditionalFormatting sqref="AL41:AL72">
    <cfRule type="containsText" dxfId="150" priority="216" operator="containsText" text="Mal">
      <formula>NOT(ISERROR(SEARCH("Mal",AL41)))</formula>
    </cfRule>
    <cfRule type="containsText" dxfId="149" priority="217" operator="containsText" text="M2">
      <formula>NOT(ISERROR(SEARCH("M2",AL41)))</formula>
    </cfRule>
    <cfRule type="containsText" dxfId="148" priority="218" operator="containsText" text="S3">
      <formula>NOT(ISERROR(SEARCH("S3",AL41)))</formula>
    </cfRule>
    <cfRule type="containsText" dxfId="147" priority="219" operator="containsText" text="S">
      <formula>NOT(ISERROR(SEARCH("S",AL41)))</formula>
    </cfRule>
    <cfRule type="containsText" dxfId="146" priority="220" operator="containsText" text="J1">
      <formula>NOT(ISERROR(SEARCH("J1",AL41)))</formula>
    </cfRule>
    <cfRule type="containsText" dxfId="145" priority="221" operator="containsText" text="M">
      <formula>NOT(ISERROR(SEARCH("M",AL41)))</formula>
    </cfRule>
    <cfRule type="containsText" dxfId="144" priority="222" operator="containsText" text="R">
      <formula>NOT(ISERROR(SEARCH("R",AL41)))</formula>
    </cfRule>
  </conditionalFormatting>
  <conditionalFormatting sqref="AL41:AL72">
    <cfRule type="containsText" dxfId="143" priority="208" operator="containsText" text="R/T">
      <formula>NOT(ISERROR(SEARCH("R/T",AL41)))</formula>
    </cfRule>
    <cfRule type="containsText" dxfId="142" priority="209" operator="containsText" text="RS">
      <formula>NOT(ISERROR(SEARCH("RS",AL41)))</formula>
    </cfRule>
    <cfRule type="containsText" dxfId="141" priority="210" operator="containsText" text="FRA">
      <formula>NOT(ISERROR(SEARCH("FRA",AL41)))</formula>
    </cfRule>
    <cfRule type="containsText" dxfId="140" priority="211" operator="containsText" text="HOS">
      <formula>NOT(ISERROR(SEARCH("HOS",AL41)))</formula>
    </cfRule>
    <cfRule type="containsText" dxfId="139" priority="212" operator="containsText" text="ANJ">
      <formula>NOT(ISERROR(SEARCH("ANJ",AL41)))</formula>
    </cfRule>
    <cfRule type="containsText" dxfId="138" priority="213" operator="containsText" text="FOR">
      <formula>NOT(ISERROR(SEARCH("FOR",AL41)))</formula>
    </cfRule>
    <cfRule type="containsText" dxfId="137" priority="214" operator="containsText" text="REC">
      <formula>NOT(ISERROR(SEARCH("REC",AL41)))</formula>
    </cfRule>
    <cfRule type="containsText" dxfId="136" priority="215" operator="containsText" text="RTT">
      <formula>NOT(ISERROR(SEARCH("RTT",AL41)))</formula>
    </cfRule>
  </conditionalFormatting>
  <conditionalFormatting sqref="AL41">
    <cfRule type="containsText" dxfId="135" priority="200" operator="containsText" text="R/T">
      <formula>NOT(ISERROR(SEARCH("R/T",AL41)))</formula>
    </cfRule>
    <cfRule type="containsText" dxfId="134" priority="201" operator="containsText" text="RS">
      <formula>NOT(ISERROR(SEARCH("RS",AL41)))</formula>
    </cfRule>
    <cfRule type="containsText" dxfId="133" priority="202" operator="containsText" text="FRA">
      <formula>NOT(ISERROR(SEARCH("FRA",AL41)))</formula>
    </cfRule>
    <cfRule type="containsText" dxfId="132" priority="203" operator="containsText" text="HOS">
      <formula>NOT(ISERROR(SEARCH("HOS",AL41)))</formula>
    </cfRule>
    <cfRule type="containsText" dxfId="131" priority="204" operator="containsText" text="ANJ">
      <formula>NOT(ISERROR(SEARCH("ANJ",AL41)))</formula>
    </cfRule>
    <cfRule type="containsText" dxfId="130" priority="205" operator="containsText" text="FOR">
      <formula>NOT(ISERROR(SEARCH("FOR",AL41)))</formula>
    </cfRule>
    <cfRule type="containsText" dxfId="129" priority="206" operator="containsText" text="REC">
      <formula>NOT(ISERROR(SEARCH("REC",AL41)))</formula>
    </cfRule>
    <cfRule type="containsText" dxfId="128" priority="207" operator="containsText" text="RTT">
      <formula>NOT(ISERROR(SEARCH("RTT",AL41)))</formula>
    </cfRule>
  </conditionalFormatting>
  <conditionalFormatting sqref="AL41">
    <cfRule type="containsText" dxfId="127" priority="192" operator="containsText" text="R/T">
      <formula>NOT(ISERROR(SEARCH("R/T",AL41)))</formula>
    </cfRule>
    <cfRule type="containsText" dxfId="126" priority="193" operator="containsText" text="RS">
      <formula>NOT(ISERROR(SEARCH("RS",AL41)))</formula>
    </cfRule>
    <cfRule type="containsText" dxfId="125" priority="194" operator="containsText" text="FRA">
      <formula>NOT(ISERROR(SEARCH("FRA",AL41)))</formula>
    </cfRule>
    <cfRule type="containsText" dxfId="124" priority="195" operator="containsText" text="HOS">
      <formula>NOT(ISERROR(SEARCH("HOS",AL41)))</formula>
    </cfRule>
    <cfRule type="containsText" dxfId="123" priority="196" operator="containsText" text="ANJ">
      <formula>NOT(ISERROR(SEARCH("ANJ",AL41)))</formula>
    </cfRule>
    <cfRule type="containsText" dxfId="122" priority="197" operator="containsText" text="FOR">
      <formula>NOT(ISERROR(SEARCH("FOR",AL41)))</formula>
    </cfRule>
    <cfRule type="containsText" dxfId="121" priority="198" operator="containsText" text="REC">
      <formula>NOT(ISERROR(SEARCH("REC",AL41)))</formula>
    </cfRule>
    <cfRule type="containsText" dxfId="120" priority="199" operator="containsText" text="RTT">
      <formula>NOT(ISERROR(SEARCH("RTT",AL41)))</formula>
    </cfRule>
  </conditionalFormatting>
  <conditionalFormatting sqref="AL41">
    <cfRule type="containsText" dxfId="119" priority="184" operator="containsText" text="R/T">
      <formula>NOT(ISERROR(SEARCH("R/T",AL41)))</formula>
    </cfRule>
    <cfRule type="containsText" dxfId="118" priority="185" operator="containsText" text="RS">
      <formula>NOT(ISERROR(SEARCH("RS",AL41)))</formula>
    </cfRule>
    <cfRule type="containsText" dxfId="117" priority="186" operator="containsText" text="FRA">
      <formula>NOT(ISERROR(SEARCH("FRA",AL41)))</formula>
    </cfRule>
    <cfRule type="containsText" dxfId="116" priority="187" operator="containsText" text="HOS">
      <formula>NOT(ISERROR(SEARCH("HOS",AL41)))</formula>
    </cfRule>
    <cfRule type="containsText" dxfId="115" priority="188" operator="containsText" text="ANJ">
      <formula>NOT(ISERROR(SEARCH("ANJ",AL41)))</formula>
    </cfRule>
    <cfRule type="containsText" dxfId="114" priority="189" operator="containsText" text="FOR">
      <formula>NOT(ISERROR(SEARCH("FOR",AL41)))</formula>
    </cfRule>
    <cfRule type="containsText" dxfId="113" priority="190" operator="containsText" text="REC">
      <formula>NOT(ISERROR(SEARCH("REC",AL41)))</formula>
    </cfRule>
    <cfRule type="containsText" dxfId="112" priority="191" operator="containsText" text="RTT">
      <formula>NOT(ISERROR(SEARCH("RTT",AL41)))</formula>
    </cfRule>
  </conditionalFormatting>
  <conditionalFormatting sqref="C46">
    <cfRule type="cellIs" dxfId="111" priority="92" operator="lessThanOrEqual">
      <formula>7</formula>
    </cfRule>
  </conditionalFormatting>
  <conditionalFormatting sqref="C4">
    <cfRule type="expression" dxfId="110" priority="93" stopIfTrue="1">
      <formula>AND(C4&lt;&gt;"",COUNTIF(Fériés,C4)&gt;0)</formula>
    </cfRule>
    <cfRule type="expression" dxfId="109" priority="94" stopIfTrue="1">
      <formula>AND(WEEKDAY(C4,2)&gt;5,C4&lt;&gt;"")</formula>
    </cfRule>
    <cfRule type="expression" dxfId="108" priority="95" stopIfTrue="1">
      <formula>#REF!=""</formula>
    </cfRule>
  </conditionalFormatting>
  <conditionalFormatting sqref="D13:AG13 D5:AG5">
    <cfRule type="containsText" dxfId="107" priority="85" operator="containsText" text="Mal">
      <formula>NOT(ISERROR(SEARCH("Mal",D5)))</formula>
    </cfRule>
    <cfRule type="containsText" dxfId="106" priority="86" operator="containsText" text="M2">
      <formula>NOT(ISERROR(SEARCH("M2",D5)))</formula>
    </cfRule>
    <cfRule type="containsText" dxfId="105" priority="87" operator="containsText" text="S3">
      <formula>NOT(ISERROR(SEARCH("S3",D5)))</formula>
    </cfRule>
    <cfRule type="containsText" dxfId="104" priority="88" operator="containsText" text="S">
      <formula>NOT(ISERROR(SEARCH("S",D5)))</formula>
    </cfRule>
    <cfRule type="containsText" dxfId="103" priority="89" operator="containsText" text="J1">
      <formula>NOT(ISERROR(SEARCH("J1",D5)))</formula>
    </cfRule>
    <cfRule type="containsText" dxfId="102" priority="90" operator="containsText" text="M">
      <formula>NOT(ISERROR(SEARCH("M",D5)))</formula>
    </cfRule>
    <cfRule type="containsText" dxfId="101" priority="91" operator="containsText" text="R">
      <formula>NOT(ISERROR(SEARCH("R",D5)))</formula>
    </cfRule>
  </conditionalFormatting>
  <conditionalFormatting sqref="D13:AG13 D5:AG5">
    <cfRule type="containsText" dxfId="100" priority="76" operator="containsText" text="R/T">
      <formula>NOT(ISERROR(SEARCH("R/T",D5)))</formula>
    </cfRule>
    <cfRule type="containsText" dxfId="99" priority="77" operator="containsText" text="RS">
      <formula>NOT(ISERROR(SEARCH("RS",D5)))</formula>
    </cfRule>
    <cfRule type="containsText" dxfId="98" priority="78" operator="containsText" text="FRA">
      <formula>NOT(ISERROR(SEARCH("FRA",D5)))</formula>
    </cfRule>
    <cfRule type="containsText" dxfId="97" priority="79" operator="containsText" text="HOS">
      <formula>NOT(ISERROR(SEARCH("HOS",D5)))</formula>
    </cfRule>
    <cfRule type="containsText" dxfId="96" priority="80" operator="containsText" text="ANJ">
      <formula>NOT(ISERROR(SEARCH("ANJ",D5)))</formula>
    </cfRule>
    <cfRule type="containsText" dxfId="95" priority="81" operator="containsText" text="FOR">
      <formula>NOT(ISERROR(SEARCH("FOR",D5)))</formula>
    </cfRule>
    <cfRule type="containsText" dxfId="94" priority="82" operator="containsText" text="REC">
      <formula>NOT(ISERROR(SEARCH("REC",D5)))</formula>
    </cfRule>
    <cfRule type="containsText" dxfId="93" priority="83" operator="containsText" text="RTT">
      <formula>NOT(ISERROR(SEARCH("RTT",D5)))</formula>
    </cfRule>
  </conditionalFormatting>
  <conditionalFormatting sqref="C5:AG5">
    <cfRule type="containsText" dxfId="92" priority="68" operator="containsText" text="R/T">
      <formula>NOT(ISERROR(SEARCH("R/T",C5)))</formula>
    </cfRule>
    <cfRule type="containsText" dxfId="91" priority="69" operator="containsText" text="RS">
      <formula>NOT(ISERROR(SEARCH("RS",C5)))</formula>
    </cfRule>
    <cfRule type="containsText" dxfId="90" priority="70" operator="containsText" text="FRA">
      <formula>NOT(ISERROR(SEARCH("FRA",C5)))</formula>
    </cfRule>
    <cfRule type="containsText" dxfId="89" priority="71" operator="containsText" text="HOS">
      <formula>NOT(ISERROR(SEARCH("HOS",C5)))</formula>
    </cfRule>
    <cfRule type="containsText" dxfId="88" priority="72" operator="containsText" text="ANJ">
      <formula>NOT(ISERROR(SEARCH("ANJ",C5)))</formula>
    </cfRule>
    <cfRule type="containsText" dxfId="87" priority="73" operator="containsText" text="FOR">
      <formula>NOT(ISERROR(SEARCH("FOR",C5)))</formula>
    </cfRule>
    <cfRule type="containsText" dxfId="86" priority="74" operator="containsText" text="REC">
      <formula>NOT(ISERROR(SEARCH("REC",C5)))</formula>
    </cfRule>
    <cfRule type="containsText" dxfId="85" priority="75" operator="containsText" text="RTT">
      <formula>NOT(ISERROR(SEARCH("RTT",C5)))</formula>
    </cfRule>
  </conditionalFormatting>
  <conditionalFormatting sqref="C5:AG5">
    <cfRule type="containsText" dxfId="84" priority="60" operator="containsText" text="R/T">
      <formula>NOT(ISERROR(SEARCH("R/T",C5)))</formula>
    </cfRule>
    <cfRule type="containsText" dxfId="83" priority="61" operator="containsText" text="RS">
      <formula>NOT(ISERROR(SEARCH("RS",C5)))</formula>
    </cfRule>
    <cfRule type="containsText" dxfId="82" priority="62" operator="containsText" text="FRA">
      <formula>NOT(ISERROR(SEARCH("FRA",C5)))</formula>
    </cfRule>
    <cfRule type="containsText" dxfId="81" priority="63" operator="containsText" text="HOS">
      <formula>NOT(ISERROR(SEARCH("HOS",C5)))</formula>
    </cfRule>
    <cfRule type="containsText" dxfId="80" priority="64" operator="containsText" text="ANJ">
      <formula>NOT(ISERROR(SEARCH("ANJ",C5)))</formula>
    </cfRule>
    <cfRule type="containsText" dxfId="79" priority="65" operator="containsText" text="FOR">
      <formula>NOT(ISERROR(SEARCH("FOR",C5)))</formula>
    </cfRule>
    <cfRule type="containsText" dxfId="78" priority="66" operator="containsText" text="REC">
      <formula>NOT(ISERROR(SEARCH("REC",C5)))</formula>
    </cfRule>
    <cfRule type="containsText" dxfId="77" priority="67" operator="containsText" text="RTT">
      <formula>NOT(ISERROR(SEARCH("RTT",C5)))</formula>
    </cfRule>
  </conditionalFormatting>
  <conditionalFormatting sqref="C5:AG5">
    <cfRule type="containsText" dxfId="76" priority="52" operator="containsText" text="R/T">
      <formula>NOT(ISERROR(SEARCH("R/T",C5)))</formula>
    </cfRule>
    <cfRule type="containsText" dxfId="75" priority="53" operator="containsText" text="RS">
      <formula>NOT(ISERROR(SEARCH("RS",C5)))</formula>
    </cfRule>
    <cfRule type="containsText" dxfId="74" priority="54" operator="containsText" text="FRA">
      <formula>NOT(ISERROR(SEARCH("FRA",C5)))</formula>
    </cfRule>
    <cfRule type="containsText" dxfId="73" priority="55" operator="containsText" text="HOS">
      <formula>NOT(ISERROR(SEARCH("HOS",C5)))</formula>
    </cfRule>
    <cfRule type="containsText" dxfId="72" priority="56" operator="containsText" text="ANJ">
      <formula>NOT(ISERROR(SEARCH("ANJ",C5)))</formula>
    </cfRule>
    <cfRule type="containsText" dxfId="71" priority="57" operator="containsText" text="FOR">
      <formula>NOT(ISERROR(SEARCH("FOR",C5)))</formula>
    </cfRule>
    <cfRule type="containsText" dxfId="70" priority="58" operator="containsText" text="REC">
      <formula>NOT(ISERROR(SEARCH("REC",C5)))</formula>
    </cfRule>
    <cfRule type="containsText" dxfId="69" priority="59" operator="containsText" text="RTT">
      <formula>NOT(ISERROR(SEARCH("RTT",C5)))</formula>
    </cfRule>
  </conditionalFormatting>
  <conditionalFormatting sqref="CI46">
    <cfRule type="cellIs" dxfId="68" priority="48" operator="lessThanOrEqual">
      <formula>7</formula>
    </cfRule>
  </conditionalFormatting>
  <conditionalFormatting sqref="CI4">
    <cfRule type="expression" dxfId="67" priority="49" stopIfTrue="1">
      <formula>AND(CI4&lt;&gt;"",COUNTIF(Fériés,CI4)&gt;0)</formula>
    </cfRule>
    <cfRule type="expression" dxfId="66" priority="50" stopIfTrue="1">
      <formula>AND(WEEKDAY(CI4,2)&gt;5,CI4&lt;&gt;"")</formula>
    </cfRule>
    <cfRule type="expression" dxfId="65" priority="51" stopIfTrue="1">
      <formula>#REF!=""</formula>
    </cfRule>
  </conditionalFormatting>
  <conditionalFormatting sqref="CI5:CI36">
    <cfRule type="containsText" dxfId="64" priority="41" operator="containsText" text="Mal">
      <formula>NOT(ISERROR(SEARCH("Mal",CI5)))</formula>
    </cfRule>
    <cfRule type="containsText" dxfId="63" priority="42" operator="containsText" text="M2">
      <formula>NOT(ISERROR(SEARCH("M2",CI5)))</formula>
    </cfRule>
    <cfRule type="containsText" dxfId="62" priority="43" operator="containsText" text="S3">
      <formula>NOT(ISERROR(SEARCH("S3",CI5)))</formula>
    </cfRule>
    <cfRule type="containsText" dxfId="61" priority="44" operator="containsText" text="S">
      <formula>NOT(ISERROR(SEARCH("S",CI5)))</formula>
    </cfRule>
    <cfRule type="containsText" dxfId="60" priority="45" operator="containsText" text="J1">
      <formula>NOT(ISERROR(SEARCH("J1",CI5)))</formula>
    </cfRule>
    <cfRule type="containsText" dxfId="59" priority="46" operator="containsText" text="M">
      <formula>NOT(ISERROR(SEARCH("M",CI5)))</formula>
    </cfRule>
    <cfRule type="containsText" dxfId="58" priority="47" operator="containsText" text="R">
      <formula>NOT(ISERROR(SEARCH("R",CI5)))</formula>
    </cfRule>
  </conditionalFormatting>
  <conditionalFormatting sqref="CI37:CI38">
    <cfRule type="cellIs" dxfId="57" priority="40" operator="lessThan">
      <formula>8</formula>
    </cfRule>
  </conditionalFormatting>
  <conditionalFormatting sqref="CI5:CI36">
    <cfRule type="containsText" dxfId="56" priority="32" operator="containsText" text="R/T">
      <formula>NOT(ISERROR(SEARCH("R/T",CI5)))</formula>
    </cfRule>
    <cfRule type="containsText" dxfId="55" priority="33" operator="containsText" text="RS">
      <formula>NOT(ISERROR(SEARCH("RS",CI5)))</formula>
    </cfRule>
    <cfRule type="containsText" dxfId="54" priority="34" operator="containsText" text="FRA">
      <formula>NOT(ISERROR(SEARCH("FRA",CI5)))</formula>
    </cfRule>
    <cfRule type="containsText" dxfId="53" priority="35" operator="containsText" text="HOS">
      <formula>NOT(ISERROR(SEARCH("HOS",CI5)))</formula>
    </cfRule>
    <cfRule type="containsText" dxfId="52" priority="36" operator="containsText" text="ANJ">
      <formula>NOT(ISERROR(SEARCH("ANJ",CI5)))</formula>
    </cfRule>
    <cfRule type="containsText" dxfId="51" priority="37" operator="containsText" text="FOR">
      <formula>NOT(ISERROR(SEARCH("FOR",CI5)))</formula>
    </cfRule>
    <cfRule type="containsText" dxfId="50" priority="38" operator="containsText" text="REC">
      <formula>NOT(ISERROR(SEARCH("REC",CI5)))</formula>
    </cfRule>
    <cfRule type="containsText" dxfId="49" priority="39" operator="containsText" text="RTT">
      <formula>NOT(ISERROR(SEARCH("RTT",CI5)))</formula>
    </cfRule>
  </conditionalFormatting>
  <conditionalFormatting sqref="CI5">
    <cfRule type="containsText" dxfId="48" priority="24" operator="containsText" text="R/T">
      <formula>NOT(ISERROR(SEARCH("R/T",CI5)))</formula>
    </cfRule>
    <cfRule type="containsText" dxfId="47" priority="25" operator="containsText" text="RS">
      <formula>NOT(ISERROR(SEARCH("RS",CI5)))</formula>
    </cfRule>
    <cfRule type="containsText" dxfId="46" priority="26" operator="containsText" text="FRA">
      <formula>NOT(ISERROR(SEARCH("FRA",CI5)))</formula>
    </cfRule>
    <cfRule type="containsText" dxfId="45" priority="27" operator="containsText" text="HOS">
      <formula>NOT(ISERROR(SEARCH("HOS",CI5)))</formula>
    </cfRule>
    <cfRule type="containsText" dxfId="44" priority="28" operator="containsText" text="ANJ">
      <formula>NOT(ISERROR(SEARCH("ANJ",CI5)))</formula>
    </cfRule>
    <cfRule type="containsText" dxfId="43" priority="29" operator="containsText" text="FOR">
      <formula>NOT(ISERROR(SEARCH("FOR",CI5)))</formula>
    </cfRule>
    <cfRule type="containsText" dxfId="42" priority="30" operator="containsText" text="REC">
      <formula>NOT(ISERROR(SEARCH("REC",CI5)))</formula>
    </cfRule>
    <cfRule type="containsText" dxfId="41" priority="31" operator="containsText" text="RTT">
      <formula>NOT(ISERROR(SEARCH("RTT",CI5)))</formula>
    </cfRule>
  </conditionalFormatting>
  <conditionalFormatting sqref="CI5">
    <cfRule type="containsText" dxfId="40" priority="16" operator="containsText" text="R/T">
      <formula>NOT(ISERROR(SEARCH("R/T",CI5)))</formula>
    </cfRule>
    <cfRule type="containsText" dxfId="39" priority="17" operator="containsText" text="RS">
      <formula>NOT(ISERROR(SEARCH("RS",CI5)))</formula>
    </cfRule>
    <cfRule type="containsText" dxfId="38" priority="18" operator="containsText" text="FRA">
      <formula>NOT(ISERROR(SEARCH("FRA",CI5)))</formula>
    </cfRule>
    <cfRule type="containsText" dxfId="37" priority="19" operator="containsText" text="HOS">
      <formula>NOT(ISERROR(SEARCH("HOS",CI5)))</formula>
    </cfRule>
    <cfRule type="containsText" dxfId="36" priority="20" operator="containsText" text="ANJ">
      <formula>NOT(ISERROR(SEARCH("ANJ",CI5)))</formula>
    </cfRule>
    <cfRule type="containsText" dxfId="35" priority="21" operator="containsText" text="FOR">
      <formula>NOT(ISERROR(SEARCH("FOR",CI5)))</formula>
    </cfRule>
    <cfRule type="containsText" dxfId="34" priority="22" operator="containsText" text="REC">
      <formula>NOT(ISERROR(SEARCH("REC",CI5)))</formula>
    </cfRule>
    <cfRule type="containsText" dxfId="33" priority="23" operator="containsText" text="RTT">
      <formula>NOT(ISERROR(SEARCH("RTT",CI5)))</formula>
    </cfRule>
  </conditionalFormatting>
  <conditionalFormatting sqref="CI5">
    <cfRule type="containsText" dxfId="32" priority="8" operator="containsText" text="R/T">
      <formula>NOT(ISERROR(SEARCH("R/T",CI5)))</formula>
    </cfRule>
    <cfRule type="containsText" dxfId="31" priority="9" operator="containsText" text="RS">
      <formula>NOT(ISERROR(SEARCH("RS",CI5)))</formula>
    </cfRule>
    <cfRule type="containsText" dxfId="30" priority="10" operator="containsText" text="FRA">
      <formula>NOT(ISERROR(SEARCH("FRA",CI5)))</formula>
    </cfRule>
    <cfRule type="containsText" dxfId="29" priority="11" operator="containsText" text="HOS">
      <formula>NOT(ISERROR(SEARCH("HOS",CI5)))</formula>
    </cfRule>
    <cfRule type="containsText" dxfId="28" priority="12" operator="containsText" text="ANJ">
      <formula>NOT(ISERROR(SEARCH("ANJ",CI5)))</formula>
    </cfRule>
    <cfRule type="containsText" dxfId="27" priority="13" operator="containsText" text="FOR">
      <formula>NOT(ISERROR(SEARCH("FOR",CI5)))</formula>
    </cfRule>
    <cfRule type="containsText" dxfId="26" priority="14" operator="containsText" text="REC">
      <formula>NOT(ISERROR(SEARCH("REC",CI5)))</formula>
    </cfRule>
    <cfRule type="containsText" dxfId="25" priority="15" operator="containsText" text="RTT">
      <formula>NOT(ISERROR(SEARCH("RTT",CI5)))</formula>
    </cfRule>
  </conditionalFormatting>
  <conditionalFormatting sqref="C4:AG4">
    <cfRule type="cellIs" dxfId="24" priority="7" operator="equal">
      <formula>TODAY()</formula>
    </cfRule>
  </conditionalFormatting>
  <conditionalFormatting sqref="C37:AG37">
    <cfRule type="expression" dxfId="23" priority="4">
      <formula>AND(C$37&lt;=7,OR(WEEKDAY(C$4,2)=6,WEEKDAY(C$4,2)=7))</formula>
    </cfRule>
  </conditionalFormatting>
  <dataValidations count="1">
    <dataValidation type="list" allowBlank="1" showInputMessage="1" showErrorMessage="1" sqref="AQ2">
      <formula1>"1,2,3,4,5,6,7,8,9,10,11,12"</formula1>
    </dataValidation>
  </dataValidations>
  <hyperlinks>
    <hyperlink ref="AK1:AN2" location="accueil!A1" display="accueil"/>
  </hyperlinks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Zero_Naga">
                <anchor moveWithCells="1">
                  <from>
                    <xdr:col>84</xdr:col>
                    <xdr:colOff>57150</xdr:colOff>
                    <xdr:row>4</xdr:row>
                    <xdr:rowOff>19050</xdr:rowOff>
                  </from>
                  <to>
                    <xdr:col>84</xdr:col>
                    <xdr:colOff>419100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Zero_Bruno">
                <anchor moveWithCells="1">
                  <from>
                    <xdr:col>84</xdr:col>
                    <xdr:colOff>57150</xdr:colOff>
                    <xdr:row>5</xdr:row>
                    <xdr:rowOff>9525</xdr:rowOff>
                  </from>
                  <to>
                    <xdr:col>84</xdr:col>
                    <xdr:colOff>419100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Zero_Low">
                <anchor moveWithCells="1">
                  <from>
                    <xdr:col>84</xdr:col>
                    <xdr:colOff>57150</xdr:colOff>
                    <xdr:row>6</xdr:row>
                    <xdr:rowOff>0</xdr:rowOff>
                  </from>
                  <to>
                    <xdr:col>84</xdr:col>
                    <xdr:colOff>419100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Zero_Hubert">
                <anchor moveWithCells="1">
                  <from>
                    <xdr:col>84</xdr:col>
                    <xdr:colOff>57150</xdr:colOff>
                    <xdr:row>7</xdr:row>
                    <xdr:rowOff>0</xdr:rowOff>
                  </from>
                  <to>
                    <xdr:col>84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Zero_Paulo">
                <anchor moveWithCells="1">
                  <from>
                    <xdr:col>84</xdr:col>
                    <xdr:colOff>57150</xdr:colOff>
                    <xdr:row>8</xdr:row>
                    <xdr:rowOff>0</xdr:rowOff>
                  </from>
                  <to>
                    <xdr:col>84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Zero_Thierry">
                <anchor moveWithCells="1">
                  <from>
                    <xdr:col>84</xdr:col>
                    <xdr:colOff>57150</xdr:colOff>
                    <xdr:row>9</xdr:row>
                    <xdr:rowOff>0</xdr:rowOff>
                  </from>
                  <to>
                    <xdr:col>84</xdr:col>
                    <xdr:colOff>419100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Zero_Charles">
                <anchor moveWithCells="1">
                  <from>
                    <xdr:col>84</xdr:col>
                    <xdr:colOff>57150</xdr:colOff>
                    <xdr:row>10</xdr:row>
                    <xdr:rowOff>0</xdr:rowOff>
                  </from>
                  <to>
                    <xdr:col>84</xdr:col>
                    <xdr:colOff>419100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Zero_Max">
                <anchor moveWithCells="1">
                  <from>
                    <xdr:col>84</xdr:col>
                    <xdr:colOff>57150</xdr:colOff>
                    <xdr:row>12</xdr:row>
                    <xdr:rowOff>19050</xdr:rowOff>
                  </from>
                  <to>
                    <xdr:col>84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Zero_Lionel">
                <anchor moveWithCells="1">
                  <from>
                    <xdr:col>84</xdr:col>
                    <xdr:colOff>57150</xdr:colOff>
                    <xdr:row>13</xdr:row>
                    <xdr:rowOff>19050</xdr:rowOff>
                  </from>
                  <to>
                    <xdr:col>84</xdr:col>
                    <xdr:colOff>419100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Zero_Marie_Line">
                <anchor moveWithCells="1">
                  <from>
                    <xdr:col>84</xdr:col>
                    <xdr:colOff>57150</xdr:colOff>
                    <xdr:row>14</xdr:row>
                    <xdr:rowOff>19050</xdr:rowOff>
                  </from>
                  <to>
                    <xdr:col>84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Button 13">
              <controlPr defaultSize="0" print="0" autoFill="0" autoPict="0" macro="[0]!Zero_Alain">
                <anchor moveWithCells="1">
                  <from>
                    <xdr:col>84</xdr:col>
                    <xdr:colOff>57150</xdr:colOff>
                    <xdr:row>15</xdr:row>
                    <xdr:rowOff>19050</xdr:rowOff>
                  </from>
                  <to>
                    <xdr:col>84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Button 14">
              <controlPr defaultSize="0" print="0" autoFill="0" autoPict="0" macro="[0]!Zero_Kader">
                <anchor moveWithCells="1">
                  <from>
                    <xdr:col>84</xdr:col>
                    <xdr:colOff>57150</xdr:colOff>
                    <xdr:row>16</xdr:row>
                    <xdr:rowOff>19050</xdr:rowOff>
                  </from>
                  <to>
                    <xdr:col>84</xdr:col>
                    <xdr:colOff>419100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Button 15">
              <controlPr defaultSize="0" print="0" autoFill="0" autoPict="0" macro="[0]!Zero_Raymond">
                <anchor moveWithCells="1">
                  <from>
                    <xdr:col>84</xdr:col>
                    <xdr:colOff>57150</xdr:colOff>
                    <xdr:row>17</xdr:row>
                    <xdr:rowOff>19050</xdr:rowOff>
                  </from>
                  <to>
                    <xdr:col>84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Button 16">
              <controlPr defaultSize="0" print="0" autoFill="0" autoPict="0" macro="[0]!Zero_Tommy">
                <anchor moveWithCells="1">
                  <from>
                    <xdr:col>84</xdr:col>
                    <xdr:colOff>57150</xdr:colOff>
                    <xdr:row>18</xdr:row>
                    <xdr:rowOff>9525</xdr:rowOff>
                  </from>
                  <to>
                    <xdr:col>84</xdr:col>
                    <xdr:colOff>419100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Button 17">
              <controlPr defaultSize="0" print="0" autoFill="0" autoPict="0" macro="[0]!Zero_Cathy">
                <anchor moveWithCells="1">
                  <from>
                    <xdr:col>84</xdr:col>
                    <xdr:colOff>47625</xdr:colOff>
                    <xdr:row>20</xdr:row>
                    <xdr:rowOff>19050</xdr:rowOff>
                  </from>
                  <to>
                    <xdr:col>84</xdr:col>
                    <xdr:colOff>409575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Button 18">
              <controlPr defaultSize="0" print="0" autoFill="0" autoPict="0" macro="[0]!Zero_Manu">
                <anchor moveWithCells="1">
                  <from>
                    <xdr:col>84</xdr:col>
                    <xdr:colOff>47625</xdr:colOff>
                    <xdr:row>21</xdr:row>
                    <xdr:rowOff>9525</xdr:rowOff>
                  </from>
                  <to>
                    <xdr:col>84</xdr:col>
                    <xdr:colOff>409575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Button 19">
              <controlPr defaultSize="0" print="0" autoFill="0" autoPict="0" macro="[0]!Zero_JM">
                <anchor moveWithCells="1">
                  <from>
                    <xdr:col>84</xdr:col>
                    <xdr:colOff>47625</xdr:colOff>
                    <xdr:row>22</xdr:row>
                    <xdr:rowOff>9525</xdr:rowOff>
                  </from>
                  <to>
                    <xdr:col>84</xdr:col>
                    <xdr:colOff>409575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Button 20">
              <controlPr defaultSize="0" print="0" autoFill="0" autoPict="0" macro="[0]!Zero_Paquiri">
                <anchor moveWithCells="1">
                  <from>
                    <xdr:col>84</xdr:col>
                    <xdr:colOff>47625</xdr:colOff>
                    <xdr:row>23</xdr:row>
                    <xdr:rowOff>9525</xdr:rowOff>
                  </from>
                  <to>
                    <xdr:col>84</xdr:col>
                    <xdr:colOff>409575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Button 21">
              <controlPr defaultSize="0" print="0" autoFill="0" autoPict="0" macro="[0]!Zero_Pat">
                <anchor moveWithCells="1">
                  <from>
                    <xdr:col>84</xdr:col>
                    <xdr:colOff>47625</xdr:colOff>
                    <xdr:row>24</xdr:row>
                    <xdr:rowOff>9525</xdr:rowOff>
                  </from>
                  <to>
                    <xdr:col>84</xdr:col>
                    <xdr:colOff>409575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Button 22">
              <controlPr defaultSize="0" print="0" autoFill="0" autoPict="0" macro="[0]!Zero_Joel">
                <anchor moveWithCells="1">
                  <from>
                    <xdr:col>84</xdr:col>
                    <xdr:colOff>47625</xdr:colOff>
                    <xdr:row>25</xdr:row>
                    <xdr:rowOff>9525</xdr:rowOff>
                  </from>
                  <to>
                    <xdr:col>84</xdr:col>
                    <xdr:colOff>409575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Button 23">
              <controlPr defaultSize="0" print="0" autoFill="0" autoPict="0" macro="[0]!Zero_Elie">
                <anchor moveWithCells="1">
                  <from>
                    <xdr:col>84</xdr:col>
                    <xdr:colOff>47625</xdr:colOff>
                    <xdr:row>26</xdr:row>
                    <xdr:rowOff>9525</xdr:rowOff>
                  </from>
                  <to>
                    <xdr:col>84</xdr:col>
                    <xdr:colOff>409575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Button 24">
              <controlPr defaultSize="0" print="0" autoFill="0" autoPict="0" macro="[0]!Zero_Ben">
                <anchor moveWithCells="1">
                  <from>
                    <xdr:col>84</xdr:col>
                    <xdr:colOff>47625</xdr:colOff>
                    <xdr:row>27</xdr:row>
                    <xdr:rowOff>9525</xdr:rowOff>
                  </from>
                  <to>
                    <xdr:col>84</xdr:col>
                    <xdr:colOff>409575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Button 25">
              <controlPr defaultSize="0" print="0" autoFill="0" autoPict="0" macro="[0]!Zero_Claude">
                <anchor moveWithCells="1">
                  <from>
                    <xdr:col>84</xdr:col>
                    <xdr:colOff>47625</xdr:colOff>
                    <xdr:row>29</xdr:row>
                    <xdr:rowOff>9525</xdr:rowOff>
                  </from>
                  <to>
                    <xdr:col>84</xdr:col>
                    <xdr:colOff>409575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Button 26">
              <controlPr defaultSize="0" print="0" autoFill="0" autoPict="0" macro="[0]!Zero_J_Michel">
                <anchor moveWithCells="1">
                  <from>
                    <xdr:col>84</xdr:col>
                    <xdr:colOff>47625</xdr:colOff>
                    <xdr:row>31</xdr:row>
                    <xdr:rowOff>19050</xdr:rowOff>
                  </from>
                  <to>
                    <xdr:col>84</xdr:col>
                    <xdr:colOff>409575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Button 27">
              <controlPr defaultSize="0" print="0" autoFill="0" autoPict="0" macro="[0]!Zero_Serge">
                <anchor moveWithCells="1">
                  <from>
                    <xdr:col>84</xdr:col>
                    <xdr:colOff>47625</xdr:colOff>
                    <xdr:row>32</xdr:row>
                    <xdr:rowOff>9525</xdr:rowOff>
                  </from>
                  <to>
                    <xdr:col>84</xdr:col>
                    <xdr:colOff>409575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Button 28">
              <controlPr defaultSize="0" print="0" autoFill="0" autoPict="0" macro="[0]!Zero_Verino">
                <anchor moveWithCells="1">
                  <from>
                    <xdr:col>84</xdr:col>
                    <xdr:colOff>57150</xdr:colOff>
                    <xdr:row>34</xdr:row>
                    <xdr:rowOff>9525</xdr:rowOff>
                  </from>
                  <to>
                    <xdr:col>84</xdr:col>
                    <xdr:colOff>419100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Button 29">
              <controlPr defaultSize="0" print="0" autoFill="0" autoPict="0" macro="[0]!Zero_Konde">
                <anchor moveWithCells="1">
                  <from>
                    <xdr:col>84</xdr:col>
                    <xdr:colOff>57150</xdr:colOff>
                    <xdr:row>35</xdr:row>
                    <xdr:rowOff>9525</xdr:rowOff>
                  </from>
                  <to>
                    <xdr:col>84</xdr:col>
                    <xdr:colOff>419100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Button 32">
              <controlPr defaultSize="0" print="0" autoFill="0" autoPict="0" macro="[0]!Remise_Zero_Feuille">
                <anchor moveWithCells="1" sizeWithCells="1">
                  <from>
                    <xdr:col>83</xdr:col>
                    <xdr:colOff>304800</xdr:colOff>
                    <xdr:row>0</xdr:row>
                    <xdr:rowOff>28575</xdr:rowOff>
                  </from>
                  <to>
                    <xdr:col>83</xdr:col>
                    <xdr:colOff>1000125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U47"/>
  <sheetViews>
    <sheetView workbookViewId="0"/>
  </sheetViews>
  <sheetFormatPr baseColWidth="10" defaultRowHeight="15" x14ac:dyDescent="0.25"/>
  <cols>
    <col min="1" max="1" width="20.7109375" style="37" customWidth="1"/>
    <col min="2" max="2" width="13.7109375" style="38" customWidth="1"/>
    <col min="3" max="3" width="7.7109375" style="38" customWidth="1"/>
    <col min="4" max="4" width="20.7109375" style="38" customWidth="1"/>
    <col min="5" max="7" width="4.7109375" style="38" customWidth="1"/>
    <col min="8" max="8" width="4.7109375" style="37" customWidth="1"/>
    <col min="9" max="57" width="4.7109375" style="38" customWidth="1"/>
    <col min="58" max="61" width="5.7109375" style="38" customWidth="1"/>
    <col min="62" max="16384" width="11.42578125" style="38"/>
  </cols>
  <sheetData>
    <row r="1" spans="1:73" ht="15" customHeight="1" x14ac:dyDescent="0.25">
      <c r="A1" s="37" t="s">
        <v>128</v>
      </c>
      <c r="C1" s="37"/>
      <c r="E1" s="37"/>
      <c r="F1" s="37"/>
      <c r="G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</row>
    <row r="2" spans="1:73" ht="15.75" customHeight="1" thickBot="1" x14ac:dyDescent="0.3">
      <c r="A2" s="37">
        <v>21</v>
      </c>
      <c r="E2" s="39" t="s">
        <v>71</v>
      </c>
      <c r="F2" s="39" t="s">
        <v>153</v>
      </c>
      <c r="G2" s="40" t="s">
        <v>14</v>
      </c>
      <c r="H2" s="41" t="s">
        <v>154</v>
      </c>
      <c r="I2" s="42" t="s">
        <v>155</v>
      </c>
      <c r="J2" s="39" t="s">
        <v>13</v>
      </c>
      <c r="K2" s="39" t="s">
        <v>13</v>
      </c>
      <c r="L2" s="39" t="s">
        <v>71</v>
      </c>
      <c r="M2" s="40" t="s">
        <v>153</v>
      </c>
      <c r="N2" s="39" t="s">
        <v>14</v>
      </c>
      <c r="O2" s="43" t="s">
        <v>154</v>
      </c>
      <c r="P2" s="44" t="s">
        <v>155</v>
      </c>
      <c r="Q2" s="39" t="s">
        <v>13</v>
      </c>
      <c r="R2" s="40" t="s">
        <v>13</v>
      </c>
      <c r="S2" s="40" t="s">
        <v>71</v>
      </c>
      <c r="T2" s="39" t="s">
        <v>153</v>
      </c>
      <c r="U2" s="39" t="s">
        <v>14</v>
      </c>
      <c r="V2" s="43" t="s">
        <v>154</v>
      </c>
      <c r="W2" s="44" t="s">
        <v>155</v>
      </c>
      <c r="X2" s="40" t="s">
        <v>13</v>
      </c>
      <c r="Y2" s="39" t="s">
        <v>13</v>
      </c>
    </row>
    <row r="3" spans="1:73" x14ac:dyDescent="0.25">
      <c r="C3" s="45">
        <v>3646</v>
      </c>
      <c r="D3" s="46"/>
      <c r="E3" s="47" t="s">
        <v>13</v>
      </c>
      <c r="F3" s="47" t="s">
        <v>13</v>
      </c>
      <c r="G3" s="47" t="s">
        <v>94</v>
      </c>
      <c r="H3" s="47" t="s">
        <v>94</v>
      </c>
      <c r="I3" s="47" t="s">
        <v>94</v>
      </c>
      <c r="J3" s="48" t="s">
        <v>15</v>
      </c>
      <c r="K3" s="48" t="s">
        <v>15</v>
      </c>
      <c r="L3" s="48" t="s">
        <v>15</v>
      </c>
      <c r="M3" s="47" t="s">
        <v>94</v>
      </c>
      <c r="N3" s="49" t="s">
        <v>13</v>
      </c>
      <c r="O3" s="49" t="s">
        <v>13</v>
      </c>
      <c r="P3" s="49" t="s">
        <v>13</v>
      </c>
      <c r="Q3" s="49" t="s">
        <v>13</v>
      </c>
      <c r="R3" s="47" t="s">
        <v>94</v>
      </c>
      <c r="S3" s="47" t="s">
        <v>94</v>
      </c>
      <c r="T3" s="48" t="s">
        <v>15</v>
      </c>
      <c r="U3" s="48" t="s">
        <v>15</v>
      </c>
      <c r="V3" s="48" t="s">
        <v>15</v>
      </c>
      <c r="W3" s="48" t="s">
        <v>15</v>
      </c>
      <c r="X3" s="47" t="s">
        <v>94</v>
      </c>
      <c r="Y3" s="47" t="s">
        <v>13</v>
      </c>
      <c r="AC3" s="330" t="s">
        <v>130</v>
      </c>
      <c r="AD3" s="331"/>
      <c r="AE3" s="331"/>
      <c r="AF3" s="331"/>
      <c r="AG3" s="332"/>
    </row>
    <row r="4" spans="1:73" ht="15.75" thickBot="1" x14ac:dyDescent="0.3">
      <c r="A4" s="37" t="s">
        <v>127</v>
      </c>
      <c r="C4" s="50">
        <v>6322</v>
      </c>
      <c r="D4" s="51"/>
      <c r="E4" s="47" t="s">
        <v>13</v>
      </c>
      <c r="F4" s="47" t="s">
        <v>13</v>
      </c>
      <c r="G4" s="47" t="s">
        <v>94</v>
      </c>
      <c r="H4" s="47" t="s">
        <v>94</v>
      </c>
      <c r="I4" s="47" t="s">
        <v>94</v>
      </c>
      <c r="J4" s="48" t="s">
        <v>15</v>
      </c>
      <c r="K4" s="48" t="s">
        <v>15</v>
      </c>
      <c r="L4" s="48" t="s">
        <v>15</v>
      </c>
      <c r="M4" s="47" t="s">
        <v>94</v>
      </c>
      <c r="N4" s="49" t="s">
        <v>13</v>
      </c>
      <c r="O4" s="49" t="s">
        <v>13</v>
      </c>
      <c r="P4" s="49" t="s">
        <v>13</v>
      </c>
      <c r="Q4" s="49" t="s">
        <v>13</v>
      </c>
      <c r="R4" s="47" t="s">
        <v>94</v>
      </c>
      <c r="S4" s="47" t="s">
        <v>94</v>
      </c>
      <c r="T4" s="48" t="s">
        <v>15</v>
      </c>
      <c r="U4" s="48" t="s">
        <v>15</v>
      </c>
      <c r="V4" s="48" t="s">
        <v>15</v>
      </c>
      <c r="W4" s="48" t="s">
        <v>15</v>
      </c>
      <c r="X4" s="47" t="s">
        <v>94</v>
      </c>
      <c r="Y4" s="47" t="s">
        <v>13</v>
      </c>
      <c r="AC4" s="333"/>
      <c r="AD4" s="334"/>
      <c r="AE4" s="334"/>
      <c r="AF4" s="334"/>
      <c r="AG4" s="335"/>
    </row>
    <row r="5" spans="1:73" x14ac:dyDescent="0.25">
      <c r="A5" s="52">
        <v>42005</v>
      </c>
      <c r="C5" s="50">
        <v>6872</v>
      </c>
      <c r="D5" s="51"/>
      <c r="E5" s="47" t="s">
        <v>13</v>
      </c>
      <c r="F5" s="47" t="s">
        <v>13</v>
      </c>
      <c r="G5" s="47" t="s">
        <v>94</v>
      </c>
      <c r="H5" s="47" t="s">
        <v>94</v>
      </c>
      <c r="I5" s="47" t="s">
        <v>94</v>
      </c>
      <c r="J5" s="48" t="s">
        <v>15</v>
      </c>
      <c r="K5" s="48" t="s">
        <v>15</v>
      </c>
      <c r="L5" s="48" t="s">
        <v>15</v>
      </c>
      <c r="M5" s="47" t="s">
        <v>94</v>
      </c>
      <c r="N5" s="49" t="s">
        <v>13</v>
      </c>
      <c r="O5" s="49" t="s">
        <v>13</v>
      </c>
      <c r="P5" s="49" t="s">
        <v>13</v>
      </c>
      <c r="Q5" s="49" t="s">
        <v>13</v>
      </c>
      <c r="R5" s="47" t="s">
        <v>94</v>
      </c>
      <c r="S5" s="47" t="s">
        <v>94</v>
      </c>
      <c r="T5" s="48" t="s">
        <v>15</v>
      </c>
      <c r="U5" s="48" t="s">
        <v>15</v>
      </c>
      <c r="V5" s="48" t="s">
        <v>15</v>
      </c>
      <c r="W5" s="48" t="s">
        <v>15</v>
      </c>
      <c r="X5" s="47" t="s">
        <v>94</v>
      </c>
      <c r="Y5" s="47" t="s">
        <v>13</v>
      </c>
    </row>
    <row r="6" spans="1:73" x14ac:dyDescent="0.25">
      <c r="C6" s="50">
        <v>3457</v>
      </c>
      <c r="D6" s="51"/>
      <c r="E6" s="47" t="s">
        <v>13</v>
      </c>
      <c r="F6" s="47" t="s">
        <v>13</v>
      </c>
      <c r="G6" s="47" t="s">
        <v>94</v>
      </c>
      <c r="H6" s="47" t="s">
        <v>94</v>
      </c>
      <c r="I6" s="47" t="s">
        <v>94</v>
      </c>
      <c r="J6" s="48" t="s">
        <v>15</v>
      </c>
      <c r="K6" s="48" t="s">
        <v>15</v>
      </c>
      <c r="L6" s="48" t="s">
        <v>15</v>
      </c>
      <c r="M6" s="47" t="s">
        <v>94</v>
      </c>
      <c r="N6" s="49" t="s">
        <v>13</v>
      </c>
      <c r="O6" s="49" t="s">
        <v>13</v>
      </c>
      <c r="P6" s="49" t="s">
        <v>13</v>
      </c>
      <c r="Q6" s="49" t="s">
        <v>13</v>
      </c>
      <c r="R6" s="47" t="s">
        <v>94</v>
      </c>
      <c r="S6" s="47" t="s">
        <v>94</v>
      </c>
      <c r="T6" s="48" t="s">
        <v>15</v>
      </c>
      <c r="U6" s="48" t="s">
        <v>15</v>
      </c>
      <c r="V6" s="48" t="s">
        <v>15</v>
      </c>
      <c r="W6" s="48" t="s">
        <v>15</v>
      </c>
      <c r="X6" s="47" t="s">
        <v>94</v>
      </c>
      <c r="Y6" s="47" t="s">
        <v>13</v>
      </c>
    </row>
    <row r="7" spans="1:73" x14ac:dyDescent="0.25">
      <c r="A7" s="53" t="s">
        <v>126</v>
      </c>
      <c r="C7" s="50">
        <v>2779</v>
      </c>
      <c r="D7" s="51"/>
      <c r="E7" s="47" t="s">
        <v>13</v>
      </c>
      <c r="F7" s="47" t="s">
        <v>13</v>
      </c>
      <c r="G7" s="47" t="s">
        <v>94</v>
      </c>
      <c r="H7" s="47" t="s">
        <v>94</v>
      </c>
      <c r="I7" s="47" t="s">
        <v>94</v>
      </c>
      <c r="J7" s="48" t="s">
        <v>15</v>
      </c>
      <c r="K7" s="48" t="s">
        <v>15</v>
      </c>
      <c r="L7" s="48" t="s">
        <v>15</v>
      </c>
      <c r="M7" s="47" t="s">
        <v>94</v>
      </c>
      <c r="N7" s="49" t="s">
        <v>13</v>
      </c>
      <c r="O7" s="49" t="s">
        <v>13</v>
      </c>
      <c r="P7" s="49" t="s">
        <v>13</v>
      </c>
      <c r="Q7" s="49" t="s">
        <v>13</v>
      </c>
      <c r="R7" s="47" t="s">
        <v>94</v>
      </c>
      <c r="S7" s="47" t="s">
        <v>94</v>
      </c>
      <c r="T7" s="48" t="s">
        <v>15</v>
      </c>
      <c r="U7" s="48" t="s">
        <v>15</v>
      </c>
      <c r="V7" s="48" t="s">
        <v>15</v>
      </c>
      <c r="W7" s="48" t="s">
        <v>15</v>
      </c>
      <c r="X7" s="47" t="s">
        <v>94</v>
      </c>
      <c r="Y7" s="47" t="s">
        <v>13</v>
      </c>
    </row>
    <row r="8" spans="1:73" x14ac:dyDescent="0.25">
      <c r="A8" s="53">
        <f>départ-42</f>
        <v>41963</v>
      </c>
      <c r="C8" s="50">
        <v>7097</v>
      </c>
      <c r="D8" s="54"/>
      <c r="E8" s="47" t="s">
        <v>13</v>
      </c>
      <c r="F8" s="47" t="s">
        <v>13</v>
      </c>
      <c r="G8" s="47" t="s">
        <v>94</v>
      </c>
      <c r="H8" s="47" t="s">
        <v>94</v>
      </c>
      <c r="I8" s="47" t="s">
        <v>94</v>
      </c>
      <c r="J8" s="48" t="s">
        <v>15</v>
      </c>
      <c r="K8" s="48" t="s">
        <v>15</v>
      </c>
      <c r="L8" s="48" t="s">
        <v>15</v>
      </c>
      <c r="M8" s="47" t="s">
        <v>94</v>
      </c>
      <c r="N8" s="49" t="s">
        <v>13</v>
      </c>
      <c r="O8" s="49" t="s">
        <v>13</v>
      </c>
      <c r="P8" s="49" t="s">
        <v>13</v>
      </c>
      <c r="Q8" s="49" t="s">
        <v>13</v>
      </c>
      <c r="R8" s="47" t="s">
        <v>94</v>
      </c>
      <c r="S8" s="47" t="s">
        <v>94</v>
      </c>
      <c r="T8" s="48" t="s">
        <v>15</v>
      </c>
      <c r="U8" s="48" t="s">
        <v>15</v>
      </c>
      <c r="V8" s="48" t="s">
        <v>15</v>
      </c>
      <c r="W8" s="48" t="s">
        <v>15</v>
      </c>
      <c r="X8" s="47" t="s">
        <v>94</v>
      </c>
      <c r="Y8" s="47" t="s">
        <v>13</v>
      </c>
      <c r="AE8" s="55"/>
    </row>
    <row r="9" spans="1:73" x14ac:dyDescent="0.25">
      <c r="A9" s="53" t="s">
        <v>126</v>
      </c>
      <c r="C9" s="56">
        <v>2804</v>
      </c>
      <c r="D9" s="57"/>
      <c r="E9" s="47" t="s">
        <v>13</v>
      </c>
      <c r="F9" s="47" t="s">
        <v>13</v>
      </c>
      <c r="G9" s="47" t="s">
        <v>94</v>
      </c>
      <c r="H9" s="47" t="s">
        <v>94</v>
      </c>
      <c r="I9" s="47" t="s">
        <v>94</v>
      </c>
      <c r="J9" s="48" t="s">
        <v>15</v>
      </c>
      <c r="K9" s="48" t="s">
        <v>15</v>
      </c>
      <c r="L9" s="48" t="s">
        <v>15</v>
      </c>
      <c r="M9" s="47" t="s">
        <v>94</v>
      </c>
      <c r="N9" s="49" t="s">
        <v>13</v>
      </c>
      <c r="O9" s="49" t="s">
        <v>13</v>
      </c>
      <c r="P9" s="49" t="s">
        <v>13</v>
      </c>
      <c r="Q9" s="49" t="s">
        <v>13</v>
      </c>
      <c r="R9" s="47" t="s">
        <v>94</v>
      </c>
      <c r="S9" s="47" t="s">
        <v>94</v>
      </c>
      <c r="T9" s="48" t="s">
        <v>15</v>
      </c>
      <c r="U9" s="48" t="s">
        <v>15</v>
      </c>
      <c r="V9" s="48" t="s">
        <v>15</v>
      </c>
      <c r="W9" s="48" t="s">
        <v>15</v>
      </c>
      <c r="X9" s="47" t="s">
        <v>94</v>
      </c>
      <c r="Y9" s="47" t="s">
        <v>13</v>
      </c>
    </row>
    <row r="10" spans="1:73" x14ac:dyDescent="0.25">
      <c r="A10" s="53">
        <f>départ+42</f>
        <v>42047</v>
      </c>
      <c r="C10" s="58"/>
      <c r="D10" s="59"/>
      <c r="E10" s="60"/>
      <c r="F10" s="60"/>
      <c r="G10" s="60"/>
      <c r="H10" s="61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73" x14ac:dyDescent="0.25">
      <c r="A11" s="53" t="s">
        <v>126</v>
      </c>
      <c r="C11" s="45">
        <v>2063</v>
      </c>
      <c r="D11" s="62"/>
      <c r="E11" s="63" t="s">
        <v>15</v>
      </c>
      <c r="F11" s="47" t="s">
        <v>94</v>
      </c>
      <c r="G11" s="49" t="s">
        <v>13</v>
      </c>
      <c r="H11" s="49" t="s">
        <v>13</v>
      </c>
      <c r="I11" s="49" t="s">
        <v>13</v>
      </c>
      <c r="J11" s="49" t="s">
        <v>13</v>
      </c>
      <c r="K11" s="47" t="s">
        <v>94</v>
      </c>
      <c r="L11" s="47" t="s">
        <v>94</v>
      </c>
      <c r="M11" s="48" t="s">
        <v>15</v>
      </c>
      <c r="N11" s="48" t="s">
        <v>15</v>
      </c>
      <c r="O11" s="48" t="s">
        <v>15</v>
      </c>
      <c r="P11" s="48" t="s">
        <v>15</v>
      </c>
      <c r="Q11" s="47" t="s">
        <v>94</v>
      </c>
      <c r="R11" s="49" t="s">
        <v>13</v>
      </c>
      <c r="S11" s="49" t="s">
        <v>13</v>
      </c>
      <c r="T11" s="49" t="s">
        <v>13</v>
      </c>
      <c r="U11" s="47" t="s">
        <v>94</v>
      </c>
      <c r="V11" s="47" t="s">
        <v>94</v>
      </c>
      <c r="W11" s="47" t="s">
        <v>94</v>
      </c>
      <c r="X11" s="48" t="s">
        <v>15</v>
      </c>
      <c r="Y11" s="48" t="s">
        <v>15</v>
      </c>
    </row>
    <row r="12" spans="1:73" x14ac:dyDescent="0.25">
      <c r="A12" s="53">
        <f>A10+21*100</f>
        <v>44147</v>
      </c>
      <c r="C12" s="50">
        <v>3540</v>
      </c>
      <c r="D12" s="51"/>
      <c r="E12" s="63" t="s">
        <v>15</v>
      </c>
      <c r="F12" s="47" t="s">
        <v>94</v>
      </c>
      <c r="G12" s="49" t="s">
        <v>13</v>
      </c>
      <c r="H12" s="49" t="s">
        <v>13</v>
      </c>
      <c r="I12" s="49" t="s">
        <v>13</v>
      </c>
      <c r="J12" s="49" t="s">
        <v>13</v>
      </c>
      <c r="K12" s="47" t="s">
        <v>94</v>
      </c>
      <c r="L12" s="47" t="s">
        <v>94</v>
      </c>
      <c r="M12" s="48" t="s">
        <v>15</v>
      </c>
      <c r="N12" s="48" t="s">
        <v>15</v>
      </c>
      <c r="O12" s="48" t="s">
        <v>15</v>
      </c>
      <c r="P12" s="48" t="s">
        <v>15</v>
      </c>
      <c r="Q12" s="47" t="s">
        <v>94</v>
      </c>
      <c r="R12" s="49" t="s">
        <v>13</v>
      </c>
      <c r="S12" s="49" t="s">
        <v>13</v>
      </c>
      <c r="T12" s="49" t="s">
        <v>13</v>
      </c>
      <c r="U12" s="47" t="s">
        <v>94</v>
      </c>
      <c r="V12" s="47" t="s">
        <v>94</v>
      </c>
      <c r="W12" s="47" t="s">
        <v>94</v>
      </c>
      <c r="X12" s="48" t="s">
        <v>15</v>
      </c>
      <c r="Y12" s="48" t="s">
        <v>15</v>
      </c>
    </row>
    <row r="13" spans="1:73" x14ac:dyDescent="0.25">
      <c r="A13" s="53" t="s">
        <v>126</v>
      </c>
      <c r="C13" s="50">
        <v>311</v>
      </c>
      <c r="D13" s="51"/>
      <c r="E13" s="63" t="s">
        <v>15</v>
      </c>
      <c r="F13" s="47" t="s">
        <v>94</v>
      </c>
      <c r="G13" s="49" t="s">
        <v>13</v>
      </c>
      <c r="H13" s="49" t="s">
        <v>13</v>
      </c>
      <c r="I13" s="49" t="s">
        <v>13</v>
      </c>
      <c r="J13" s="49" t="s">
        <v>13</v>
      </c>
      <c r="K13" s="47" t="s">
        <v>94</v>
      </c>
      <c r="L13" s="47" t="s">
        <v>94</v>
      </c>
      <c r="M13" s="48" t="s">
        <v>15</v>
      </c>
      <c r="N13" s="48" t="s">
        <v>15</v>
      </c>
      <c r="O13" s="48" t="s">
        <v>15</v>
      </c>
      <c r="P13" s="48" t="s">
        <v>15</v>
      </c>
      <c r="Q13" s="47" t="s">
        <v>94</v>
      </c>
      <c r="R13" s="49" t="s">
        <v>13</v>
      </c>
      <c r="S13" s="49" t="s">
        <v>13</v>
      </c>
      <c r="T13" s="49" t="s">
        <v>13</v>
      </c>
      <c r="U13" s="47" t="s">
        <v>94</v>
      </c>
      <c r="V13" s="47" t="s">
        <v>94</v>
      </c>
      <c r="W13" s="47" t="s">
        <v>94</v>
      </c>
      <c r="X13" s="48" t="s">
        <v>15</v>
      </c>
      <c r="Y13" s="48" t="s">
        <v>15</v>
      </c>
    </row>
    <row r="14" spans="1:73" x14ac:dyDescent="0.25">
      <c r="A14" s="53">
        <f>A12+21*1000</f>
        <v>65147</v>
      </c>
      <c r="C14" s="50">
        <v>2980</v>
      </c>
      <c r="D14" s="51"/>
      <c r="E14" s="63" t="s">
        <v>15</v>
      </c>
      <c r="F14" s="47" t="s">
        <v>94</v>
      </c>
      <c r="G14" s="49" t="s">
        <v>13</v>
      </c>
      <c r="H14" s="49" t="s">
        <v>13</v>
      </c>
      <c r="I14" s="49" t="s">
        <v>13</v>
      </c>
      <c r="J14" s="49" t="s">
        <v>13</v>
      </c>
      <c r="K14" s="47" t="s">
        <v>94</v>
      </c>
      <c r="L14" s="47" t="s">
        <v>94</v>
      </c>
      <c r="M14" s="48" t="s">
        <v>15</v>
      </c>
      <c r="N14" s="48" t="s">
        <v>15</v>
      </c>
      <c r="O14" s="48" t="s">
        <v>15</v>
      </c>
      <c r="P14" s="48" t="s">
        <v>15</v>
      </c>
      <c r="Q14" s="47" t="s">
        <v>94</v>
      </c>
      <c r="R14" s="49" t="s">
        <v>13</v>
      </c>
      <c r="S14" s="49" t="s">
        <v>13</v>
      </c>
      <c r="T14" s="49" t="s">
        <v>13</v>
      </c>
      <c r="U14" s="47" t="s">
        <v>94</v>
      </c>
      <c r="V14" s="47" t="s">
        <v>94</v>
      </c>
      <c r="W14" s="47" t="s">
        <v>94</v>
      </c>
      <c r="X14" s="48" t="s">
        <v>15</v>
      </c>
      <c r="Y14" s="48" t="s">
        <v>15</v>
      </c>
    </row>
    <row r="15" spans="1:73" x14ac:dyDescent="0.25">
      <c r="A15" s="53" t="s">
        <v>125</v>
      </c>
      <c r="C15" s="50">
        <v>7420</v>
      </c>
      <c r="D15" s="51"/>
      <c r="E15" s="63" t="s">
        <v>15</v>
      </c>
      <c r="F15" s="47" t="s">
        <v>94</v>
      </c>
      <c r="G15" s="49" t="s">
        <v>13</v>
      </c>
      <c r="H15" s="49" t="s">
        <v>13</v>
      </c>
      <c r="I15" s="49" t="s">
        <v>13</v>
      </c>
      <c r="J15" s="49" t="s">
        <v>13</v>
      </c>
      <c r="K15" s="47" t="s">
        <v>94</v>
      </c>
      <c r="L15" s="47" t="s">
        <v>94</v>
      </c>
      <c r="M15" s="48" t="s">
        <v>15</v>
      </c>
      <c r="N15" s="48" t="s">
        <v>15</v>
      </c>
      <c r="O15" s="48" t="s">
        <v>15</v>
      </c>
      <c r="P15" s="48" t="s">
        <v>15</v>
      </c>
      <c r="Q15" s="47" t="s">
        <v>94</v>
      </c>
      <c r="R15" s="49" t="s">
        <v>13</v>
      </c>
      <c r="S15" s="49" t="s">
        <v>13</v>
      </c>
      <c r="T15" s="49" t="s">
        <v>13</v>
      </c>
      <c r="U15" s="47" t="s">
        <v>94</v>
      </c>
      <c r="V15" s="47" t="s">
        <v>94</v>
      </c>
      <c r="W15" s="47" t="s">
        <v>94</v>
      </c>
      <c r="X15" s="48" t="s">
        <v>15</v>
      </c>
      <c r="Y15" s="48" t="s">
        <v>15</v>
      </c>
    </row>
    <row r="16" spans="1:73" x14ac:dyDescent="0.25">
      <c r="A16" s="53">
        <f>A14+21*1000</f>
        <v>86147</v>
      </c>
      <c r="C16" s="50">
        <v>2032</v>
      </c>
      <c r="D16" s="51"/>
      <c r="E16" s="63" t="s">
        <v>15</v>
      </c>
      <c r="F16" s="47" t="s">
        <v>94</v>
      </c>
      <c r="G16" s="49" t="s">
        <v>13</v>
      </c>
      <c r="H16" s="49" t="s">
        <v>13</v>
      </c>
      <c r="I16" s="49" t="s">
        <v>13</v>
      </c>
      <c r="J16" s="49" t="s">
        <v>13</v>
      </c>
      <c r="K16" s="47" t="s">
        <v>94</v>
      </c>
      <c r="L16" s="47" t="s">
        <v>94</v>
      </c>
      <c r="M16" s="48" t="s">
        <v>15</v>
      </c>
      <c r="N16" s="48" t="s">
        <v>15</v>
      </c>
      <c r="O16" s="48" t="s">
        <v>15</v>
      </c>
      <c r="P16" s="48" t="s">
        <v>15</v>
      </c>
      <c r="Q16" s="47" t="s">
        <v>94</v>
      </c>
      <c r="R16" s="49" t="s">
        <v>13</v>
      </c>
      <c r="S16" s="49" t="s">
        <v>13</v>
      </c>
      <c r="T16" s="49" t="s">
        <v>13</v>
      </c>
      <c r="U16" s="47" t="s">
        <v>94</v>
      </c>
      <c r="V16" s="47" t="s">
        <v>94</v>
      </c>
      <c r="W16" s="47" t="s">
        <v>94</v>
      </c>
      <c r="X16" s="48" t="s">
        <v>15</v>
      </c>
      <c r="Y16" s="48" t="s">
        <v>15</v>
      </c>
    </row>
    <row r="17" spans="1:28" x14ac:dyDescent="0.25">
      <c r="A17" s="53" t="s">
        <v>125</v>
      </c>
      <c r="C17" s="56">
        <v>2813</v>
      </c>
      <c r="D17" s="64"/>
      <c r="E17" s="63" t="s">
        <v>15</v>
      </c>
      <c r="F17" s="47" t="s">
        <v>94</v>
      </c>
      <c r="G17" s="49" t="s">
        <v>13</v>
      </c>
      <c r="H17" s="49" t="s">
        <v>13</v>
      </c>
      <c r="I17" s="49" t="s">
        <v>13</v>
      </c>
      <c r="J17" s="49" t="s">
        <v>13</v>
      </c>
      <c r="K17" s="47" t="s">
        <v>94</v>
      </c>
      <c r="L17" s="47" t="s">
        <v>94</v>
      </c>
      <c r="M17" s="48" t="s">
        <v>15</v>
      </c>
      <c r="N17" s="48" t="s">
        <v>15</v>
      </c>
      <c r="O17" s="48" t="s">
        <v>15</v>
      </c>
      <c r="P17" s="48" t="s">
        <v>15</v>
      </c>
      <c r="Q17" s="47" t="s">
        <v>94</v>
      </c>
      <c r="R17" s="49" t="s">
        <v>13</v>
      </c>
      <c r="S17" s="49" t="s">
        <v>13</v>
      </c>
      <c r="T17" s="49" t="s">
        <v>13</v>
      </c>
      <c r="U17" s="47" t="s">
        <v>94</v>
      </c>
      <c r="V17" s="47" t="s">
        <v>94</v>
      </c>
      <c r="W17" s="47" t="s">
        <v>94</v>
      </c>
      <c r="X17" s="48" t="s">
        <v>15</v>
      </c>
      <c r="Y17" s="48" t="s">
        <v>15</v>
      </c>
      <c r="AB17" s="65"/>
    </row>
    <row r="18" spans="1:28" x14ac:dyDescent="0.25">
      <c r="C18" s="66"/>
      <c r="D18" s="59"/>
      <c r="E18" s="60"/>
      <c r="F18" s="60"/>
      <c r="G18" s="60"/>
      <c r="H18" s="61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AB18" s="65"/>
    </row>
    <row r="19" spans="1:28" x14ac:dyDescent="0.25">
      <c r="C19" s="45">
        <v>701881</v>
      </c>
      <c r="D19" s="62"/>
      <c r="E19" s="49" t="s">
        <v>94</v>
      </c>
      <c r="F19" s="48" t="s">
        <v>15</v>
      </c>
      <c r="G19" s="48" t="s">
        <v>15</v>
      </c>
      <c r="H19" s="48" t="s">
        <v>15</v>
      </c>
      <c r="I19" s="48" t="s">
        <v>15</v>
      </c>
      <c r="J19" s="49" t="s">
        <v>94</v>
      </c>
      <c r="K19" s="49" t="s">
        <v>13</v>
      </c>
      <c r="L19" s="49" t="s">
        <v>13</v>
      </c>
      <c r="M19" s="49" t="s">
        <v>13</v>
      </c>
      <c r="N19" s="49" t="s">
        <v>94</v>
      </c>
      <c r="O19" s="49" t="s">
        <v>94</v>
      </c>
      <c r="P19" s="49" t="s">
        <v>94</v>
      </c>
      <c r="Q19" s="48" t="s">
        <v>15</v>
      </c>
      <c r="R19" s="48" t="s">
        <v>15</v>
      </c>
      <c r="S19" s="48" t="s">
        <v>15</v>
      </c>
      <c r="T19" s="49" t="s">
        <v>94</v>
      </c>
      <c r="U19" s="49" t="s">
        <v>13</v>
      </c>
      <c r="V19" s="49" t="s">
        <v>13</v>
      </c>
      <c r="W19" s="49" t="s">
        <v>13</v>
      </c>
      <c r="X19" s="49" t="s">
        <v>13</v>
      </c>
      <c r="Y19" s="49" t="s">
        <v>94</v>
      </c>
      <c r="AB19" s="65"/>
    </row>
    <row r="20" spans="1:28" x14ac:dyDescent="0.25">
      <c r="C20" s="50">
        <v>2445</v>
      </c>
      <c r="D20" s="51"/>
      <c r="E20" s="49" t="s">
        <v>94</v>
      </c>
      <c r="F20" s="48" t="s">
        <v>15</v>
      </c>
      <c r="G20" s="48" t="s">
        <v>15</v>
      </c>
      <c r="H20" s="48" t="s">
        <v>15</v>
      </c>
      <c r="I20" s="48" t="s">
        <v>15</v>
      </c>
      <c r="J20" s="49" t="s">
        <v>94</v>
      </c>
      <c r="K20" s="49" t="s">
        <v>13</v>
      </c>
      <c r="L20" s="49" t="s">
        <v>13</v>
      </c>
      <c r="M20" s="49" t="s">
        <v>13</v>
      </c>
      <c r="N20" s="49" t="s">
        <v>94</v>
      </c>
      <c r="O20" s="49" t="s">
        <v>94</v>
      </c>
      <c r="P20" s="49" t="s">
        <v>94</v>
      </c>
      <c r="Q20" s="48" t="s">
        <v>15</v>
      </c>
      <c r="R20" s="48" t="s">
        <v>15</v>
      </c>
      <c r="S20" s="48" t="s">
        <v>15</v>
      </c>
      <c r="T20" s="49" t="s">
        <v>94</v>
      </c>
      <c r="U20" s="49" t="s">
        <v>13</v>
      </c>
      <c r="V20" s="49" t="s">
        <v>13</v>
      </c>
      <c r="W20" s="49" t="s">
        <v>13</v>
      </c>
      <c r="X20" s="49" t="s">
        <v>13</v>
      </c>
      <c r="Y20" s="49" t="s">
        <v>94</v>
      </c>
      <c r="AB20" s="65"/>
    </row>
    <row r="21" spans="1:28" x14ac:dyDescent="0.25">
      <c r="C21" s="50">
        <v>1178</v>
      </c>
      <c r="D21" s="51"/>
      <c r="E21" s="49" t="s">
        <v>94</v>
      </c>
      <c r="F21" s="63" t="s">
        <v>49</v>
      </c>
      <c r="G21" s="63" t="s">
        <v>49</v>
      </c>
      <c r="H21" s="63" t="s">
        <v>49</v>
      </c>
      <c r="I21" s="63" t="s">
        <v>49</v>
      </c>
      <c r="J21" s="49" t="s">
        <v>94</v>
      </c>
      <c r="K21" s="63" t="s">
        <v>49</v>
      </c>
      <c r="L21" s="63" t="s">
        <v>49</v>
      </c>
      <c r="M21" s="63" t="s">
        <v>49</v>
      </c>
      <c r="N21" s="49" t="s">
        <v>94</v>
      </c>
      <c r="O21" s="49" t="s">
        <v>94</v>
      </c>
      <c r="P21" s="49" t="s">
        <v>94</v>
      </c>
      <c r="Q21" s="63" t="s">
        <v>49</v>
      </c>
      <c r="R21" s="63" t="s">
        <v>49</v>
      </c>
      <c r="S21" s="63" t="s">
        <v>49</v>
      </c>
      <c r="T21" s="49" t="s">
        <v>94</v>
      </c>
      <c r="U21" s="63" t="s">
        <v>49</v>
      </c>
      <c r="V21" s="63" t="s">
        <v>49</v>
      </c>
      <c r="W21" s="63" t="s">
        <v>49</v>
      </c>
      <c r="X21" s="63" t="s">
        <v>49</v>
      </c>
      <c r="Y21" s="49" t="s">
        <v>94</v>
      </c>
      <c r="AB21" s="65"/>
    </row>
    <row r="22" spans="1:28" x14ac:dyDescent="0.25">
      <c r="C22" s="50">
        <v>655960</v>
      </c>
      <c r="D22" s="67"/>
      <c r="E22" s="49" t="s">
        <v>94</v>
      </c>
      <c r="F22" s="48" t="s">
        <v>15</v>
      </c>
      <c r="G22" s="48" t="s">
        <v>15</v>
      </c>
      <c r="H22" s="48" t="s">
        <v>15</v>
      </c>
      <c r="I22" s="48" t="s">
        <v>15</v>
      </c>
      <c r="J22" s="49" t="s">
        <v>94</v>
      </c>
      <c r="K22" s="49" t="s">
        <v>13</v>
      </c>
      <c r="L22" s="49" t="s">
        <v>13</v>
      </c>
      <c r="M22" s="49" t="s">
        <v>13</v>
      </c>
      <c r="N22" s="49" t="s">
        <v>94</v>
      </c>
      <c r="O22" s="49" t="s">
        <v>94</v>
      </c>
      <c r="P22" s="49" t="s">
        <v>94</v>
      </c>
      <c r="Q22" s="48" t="s">
        <v>15</v>
      </c>
      <c r="R22" s="48" t="s">
        <v>15</v>
      </c>
      <c r="S22" s="48" t="s">
        <v>15</v>
      </c>
      <c r="T22" s="49" t="s">
        <v>94</v>
      </c>
      <c r="U22" s="49" t="s">
        <v>13</v>
      </c>
      <c r="V22" s="49" t="s">
        <v>13</v>
      </c>
      <c r="W22" s="49" t="s">
        <v>13</v>
      </c>
      <c r="X22" s="49" t="s">
        <v>13</v>
      </c>
      <c r="Y22" s="49" t="s">
        <v>94</v>
      </c>
      <c r="AB22" s="65"/>
    </row>
    <row r="23" spans="1:28" x14ac:dyDescent="0.25">
      <c r="A23" s="329" t="s">
        <v>124</v>
      </c>
      <c r="B23" s="329"/>
      <c r="C23" s="50">
        <v>3406</v>
      </c>
      <c r="D23" s="68"/>
      <c r="E23" s="69" t="s">
        <v>129</v>
      </c>
      <c r="F23" s="69" t="s">
        <v>129</v>
      </c>
      <c r="G23" s="69" t="s">
        <v>129</v>
      </c>
      <c r="H23" s="69" t="s">
        <v>129</v>
      </c>
      <c r="I23" s="69" t="s">
        <v>129</v>
      </c>
      <c r="J23" s="69" t="s">
        <v>129</v>
      </c>
      <c r="K23" s="69" t="s">
        <v>129</v>
      </c>
      <c r="L23" s="69" t="s">
        <v>129</v>
      </c>
      <c r="M23" s="69" t="s">
        <v>129</v>
      </c>
      <c r="N23" s="69" t="s">
        <v>129</v>
      </c>
      <c r="O23" s="69" t="s">
        <v>129</v>
      </c>
      <c r="P23" s="69" t="s">
        <v>129</v>
      </c>
      <c r="Q23" s="69" t="s">
        <v>129</v>
      </c>
      <c r="R23" s="69" t="s">
        <v>129</v>
      </c>
      <c r="S23" s="69" t="s">
        <v>129</v>
      </c>
      <c r="T23" s="69" t="s">
        <v>129</v>
      </c>
      <c r="U23" s="69" t="s">
        <v>129</v>
      </c>
      <c r="V23" s="69" t="s">
        <v>129</v>
      </c>
      <c r="W23" s="69" t="s">
        <v>129</v>
      </c>
      <c r="X23" s="69" t="s">
        <v>129</v>
      </c>
      <c r="Y23" s="69" t="s">
        <v>129</v>
      </c>
      <c r="AB23" s="65"/>
    </row>
    <row r="24" spans="1:28" x14ac:dyDescent="0.25">
      <c r="A24" s="70"/>
      <c r="B24" s="70"/>
      <c r="C24" s="50">
        <v>2553</v>
      </c>
      <c r="D24" s="71"/>
      <c r="E24" s="49" t="s">
        <v>94</v>
      </c>
      <c r="F24" s="48" t="s">
        <v>15</v>
      </c>
      <c r="G24" s="48" t="s">
        <v>15</v>
      </c>
      <c r="H24" s="48" t="s">
        <v>15</v>
      </c>
      <c r="I24" s="48" t="s">
        <v>15</v>
      </c>
      <c r="J24" s="49" t="s">
        <v>94</v>
      </c>
      <c r="K24" s="49" t="s">
        <v>13</v>
      </c>
      <c r="L24" s="49" t="s">
        <v>13</v>
      </c>
      <c r="M24" s="49" t="s">
        <v>13</v>
      </c>
      <c r="N24" s="49" t="s">
        <v>94</v>
      </c>
      <c r="O24" s="49" t="s">
        <v>94</v>
      </c>
      <c r="P24" s="49" t="s">
        <v>94</v>
      </c>
      <c r="Q24" s="48" t="s">
        <v>15</v>
      </c>
      <c r="R24" s="48" t="s">
        <v>15</v>
      </c>
      <c r="S24" s="48" t="s">
        <v>15</v>
      </c>
      <c r="T24" s="49" t="s">
        <v>94</v>
      </c>
      <c r="U24" s="49" t="s">
        <v>13</v>
      </c>
      <c r="V24" s="49" t="s">
        <v>13</v>
      </c>
      <c r="W24" s="49" t="s">
        <v>13</v>
      </c>
      <c r="X24" s="49" t="s">
        <v>13</v>
      </c>
      <c r="Y24" s="49" t="s">
        <v>94</v>
      </c>
    </row>
    <row r="25" spans="1:28" x14ac:dyDescent="0.25">
      <c r="A25" s="72" t="s">
        <v>113</v>
      </c>
      <c r="B25" s="73">
        <f>DATE(Année-1,12,25)</f>
        <v>41998</v>
      </c>
      <c r="C25" s="50">
        <v>6800</v>
      </c>
      <c r="D25" s="71"/>
      <c r="E25" s="49" t="s">
        <v>94</v>
      </c>
      <c r="F25" s="48" t="s">
        <v>15</v>
      </c>
      <c r="G25" s="48" t="s">
        <v>15</v>
      </c>
      <c r="H25" s="48" t="s">
        <v>15</v>
      </c>
      <c r="I25" s="48" t="s">
        <v>15</v>
      </c>
      <c r="J25" s="49" t="s">
        <v>94</v>
      </c>
      <c r="K25" s="49" t="s">
        <v>13</v>
      </c>
      <c r="L25" s="49" t="s">
        <v>13</v>
      </c>
      <c r="M25" s="49" t="s">
        <v>13</v>
      </c>
      <c r="N25" s="49" t="s">
        <v>94</v>
      </c>
      <c r="O25" s="49" t="s">
        <v>94</v>
      </c>
      <c r="P25" s="49" t="s">
        <v>94</v>
      </c>
      <c r="Q25" s="48" t="s">
        <v>15</v>
      </c>
      <c r="R25" s="48" t="s">
        <v>15</v>
      </c>
      <c r="S25" s="48" t="s">
        <v>15</v>
      </c>
      <c r="T25" s="49" t="s">
        <v>94</v>
      </c>
      <c r="U25" s="49" t="s">
        <v>13</v>
      </c>
      <c r="V25" s="49" t="s">
        <v>13</v>
      </c>
      <c r="W25" s="49" t="s">
        <v>13</v>
      </c>
      <c r="X25" s="49" t="s">
        <v>13</v>
      </c>
      <c r="Y25" s="49" t="s">
        <v>94</v>
      </c>
    </row>
    <row r="26" spans="1:28" x14ac:dyDescent="0.25">
      <c r="A26" s="72" t="s">
        <v>123</v>
      </c>
      <c r="B26" s="73">
        <f>DATE(Année,1,1)</f>
        <v>42005</v>
      </c>
      <c r="C26" s="56">
        <v>10941</v>
      </c>
      <c r="D26" s="74"/>
      <c r="E26" s="49" t="s">
        <v>94</v>
      </c>
      <c r="F26" s="48" t="s">
        <v>15</v>
      </c>
      <c r="G26" s="48" t="s">
        <v>15</v>
      </c>
      <c r="H26" s="48" t="s">
        <v>15</v>
      </c>
      <c r="I26" s="48" t="s">
        <v>15</v>
      </c>
      <c r="J26" s="49" t="s">
        <v>94</v>
      </c>
      <c r="K26" s="49" t="s">
        <v>13</v>
      </c>
      <c r="L26" s="49" t="s">
        <v>13</v>
      </c>
      <c r="M26" s="49" t="s">
        <v>13</v>
      </c>
      <c r="N26" s="49" t="s">
        <v>94</v>
      </c>
      <c r="O26" s="49" t="s">
        <v>94</v>
      </c>
      <c r="P26" s="49" t="s">
        <v>94</v>
      </c>
      <c r="Q26" s="48" t="s">
        <v>15</v>
      </c>
      <c r="R26" s="48" t="s">
        <v>15</v>
      </c>
      <c r="S26" s="48" t="s">
        <v>15</v>
      </c>
      <c r="T26" s="49" t="s">
        <v>94</v>
      </c>
      <c r="U26" s="49" t="s">
        <v>13</v>
      </c>
      <c r="V26" s="49" t="s">
        <v>13</v>
      </c>
      <c r="W26" s="49" t="s">
        <v>13</v>
      </c>
      <c r="X26" s="49" t="s">
        <v>13</v>
      </c>
      <c r="Y26" s="49" t="s">
        <v>94</v>
      </c>
    </row>
    <row r="27" spans="1:28" x14ac:dyDescent="0.25">
      <c r="A27" s="72" t="s">
        <v>122</v>
      </c>
      <c r="B27" s="73">
        <f>DATE(Année,5,1)</f>
        <v>42125</v>
      </c>
      <c r="C27" s="75"/>
      <c r="D27" s="76"/>
      <c r="E27" s="60"/>
      <c r="F27" s="60"/>
      <c r="G27" s="60"/>
      <c r="H27" s="61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8" x14ac:dyDescent="0.25">
      <c r="A28" s="72" t="s">
        <v>121</v>
      </c>
      <c r="B28" s="73">
        <f>DATE(Année,5,8)</f>
        <v>42132</v>
      </c>
      <c r="C28" s="77">
        <v>1041</v>
      </c>
      <c r="D28" s="78"/>
      <c r="E28" s="49" t="s">
        <v>94</v>
      </c>
      <c r="F28" s="79" t="s">
        <v>88</v>
      </c>
      <c r="G28" s="79" t="s">
        <v>88</v>
      </c>
      <c r="H28" s="79" t="s">
        <v>88</v>
      </c>
      <c r="I28" s="79" t="s">
        <v>88</v>
      </c>
      <c r="J28" s="49" t="s">
        <v>94</v>
      </c>
      <c r="K28" s="79" t="s">
        <v>88</v>
      </c>
      <c r="L28" s="79" t="s">
        <v>88</v>
      </c>
      <c r="M28" s="79" t="s">
        <v>88</v>
      </c>
      <c r="N28" s="49" t="s">
        <v>94</v>
      </c>
      <c r="O28" s="49" t="s">
        <v>94</v>
      </c>
      <c r="P28" s="49" t="s">
        <v>94</v>
      </c>
      <c r="Q28" s="79" t="s">
        <v>88</v>
      </c>
      <c r="R28" s="79" t="s">
        <v>88</v>
      </c>
      <c r="S28" s="79" t="s">
        <v>88</v>
      </c>
      <c r="T28" s="49" t="s">
        <v>94</v>
      </c>
      <c r="U28" s="79" t="s">
        <v>88</v>
      </c>
      <c r="V28" s="79" t="s">
        <v>88</v>
      </c>
      <c r="W28" s="79" t="s">
        <v>88</v>
      </c>
      <c r="X28" s="79" t="s">
        <v>88</v>
      </c>
      <c r="Y28" s="49" t="s">
        <v>94</v>
      </c>
    </row>
    <row r="29" spans="1:28" x14ac:dyDescent="0.25">
      <c r="A29" s="72" t="s">
        <v>120</v>
      </c>
      <c r="B29" s="73">
        <f>DATE(Année,7,14)</f>
        <v>42199</v>
      </c>
      <c r="C29" s="59"/>
      <c r="D29" s="59"/>
      <c r="E29" s="60"/>
      <c r="F29" s="60"/>
      <c r="G29" s="60"/>
      <c r="H29" s="61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8" x14ac:dyDescent="0.25">
      <c r="A30" s="72" t="s">
        <v>119</v>
      </c>
      <c r="B30" s="73">
        <f>DATE(Année,8,15)</f>
        <v>42231</v>
      </c>
      <c r="C30" s="80">
        <v>162494</v>
      </c>
      <c r="D30" s="81"/>
      <c r="E30" s="82" t="s">
        <v>94</v>
      </c>
      <c r="F30" s="83" t="s">
        <v>81</v>
      </c>
      <c r="G30" s="83" t="s">
        <v>81</v>
      </c>
      <c r="H30" s="83" t="s">
        <v>81</v>
      </c>
      <c r="I30" s="83" t="s">
        <v>81</v>
      </c>
      <c r="J30" s="82" t="s">
        <v>94</v>
      </c>
      <c r="K30" s="83" t="s">
        <v>81</v>
      </c>
      <c r="L30" s="83" t="s">
        <v>81</v>
      </c>
      <c r="M30" s="83" t="s">
        <v>81</v>
      </c>
      <c r="N30" s="82" t="s">
        <v>94</v>
      </c>
      <c r="O30" s="82" t="s">
        <v>94</v>
      </c>
      <c r="P30" s="82" t="s">
        <v>94</v>
      </c>
      <c r="Q30" s="83" t="s">
        <v>81</v>
      </c>
      <c r="R30" s="83" t="s">
        <v>81</v>
      </c>
      <c r="S30" s="83" t="s">
        <v>81</v>
      </c>
      <c r="T30" s="82" t="s">
        <v>94</v>
      </c>
      <c r="U30" s="83" t="s">
        <v>81</v>
      </c>
      <c r="V30" s="83" t="s">
        <v>81</v>
      </c>
      <c r="W30" s="83" t="s">
        <v>81</v>
      </c>
      <c r="X30" s="83" t="s">
        <v>81</v>
      </c>
      <c r="Y30" s="82" t="s">
        <v>94</v>
      </c>
    </row>
    <row r="31" spans="1:28" x14ac:dyDescent="0.25">
      <c r="A31" s="72" t="s">
        <v>115</v>
      </c>
      <c r="B31" s="73">
        <f>DATE(Année,11,1)</f>
        <v>42309</v>
      </c>
      <c r="C31" s="84">
        <v>656425</v>
      </c>
      <c r="D31" s="85"/>
      <c r="E31" s="82" t="s">
        <v>94</v>
      </c>
      <c r="F31" s="83" t="s">
        <v>81</v>
      </c>
      <c r="G31" s="83" t="s">
        <v>81</v>
      </c>
      <c r="H31" s="83" t="s">
        <v>81</v>
      </c>
      <c r="I31" s="83" t="s">
        <v>81</v>
      </c>
      <c r="J31" s="82" t="s">
        <v>94</v>
      </c>
      <c r="K31" s="83" t="s">
        <v>81</v>
      </c>
      <c r="L31" s="83" t="s">
        <v>81</v>
      </c>
      <c r="M31" s="83" t="s">
        <v>81</v>
      </c>
      <c r="N31" s="82" t="s">
        <v>94</v>
      </c>
      <c r="O31" s="82" t="s">
        <v>94</v>
      </c>
      <c r="P31" s="82" t="s">
        <v>94</v>
      </c>
      <c r="Q31" s="83" t="s">
        <v>81</v>
      </c>
      <c r="R31" s="83" t="s">
        <v>81</v>
      </c>
      <c r="S31" s="83" t="s">
        <v>81</v>
      </c>
      <c r="T31" s="82" t="s">
        <v>94</v>
      </c>
      <c r="U31" s="83" t="s">
        <v>81</v>
      </c>
      <c r="V31" s="83" t="s">
        <v>81</v>
      </c>
      <c r="W31" s="83" t="s">
        <v>81</v>
      </c>
      <c r="X31" s="83" t="s">
        <v>81</v>
      </c>
      <c r="Y31" s="82" t="s">
        <v>94</v>
      </c>
    </row>
    <row r="32" spans="1:28" x14ac:dyDescent="0.25">
      <c r="A32" s="72" t="s">
        <v>114</v>
      </c>
      <c r="B32" s="73">
        <f>DATE(Année,11,11)</f>
        <v>42319</v>
      </c>
      <c r="C32" s="59"/>
      <c r="D32" s="59"/>
      <c r="E32" s="60"/>
      <c r="F32" s="60"/>
      <c r="G32" s="60"/>
      <c r="H32" s="61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x14ac:dyDescent="0.25">
      <c r="A33" s="72" t="s">
        <v>113</v>
      </c>
      <c r="B33" s="73">
        <f>DATE(Année,12,25)</f>
        <v>42363</v>
      </c>
      <c r="C33" s="80">
        <v>656071</v>
      </c>
      <c r="D33" s="81"/>
      <c r="E33" s="83" t="s">
        <v>81</v>
      </c>
      <c r="F33" s="83" t="s">
        <v>81</v>
      </c>
      <c r="G33" s="82" t="s">
        <v>94</v>
      </c>
      <c r="H33" s="82" t="s">
        <v>94</v>
      </c>
      <c r="I33" s="82" t="s">
        <v>94</v>
      </c>
      <c r="J33" s="83" t="s">
        <v>81</v>
      </c>
      <c r="K33" s="83" t="s">
        <v>81</v>
      </c>
      <c r="L33" s="83" t="s">
        <v>81</v>
      </c>
      <c r="M33" s="82" t="s">
        <v>94</v>
      </c>
      <c r="N33" s="83" t="s">
        <v>81</v>
      </c>
      <c r="O33" s="83" t="s">
        <v>81</v>
      </c>
      <c r="P33" s="83" t="s">
        <v>81</v>
      </c>
      <c r="Q33" s="83" t="s">
        <v>81</v>
      </c>
      <c r="R33" s="82" t="s">
        <v>94</v>
      </c>
      <c r="S33" s="82" t="s">
        <v>94</v>
      </c>
      <c r="T33" s="83" t="s">
        <v>81</v>
      </c>
      <c r="U33" s="83" t="s">
        <v>81</v>
      </c>
      <c r="V33" s="83" t="s">
        <v>81</v>
      </c>
      <c r="W33" s="83" t="s">
        <v>81</v>
      </c>
      <c r="X33" s="82" t="s">
        <v>94</v>
      </c>
      <c r="Y33" s="83" t="s">
        <v>81</v>
      </c>
    </row>
    <row r="34" spans="1:25" x14ac:dyDescent="0.25">
      <c r="A34" s="72" t="s">
        <v>118</v>
      </c>
      <c r="B34" s="73">
        <f>DATE(Année,3,29.56+0.979*MOD(204-11*MOD(Année,19),30)-WEEKDAY(DATE(Année,3,28.56+0.979*MOD(204-11*MOD(Année,19),30))))+1</f>
        <v>42100</v>
      </c>
      <c r="C34" s="84">
        <v>1035</v>
      </c>
      <c r="D34" s="85"/>
      <c r="E34" s="83" t="s">
        <v>81</v>
      </c>
      <c r="F34" s="83" t="s">
        <v>81</v>
      </c>
      <c r="G34" s="82" t="s">
        <v>94</v>
      </c>
      <c r="H34" s="82" t="s">
        <v>94</v>
      </c>
      <c r="I34" s="82" t="s">
        <v>94</v>
      </c>
      <c r="J34" s="83" t="s">
        <v>81</v>
      </c>
      <c r="K34" s="83" t="s">
        <v>81</v>
      </c>
      <c r="L34" s="83" t="s">
        <v>81</v>
      </c>
      <c r="M34" s="82" t="s">
        <v>94</v>
      </c>
      <c r="N34" s="83" t="s">
        <v>81</v>
      </c>
      <c r="O34" s="83" t="s">
        <v>81</v>
      </c>
      <c r="P34" s="83" t="s">
        <v>81</v>
      </c>
      <c r="Q34" s="83" t="s">
        <v>81</v>
      </c>
      <c r="R34" s="82" t="s">
        <v>94</v>
      </c>
      <c r="S34" s="82" t="s">
        <v>94</v>
      </c>
      <c r="T34" s="83" t="s">
        <v>81</v>
      </c>
      <c r="U34" s="83" t="s">
        <v>81</v>
      </c>
      <c r="V34" s="83" t="s">
        <v>81</v>
      </c>
      <c r="W34" s="83" t="s">
        <v>81</v>
      </c>
      <c r="X34" s="82" t="s">
        <v>94</v>
      </c>
      <c r="Y34" s="83" t="s">
        <v>81</v>
      </c>
    </row>
    <row r="35" spans="1:25" x14ac:dyDescent="0.25">
      <c r="A35" s="72" t="s">
        <v>117</v>
      </c>
      <c r="B35" s="73">
        <f>B34+38</f>
        <v>42138</v>
      </c>
    </row>
    <row r="36" spans="1:25" x14ac:dyDescent="0.25">
      <c r="A36" s="72" t="s">
        <v>116</v>
      </c>
      <c r="B36" s="73">
        <f>B34+49</f>
        <v>42149</v>
      </c>
      <c r="G36" s="237" t="s">
        <v>165</v>
      </c>
      <c r="I36" s="21" t="s">
        <v>163</v>
      </c>
    </row>
    <row r="37" spans="1:25" x14ac:dyDescent="0.25">
      <c r="A37" s="72" t="s">
        <v>123</v>
      </c>
      <c r="B37" s="73">
        <f>DATE(Année+1,1,1)</f>
        <v>42370</v>
      </c>
    </row>
    <row r="38" spans="1:25" x14ac:dyDescent="0.25">
      <c r="A38" s="72" t="s">
        <v>122</v>
      </c>
      <c r="B38" s="73">
        <f>DATE(Année+1,5,1)</f>
        <v>42491</v>
      </c>
    </row>
    <row r="39" spans="1:25" x14ac:dyDescent="0.25">
      <c r="A39" s="72" t="s">
        <v>121</v>
      </c>
      <c r="B39" s="73">
        <f>DATE(Année+1,5,8)</f>
        <v>42498</v>
      </c>
    </row>
    <row r="40" spans="1:25" x14ac:dyDescent="0.25">
      <c r="A40" s="72" t="s">
        <v>120</v>
      </c>
      <c r="B40" s="73">
        <f>DATE(Année+1,7,14)</f>
        <v>42565</v>
      </c>
    </row>
    <row r="41" spans="1:25" x14ac:dyDescent="0.25">
      <c r="A41" s="72" t="s">
        <v>119</v>
      </c>
      <c r="B41" s="73">
        <f>DATE(Année+1,8,15)</f>
        <v>42597</v>
      </c>
    </row>
    <row r="42" spans="1:25" x14ac:dyDescent="0.25">
      <c r="A42" s="72" t="s">
        <v>118</v>
      </c>
      <c r="B42" s="73">
        <f>DATE(Année+1,3,29.56+0.979*MOD(204-11*MOD(Année+1,19),30)-WEEKDAY(DATE(Année+1,3,28.56+0.979*MOD(204-11*MOD(Année+1,19),30))))+1</f>
        <v>42457</v>
      </c>
    </row>
    <row r="43" spans="1:25" x14ac:dyDescent="0.25">
      <c r="A43" s="72" t="s">
        <v>117</v>
      </c>
      <c r="B43" s="73">
        <f>B42+38</f>
        <v>42495</v>
      </c>
    </row>
    <row r="44" spans="1:25" x14ac:dyDescent="0.25">
      <c r="A44" s="72" t="s">
        <v>116</v>
      </c>
      <c r="B44" s="73">
        <f>B42+49</f>
        <v>42506</v>
      </c>
    </row>
    <row r="45" spans="1:25" x14ac:dyDescent="0.25">
      <c r="A45" s="72" t="s">
        <v>115</v>
      </c>
      <c r="B45" s="73">
        <f>DATE(Année+1,11,1)</f>
        <v>42675</v>
      </c>
    </row>
    <row r="46" spans="1:25" x14ac:dyDescent="0.25">
      <c r="A46" s="72" t="s">
        <v>114</v>
      </c>
      <c r="B46" s="73">
        <f>DATE(Année+1,11,11)</f>
        <v>42685</v>
      </c>
    </row>
    <row r="47" spans="1:25" x14ac:dyDescent="0.25">
      <c r="A47" s="72" t="s">
        <v>113</v>
      </c>
      <c r="B47" s="73">
        <f>DATE(Année+1,12,25)</f>
        <v>42729</v>
      </c>
    </row>
  </sheetData>
  <sheetProtection selectLockedCells="1"/>
  <mergeCells count="2">
    <mergeCell ref="A23:B23"/>
    <mergeCell ref="AC3:AG4"/>
  </mergeCells>
  <conditionalFormatting sqref="AE8">
    <cfRule type="containsText" dxfId="22" priority="19" operator="containsText" text="CE">
      <formula>NOT(ISERROR(SEARCH("CE",AE8)))</formula>
    </cfRule>
    <cfRule type="containsText" dxfId="21" priority="20" operator="containsText" text="S">
      <formula>NOT(ISERROR(SEARCH("S",AE8)))</formula>
    </cfRule>
    <cfRule type="containsText" dxfId="20" priority="21" operator="containsText" text="J1">
      <formula>NOT(ISERROR(SEARCH("J1",AE8)))</formula>
    </cfRule>
    <cfRule type="containsText" dxfId="19" priority="22" operator="containsText" text="S3">
      <formula>NOT(ISERROR(SEARCH("S3",AE8)))</formula>
    </cfRule>
    <cfRule type="containsText" dxfId="18" priority="23" operator="containsText" text="M">
      <formula>NOT(ISERROR(SEARCH("M",AE8)))</formula>
    </cfRule>
    <cfRule type="containsText" dxfId="17" priority="24" operator="containsText" text="R">
      <formula>NOT(ISERROR(SEARCH("R",AE8)))</formula>
    </cfRule>
  </conditionalFormatting>
  <conditionalFormatting sqref="AE8">
    <cfRule type="containsText" dxfId="16" priority="18" operator="containsText" text="S3">
      <formula>NOT(ISERROR(SEARCH("S3",AE8)))</formula>
    </cfRule>
  </conditionalFormatting>
  <conditionalFormatting sqref="E3:Y34">
    <cfRule type="containsText" dxfId="15" priority="9" operator="containsText" text="M0">
      <formula>NOT(ISERROR(SEARCH("M0",E3)))</formula>
    </cfRule>
    <cfRule type="containsText" dxfId="14" priority="10" operator="containsText" text="M2">
      <formula>NOT(ISERROR(SEARCH("M2",E3)))</formula>
    </cfRule>
    <cfRule type="containsText" dxfId="13" priority="11" operator="containsText" text="Mal">
      <formula>NOT(ISERROR(SEARCH("Mal",E3)))</formula>
    </cfRule>
    <cfRule type="containsText" dxfId="12" priority="12" operator="containsText" text="J1">
      <formula>NOT(ISERROR(SEARCH("J1",E3)))</formula>
    </cfRule>
    <cfRule type="containsText" dxfId="11" priority="13" operator="containsText" text="S3">
      <formula>NOT(ISERROR(SEARCH("S3",E3)))</formula>
    </cfRule>
    <cfRule type="containsText" dxfId="10" priority="14" operator="containsText" text="S">
      <formula>NOT(ISERROR(SEARCH("S",E3)))</formula>
    </cfRule>
    <cfRule type="containsText" dxfId="9" priority="15" operator="containsText" text="R">
      <formula>NOT(ISERROR(SEARCH("R",E3)))</formula>
    </cfRule>
    <cfRule type="containsText" dxfId="8" priority="16" operator="containsText" text="M">
      <formula>NOT(ISERROR(SEARCH("M",E3)))</formula>
    </cfRule>
  </conditionalFormatting>
  <conditionalFormatting sqref="AB17:AB23">
    <cfRule type="containsText" dxfId="7" priority="1" operator="containsText" text="M0">
      <formula>NOT(ISERROR(SEARCH("M0",AB17)))</formula>
    </cfRule>
    <cfRule type="containsText" dxfId="6" priority="2" operator="containsText" text="M2">
      <formula>NOT(ISERROR(SEARCH("M2",AB17)))</formula>
    </cfRule>
    <cfRule type="containsText" dxfId="5" priority="3" operator="containsText" text="Mal">
      <formula>NOT(ISERROR(SEARCH("Mal",AB17)))</formula>
    </cfRule>
    <cfRule type="containsText" dxfId="4" priority="4" operator="containsText" text="J1">
      <formula>NOT(ISERROR(SEARCH("J1",AB17)))</formula>
    </cfRule>
    <cfRule type="containsText" dxfId="3" priority="5" operator="containsText" text="S3">
      <formula>NOT(ISERROR(SEARCH("S3",AB17)))</formula>
    </cfRule>
    <cfRule type="containsText" dxfId="2" priority="6" operator="containsText" text="S">
      <formula>NOT(ISERROR(SEARCH("S",AB17)))</formula>
    </cfRule>
    <cfRule type="containsText" dxfId="1" priority="7" operator="containsText" text="R">
      <formula>NOT(ISERROR(SEARCH("R",AB17)))</formula>
    </cfRule>
    <cfRule type="containsText" dxfId="0" priority="8" operator="containsText" text="M">
      <formula>NOT(ISERROR(SEARCH("M",AB17)))</formula>
    </cfRule>
  </conditionalFormatting>
  <hyperlinks>
    <hyperlink ref="AC3:AF4" location="accueil!A1" display="accueil"/>
  </hyperlink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N54"/>
  <sheetViews>
    <sheetView showGridLines="0" showZeros="0" workbookViewId="0">
      <pane xSplit="2" ySplit="3" topLeftCell="M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0.7109375" defaultRowHeight="10.5" x14ac:dyDescent="0.15"/>
  <cols>
    <col min="1" max="1" width="10.7109375" style="86"/>
    <col min="2" max="2" width="14.7109375" style="110" customWidth="1"/>
    <col min="3" max="34" width="5.7109375" style="86" customWidth="1"/>
    <col min="35" max="35" width="10.7109375" style="86"/>
    <col min="36" max="37" width="5.7109375" style="86" customWidth="1"/>
    <col min="38" max="16384" width="10.7109375" style="86"/>
  </cols>
  <sheetData>
    <row r="1" spans="1:40" s="87" customFormat="1" ht="12.75" customHeight="1" x14ac:dyDescent="0.2">
      <c r="A1" s="86"/>
      <c r="B1" s="336" t="s">
        <v>3</v>
      </c>
      <c r="AJ1" s="338" t="s">
        <v>159</v>
      </c>
      <c r="AK1" s="340" t="s">
        <v>160</v>
      </c>
      <c r="AL1" s="342" t="s">
        <v>161</v>
      </c>
    </row>
    <row r="2" spans="1:40" s="87" customFormat="1" ht="12.75" x14ac:dyDescent="0.2">
      <c r="A2" s="86"/>
      <c r="B2" s="337"/>
      <c r="G2" s="86"/>
      <c r="H2" s="86"/>
      <c r="I2" s="86"/>
      <c r="J2" s="86"/>
      <c r="AJ2" s="338"/>
      <c r="AK2" s="340"/>
      <c r="AL2" s="343"/>
    </row>
    <row r="3" spans="1:40" s="87" customFormat="1" ht="30" customHeight="1" x14ac:dyDescent="0.2">
      <c r="A3" s="88" t="s">
        <v>21</v>
      </c>
      <c r="B3" s="89" t="s">
        <v>95</v>
      </c>
      <c r="C3" s="90" t="str">
        <f t="array" ref="C3:AI3">MesCouleurs</f>
        <v>M</v>
      </c>
      <c r="D3" s="91" t="str">
        <v>M0</v>
      </c>
      <c r="E3" s="92" t="str">
        <v>M1</v>
      </c>
      <c r="F3" s="93" t="str">
        <v>M2</v>
      </c>
      <c r="G3" s="92" t="str">
        <v>J</v>
      </c>
      <c r="H3" s="94" t="str">
        <v>J1</v>
      </c>
      <c r="I3" s="92" t="str">
        <v>S</v>
      </c>
      <c r="J3" s="92" t="str">
        <v>S0</v>
      </c>
      <c r="K3" s="92" t="str">
        <v>S1</v>
      </c>
      <c r="L3" s="92" t="str">
        <v>S2</v>
      </c>
      <c r="M3" s="95" t="str">
        <v>S3</v>
      </c>
      <c r="N3" s="92" t="str">
        <v>R</v>
      </c>
      <c r="O3" s="96" t="str">
        <v xml:space="preserve">CP </v>
      </c>
      <c r="P3" s="96" t="str">
        <v>CA</v>
      </c>
      <c r="Q3" s="96" t="str">
        <v>RTT</v>
      </c>
      <c r="R3" s="96" t="str">
        <v>REC</v>
      </c>
      <c r="S3" s="93" t="str">
        <v>CH</v>
      </c>
      <c r="T3" s="93" t="str">
        <v>CE</v>
      </c>
      <c r="U3" s="93" t="str">
        <v>DP</v>
      </c>
      <c r="V3" s="93" t="str">
        <v>DEL</v>
      </c>
      <c r="W3" s="97" t="str">
        <v>FOR</v>
      </c>
      <c r="X3" s="98" t="str">
        <v>MAL</v>
      </c>
      <c r="Y3" s="98" t="str">
        <v>ABS</v>
      </c>
      <c r="Z3" s="98" t="str">
        <v>ANJ</v>
      </c>
      <c r="AA3" s="99" t="str">
        <v>HOS</v>
      </c>
      <c r="AB3" s="100" t="str">
        <v>FRA</v>
      </c>
      <c r="AC3" s="100" t="str">
        <v>BON</v>
      </c>
      <c r="AD3" s="100" t="str">
        <v>RS</v>
      </c>
      <c r="AE3" s="101" t="str">
        <v>R/T</v>
      </c>
      <c r="AF3" s="92" t="str">
        <v>ENF</v>
      </c>
      <c r="AG3" s="93" t="str">
        <v>CCE</v>
      </c>
      <c r="AH3" s="93" t="str">
        <v>CD</v>
      </c>
      <c r="AI3" s="87" t="str">
        <v>RUN</v>
      </c>
      <c r="AJ3" s="339"/>
      <c r="AK3" s="341"/>
      <c r="AL3" s="344"/>
    </row>
    <row r="4" spans="1:40" ht="20.100000000000001" customHeight="1" x14ac:dyDescent="0.15">
      <c r="A4" s="102">
        <f>Cycles!C3</f>
        <v>3646</v>
      </c>
      <c r="B4" s="103">
        <f>Cycles!D3</f>
        <v>0</v>
      </c>
      <c r="C4" s="104">
        <f ca="1">SUM(janvier!AI5)</f>
        <v>9</v>
      </c>
      <c r="D4" s="104">
        <f ca="1">SUM(janvier!AJ5)</f>
        <v>0</v>
      </c>
      <c r="E4" s="104">
        <f ca="1">SUM(janvier!AK5)</f>
        <v>0</v>
      </c>
      <c r="F4" s="104">
        <f ca="1">SUM(janvier!AL5)</f>
        <v>0</v>
      </c>
      <c r="G4" s="104">
        <f ca="1">SUM(janvier!AM5)</f>
        <v>0</v>
      </c>
      <c r="H4" s="104">
        <f ca="1">SUM(janvier!AN5)</f>
        <v>0</v>
      </c>
      <c r="I4" s="104">
        <f ca="1">SUM(janvier!AO5)</f>
        <v>0</v>
      </c>
      <c r="J4" s="104">
        <f ca="1">SUM(janvier!AP5)</f>
        <v>0</v>
      </c>
      <c r="K4" s="104">
        <f ca="1">SUM(janvier!AQ5)</f>
        <v>0</v>
      </c>
      <c r="L4" s="104">
        <f ca="1">SUM(janvier!AR5)</f>
        <v>0</v>
      </c>
      <c r="M4" s="104">
        <f ca="1">SUM(janvier!AS5)</f>
        <v>10</v>
      </c>
      <c r="N4" s="104">
        <f ca="1">SUM(janvier!AT5)</f>
        <v>11</v>
      </c>
      <c r="O4" s="104">
        <f ca="1">SUM(janvier!AU5)</f>
        <v>0</v>
      </c>
      <c r="P4" s="104">
        <f ca="1">SUM(janvier!AV5)</f>
        <v>0</v>
      </c>
      <c r="Q4" s="104">
        <f ca="1">SUM(janvier!AW5)</f>
        <v>0</v>
      </c>
      <c r="R4" s="104">
        <f ca="1">SUM(janvier!AX5)</f>
        <v>0</v>
      </c>
      <c r="S4" s="104">
        <f ca="1">SUM(janvier!AY5)</f>
        <v>0</v>
      </c>
      <c r="T4" s="104">
        <f ca="1">SUM(janvier!AZ5)</f>
        <v>0</v>
      </c>
      <c r="U4" s="104">
        <f ca="1">SUM(janvier!BA5)</f>
        <v>0</v>
      </c>
      <c r="V4" s="104">
        <f ca="1">SUM(janvier!BB5)</f>
        <v>0</v>
      </c>
      <c r="W4" s="104">
        <f ca="1">SUM(janvier!BC5)</f>
        <v>0</v>
      </c>
      <c r="X4" s="104">
        <f ca="1">SUM(janvier!BD5)</f>
        <v>0</v>
      </c>
      <c r="Y4" s="104">
        <f ca="1">SUM(janvier!BE5)</f>
        <v>0</v>
      </c>
      <c r="Z4" s="104">
        <f ca="1">SUM(janvier!BF5)</f>
        <v>0</v>
      </c>
      <c r="AA4" s="104">
        <f ca="1">SUM(janvier!BG5)</f>
        <v>0</v>
      </c>
      <c r="AB4" s="104">
        <f ca="1">SUM(janvier!BH5)</f>
        <v>0</v>
      </c>
      <c r="AC4" s="104">
        <f ca="1">SUM(janvier!BI5)</f>
        <v>0</v>
      </c>
      <c r="AD4" s="104">
        <f ca="1">SUM(janvier!BJ5)</f>
        <v>0</v>
      </c>
      <c r="AE4" s="104">
        <f ca="1">SUM(janvier!BK5)</f>
        <v>0</v>
      </c>
      <c r="AF4" s="104">
        <f ca="1">SUM(janvier!BL5)</f>
        <v>0</v>
      </c>
      <c r="AG4" s="104">
        <f ca="1">SUM(janvier!BM5)</f>
        <v>0</v>
      </c>
      <c r="AH4" s="104">
        <f ca="1">SUM(janvier!BN5)</f>
        <v>0</v>
      </c>
      <c r="AJ4" s="92">
        <f ca="1">SUM(C4:AH4)</f>
        <v>30</v>
      </c>
      <c r="AK4" s="92">
        <f ca="1">SUM(C4:M4)</f>
        <v>19</v>
      </c>
      <c r="AL4" s="139">
        <f ca="1">M4*3</f>
        <v>30</v>
      </c>
    </row>
    <row r="5" spans="1:40" ht="20.100000000000001" customHeight="1" x14ac:dyDescent="0.15">
      <c r="A5" s="102">
        <f>Cycles!C4</f>
        <v>6322</v>
      </c>
      <c r="B5" s="103">
        <f>Cycles!D4</f>
        <v>0</v>
      </c>
      <c r="C5" s="104">
        <f ca="1">SUM(janvier!AI6)</f>
        <v>10</v>
      </c>
      <c r="D5" s="104">
        <f ca="1">SUM(janvier!AJ6)</f>
        <v>0</v>
      </c>
      <c r="E5" s="104">
        <f ca="1">SUM(janvier!AK6)</f>
        <v>0</v>
      </c>
      <c r="F5" s="104">
        <f ca="1">SUM(janvier!AL6)</f>
        <v>0</v>
      </c>
      <c r="G5" s="104">
        <f ca="1">SUM(janvier!AM6)</f>
        <v>0</v>
      </c>
      <c r="H5" s="104">
        <f ca="1">SUM(janvier!AN6)</f>
        <v>0</v>
      </c>
      <c r="I5" s="104">
        <f ca="1">SUM(janvier!AO6)</f>
        <v>0</v>
      </c>
      <c r="J5" s="104">
        <f ca="1">SUM(janvier!AP6)</f>
        <v>0</v>
      </c>
      <c r="K5" s="104">
        <f ca="1">SUM(janvier!AQ6)</f>
        <v>0</v>
      </c>
      <c r="L5" s="104">
        <f ca="1">SUM(janvier!AR6)</f>
        <v>0</v>
      </c>
      <c r="M5" s="104">
        <f ca="1">SUM(janvier!AS6)</f>
        <v>10</v>
      </c>
      <c r="N5" s="104">
        <f ca="1">SUM(janvier!AT6)</f>
        <v>11</v>
      </c>
      <c r="O5" s="104">
        <f ca="1">SUM(janvier!AU6)</f>
        <v>0</v>
      </c>
      <c r="P5" s="104">
        <f ca="1">SUM(janvier!AV6)</f>
        <v>0</v>
      </c>
      <c r="Q5" s="104">
        <f ca="1">SUM(janvier!AW6)</f>
        <v>0</v>
      </c>
      <c r="R5" s="104">
        <f ca="1">SUM(janvier!AX6)</f>
        <v>0</v>
      </c>
      <c r="S5" s="104">
        <f ca="1">SUM(janvier!AY6)</f>
        <v>0</v>
      </c>
      <c r="T5" s="104">
        <f ca="1">SUM(janvier!AZ6)</f>
        <v>0</v>
      </c>
      <c r="U5" s="104">
        <f ca="1">SUM(janvier!BA6)</f>
        <v>0</v>
      </c>
      <c r="V5" s="104">
        <f ca="1">SUM(janvier!BB6)</f>
        <v>0</v>
      </c>
      <c r="W5" s="104">
        <f ca="1">SUM(janvier!BC6)</f>
        <v>0</v>
      </c>
      <c r="X5" s="104">
        <f ca="1">SUM(janvier!BD6)</f>
        <v>0</v>
      </c>
      <c r="Y5" s="104">
        <f ca="1">SUM(janvier!BE6)</f>
        <v>0</v>
      </c>
      <c r="Z5" s="104">
        <f ca="1">SUM(janvier!BF6)</f>
        <v>0</v>
      </c>
      <c r="AA5" s="104">
        <f ca="1">SUM(janvier!BG6)</f>
        <v>0</v>
      </c>
      <c r="AB5" s="104">
        <f ca="1">SUM(janvier!BH6)</f>
        <v>0</v>
      </c>
      <c r="AC5" s="104">
        <f ca="1">SUM(janvier!BI6)</f>
        <v>0</v>
      </c>
      <c r="AD5" s="104">
        <f ca="1">SUM(janvier!BJ6)</f>
        <v>0</v>
      </c>
      <c r="AE5" s="104">
        <f ca="1">SUM(janvier!BK6)</f>
        <v>0</v>
      </c>
      <c r="AF5" s="104">
        <f ca="1">SUM(janvier!BL6)</f>
        <v>0</v>
      </c>
      <c r="AG5" s="104">
        <f ca="1">SUM(janvier!BM6)</f>
        <v>0</v>
      </c>
      <c r="AH5" s="104">
        <f ca="1">SUM(janvier!BN6)</f>
        <v>0</v>
      </c>
      <c r="AJ5" s="92">
        <f t="shared" ref="AJ5:AJ35" ca="1" si="0">SUM(C5:AH5)</f>
        <v>31</v>
      </c>
      <c r="AK5" s="92">
        <f t="shared" ref="AK5:AK35" ca="1" si="1">SUM(C5:M5)</f>
        <v>20</v>
      </c>
      <c r="AL5" s="139">
        <f t="shared" ref="AL5:AL35" ca="1" si="2">M5*3</f>
        <v>30</v>
      </c>
    </row>
    <row r="6" spans="1:40" ht="20.100000000000001" customHeight="1" x14ac:dyDescent="0.15">
      <c r="A6" s="102">
        <f>Cycles!C5</f>
        <v>6872</v>
      </c>
      <c r="B6" s="103">
        <f>Cycles!D5</f>
        <v>0</v>
      </c>
      <c r="C6" s="104">
        <f ca="1">SUM(janvier!AI7)</f>
        <v>10</v>
      </c>
      <c r="D6" s="104">
        <f ca="1">SUM(janvier!AJ7)</f>
        <v>0</v>
      </c>
      <c r="E6" s="104">
        <f ca="1">SUM(janvier!AK7)</f>
        <v>0</v>
      </c>
      <c r="F6" s="104">
        <f ca="1">SUM(janvier!AL7)</f>
        <v>0</v>
      </c>
      <c r="G6" s="104">
        <f ca="1">SUM(janvier!AM7)</f>
        <v>0</v>
      </c>
      <c r="H6" s="104">
        <f ca="1">SUM(janvier!AN7)</f>
        <v>0</v>
      </c>
      <c r="I6" s="104">
        <f ca="1">SUM(janvier!AO7)</f>
        <v>0</v>
      </c>
      <c r="J6" s="104">
        <f ca="1">SUM(janvier!AP7)</f>
        <v>0</v>
      </c>
      <c r="K6" s="104">
        <f ca="1">SUM(janvier!AQ7)</f>
        <v>0</v>
      </c>
      <c r="L6" s="104">
        <f ca="1">SUM(janvier!AR7)</f>
        <v>0</v>
      </c>
      <c r="M6" s="104">
        <f ca="1">SUM(janvier!AS7)</f>
        <v>10</v>
      </c>
      <c r="N6" s="104">
        <f ca="1">SUM(janvier!AT7)</f>
        <v>11</v>
      </c>
      <c r="O6" s="104">
        <f ca="1">SUM(janvier!AU7)</f>
        <v>0</v>
      </c>
      <c r="P6" s="104">
        <f ca="1">SUM(janvier!AV7)</f>
        <v>0</v>
      </c>
      <c r="Q6" s="104">
        <f ca="1">SUM(janvier!AW7)</f>
        <v>0</v>
      </c>
      <c r="R6" s="104">
        <f ca="1">SUM(janvier!AX7)</f>
        <v>0</v>
      </c>
      <c r="S6" s="104">
        <f ca="1">SUM(janvier!AY7)</f>
        <v>0</v>
      </c>
      <c r="T6" s="104">
        <f ca="1">SUM(janvier!AZ7)</f>
        <v>0</v>
      </c>
      <c r="U6" s="104">
        <f ca="1">SUM(janvier!BA7)</f>
        <v>0</v>
      </c>
      <c r="V6" s="104">
        <f ca="1">SUM(janvier!BB7)</f>
        <v>0</v>
      </c>
      <c r="W6" s="104">
        <f ca="1">SUM(janvier!BC7)</f>
        <v>0</v>
      </c>
      <c r="X6" s="104">
        <f ca="1">SUM(janvier!BD7)</f>
        <v>0</v>
      </c>
      <c r="Y6" s="104">
        <f ca="1">SUM(janvier!BE7)</f>
        <v>0</v>
      </c>
      <c r="Z6" s="104">
        <f ca="1">SUM(janvier!BF7)</f>
        <v>0</v>
      </c>
      <c r="AA6" s="104">
        <f ca="1">SUM(janvier!BG7)</f>
        <v>0</v>
      </c>
      <c r="AB6" s="104">
        <f ca="1">SUM(janvier!BH7)</f>
        <v>0</v>
      </c>
      <c r="AC6" s="104">
        <f ca="1">SUM(janvier!BI7)</f>
        <v>0</v>
      </c>
      <c r="AD6" s="104">
        <f ca="1">SUM(janvier!BJ7)</f>
        <v>0</v>
      </c>
      <c r="AE6" s="104">
        <f ca="1">SUM(janvier!BK7)</f>
        <v>0</v>
      </c>
      <c r="AF6" s="104">
        <f ca="1">SUM(janvier!BL7)</f>
        <v>0</v>
      </c>
      <c r="AG6" s="104">
        <f ca="1">SUM(janvier!BM7)</f>
        <v>0</v>
      </c>
      <c r="AH6" s="104">
        <f ca="1">SUM(janvier!BN7)</f>
        <v>0</v>
      </c>
      <c r="AJ6" s="92">
        <f t="shared" ca="1" si="0"/>
        <v>31</v>
      </c>
      <c r="AK6" s="92">
        <f t="shared" ca="1" si="1"/>
        <v>20</v>
      </c>
      <c r="AL6" s="139">
        <f t="shared" ca="1" si="2"/>
        <v>30</v>
      </c>
    </row>
    <row r="7" spans="1:40" ht="20.100000000000001" customHeight="1" x14ac:dyDescent="0.15">
      <c r="A7" s="102">
        <f>Cycles!C6</f>
        <v>3457</v>
      </c>
      <c r="B7" s="103">
        <f>Cycles!D6</f>
        <v>0</v>
      </c>
      <c r="C7" s="104">
        <f ca="1">SUM(janvier!AI8)</f>
        <v>10</v>
      </c>
      <c r="D7" s="104">
        <f ca="1">SUM(janvier!AJ8)</f>
        <v>0</v>
      </c>
      <c r="E7" s="104">
        <f ca="1">SUM(janvier!AK8)</f>
        <v>0</v>
      </c>
      <c r="F7" s="104">
        <f ca="1">SUM(janvier!AL8)</f>
        <v>0</v>
      </c>
      <c r="G7" s="104">
        <f ca="1">SUM(janvier!AM8)</f>
        <v>0</v>
      </c>
      <c r="H7" s="104">
        <f ca="1">SUM(janvier!AN8)</f>
        <v>0</v>
      </c>
      <c r="I7" s="104">
        <f ca="1">SUM(janvier!AO8)</f>
        <v>0</v>
      </c>
      <c r="J7" s="104">
        <f ca="1">SUM(janvier!AP8)</f>
        <v>0</v>
      </c>
      <c r="K7" s="104">
        <f ca="1">SUM(janvier!AQ8)</f>
        <v>0</v>
      </c>
      <c r="L7" s="104">
        <f ca="1">SUM(janvier!AR8)</f>
        <v>0</v>
      </c>
      <c r="M7" s="104">
        <f ca="1">SUM(janvier!AS8)</f>
        <v>10</v>
      </c>
      <c r="N7" s="104">
        <f ca="1">SUM(janvier!AT8)</f>
        <v>11</v>
      </c>
      <c r="O7" s="104">
        <f ca="1">SUM(janvier!AU8)</f>
        <v>0</v>
      </c>
      <c r="P7" s="104">
        <f ca="1">SUM(janvier!AV8)</f>
        <v>0</v>
      </c>
      <c r="Q7" s="104">
        <f ca="1">SUM(janvier!AW8)</f>
        <v>0</v>
      </c>
      <c r="R7" s="104">
        <f ca="1">SUM(janvier!AX8)</f>
        <v>0</v>
      </c>
      <c r="S7" s="104">
        <f ca="1">SUM(janvier!AY8)</f>
        <v>0</v>
      </c>
      <c r="T7" s="104">
        <f ca="1">SUM(janvier!AZ8)</f>
        <v>0</v>
      </c>
      <c r="U7" s="104">
        <f ca="1">SUM(janvier!BA8)</f>
        <v>0</v>
      </c>
      <c r="V7" s="104">
        <f ca="1">SUM(janvier!BB8)</f>
        <v>0</v>
      </c>
      <c r="W7" s="104">
        <f ca="1">SUM(janvier!BC8)</f>
        <v>0</v>
      </c>
      <c r="X7" s="104">
        <f ca="1">SUM(janvier!BD8)</f>
        <v>0</v>
      </c>
      <c r="Y7" s="104">
        <f ca="1">SUM(janvier!BE8)</f>
        <v>0</v>
      </c>
      <c r="Z7" s="104">
        <f ca="1">SUM(janvier!BF8)</f>
        <v>0</v>
      </c>
      <c r="AA7" s="104">
        <f ca="1">SUM(janvier!BG8)</f>
        <v>0</v>
      </c>
      <c r="AB7" s="104">
        <f ca="1">SUM(janvier!BH8)</f>
        <v>0</v>
      </c>
      <c r="AC7" s="104">
        <f ca="1">SUM(janvier!BI8)</f>
        <v>0</v>
      </c>
      <c r="AD7" s="104">
        <f ca="1">SUM(janvier!BJ8)</f>
        <v>0</v>
      </c>
      <c r="AE7" s="104">
        <f ca="1">SUM(janvier!BK8)</f>
        <v>0</v>
      </c>
      <c r="AF7" s="104">
        <f ca="1">SUM(janvier!BL8)</f>
        <v>0</v>
      </c>
      <c r="AG7" s="104">
        <f ca="1">SUM(janvier!BM8)</f>
        <v>0</v>
      </c>
      <c r="AH7" s="104">
        <f ca="1">SUM(janvier!BN8)</f>
        <v>0</v>
      </c>
      <c r="AJ7" s="92">
        <f t="shared" ca="1" si="0"/>
        <v>31</v>
      </c>
      <c r="AK7" s="92">
        <f t="shared" ca="1" si="1"/>
        <v>20</v>
      </c>
      <c r="AL7" s="139">
        <f t="shared" ca="1" si="2"/>
        <v>30</v>
      </c>
    </row>
    <row r="8" spans="1:40" ht="20.100000000000001" customHeight="1" x14ac:dyDescent="0.15">
      <c r="A8" s="102">
        <f>Cycles!C7</f>
        <v>2779</v>
      </c>
      <c r="B8" s="103">
        <f>Cycles!D7</f>
        <v>0</v>
      </c>
      <c r="C8" s="104">
        <f ca="1">SUM(janvier!AI9)</f>
        <v>10</v>
      </c>
      <c r="D8" s="104">
        <f ca="1">SUM(janvier!AJ9)</f>
        <v>0</v>
      </c>
      <c r="E8" s="104">
        <f ca="1">SUM(janvier!AK9)</f>
        <v>0</v>
      </c>
      <c r="F8" s="104">
        <f ca="1">SUM(janvier!AL9)</f>
        <v>0</v>
      </c>
      <c r="G8" s="104">
        <f ca="1">SUM(janvier!AM9)</f>
        <v>0</v>
      </c>
      <c r="H8" s="104">
        <f ca="1">SUM(janvier!AN9)</f>
        <v>0</v>
      </c>
      <c r="I8" s="104">
        <f ca="1">SUM(janvier!AO9)</f>
        <v>0</v>
      </c>
      <c r="J8" s="104">
        <f ca="1">SUM(janvier!AP9)</f>
        <v>0</v>
      </c>
      <c r="K8" s="104">
        <f ca="1">SUM(janvier!AQ9)</f>
        <v>0</v>
      </c>
      <c r="L8" s="104">
        <f ca="1">SUM(janvier!AR9)</f>
        <v>0</v>
      </c>
      <c r="M8" s="104">
        <f ca="1">SUM(janvier!AS9)</f>
        <v>10</v>
      </c>
      <c r="N8" s="104">
        <f ca="1">SUM(janvier!AT9)</f>
        <v>11</v>
      </c>
      <c r="O8" s="104">
        <f ca="1">SUM(janvier!AU9)</f>
        <v>0</v>
      </c>
      <c r="P8" s="104">
        <f ca="1">SUM(janvier!AV9)</f>
        <v>0</v>
      </c>
      <c r="Q8" s="104">
        <f ca="1">SUM(janvier!AW9)</f>
        <v>0</v>
      </c>
      <c r="R8" s="104">
        <f ca="1">SUM(janvier!AX9)</f>
        <v>0</v>
      </c>
      <c r="S8" s="104">
        <f ca="1">SUM(janvier!AY9)</f>
        <v>0</v>
      </c>
      <c r="T8" s="104">
        <f ca="1">SUM(janvier!AZ9)</f>
        <v>0</v>
      </c>
      <c r="U8" s="104">
        <f ca="1">SUM(janvier!BA9)</f>
        <v>0</v>
      </c>
      <c r="V8" s="104">
        <f ca="1">SUM(janvier!BB9)</f>
        <v>0</v>
      </c>
      <c r="W8" s="104">
        <f ca="1">SUM(janvier!BC9)</f>
        <v>0</v>
      </c>
      <c r="X8" s="104">
        <f ca="1">SUM(janvier!BD9)</f>
        <v>0</v>
      </c>
      <c r="Y8" s="104">
        <f ca="1">SUM(janvier!BE9)</f>
        <v>0</v>
      </c>
      <c r="Z8" s="104">
        <f ca="1">SUM(janvier!BF9)</f>
        <v>0</v>
      </c>
      <c r="AA8" s="104">
        <f ca="1">SUM(janvier!BG9)</f>
        <v>0</v>
      </c>
      <c r="AB8" s="104">
        <f ca="1">SUM(janvier!BH9)</f>
        <v>0</v>
      </c>
      <c r="AC8" s="104">
        <f ca="1">SUM(janvier!BI9)</f>
        <v>0</v>
      </c>
      <c r="AD8" s="104">
        <f ca="1">SUM(janvier!BJ9)</f>
        <v>0</v>
      </c>
      <c r="AE8" s="104">
        <f ca="1">SUM(janvier!BK9)</f>
        <v>0</v>
      </c>
      <c r="AF8" s="104">
        <f ca="1">SUM(janvier!BL9)</f>
        <v>0</v>
      </c>
      <c r="AG8" s="104">
        <f ca="1">SUM(janvier!BM9)</f>
        <v>0</v>
      </c>
      <c r="AH8" s="104">
        <f ca="1">SUM(janvier!BN9)</f>
        <v>0</v>
      </c>
      <c r="AJ8" s="92">
        <f t="shared" ca="1" si="0"/>
        <v>31</v>
      </c>
      <c r="AK8" s="92">
        <f t="shared" ca="1" si="1"/>
        <v>20</v>
      </c>
      <c r="AL8" s="139">
        <f t="shared" ca="1" si="2"/>
        <v>30</v>
      </c>
    </row>
    <row r="9" spans="1:40" ht="20.100000000000001" customHeight="1" x14ac:dyDescent="0.15">
      <c r="A9" s="102">
        <f>Cycles!C8</f>
        <v>7097</v>
      </c>
      <c r="B9" s="103">
        <f>Cycles!D8</f>
        <v>0</v>
      </c>
      <c r="C9" s="104">
        <f ca="1">SUM(janvier!AI10)</f>
        <v>10</v>
      </c>
      <c r="D9" s="104">
        <f ca="1">SUM(janvier!AJ10)</f>
        <v>0</v>
      </c>
      <c r="E9" s="104">
        <f ca="1">SUM(janvier!AK10)</f>
        <v>0</v>
      </c>
      <c r="F9" s="104">
        <f ca="1">SUM(janvier!AL10)</f>
        <v>0</v>
      </c>
      <c r="G9" s="104">
        <f ca="1">SUM(janvier!AM10)</f>
        <v>0</v>
      </c>
      <c r="H9" s="104">
        <f ca="1">SUM(janvier!AN10)</f>
        <v>0</v>
      </c>
      <c r="I9" s="104">
        <f ca="1">SUM(janvier!AO10)</f>
        <v>0</v>
      </c>
      <c r="J9" s="104">
        <f ca="1">SUM(janvier!AP10)</f>
        <v>0</v>
      </c>
      <c r="K9" s="104">
        <f ca="1">SUM(janvier!AQ10)</f>
        <v>0</v>
      </c>
      <c r="L9" s="104">
        <f ca="1">SUM(janvier!AR10)</f>
        <v>0</v>
      </c>
      <c r="M9" s="104">
        <f ca="1">SUM(janvier!AS10)</f>
        <v>10</v>
      </c>
      <c r="N9" s="104">
        <f ca="1">SUM(janvier!AT10)</f>
        <v>11</v>
      </c>
      <c r="O9" s="104">
        <f ca="1">SUM(janvier!AU10)</f>
        <v>0</v>
      </c>
      <c r="P9" s="104">
        <f ca="1">SUM(janvier!AV10)</f>
        <v>0</v>
      </c>
      <c r="Q9" s="104">
        <f ca="1">SUM(janvier!AW10)</f>
        <v>0</v>
      </c>
      <c r="R9" s="104">
        <f ca="1">SUM(janvier!AX10)</f>
        <v>0</v>
      </c>
      <c r="S9" s="104">
        <f ca="1">SUM(janvier!AY10)</f>
        <v>0</v>
      </c>
      <c r="T9" s="104">
        <f ca="1">SUM(janvier!AZ10)</f>
        <v>0</v>
      </c>
      <c r="U9" s="104">
        <f ca="1">SUM(janvier!BA10)</f>
        <v>0</v>
      </c>
      <c r="V9" s="104">
        <f ca="1">SUM(janvier!BB10)</f>
        <v>0</v>
      </c>
      <c r="W9" s="104">
        <f ca="1">SUM(janvier!BC10)</f>
        <v>0</v>
      </c>
      <c r="X9" s="104">
        <f ca="1">SUM(janvier!BD10)</f>
        <v>0</v>
      </c>
      <c r="Y9" s="104">
        <f ca="1">SUM(janvier!BE10)</f>
        <v>0</v>
      </c>
      <c r="Z9" s="104">
        <f ca="1">SUM(janvier!BF10)</f>
        <v>0</v>
      </c>
      <c r="AA9" s="104">
        <f ca="1">SUM(janvier!BG10)</f>
        <v>0</v>
      </c>
      <c r="AB9" s="104">
        <f ca="1">SUM(janvier!BH10)</f>
        <v>0</v>
      </c>
      <c r="AC9" s="104">
        <f ca="1">SUM(janvier!BI10)</f>
        <v>0</v>
      </c>
      <c r="AD9" s="104">
        <f ca="1">SUM(janvier!BJ10)</f>
        <v>0</v>
      </c>
      <c r="AE9" s="104">
        <f ca="1">SUM(janvier!BK10)</f>
        <v>0</v>
      </c>
      <c r="AF9" s="104">
        <f ca="1">SUM(janvier!BL10)</f>
        <v>0</v>
      </c>
      <c r="AG9" s="104">
        <f ca="1">SUM(janvier!BM10)</f>
        <v>0</v>
      </c>
      <c r="AH9" s="104">
        <f ca="1">SUM(janvier!BN10)</f>
        <v>0</v>
      </c>
      <c r="AJ9" s="92">
        <f t="shared" ca="1" si="0"/>
        <v>31</v>
      </c>
      <c r="AK9" s="92">
        <f t="shared" ca="1" si="1"/>
        <v>20</v>
      </c>
      <c r="AL9" s="139">
        <f t="shared" ca="1" si="2"/>
        <v>30</v>
      </c>
    </row>
    <row r="10" spans="1:40" ht="20.100000000000001" customHeight="1" x14ac:dyDescent="0.15">
      <c r="A10" s="102">
        <f>Cycles!C9</f>
        <v>2804</v>
      </c>
      <c r="B10" s="103">
        <f>Cycles!D9</f>
        <v>0</v>
      </c>
      <c r="C10" s="104">
        <f ca="1">SUM(janvier!AI11)</f>
        <v>10</v>
      </c>
      <c r="D10" s="104">
        <f ca="1">SUM(janvier!AJ11)</f>
        <v>0</v>
      </c>
      <c r="E10" s="104">
        <f ca="1">SUM(janvier!AK11)</f>
        <v>0</v>
      </c>
      <c r="F10" s="104">
        <f ca="1">SUM(janvier!AL11)</f>
        <v>0</v>
      </c>
      <c r="G10" s="104">
        <f ca="1">SUM(janvier!AM11)</f>
        <v>0</v>
      </c>
      <c r="H10" s="104">
        <f ca="1">SUM(janvier!AN11)</f>
        <v>0</v>
      </c>
      <c r="I10" s="104">
        <f ca="1">SUM(janvier!AO11)</f>
        <v>0</v>
      </c>
      <c r="J10" s="104">
        <f ca="1">SUM(janvier!AP11)</f>
        <v>0</v>
      </c>
      <c r="K10" s="104">
        <f ca="1">SUM(janvier!AQ11)</f>
        <v>0</v>
      </c>
      <c r="L10" s="104">
        <f ca="1">SUM(janvier!AR11)</f>
        <v>0</v>
      </c>
      <c r="M10" s="104">
        <f ca="1">SUM(janvier!AS11)</f>
        <v>10</v>
      </c>
      <c r="N10" s="104">
        <f ca="1">SUM(janvier!AT11)</f>
        <v>11</v>
      </c>
      <c r="O10" s="104">
        <f ca="1">SUM(janvier!AU11)</f>
        <v>0</v>
      </c>
      <c r="P10" s="104">
        <f ca="1">SUM(janvier!AV11)</f>
        <v>0</v>
      </c>
      <c r="Q10" s="104">
        <f ca="1">SUM(janvier!AW11)</f>
        <v>0</v>
      </c>
      <c r="R10" s="104">
        <f ca="1">SUM(janvier!AX11)</f>
        <v>0</v>
      </c>
      <c r="S10" s="104">
        <f ca="1">SUM(janvier!AY11)</f>
        <v>0</v>
      </c>
      <c r="T10" s="104">
        <f ca="1">SUM(janvier!AZ11)</f>
        <v>0</v>
      </c>
      <c r="U10" s="104">
        <f ca="1">SUM(janvier!BA11)</f>
        <v>0</v>
      </c>
      <c r="V10" s="104">
        <f ca="1">SUM(janvier!BB11)</f>
        <v>0</v>
      </c>
      <c r="W10" s="104">
        <f ca="1">SUM(janvier!BC11)</f>
        <v>0</v>
      </c>
      <c r="X10" s="104">
        <f ca="1">SUM(janvier!BD11)</f>
        <v>0</v>
      </c>
      <c r="Y10" s="104">
        <f ca="1">SUM(janvier!BE11)</f>
        <v>0</v>
      </c>
      <c r="Z10" s="104">
        <f ca="1">SUM(janvier!BF11)</f>
        <v>0</v>
      </c>
      <c r="AA10" s="104">
        <f ca="1">SUM(janvier!BG11)</f>
        <v>0</v>
      </c>
      <c r="AB10" s="104">
        <f ca="1">SUM(janvier!BH11)</f>
        <v>0</v>
      </c>
      <c r="AC10" s="104">
        <f ca="1">SUM(janvier!BI11)</f>
        <v>0</v>
      </c>
      <c r="AD10" s="104">
        <f ca="1">SUM(janvier!BJ11)</f>
        <v>0</v>
      </c>
      <c r="AE10" s="104">
        <f ca="1">SUM(janvier!BK11)</f>
        <v>0</v>
      </c>
      <c r="AF10" s="104">
        <f ca="1">SUM(janvier!BL11)</f>
        <v>0</v>
      </c>
      <c r="AG10" s="104">
        <f ca="1">SUM(janvier!BM11)</f>
        <v>0</v>
      </c>
      <c r="AH10" s="104">
        <f ca="1">SUM(janvier!BN11)</f>
        <v>0</v>
      </c>
      <c r="AJ10" s="92">
        <f t="shared" ca="1" si="0"/>
        <v>31</v>
      </c>
      <c r="AK10" s="92">
        <f t="shared" ca="1" si="1"/>
        <v>20</v>
      </c>
      <c r="AL10" s="139">
        <f t="shared" ca="1" si="2"/>
        <v>30</v>
      </c>
    </row>
    <row r="11" spans="1:40" ht="20.100000000000001" customHeight="1" x14ac:dyDescent="0.15">
      <c r="A11" s="102">
        <f>Cycles!C10</f>
        <v>0</v>
      </c>
      <c r="B11" s="103">
        <f>Cycles!D10</f>
        <v>0</v>
      </c>
      <c r="C11" s="104">
        <f>SUM(janvier!AI12)</f>
        <v>0</v>
      </c>
      <c r="D11" s="104">
        <f>SUM(janvier!AJ12)</f>
        <v>0</v>
      </c>
      <c r="E11" s="104">
        <f>SUM(janvier!AK12)</f>
        <v>0</v>
      </c>
      <c r="F11" s="104">
        <f>SUM(janvier!AL12)</f>
        <v>0</v>
      </c>
      <c r="G11" s="104">
        <f>SUM(janvier!AM12)</f>
        <v>0</v>
      </c>
      <c r="H11" s="104">
        <f>SUM(janvier!AN12)</f>
        <v>0</v>
      </c>
      <c r="I11" s="104">
        <f>SUM(janvier!AO12)</f>
        <v>0</v>
      </c>
      <c r="J11" s="104">
        <f>SUM(janvier!AP12)</f>
        <v>0</v>
      </c>
      <c r="K11" s="104">
        <f>SUM(janvier!AQ12)</f>
        <v>0</v>
      </c>
      <c r="L11" s="104">
        <f>SUM(janvier!AR12)</f>
        <v>0</v>
      </c>
      <c r="M11" s="104">
        <f>SUM(janvier!AS12)</f>
        <v>0</v>
      </c>
      <c r="N11" s="104">
        <f>SUM(janvier!AT12)</f>
        <v>0</v>
      </c>
      <c r="O11" s="104">
        <f>SUM(janvier!AU12)</f>
        <v>0</v>
      </c>
      <c r="P11" s="104">
        <f>SUM(janvier!AV12)</f>
        <v>0</v>
      </c>
      <c r="Q11" s="104">
        <f>SUM(janvier!AW12)</f>
        <v>0</v>
      </c>
      <c r="R11" s="104">
        <f>SUM(janvier!AX12)</f>
        <v>0</v>
      </c>
      <c r="S11" s="104">
        <f>SUM(janvier!AY12)</f>
        <v>0</v>
      </c>
      <c r="T11" s="104">
        <f>SUM(janvier!AZ12)</f>
        <v>0</v>
      </c>
      <c r="U11" s="104">
        <f>SUM(janvier!BA12)</f>
        <v>0</v>
      </c>
      <c r="V11" s="104">
        <f>SUM(janvier!BB12)</f>
        <v>0</v>
      </c>
      <c r="W11" s="104">
        <f>SUM(janvier!BC12)</f>
        <v>0</v>
      </c>
      <c r="X11" s="104">
        <f>SUM(janvier!BD12)</f>
        <v>0</v>
      </c>
      <c r="Y11" s="104">
        <f>SUM(janvier!BE12)</f>
        <v>0</v>
      </c>
      <c r="Z11" s="104">
        <f>SUM(janvier!BF12)</f>
        <v>0</v>
      </c>
      <c r="AA11" s="104">
        <f>SUM(janvier!BG12)</f>
        <v>0</v>
      </c>
      <c r="AB11" s="104">
        <f>SUM(janvier!BH12)</f>
        <v>0</v>
      </c>
      <c r="AC11" s="104">
        <f>SUM(janvier!BI12)</f>
        <v>0</v>
      </c>
      <c r="AD11" s="104">
        <f>SUM(janvier!BJ12)</f>
        <v>0</v>
      </c>
      <c r="AE11" s="104">
        <f>SUM(janvier!BK12)</f>
        <v>0</v>
      </c>
      <c r="AF11" s="104">
        <f>SUM(janvier!BL12)</f>
        <v>0</v>
      </c>
      <c r="AG11" s="104">
        <f>SUM(janvier!BM12)</f>
        <v>0</v>
      </c>
      <c r="AH11" s="104">
        <f>SUM(janvier!BN12)</f>
        <v>0</v>
      </c>
      <c r="AJ11" s="92">
        <f t="shared" si="0"/>
        <v>0</v>
      </c>
      <c r="AK11" s="92">
        <f t="shared" si="1"/>
        <v>0</v>
      </c>
      <c r="AL11" s="139">
        <f t="shared" si="2"/>
        <v>0</v>
      </c>
      <c r="AN11" s="237" t="s">
        <v>165</v>
      </c>
    </row>
    <row r="12" spans="1:40" ht="20.100000000000001" customHeight="1" x14ac:dyDescent="0.15">
      <c r="A12" s="102">
        <f>Cycles!C11</f>
        <v>2063</v>
      </c>
      <c r="B12" s="103">
        <f>Cycles!D11</f>
        <v>0</v>
      </c>
      <c r="C12" s="104">
        <f ca="1">SUM(janvier!AI13)</f>
        <v>11</v>
      </c>
      <c r="D12" s="104">
        <f ca="1">SUM(janvier!AJ13)</f>
        <v>0</v>
      </c>
      <c r="E12" s="104">
        <f ca="1">SUM(janvier!AK13)</f>
        <v>0</v>
      </c>
      <c r="F12" s="104">
        <f ca="1">SUM(janvier!AL13)</f>
        <v>0</v>
      </c>
      <c r="G12" s="104">
        <f ca="1">SUM(janvier!AM13)</f>
        <v>0</v>
      </c>
      <c r="H12" s="104">
        <f ca="1">SUM(janvier!AN13)</f>
        <v>0</v>
      </c>
      <c r="I12" s="104">
        <f ca="1">SUM(janvier!AO13)</f>
        <v>0</v>
      </c>
      <c r="J12" s="104">
        <f ca="1">SUM(janvier!AP13)</f>
        <v>0</v>
      </c>
      <c r="K12" s="104">
        <f ca="1">SUM(janvier!AQ13)</f>
        <v>0</v>
      </c>
      <c r="L12" s="104">
        <f ca="1">SUM(janvier!AR13)</f>
        <v>0</v>
      </c>
      <c r="M12" s="104">
        <f ca="1">SUM(janvier!AS13)</f>
        <v>10</v>
      </c>
      <c r="N12" s="104">
        <f ca="1">SUM(janvier!AT13)</f>
        <v>10</v>
      </c>
      <c r="O12" s="104">
        <f ca="1">SUM(janvier!AU13)</f>
        <v>0</v>
      </c>
      <c r="P12" s="104">
        <f ca="1">SUM(janvier!AV13)</f>
        <v>0</v>
      </c>
      <c r="Q12" s="104">
        <f ca="1">SUM(janvier!AW13)</f>
        <v>0</v>
      </c>
      <c r="R12" s="104">
        <f ca="1">SUM(janvier!AX13)</f>
        <v>0</v>
      </c>
      <c r="S12" s="104">
        <f ca="1">SUM(janvier!AY13)</f>
        <v>0</v>
      </c>
      <c r="T12" s="104">
        <f ca="1">SUM(janvier!AZ13)</f>
        <v>0</v>
      </c>
      <c r="U12" s="104">
        <f ca="1">SUM(janvier!BA13)</f>
        <v>0</v>
      </c>
      <c r="V12" s="104">
        <f ca="1">SUM(janvier!BB13)</f>
        <v>0</v>
      </c>
      <c r="W12" s="104">
        <f ca="1">SUM(janvier!BC13)</f>
        <v>0</v>
      </c>
      <c r="X12" s="104">
        <f ca="1">SUM(janvier!BD13)</f>
        <v>0</v>
      </c>
      <c r="Y12" s="104">
        <f ca="1">SUM(janvier!BE13)</f>
        <v>0</v>
      </c>
      <c r="Z12" s="104">
        <f ca="1">SUM(janvier!BF13)</f>
        <v>0</v>
      </c>
      <c r="AA12" s="104">
        <f ca="1">SUM(janvier!BG13)</f>
        <v>0</v>
      </c>
      <c r="AB12" s="104">
        <f ca="1">SUM(janvier!BH13)</f>
        <v>0</v>
      </c>
      <c r="AC12" s="104">
        <f ca="1">SUM(janvier!BI13)</f>
        <v>0</v>
      </c>
      <c r="AD12" s="104">
        <f ca="1">SUM(janvier!BJ13)</f>
        <v>0</v>
      </c>
      <c r="AE12" s="104">
        <f ca="1">SUM(janvier!BK13)</f>
        <v>0</v>
      </c>
      <c r="AF12" s="104">
        <f ca="1">SUM(janvier!BL13)</f>
        <v>0</v>
      </c>
      <c r="AG12" s="104">
        <f ca="1">SUM(janvier!BM13)</f>
        <v>0</v>
      </c>
      <c r="AH12" s="104">
        <f ca="1">SUM(janvier!BN13)</f>
        <v>0</v>
      </c>
      <c r="AJ12" s="92">
        <f t="shared" ca="1" si="0"/>
        <v>31</v>
      </c>
      <c r="AK12" s="92">
        <f t="shared" ca="1" si="1"/>
        <v>21</v>
      </c>
      <c r="AL12" s="139">
        <f t="shared" ca="1" si="2"/>
        <v>30</v>
      </c>
    </row>
    <row r="13" spans="1:40" ht="20.100000000000001" customHeight="1" x14ac:dyDescent="0.15">
      <c r="A13" s="102">
        <f>Cycles!C12</f>
        <v>3540</v>
      </c>
      <c r="B13" s="103">
        <f>Cycles!D12</f>
        <v>0</v>
      </c>
      <c r="C13" s="104">
        <f ca="1">SUM(janvier!AI14)</f>
        <v>11</v>
      </c>
      <c r="D13" s="104">
        <f ca="1">SUM(janvier!AJ14)</f>
        <v>0</v>
      </c>
      <c r="E13" s="104">
        <f ca="1">SUM(janvier!AK14)</f>
        <v>0</v>
      </c>
      <c r="F13" s="104">
        <f ca="1">SUM(janvier!AL14)</f>
        <v>0</v>
      </c>
      <c r="G13" s="104">
        <f ca="1">SUM(janvier!AM14)</f>
        <v>0</v>
      </c>
      <c r="H13" s="104">
        <f ca="1">SUM(janvier!AN14)</f>
        <v>0</v>
      </c>
      <c r="I13" s="104">
        <f ca="1">SUM(janvier!AO14)</f>
        <v>0</v>
      </c>
      <c r="J13" s="104">
        <f ca="1">SUM(janvier!AP14)</f>
        <v>0</v>
      </c>
      <c r="K13" s="104">
        <f ca="1">SUM(janvier!AQ14)</f>
        <v>0</v>
      </c>
      <c r="L13" s="104">
        <f ca="1">SUM(janvier!AR14)</f>
        <v>0</v>
      </c>
      <c r="M13" s="104">
        <f ca="1">SUM(janvier!AS14)</f>
        <v>10</v>
      </c>
      <c r="N13" s="104">
        <f ca="1">SUM(janvier!AT14)</f>
        <v>10</v>
      </c>
      <c r="O13" s="104">
        <f ca="1">SUM(janvier!AU14)</f>
        <v>0</v>
      </c>
      <c r="P13" s="104">
        <f ca="1">SUM(janvier!AV14)</f>
        <v>0</v>
      </c>
      <c r="Q13" s="104">
        <f ca="1">SUM(janvier!AW14)</f>
        <v>0</v>
      </c>
      <c r="R13" s="104">
        <f ca="1">SUM(janvier!AX14)</f>
        <v>0</v>
      </c>
      <c r="S13" s="104">
        <f ca="1">SUM(janvier!AY14)</f>
        <v>0</v>
      </c>
      <c r="T13" s="104">
        <f ca="1">SUM(janvier!AZ14)</f>
        <v>0</v>
      </c>
      <c r="U13" s="104">
        <f ca="1">SUM(janvier!BA14)</f>
        <v>0</v>
      </c>
      <c r="V13" s="104">
        <f ca="1">SUM(janvier!BB14)</f>
        <v>0</v>
      </c>
      <c r="W13" s="104">
        <f ca="1">SUM(janvier!BC14)</f>
        <v>0</v>
      </c>
      <c r="X13" s="104">
        <f ca="1">SUM(janvier!BD14)</f>
        <v>0</v>
      </c>
      <c r="Y13" s="104">
        <f ca="1">SUM(janvier!BE14)</f>
        <v>0</v>
      </c>
      <c r="Z13" s="104">
        <f ca="1">SUM(janvier!BF14)</f>
        <v>0</v>
      </c>
      <c r="AA13" s="104">
        <f ca="1">SUM(janvier!BG14)</f>
        <v>0</v>
      </c>
      <c r="AB13" s="104">
        <f ca="1">SUM(janvier!BH14)</f>
        <v>0</v>
      </c>
      <c r="AC13" s="104">
        <f ca="1">SUM(janvier!BI14)</f>
        <v>0</v>
      </c>
      <c r="AD13" s="104">
        <f ca="1">SUM(janvier!BJ14)</f>
        <v>0</v>
      </c>
      <c r="AE13" s="104">
        <f ca="1">SUM(janvier!BK14)</f>
        <v>0</v>
      </c>
      <c r="AF13" s="104">
        <f ca="1">SUM(janvier!BL14)</f>
        <v>0</v>
      </c>
      <c r="AG13" s="104">
        <f ca="1">SUM(janvier!BM14)</f>
        <v>0</v>
      </c>
      <c r="AH13" s="104">
        <f ca="1">SUM(janvier!BN14)</f>
        <v>0</v>
      </c>
      <c r="AJ13" s="92">
        <f t="shared" ca="1" si="0"/>
        <v>31</v>
      </c>
      <c r="AK13" s="92">
        <f t="shared" ca="1" si="1"/>
        <v>21</v>
      </c>
      <c r="AL13" s="139">
        <f t="shared" ca="1" si="2"/>
        <v>30</v>
      </c>
    </row>
    <row r="14" spans="1:40" ht="20.100000000000001" customHeight="1" x14ac:dyDescent="0.15">
      <c r="A14" s="102">
        <f>Cycles!C13</f>
        <v>311</v>
      </c>
      <c r="B14" s="103">
        <f>Cycles!D13</f>
        <v>0</v>
      </c>
      <c r="C14" s="104">
        <f ca="1">SUM(janvier!AI15)</f>
        <v>11</v>
      </c>
      <c r="D14" s="104">
        <f ca="1">SUM(janvier!AJ15)</f>
        <v>0</v>
      </c>
      <c r="E14" s="104">
        <f ca="1">SUM(janvier!AK15)</f>
        <v>0</v>
      </c>
      <c r="F14" s="104">
        <f ca="1">SUM(janvier!AL15)</f>
        <v>0</v>
      </c>
      <c r="G14" s="104">
        <f ca="1">SUM(janvier!AM15)</f>
        <v>0</v>
      </c>
      <c r="H14" s="104">
        <f ca="1">SUM(janvier!AN15)</f>
        <v>0</v>
      </c>
      <c r="I14" s="104">
        <f ca="1">SUM(janvier!AO15)</f>
        <v>0</v>
      </c>
      <c r="J14" s="104">
        <f ca="1">SUM(janvier!AP15)</f>
        <v>0</v>
      </c>
      <c r="K14" s="104">
        <f ca="1">SUM(janvier!AQ15)</f>
        <v>0</v>
      </c>
      <c r="L14" s="104">
        <f ca="1">SUM(janvier!AR15)</f>
        <v>0</v>
      </c>
      <c r="M14" s="104">
        <f ca="1">SUM(janvier!AS15)</f>
        <v>10</v>
      </c>
      <c r="N14" s="104">
        <f ca="1">SUM(janvier!AT15)</f>
        <v>10</v>
      </c>
      <c r="O14" s="104">
        <f ca="1">SUM(janvier!AU15)</f>
        <v>0</v>
      </c>
      <c r="P14" s="104">
        <f ca="1">SUM(janvier!AV15)</f>
        <v>0</v>
      </c>
      <c r="Q14" s="104">
        <f ca="1">SUM(janvier!AW15)</f>
        <v>0</v>
      </c>
      <c r="R14" s="104">
        <f ca="1">SUM(janvier!AX15)</f>
        <v>0</v>
      </c>
      <c r="S14" s="104">
        <f ca="1">SUM(janvier!AY15)</f>
        <v>0</v>
      </c>
      <c r="T14" s="104">
        <f ca="1">SUM(janvier!AZ15)</f>
        <v>0</v>
      </c>
      <c r="U14" s="104">
        <f ca="1">SUM(janvier!BA15)</f>
        <v>0</v>
      </c>
      <c r="V14" s="104">
        <f ca="1">SUM(janvier!BB15)</f>
        <v>0</v>
      </c>
      <c r="W14" s="104">
        <f ca="1">SUM(janvier!BC15)</f>
        <v>0</v>
      </c>
      <c r="X14" s="104">
        <f ca="1">SUM(janvier!BD15)</f>
        <v>0</v>
      </c>
      <c r="Y14" s="104">
        <f ca="1">SUM(janvier!BE15)</f>
        <v>0</v>
      </c>
      <c r="Z14" s="104">
        <f ca="1">SUM(janvier!BF15)</f>
        <v>0</v>
      </c>
      <c r="AA14" s="104">
        <f ca="1">SUM(janvier!BG15)</f>
        <v>0</v>
      </c>
      <c r="AB14" s="104">
        <f ca="1">SUM(janvier!BH15)</f>
        <v>0</v>
      </c>
      <c r="AC14" s="104">
        <f ca="1">SUM(janvier!BI15)</f>
        <v>0</v>
      </c>
      <c r="AD14" s="104">
        <f ca="1">SUM(janvier!BJ15)</f>
        <v>0</v>
      </c>
      <c r="AE14" s="104">
        <f ca="1">SUM(janvier!BK15)</f>
        <v>0</v>
      </c>
      <c r="AF14" s="104">
        <f ca="1">SUM(janvier!BL15)</f>
        <v>0</v>
      </c>
      <c r="AG14" s="104">
        <f ca="1">SUM(janvier!BM15)</f>
        <v>0</v>
      </c>
      <c r="AH14" s="104">
        <f ca="1">SUM(janvier!BN15)</f>
        <v>0</v>
      </c>
      <c r="AJ14" s="92">
        <f t="shared" ca="1" si="0"/>
        <v>31</v>
      </c>
      <c r="AK14" s="92">
        <f t="shared" ca="1" si="1"/>
        <v>21</v>
      </c>
      <c r="AL14" s="139">
        <f t="shared" ca="1" si="2"/>
        <v>30</v>
      </c>
      <c r="AN14" s="21" t="s">
        <v>163</v>
      </c>
    </row>
    <row r="15" spans="1:40" ht="20.100000000000001" customHeight="1" x14ac:dyDescent="0.15">
      <c r="A15" s="102">
        <f>Cycles!C14</f>
        <v>2980</v>
      </c>
      <c r="B15" s="103">
        <f>Cycles!D14</f>
        <v>0</v>
      </c>
      <c r="C15" s="104">
        <f ca="1">SUM(janvier!AI16)</f>
        <v>11</v>
      </c>
      <c r="D15" s="104">
        <f ca="1">SUM(janvier!AJ16)</f>
        <v>0</v>
      </c>
      <c r="E15" s="104">
        <f ca="1">SUM(janvier!AK16)</f>
        <v>0</v>
      </c>
      <c r="F15" s="104">
        <f ca="1">SUM(janvier!AL16)</f>
        <v>0</v>
      </c>
      <c r="G15" s="104">
        <f ca="1">SUM(janvier!AM16)</f>
        <v>0</v>
      </c>
      <c r="H15" s="104">
        <f ca="1">SUM(janvier!AN16)</f>
        <v>0</v>
      </c>
      <c r="I15" s="104">
        <f ca="1">SUM(janvier!AO16)</f>
        <v>0</v>
      </c>
      <c r="J15" s="104">
        <f ca="1">SUM(janvier!AP16)</f>
        <v>0</v>
      </c>
      <c r="K15" s="104">
        <f ca="1">SUM(janvier!AQ16)</f>
        <v>0</v>
      </c>
      <c r="L15" s="104">
        <f ca="1">SUM(janvier!AR16)</f>
        <v>0</v>
      </c>
      <c r="M15" s="104">
        <f ca="1">SUM(janvier!AS16)</f>
        <v>10</v>
      </c>
      <c r="N15" s="104">
        <f ca="1">SUM(janvier!AT16)</f>
        <v>10</v>
      </c>
      <c r="O15" s="104">
        <f ca="1">SUM(janvier!AU16)</f>
        <v>0</v>
      </c>
      <c r="P15" s="104">
        <f ca="1">SUM(janvier!AV16)</f>
        <v>0</v>
      </c>
      <c r="Q15" s="104">
        <f ca="1">SUM(janvier!AW16)</f>
        <v>0</v>
      </c>
      <c r="R15" s="104">
        <f ca="1">SUM(janvier!AX16)</f>
        <v>0</v>
      </c>
      <c r="S15" s="104">
        <f ca="1">SUM(janvier!AY16)</f>
        <v>0</v>
      </c>
      <c r="T15" s="104">
        <f ca="1">SUM(janvier!AZ16)</f>
        <v>0</v>
      </c>
      <c r="U15" s="104">
        <f ca="1">SUM(janvier!BA16)</f>
        <v>0</v>
      </c>
      <c r="V15" s="104">
        <f ca="1">SUM(janvier!BB16)</f>
        <v>0</v>
      </c>
      <c r="W15" s="104">
        <f ca="1">SUM(janvier!BC16)</f>
        <v>0</v>
      </c>
      <c r="X15" s="104">
        <f ca="1">SUM(janvier!BD16)</f>
        <v>0</v>
      </c>
      <c r="Y15" s="104">
        <f ca="1">SUM(janvier!BE16)</f>
        <v>0</v>
      </c>
      <c r="Z15" s="104">
        <f ca="1">SUM(janvier!BF16)</f>
        <v>0</v>
      </c>
      <c r="AA15" s="104">
        <f ca="1">SUM(janvier!BG16)</f>
        <v>0</v>
      </c>
      <c r="AB15" s="104">
        <f ca="1">SUM(janvier!BH16)</f>
        <v>0</v>
      </c>
      <c r="AC15" s="104">
        <f ca="1">SUM(janvier!BI16)</f>
        <v>0</v>
      </c>
      <c r="AD15" s="104">
        <f ca="1">SUM(janvier!BJ16)</f>
        <v>0</v>
      </c>
      <c r="AE15" s="104">
        <f ca="1">SUM(janvier!BK16)</f>
        <v>0</v>
      </c>
      <c r="AF15" s="104">
        <f ca="1">SUM(janvier!BL16)</f>
        <v>0</v>
      </c>
      <c r="AG15" s="104">
        <f ca="1">SUM(janvier!BM16)</f>
        <v>0</v>
      </c>
      <c r="AH15" s="104">
        <f ca="1">SUM(janvier!BN16)</f>
        <v>0</v>
      </c>
      <c r="AJ15" s="92">
        <f t="shared" ca="1" si="0"/>
        <v>31</v>
      </c>
      <c r="AK15" s="92">
        <f t="shared" ca="1" si="1"/>
        <v>21</v>
      </c>
      <c r="AL15" s="139">
        <f t="shared" ca="1" si="2"/>
        <v>30</v>
      </c>
    </row>
    <row r="16" spans="1:40" ht="20.100000000000001" customHeight="1" x14ac:dyDescent="0.15">
      <c r="A16" s="102">
        <f>Cycles!C15</f>
        <v>7420</v>
      </c>
      <c r="B16" s="103">
        <f>Cycles!D15</f>
        <v>0</v>
      </c>
      <c r="C16" s="104">
        <f ca="1">SUM(janvier!AI17)</f>
        <v>11</v>
      </c>
      <c r="D16" s="104">
        <f ca="1">SUM(janvier!AJ17)</f>
        <v>0</v>
      </c>
      <c r="E16" s="104">
        <f ca="1">SUM(janvier!AK17)</f>
        <v>0</v>
      </c>
      <c r="F16" s="104">
        <f ca="1">SUM(janvier!AL17)</f>
        <v>0</v>
      </c>
      <c r="G16" s="104">
        <f ca="1">SUM(janvier!AM17)</f>
        <v>0</v>
      </c>
      <c r="H16" s="104">
        <f ca="1">SUM(janvier!AN17)</f>
        <v>0</v>
      </c>
      <c r="I16" s="104">
        <f ca="1">SUM(janvier!AO17)</f>
        <v>0</v>
      </c>
      <c r="J16" s="104">
        <f ca="1">SUM(janvier!AP17)</f>
        <v>0</v>
      </c>
      <c r="K16" s="104">
        <f ca="1">SUM(janvier!AQ17)</f>
        <v>0</v>
      </c>
      <c r="L16" s="104">
        <f ca="1">SUM(janvier!AR17)</f>
        <v>0</v>
      </c>
      <c r="M16" s="104">
        <f ca="1">SUM(janvier!AS17)</f>
        <v>10</v>
      </c>
      <c r="N16" s="104">
        <f ca="1">SUM(janvier!AT17)</f>
        <v>10</v>
      </c>
      <c r="O16" s="104">
        <f ca="1">SUM(janvier!AU17)</f>
        <v>0</v>
      </c>
      <c r="P16" s="104">
        <f ca="1">SUM(janvier!AV17)</f>
        <v>0</v>
      </c>
      <c r="Q16" s="104">
        <f ca="1">SUM(janvier!AW17)</f>
        <v>0</v>
      </c>
      <c r="R16" s="104">
        <f ca="1">SUM(janvier!AX17)</f>
        <v>0</v>
      </c>
      <c r="S16" s="104">
        <f ca="1">SUM(janvier!AY17)</f>
        <v>0</v>
      </c>
      <c r="T16" s="104">
        <f ca="1">SUM(janvier!AZ17)</f>
        <v>0</v>
      </c>
      <c r="U16" s="104">
        <f ca="1">SUM(janvier!BA17)</f>
        <v>0</v>
      </c>
      <c r="V16" s="104">
        <f ca="1">SUM(janvier!BB17)</f>
        <v>0</v>
      </c>
      <c r="W16" s="104">
        <f ca="1">SUM(janvier!BC17)</f>
        <v>0</v>
      </c>
      <c r="X16" s="104">
        <f ca="1">SUM(janvier!BD17)</f>
        <v>0</v>
      </c>
      <c r="Y16" s="104">
        <f ca="1">SUM(janvier!BE17)</f>
        <v>0</v>
      </c>
      <c r="Z16" s="104">
        <f ca="1">SUM(janvier!BF17)</f>
        <v>0</v>
      </c>
      <c r="AA16" s="104">
        <f ca="1">SUM(janvier!BG17)</f>
        <v>0</v>
      </c>
      <c r="AB16" s="104">
        <f ca="1">SUM(janvier!BH17)</f>
        <v>0</v>
      </c>
      <c r="AC16" s="104">
        <f ca="1">SUM(janvier!BI17)</f>
        <v>0</v>
      </c>
      <c r="AD16" s="104">
        <f ca="1">SUM(janvier!BJ17)</f>
        <v>0</v>
      </c>
      <c r="AE16" s="104">
        <f ca="1">SUM(janvier!BK17)</f>
        <v>0</v>
      </c>
      <c r="AF16" s="104">
        <f ca="1">SUM(janvier!BL17)</f>
        <v>0</v>
      </c>
      <c r="AG16" s="104">
        <f ca="1">SUM(janvier!BM17)</f>
        <v>0</v>
      </c>
      <c r="AH16" s="104">
        <f ca="1">SUM(janvier!BN17)</f>
        <v>0</v>
      </c>
      <c r="AJ16" s="92">
        <f t="shared" ca="1" si="0"/>
        <v>31</v>
      </c>
      <c r="AK16" s="92">
        <f t="shared" ca="1" si="1"/>
        <v>21</v>
      </c>
      <c r="AL16" s="139">
        <f t="shared" ca="1" si="2"/>
        <v>30</v>
      </c>
    </row>
    <row r="17" spans="1:38" ht="20.100000000000001" customHeight="1" x14ac:dyDescent="0.15">
      <c r="A17" s="102">
        <f>Cycles!C16</f>
        <v>2032</v>
      </c>
      <c r="B17" s="103">
        <f>Cycles!D16</f>
        <v>0</v>
      </c>
      <c r="C17" s="104">
        <f ca="1">SUM(janvier!AI18)</f>
        <v>11</v>
      </c>
      <c r="D17" s="104">
        <f ca="1">SUM(janvier!AJ18)</f>
        <v>0</v>
      </c>
      <c r="E17" s="104">
        <f ca="1">SUM(janvier!AK18)</f>
        <v>0</v>
      </c>
      <c r="F17" s="104">
        <f ca="1">SUM(janvier!AL18)</f>
        <v>0</v>
      </c>
      <c r="G17" s="104">
        <f ca="1">SUM(janvier!AM18)</f>
        <v>0</v>
      </c>
      <c r="H17" s="104">
        <f ca="1">SUM(janvier!AN18)</f>
        <v>0</v>
      </c>
      <c r="I17" s="104">
        <f ca="1">SUM(janvier!AO18)</f>
        <v>0</v>
      </c>
      <c r="J17" s="104">
        <f ca="1">SUM(janvier!AP18)</f>
        <v>0</v>
      </c>
      <c r="K17" s="104">
        <f ca="1">SUM(janvier!AQ18)</f>
        <v>0</v>
      </c>
      <c r="L17" s="104">
        <f ca="1">SUM(janvier!AR18)</f>
        <v>0</v>
      </c>
      <c r="M17" s="104">
        <f ca="1">SUM(janvier!AS18)</f>
        <v>10</v>
      </c>
      <c r="N17" s="104">
        <f ca="1">SUM(janvier!AT18)</f>
        <v>10</v>
      </c>
      <c r="O17" s="104">
        <f ca="1">SUM(janvier!AU18)</f>
        <v>0</v>
      </c>
      <c r="P17" s="104">
        <f ca="1">SUM(janvier!AV18)</f>
        <v>0</v>
      </c>
      <c r="Q17" s="104">
        <f ca="1">SUM(janvier!AW18)</f>
        <v>0</v>
      </c>
      <c r="R17" s="104">
        <f ca="1">SUM(janvier!AX18)</f>
        <v>0</v>
      </c>
      <c r="S17" s="104">
        <f ca="1">SUM(janvier!AY18)</f>
        <v>0</v>
      </c>
      <c r="T17" s="104">
        <f ca="1">SUM(janvier!AZ18)</f>
        <v>0</v>
      </c>
      <c r="U17" s="104">
        <f ca="1">SUM(janvier!BA18)</f>
        <v>0</v>
      </c>
      <c r="V17" s="104">
        <f ca="1">SUM(janvier!BB18)</f>
        <v>0</v>
      </c>
      <c r="W17" s="104">
        <f ca="1">SUM(janvier!BC18)</f>
        <v>0</v>
      </c>
      <c r="X17" s="104">
        <f ca="1">SUM(janvier!BD18)</f>
        <v>0</v>
      </c>
      <c r="Y17" s="104">
        <f ca="1">SUM(janvier!BE18)</f>
        <v>0</v>
      </c>
      <c r="Z17" s="104">
        <f ca="1">SUM(janvier!BF18)</f>
        <v>0</v>
      </c>
      <c r="AA17" s="104">
        <f ca="1">SUM(janvier!BG18)</f>
        <v>0</v>
      </c>
      <c r="AB17" s="104">
        <f ca="1">SUM(janvier!BH18)</f>
        <v>0</v>
      </c>
      <c r="AC17" s="104">
        <f ca="1">SUM(janvier!BI18)</f>
        <v>0</v>
      </c>
      <c r="AD17" s="104">
        <f ca="1">SUM(janvier!BJ18)</f>
        <v>0</v>
      </c>
      <c r="AE17" s="104">
        <f ca="1">SUM(janvier!BK18)</f>
        <v>0</v>
      </c>
      <c r="AF17" s="104">
        <f ca="1">SUM(janvier!BL18)</f>
        <v>0</v>
      </c>
      <c r="AG17" s="104">
        <f ca="1">SUM(janvier!BM18)</f>
        <v>0</v>
      </c>
      <c r="AH17" s="104">
        <f ca="1">SUM(janvier!BN18)</f>
        <v>0</v>
      </c>
      <c r="AJ17" s="92">
        <f t="shared" ca="1" si="0"/>
        <v>31</v>
      </c>
      <c r="AK17" s="92">
        <f t="shared" ca="1" si="1"/>
        <v>21</v>
      </c>
      <c r="AL17" s="139">
        <f t="shared" ca="1" si="2"/>
        <v>30</v>
      </c>
    </row>
    <row r="18" spans="1:38" ht="20.100000000000001" customHeight="1" x14ac:dyDescent="0.15">
      <c r="A18" s="102">
        <f>Cycles!C17</f>
        <v>2813</v>
      </c>
      <c r="B18" s="103">
        <f>Cycles!D17</f>
        <v>0</v>
      </c>
      <c r="C18" s="104">
        <f ca="1">SUM(janvier!AI19)</f>
        <v>11</v>
      </c>
      <c r="D18" s="104">
        <f ca="1">SUM(janvier!AJ19)</f>
        <v>0</v>
      </c>
      <c r="E18" s="104">
        <f ca="1">SUM(janvier!AK19)</f>
        <v>0</v>
      </c>
      <c r="F18" s="104">
        <f ca="1">SUM(janvier!AL19)</f>
        <v>0</v>
      </c>
      <c r="G18" s="104">
        <f ca="1">SUM(janvier!AM19)</f>
        <v>0</v>
      </c>
      <c r="H18" s="104">
        <f ca="1">SUM(janvier!AN19)</f>
        <v>0</v>
      </c>
      <c r="I18" s="104">
        <f ca="1">SUM(janvier!AO19)</f>
        <v>0</v>
      </c>
      <c r="J18" s="104">
        <f ca="1">SUM(janvier!AP19)</f>
        <v>0</v>
      </c>
      <c r="K18" s="104">
        <f ca="1">SUM(janvier!AQ19)</f>
        <v>0</v>
      </c>
      <c r="L18" s="104">
        <f ca="1">SUM(janvier!AR19)</f>
        <v>0</v>
      </c>
      <c r="M18" s="104">
        <f ca="1">SUM(janvier!AS19)</f>
        <v>10</v>
      </c>
      <c r="N18" s="104">
        <f ca="1">SUM(janvier!AT19)</f>
        <v>10</v>
      </c>
      <c r="O18" s="104">
        <f ca="1">SUM(janvier!AU19)</f>
        <v>0</v>
      </c>
      <c r="P18" s="104">
        <f ca="1">SUM(janvier!AV19)</f>
        <v>0</v>
      </c>
      <c r="Q18" s="104">
        <f ca="1">SUM(janvier!AW19)</f>
        <v>0</v>
      </c>
      <c r="R18" s="104">
        <f ca="1">SUM(janvier!AX19)</f>
        <v>0</v>
      </c>
      <c r="S18" s="104">
        <f ca="1">SUM(janvier!AY19)</f>
        <v>0</v>
      </c>
      <c r="T18" s="104">
        <f ca="1">SUM(janvier!AZ19)</f>
        <v>0</v>
      </c>
      <c r="U18" s="104">
        <f ca="1">SUM(janvier!BA19)</f>
        <v>0</v>
      </c>
      <c r="V18" s="104">
        <f ca="1">SUM(janvier!BB19)</f>
        <v>0</v>
      </c>
      <c r="W18" s="104">
        <f ca="1">SUM(janvier!BC19)</f>
        <v>0</v>
      </c>
      <c r="X18" s="104">
        <f ca="1">SUM(janvier!BD19)</f>
        <v>0</v>
      </c>
      <c r="Y18" s="104">
        <f ca="1">SUM(janvier!BE19)</f>
        <v>0</v>
      </c>
      <c r="Z18" s="104">
        <f ca="1">SUM(janvier!BF19)</f>
        <v>0</v>
      </c>
      <c r="AA18" s="104">
        <f ca="1">SUM(janvier!BG19)</f>
        <v>0</v>
      </c>
      <c r="AB18" s="104">
        <f ca="1">SUM(janvier!BH19)</f>
        <v>0</v>
      </c>
      <c r="AC18" s="104">
        <f ca="1">SUM(janvier!BI19)</f>
        <v>0</v>
      </c>
      <c r="AD18" s="104">
        <f ca="1">SUM(janvier!BJ19)</f>
        <v>0</v>
      </c>
      <c r="AE18" s="104">
        <f ca="1">SUM(janvier!BK19)</f>
        <v>0</v>
      </c>
      <c r="AF18" s="104">
        <f ca="1">SUM(janvier!BL19)</f>
        <v>0</v>
      </c>
      <c r="AG18" s="104">
        <f ca="1">SUM(janvier!BM19)</f>
        <v>0</v>
      </c>
      <c r="AH18" s="104">
        <f ca="1">SUM(janvier!BN19)</f>
        <v>0</v>
      </c>
      <c r="AJ18" s="92">
        <f t="shared" ca="1" si="0"/>
        <v>31</v>
      </c>
      <c r="AK18" s="92">
        <f t="shared" ca="1" si="1"/>
        <v>21</v>
      </c>
      <c r="AL18" s="139">
        <f t="shared" ca="1" si="2"/>
        <v>30</v>
      </c>
    </row>
    <row r="19" spans="1:38" ht="20.100000000000001" customHeight="1" x14ac:dyDescent="0.15">
      <c r="A19" s="102">
        <f>Cycles!C18</f>
        <v>0</v>
      </c>
      <c r="B19" s="103">
        <f>Cycles!D18</f>
        <v>0</v>
      </c>
      <c r="C19" s="104">
        <f>SUM(janvier!AI20)</f>
        <v>0</v>
      </c>
      <c r="D19" s="104">
        <f>SUM(janvier!AJ20)</f>
        <v>0</v>
      </c>
      <c r="E19" s="104">
        <f>SUM(janvier!AK20)</f>
        <v>0</v>
      </c>
      <c r="F19" s="104">
        <f>SUM(janvier!AL20)</f>
        <v>0</v>
      </c>
      <c r="G19" s="104">
        <f>SUM(janvier!AM20)</f>
        <v>0</v>
      </c>
      <c r="H19" s="104">
        <f>SUM(janvier!AN20)</f>
        <v>0</v>
      </c>
      <c r="I19" s="104">
        <f>SUM(janvier!AO20)</f>
        <v>0</v>
      </c>
      <c r="J19" s="104">
        <f>SUM(janvier!AP20)</f>
        <v>0</v>
      </c>
      <c r="K19" s="104">
        <f>SUM(janvier!AQ20)</f>
        <v>0</v>
      </c>
      <c r="L19" s="104">
        <f>SUM(janvier!AR20)</f>
        <v>0</v>
      </c>
      <c r="M19" s="104">
        <f>SUM(janvier!AS20)</f>
        <v>0</v>
      </c>
      <c r="N19" s="104">
        <f>SUM(janvier!AT20)</f>
        <v>0</v>
      </c>
      <c r="O19" s="104">
        <f>SUM(janvier!AU20)</f>
        <v>0</v>
      </c>
      <c r="P19" s="104">
        <f>SUM(janvier!AV20)</f>
        <v>0</v>
      </c>
      <c r="Q19" s="104">
        <f>SUM(janvier!AW20)</f>
        <v>0</v>
      </c>
      <c r="R19" s="104">
        <f>SUM(janvier!AX20)</f>
        <v>0</v>
      </c>
      <c r="S19" s="104">
        <f>SUM(janvier!AY20)</f>
        <v>0</v>
      </c>
      <c r="T19" s="104">
        <f>SUM(janvier!AZ20)</f>
        <v>0</v>
      </c>
      <c r="U19" s="104">
        <f>SUM(janvier!BA20)</f>
        <v>0</v>
      </c>
      <c r="V19" s="104">
        <f>SUM(janvier!BB20)</f>
        <v>0</v>
      </c>
      <c r="W19" s="104">
        <f>SUM(janvier!BC20)</f>
        <v>0</v>
      </c>
      <c r="X19" s="104">
        <f>SUM(janvier!BD20)</f>
        <v>0</v>
      </c>
      <c r="Y19" s="104">
        <f>SUM(janvier!BE20)</f>
        <v>0</v>
      </c>
      <c r="Z19" s="104">
        <f>SUM(janvier!BF20)</f>
        <v>0</v>
      </c>
      <c r="AA19" s="104">
        <f>SUM(janvier!BG20)</f>
        <v>0</v>
      </c>
      <c r="AB19" s="104">
        <f>SUM(janvier!BH20)</f>
        <v>0</v>
      </c>
      <c r="AC19" s="104">
        <f>SUM(janvier!BI20)</f>
        <v>0</v>
      </c>
      <c r="AD19" s="104">
        <f>SUM(janvier!BJ20)</f>
        <v>0</v>
      </c>
      <c r="AE19" s="104">
        <f>SUM(janvier!BK20)</f>
        <v>0</v>
      </c>
      <c r="AF19" s="104">
        <f>SUM(janvier!BL20)</f>
        <v>0</v>
      </c>
      <c r="AG19" s="104">
        <f>SUM(janvier!BM20)</f>
        <v>0</v>
      </c>
      <c r="AH19" s="104">
        <f>SUM(janvier!BN20)</f>
        <v>0</v>
      </c>
      <c r="AJ19" s="92">
        <f t="shared" si="0"/>
        <v>0</v>
      </c>
      <c r="AK19" s="92">
        <f t="shared" si="1"/>
        <v>0</v>
      </c>
      <c r="AL19" s="139">
        <f t="shared" si="2"/>
        <v>0</v>
      </c>
    </row>
    <row r="20" spans="1:38" ht="20.100000000000001" customHeight="1" x14ac:dyDescent="0.15">
      <c r="A20" s="102">
        <f>Cycles!C19</f>
        <v>701881</v>
      </c>
      <c r="B20" s="103">
        <f>Cycles!D19</f>
        <v>0</v>
      </c>
      <c r="C20" s="104">
        <f ca="1">SUM(janvier!AI21)</f>
        <v>10</v>
      </c>
      <c r="D20" s="104">
        <f ca="1">SUM(janvier!AJ21)</f>
        <v>0</v>
      </c>
      <c r="E20" s="104">
        <f ca="1">SUM(janvier!AK21)</f>
        <v>0</v>
      </c>
      <c r="F20" s="104">
        <f ca="1">SUM(janvier!AL21)</f>
        <v>0</v>
      </c>
      <c r="G20" s="104">
        <f ca="1">SUM(janvier!AM21)</f>
        <v>0</v>
      </c>
      <c r="H20" s="104">
        <f ca="1">SUM(janvier!AN21)</f>
        <v>0</v>
      </c>
      <c r="I20" s="104">
        <f ca="1">SUM(janvier!AO21)</f>
        <v>0</v>
      </c>
      <c r="J20" s="104">
        <f ca="1">SUM(janvier!AP21)</f>
        <v>0</v>
      </c>
      <c r="K20" s="104">
        <f ca="1">SUM(janvier!AQ21)</f>
        <v>0</v>
      </c>
      <c r="L20" s="104">
        <f ca="1">SUM(janvier!AR21)</f>
        <v>0</v>
      </c>
      <c r="M20" s="104">
        <f ca="1">SUM(janvier!AS21)</f>
        <v>11</v>
      </c>
      <c r="N20" s="104">
        <f ca="1">SUM(janvier!AT21)</f>
        <v>10</v>
      </c>
      <c r="O20" s="104">
        <f ca="1">SUM(janvier!AU21)</f>
        <v>0</v>
      </c>
      <c r="P20" s="104">
        <f ca="1">SUM(janvier!AV21)</f>
        <v>0</v>
      </c>
      <c r="Q20" s="104">
        <f ca="1">SUM(janvier!AW21)</f>
        <v>0</v>
      </c>
      <c r="R20" s="104">
        <f ca="1">SUM(janvier!AX21)</f>
        <v>0</v>
      </c>
      <c r="S20" s="104">
        <f ca="1">SUM(janvier!AY21)</f>
        <v>0</v>
      </c>
      <c r="T20" s="104">
        <f ca="1">SUM(janvier!AZ21)</f>
        <v>0</v>
      </c>
      <c r="U20" s="104">
        <f ca="1">SUM(janvier!BA21)</f>
        <v>0</v>
      </c>
      <c r="V20" s="104">
        <f ca="1">SUM(janvier!BB21)</f>
        <v>0</v>
      </c>
      <c r="W20" s="104">
        <f ca="1">SUM(janvier!BC21)</f>
        <v>0</v>
      </c>
      <c r="X20" s="104">
        <f ca="1">SUM(janvier!BD21)</f>
        <v>0</v>
      </c>
      <c r="Y20" s="104">
        <f ca="1">SUM(janvier!BE21)</f>
        <v>0</v>
      </c>
      <c r="Z20" s="104">
        <f ca="1">SUM(janvier!BF21)</f>
        <v>0</v>
      </c>
      <c r="AA20" s="104">
        <f ca="1">SUM(janvier!BG21)</f>
        <v>0</v>
      </c>
      <c r="AB20" s="104">
        <f ca="1">SUM(janvier!BH21)</f>
        <v>0</v>
      </c>
      <c r="AC20" s="104">
        <f ca="1">SUM(janvier!BI21)</f>
        <v>0</v>
      </c>
      <c r="AD20" s="104">
        <f ca="1">SUM(janvier!BJ21)</f>
        <v>0</v>
      </c>
      <c r="AE20" s="104">
        <f ca="1">SUM(janvier!BK21)</f>
        <v>0</v>
      </c>
      <c r="AF20" s="104">
        <f ca="1">SUM(janvier!BL21)</f>
        <v>0</v>
      </c>
      <c r="AG20" s="104">
        <f ca="1">SUM(janvier!BM21)</f>
        <v>0</v>
      </c>
      <c r="AH20" s="104">
        <f ca="1">SUM(janvier!BN21)</f>
        <v>0</v>
      </c>
      <c r="AJ20" s="92">
        <f t="shared" ca="1" si="0"/>
        <v>31</v>
      </c>
      <c r="AK20" s="92">
        <f t="shared" ca="1" si="1"/>
        <v>21</v>
      </c>
      <c r="AL20" s="139">
        <f t="shared" ca="1" si="2"/>
        <v>33</v>
      </c>
    </row>
    <row r="21" spans="1:38" ht="20.100000000000001" customHeight="1" x14ac:dyDescent="0.15">
      <c r="A21" s="102">
        <f>Cycles!C20</f>
        <v>2445</v>
      </c>
      <c r="B21" s="103">
        <f>Cycles!D20</f>
        <v>0</v>
      </c>
      <c r="C21" s="104">
        <f ca="1">SUM(janvier!AI22)</f>
        <v>10</v>
      </c>
      <c r="D21" s="104">
        <f ca="1">SUM(janvier!AJ22)</f>
        <v>0</v>
      </c>
      <c r="E21" s="104">
        <f ca="1">SUM(janvier!AK22)</f>
        <v>0</v>
      </c>
      <c r="F21" s="104">
        <f ca="1">SUM(janvier!AL22)</f>
        <v>0</v>
      </c>
      <c r="G21" s="104">
        <f ca="1">SUM(janvier!AM22)</f>
        <v>0</v>
      </c>
      <c r="H21" s="104">
        <f ca="1">SUM(janvier!AN22)</f>
        <v>0</v>
      </c>
      <c r="I21" s="104">
        <f ca="1">SUM(janvier!AO22)</f>
        <v>0</v>
      </c>
      <c r="J21" s="104">
        <f ca="1">SUM(janvier!AP22)</f>
        <v>0</v>
      </c>
      <c r="K21" s="104">
        <f ca="1">SUM(janvier!AQ22)</f>
        <v>0</v>
      </c>
      <c r="L21" s="104">
        <f ca="1">SUM(janvier!AR22)</f>
        <v>0</v>
      </c>
      <c r="M21" s="104">
        <f ca="1">SUM(janvier!AS22)</f>
        <v>11</v>
      </c>
      <c r="N21" s="104">
        <f ca="1">SUM(janvier!AT22)</f>
        <v>10</v>
      </c>
      <c r="O21" s="104">
        <f ca="1">SUM(janvier!AU22)</f>
        <v>0</v>
      </c>
      <c r="P21" s="104">
        <f ca="1">SUM(janvier!AV22)</f>
        <v>0</v>
      </c>
      <c r="Q21" s="104">
        <f ca="1">SUM(janvier!AW22)</f>
        <v>0</v>
      </c>
      <c r="R21" s="104">
        <f ca="1">SUM(janvier!AX22)</f>
        <v>0</v>
      </c>
      <c r="S21" s="104">
        <f ca="1">SUM(janvier!AY22)</f>
        <v>0</v>
      </c>
      <c r="T21" s="104">
        <f ca="1">SUM(janvier!AZ22)</f>
        <v>0</v>
      </c>
      <c r="U21" s="104">
        <f ca="1">SUM(janvier!BA22)</f>
        <v>0</v>
      </c>
      <c r="V21" s="104">
        <f ca="1">SUM(janvier!BB22)</f>
        <v>0</v>
      </c>
      <c r="W21" s="104">
        <f ca="1">SUM(janvier!BC22)</f>
        <v>0</v>
      </c>
      <c r="X21" s="104">
        <f ca="1">SUM(janvier!BD22)</f>
        <v>0</v>
      </c>
      <c r="Y21" s="104">
        <f ca="1">SUM(janvier!BE22)</f>
        <v>0</v>
      </c>
      <c r="Z21" s="104">
        <f ca="1">SUM(janvier!BF22)</f>
        <v>0</v>
      </c>
      <c r="AA21" s="104">
        <f ca="1">SUM(janvier!BG22)</f>
        <v>0</v>
      </c>
      <c r="AB21" s="104">
        <f ca="1">SUM(janvier!BH22)</f>
        <v>0</v>
      </c>
      <c r="AC21" s="104">
        <f ca="1">SUM(janvier!BI22)</f>
        <v>0</v>
      </c>
      <c r="AD21" s="104">
        <f ca="1">SUM(janvier!BJ22)</f>
        <v>0</v>
      </c>
      <c r="AE21" s="104">
        <f ca="1">SUM(janvier!BK22)</f>
        <v>0</v>
      </c>
      <c r="AF21" s="104">
        <f ca="1">SUM(janvier!BL22)</f>
        <v>0</v>
      </c>
      <c r="AG21" s="104">
        <f ca="1">SUM(janvier!BM22)</f>
        <v>0</v>
      </c>
      <c r="AH21" s="104">
        <f ca="1">SUM(janvier!BN22)</f>
        <v>0</v>
      </c>
      <c r="AJ21" s="92">
        <f t="shared" ca="1" si="0"/>
        <v>31</v>
      </c>
      <c r="AK21" s="92">
        <f t="shared" ca="1" si="1"/>
        <v>21</v>
      </c>
      <c r="AL21" s="139">
        <f t="shared" ca="1" si="2"/>
        <v>33</v>
      </c>
    </row>
    <row r="22" spans="1:38" ht="20.100000000000001" customHeight="1" x14ac:dyDescent="0.15">
      <c r="A22" s="102">
        <f>Cycles!C21</f>
        <v>1178</v>
      </c>
      <c r="B22" s="103">
        <f>Cycles!D21</f>
        <v>0</v>
      </c>
      <c r="C22" s="104">
        <f ca="1">SUM(janvier!AI23)</f>
        <v>0</v>
      </c>
      <c r="D22" s="104">
        <f ca="1">SUM(janvier!AJ23)</f>
        <v>0</v>
      </c>
      <c r="E22" s="104">
        <f ca="1">SUM(janvier!AK23)</f>
        <v>0</v>
      </c>
      <c r="F22" s="104">
        <f ca="1">SUM(janvier!AL23)</f>
        <v>0</v>
      </c>
      <c r="G22" s="104">
        <f ca="1">SUM(janvier!AM23)</f>
        <v>0</v>
      </c>
      <c r="H22" s="104">
        <f ca="1">SUM(janvier!AN23)</f>
        <v>21</v>
      </c>
      <c r="I22" s="104">
        <f ca="1">SUM(janvier!AO23)</f>
        <v>0</v>
      </c>
      <c r="J22" s="104">
        <f ca="1">SUM(janvier!AP23)</f>
        <v>0</v>
      </c>
      <c r="K22" s="104">
        <f ca="1">SUM(janvier!AQ23)</f>
        <v>0</v>
      </c>
      <c r="L22" s="104">
        <f ca="1">SUM(janvier!AR23)</f>
        <v>0</v>
      </c>
      <c r="M22" s="104">
        <f ca="1">SUM(janvier!AS23)</f>
        <v>0</v>
      </c>
      <c r="N22" s="104">
        <f ca="1">SUM(janvier!AT23)</f>
        <v>10</v>
      </c>
      <c r="O22" s="104">
        <f ca="1">SUM(janvier!AU23)</f>
        <v>0</v>
      </c>
      <c r="P22" s="104">
        <f ca="1">SUM(janvier!AV23)</f>
        <v>0</v>
      </c>
      <c r="Q22" s="104">
        <f ca="1">SUM(janvier!AW23)</f>
        <v>0</v>
      </c>
      <c r="R22" s="104">
        <f ca="1">SUM(janvier!AX23)</f>
        <v>0</v>
      </c>
      <c r="S22" s="104">
        <f ca="1">SUM(janvier!AY23)</f>
        <v>0</v>
      </c>
      <c r="T22" s="104">
        <f ca="1">SUM(janvier!AZ23)</f>
        <v>0</v>
      </c>
      <c r="U22" s="104">
        <f ca="1">SUM(janvier!BA23)</f>
        <v>0</v>
      </c>
      <c r="V22" s="104">
        <f ca="1">SUM(janvier!BB23)</f>
        <v>0</v>
      </c>
      <c r="W22" s="104">
        <f ca="1">SUM(janvier!BC23)</f>
        <v>0</v>
      </c>
      <c r="X22" s="104">
        <f ca="1">SUM(janvier!BD23)</f>
        <v>0</v>
      </c>
      <c r="Y22" s="104">
        <f ca="1">SUM(janvier!BE23)</f>
        <v>0</v>
      </c>
      <c r="Z22" s="104">
        <f ca="1">SUM(janvier!BF23)</f>
        <v>0</v>
      </c>
      <c r="AA22" s="104">
        <f ca="1">SUM(janvier!BG23)</f>
        <v>0</v>
      </c>
      <c r="AB22" s="104">
        <f ca="1">SUM(janvier!BH23)</f>
        <v>0</v>
      </c>
      <c r="AC22" s="104">
        <f ca="1">SUM(janvier!BI23)</f>
        <v>0</v>
      </c>
      <c r="AD22" s="104">
        <f ca="1">SUM(janvier!BJ23)</f>
        <v>0</v>
      </c>
      <c r="AE22" s="104">
        <f ca="1">SUM(janvier!BK23)</f>
        <v>0</v>
      </c>
      <c r="AF22" s="104">
        <f ca="1">SUM(janvier!BL23)</f>
        <v>0</v>
      </c>
      <c r="AG22" s="104">
        <f ca="1">SUM(janvier!BM23)</f>
        <v>0</v>
      </c>
      <c r="AH22" s="104">
        <f ca="1">SUM(janvier!BN23)</f>
        <v>0</v>
      </c>
      <c r="AJ22" s="92">
        <f t="shared" ca="1" si="0"/>
        <v>31</v>
      </c>
      <c r="AK22" s="92">
        <f t="shared" ca="1" si="1"/>
        <v>21</v>
      </c>
      <c r="AL22" s="139">
        <f t="shared" ca="1" si="2"/>
        <v>0</v>
      </c>
    </row>
    <row r="23" spans="1:38" ht="20.100000000000001" customHeight="1" x14ac:dyDescent="0.15">
      <c r="A23" s="102">
        <f>Cycles!C22</f>
        <v>655960</v>
      </c>
      <c r="B23" s="103">
        <f>Cycles!D22</f>
        <v>0</v>
      </c>
      <c r="C23" s="104">
        <f ca="1">SUM(janvier!AI24)</f>
        <v>10</v>
      </c>
      <c r="D23" s="104">
        <f ca="1">SUM(janvier!AJ24)</f>
        <v>0</v>
      </c>
      <c r="E23" s="104">
        <f ca="1">SUM(janvier!AK24)</f>
        <v>0</v>
      </c>
      <c r="F23" s="104">
        <f ca="1">SUM(janvier!AL24)</f>
        <v>0</v>
      </c>
      <c r="G23" s="104">
        <f ca="1">SUM(janvier!AM24)</f>
        <v>0</v>
      </c>
      <c r="H23" s="104">
        <f ca="1">SUM(janvier!AN24)</f>
        <v>0</v>
      </c>
      <c r="I23" s="104">
        <f ca="1">SUM(janvier!AO24)</f>
        <v>0</v>
      </c>
      <c r="J23" s="104">
        <f ca="1">SUM(janvier!AP24)</f>
        <v>0</v>
      </c>
      <c r="K23" s="104">
        <f ca="1">SUM(janvier!AQ24)</f>
        <v>0</v>
      </c>
      <c r="L23" s="104">
        <f ca="1">SUM(janvier!AR24)</f>
        <v>0</v>
      </c>
      <c r="M23" s="104">
        <f ca="1">SUM(janvier!AS24)</f>
        <v>11</v>
      </c>
      <c r="N23" s="104">
        <f ca="1">SUM(janvier!AT24)</f>
        <v>10</v>
      </c>
      <c r="O23" s="104">
        <f ca="1">SUM(janvier!AU24)</f>
        <v>0</v>
      </c>
      <c r="P23" s="104">
        <f ca="1">SUM(janvier!AV24)</f>
        <v>0</v>
      </c>
      <c r="Q23" s="104">
        <f ca="1">SUM(janvier!AW24)</f>
        <v>0</v>
      </c>
      <c r="R23" s="104">
        <f ca="1">SUM(janvier!AX24)</f>
        <v>0</v>
      </c>
      <c r="S23" s="104">
        <f ca="1">SUM(janvier!AY24)</f>
        <v>0</v>
      </c>
      <c r="T23" s="104">
        <f ca="1">SUM(janvier!AZ24)</f>
        <v>0</v>
      </c>
      <c r="U23" s="104">
        <f ca="1">SUM(janvier!BA24)</f>
        <v>0</v>
      </c>
      <c r="V23" s="104">
        <f ca="1">SUM(janvier!BB24)</f>
        <v>0</v>
      </c>
      <c r="W23" s="104">
        <f ca="1">SUM(janvier!BC24)</f>
        <v>0</v>
      </c>
      <c r="X23" s="104">
        <f ca="1">SUM(janvier!BD24)</f>
        <v>0</v>
      </c>
      <c r="Y23" s="104">
        <f ca="1">SUM(janvier!BE24)</f>
        <v>0</v>
      </c>
      <c r="Z23" s="104">
        <f ca="1">SUM(janvier!BF24)</f>
        <v>0</v>
      </c>
      <c r="AA23" s="104">
        <f ca="1">SUM(janvier!BG24)</f>
        <v>0</v>
      </c>
      <c r="AB23" s="104">
        <f ca="1">SUM(janvier!BH24)</f>
        <v>0</v>
      </c>
      <c r="AC23" s="104">
        <f ca="1">SUM(janvier!BI24)</f>
        <v>0</v>
      </c>
      <c r="AD23" s="104">
        <f ca="1">SUM(janvier!BJ24)</f>
        <v>0</v>
      </c>
      <c r="AE23" s="104">
        <f ca="1">SUM(janvier!BK24)</f>
        <v>0</v>
      </c>
      <c r="AF23" s="104">
        <f ca="1">SUM(janvier!BL24)</f>
        <v>0</v>
      </c>
      <c r="AG23" s="104">
        <f ca="1">SUM(janvier!BM24)</f>
        <v>0</v>
      </c>
      <c r="AH23" s="104">
        <f ca="1">SUM(janvier!BN24)</f>
        <v>0</v>
      </c>
      <c r="AJ23" s="92">
        <f t="shared" ca="1" si="0"/>
        <v>31</v>
      </c>
      <c r="AK23" s="92">
        <f t="shared" ca="1" si="1"/>
        <v>21</v>
      </c>
      <c r="AL23" s="139">
        <f t="shared" ca="1" si="2"/>
        <v>33</v>
      </c>
    </row>
    <row r="24" spans="1:38" ht="20.100000000000001" customHeight="1" x14ac:dyDescent="0.15">
      <c r="A24" s="102">
        <f>Cycles!C23</f>
        <v>3406</v>
      </c>
      <c r="B24" s="103">
        <f>Cycles!D23</f>
        <v>0</v>
      </c>
      <c r="C24" s="104">
        <f ca="1">SUM(janvier!AI25)</f>
        <v>0</v>
      </c>
      <c r="D24" s="104">
        <f ca="1">SUM(janvier!AJ25)</f>
        <v>0</v>
      </c>
      <c r="E24" s="104">
        <f ca="1">SUM(janvier!AK25)</f>
        <v>0</v>
      </c>
      <c r="F24" s="104">
        <f ca="1">SUM(janvier!AL25)</f>
        <v>0</v>
      </c>
      <c r="G24" s="104">
        <f ca="1">SUM(janvier!AM25)</f>
        <v>0</v>
      </c>
      <c r="H24" s="104">
        <f ca="1">SUM(janvier!AN25)</f>
        <v>0</v>
      </c>
      <c r="I24" s="104">
        <f ca="1">SUM(janvier!AO25)</f>
        <v>0</v>
      </c>
      <c r="J24" s="104">
        <f ca="1">SUM(janvier!AP25)</f>
        <v>0</v>
      </c>
      <c r="K24" s="104">
        <f ca="1">SUM(janvier!AQ25)</f>
        <v>0</v>
      </c>
      <c r="L24" s="104">
        <f ca="1">SUM(janvier!AR25)</f>
        <v>0</v>
      </c>
      <c r="M24" s="104">
        <f ca="1">SUM(janvier!AS25)</f>
        <v>0</v>
      </c>
      <c r="N24" s="104">
        <f ca="1">SUM(janvier!AT25)</f>
        <v>0</v>
      </c>
      <c r="O24" s="104">
        <f ca="1">SUM(janvier!AU25)</f>
        <v>0</v>
      </c>
      <c r="P24" s="104">
        <f ca="1">SUM(janvier!AV25)</f>
        <v>0</v>
      </c>
      <c r="Q24" s="104">
        <f ca="1">SUM(janvier!AW25)</f>
        <v>0</v>
      </c>
      <c r="R24" s="104">
        <f ca="1">SUM(janvier!AX25)</f>
        <v>0</v>
      </c>
      <c r="S24" s="104">
        <f ca="1">SUM(janvier!AY25)</f>
        <v>0</v>
      </c>
      <c r="T24" s="104">
        <f ca="1">SUM(janvier!AZ25)</f>
        <v>0</v>
      </c>
      <c r="U24" s="104">
        <f ca="1">SUM(janvier!BA25)</f>
        <v>0</v>
      </c>
      <c r="V24" s="104">
        <f ca="1">SUM(janvier!BB25)</f>
        <v>0</v>
      </c>
      <c r="W24" s="104">
        <f ca="1">SUM(janvier!BC25)</f>
        <v>0</v>
      </c>
      <c r="X24" s="104">
        <f ca="1">SUM(janvier!BD25)</f>
        <v>31</v>
      </c>
      <c r="Y24" s="104">
        <f ca="1">SUM(janvier!BE25)</f>
        <v>0</v>
      </c>
      <c r="Z24" s="104">
        <f ca="1">SUM(janvier!BF25)</f>
        <v>0</v>
      </c>
      <c r="AA24" s="104">
        <f ca="1">SUM(janvier!BG25)</f>
        <v>0</v>
      </c>
      <c r="AB24" s="104">
        <f ca="1">SUM(janvier!BH25)</f>
        <v>0</v>
      </c>
      <c r="AC24" s="104">
        <f ca="1">SUM(janvier!BI25)</f>
        <v>0</v>
      </c>
      <c r="AD24" s="104">
        <f ca="1">SUM(janvier!BJ25)</f>
        <v>0</v>
      </c>
      <c r="AE24" s="104">
        <f ca="1">SUM(janvier!BK25)</f>
        <v>0</v>
      </c>
      <c r="AF24" s="104">
        <f ca="1">SUM(janvier!BL25)</f>
        <v>0</v>
      </c>
      <c r="AG24" s="104">
        <f ca="1">SUM(janvier!BM25)</f>
        <v>0</v>
      </c>
      <c r="AH24" s="104">
        <f ca="1">SUM(janvier!BN25)</f>
        <v>0</v>
      </c>
      <c r="AJ24" s="92">
        <f t="shared" ca="1" si="0"/>
        <v>31</v>
      </c>
      <c r="AK24" s="92">
        <f t="shared" ca="1" si="1"/>
        <v>0</v>
      </c>
      <c r="AL24" s="139">
        <f t="shared" ca="1" si="2"/>
        <v>0</v>
      </c>
    </row>
    <row r="25" spans="1:38" ht="20.100000000000001" customHeight="1" x14ac:dyDescent="0.15">
      <c r="A25" s="102">
        <f>Cycles!C24</f>
        <v>2553</v>
      </c>
      <c r="B25" s="103">
        <f>Cycles!D24</f>
        <v>0</v>
      </c>
      <c r="C25" s="104">
        <f ca="1">SUM(janvier!AI26)</f>
        <v>10</v>
      </c>
      <c r="D25" s="104">
        <f ca="1">SUM(janvier!AJ26)</f>
        <v>0</v>
      </c>
      <c r="E25" s="104">
        <f ca="1">SUM(janvier!AK26)</f>
        <v>0</v>
      </c>
      <c r="F25" s="104">
        <f ca="1">SUM(janvier!AL26)</f>
        <v>0</v>
      </c>
      <c r="G25" s="104">
        <f ca="1">SUM(janvier!AM26)</f>
        <v>0</v>
      </c>
      <c r="H25" s="104">
        <f ca="1">SUM(janvier!AN26)</f>
        <v>0</v>
      </c>
      <c r="I25" s="104">
        <f ca="1">SUM(janvier!AO26)</f>
        <v>0</v>
      </c>
      <c r="J25" s="104">
        <f ca="1">SUM(janvier!AP26)</f>
        <v>0</v>
      </c>
      <c r="K25" s="104">
        <f ca="1">SUM(janvier!AQ26)</f>
        <v>0</v>
      </c>
      <c r="L25" s="104">
        <f ca="1">SUM(janvier!AR26)</f>
        <v>0</v>
      </c>
      <c r="M25" s="104">
        <f ca="1">SUM(janvier!AS26)</f>
        <v>11</v>
      </c>
      <c r="N25" s="104">
        <f ca="1">SUM(janvier!AT26)</f>
        <v>10</v>
      </c>
      <c r="O25" s="104">
        <f ca="1">SUM(janvier!AU26)</f>
        <v>0</v>
      </c>
      <c r="P25" s="104">
        <f ca="1">SUM(janvier!AV26)</f>
        <v>0</v>
      </c>
      <c r="Q25" s="104">
        <f ca="1">SUM(janvier!AW26)</f>
        <v>0</v>
      </c>
      <c r="R25" s="104">
        <f ca="1">SUM(janvier!AX26)</f>
        <v>0</v>
      </c>
      <c r="S25" s="104">
        <f ca="1">SUM(janvier!AY26)</f>
        <v>0</v>
      </c>
      <c r="T25" s="104">
        <f ca="1">SUM(janvier!AZ26)</f>
        <v>0</v>
      </c>
      <c r="U25" s="104">
        <f ca="1">SUM(janvier!BA26)</f>
        <v>0</v>
      </c>
      <c r="V25" s="104">
        <f ca="1">SUM(janvier!BB26)</f>
        <v>0</v>
      </c>
      <c r="W25" s="104">
        <f ca="1">SUM(janvier!BC26)</f>
        <v>0</v>
      </c>
      <c r="X25" s="104">
        <f ca="1">SUM(janvier!BD26)</f>
        <v>0</v>
      </c>
      <c r="Y25" s="104">
        <f ca="1">SUM(janvier!BE26)</f>
        <v>0</v>
      </c>
      <c r="Z25" s="104">
        <f ca="1">SUM(janvier!BF26)</f>
        <v>0</v>
      </c>
      <c r="AA25" s="104">
        <f ca="1">SUM(janvier!BG26)</f>
        <v>0</v>
      </c>
      <c r="AB25" s="104">
        <f ca="1">SUM(janvier!BH26)</f>
        <v>0</v>
      </c>
      <c r="AC25" s="104">
        <f ca="1">SUM(janvier!BI26)</f>
        <v>0</v>
      </c>
      <c r="AD25" s="104">
        <f ca="1">SUM(janvier!BJ26)</f>
        <v>0</v>
      </c>
      <c r="AE25" s="104">
        <f ca="1">SUM(janvier!BK26)</f>
        <v>0</v>
      </c>
      <c r="AF25" s="104">
        <f ca="1">SUM(janvier!BL26)</f>
        <v>0</v>
      </c>
      <c r="AG25" s="104">
        <f ca="1">SUM(janvier!BM26)</f>
        <v>0</v>
      </c>
      <c r="AH25" s="104">
        <f ca="1">SUM(janvier!BN26)</f>
        <v>0</v>
      </c>
      <c r="AJ25" s="92">
        <f t="shared" ca="1" si="0"/>
        <v>31</v>
      </c>
      <c r="AK25" s="92">
        <f t="shared" ca="1" si="1"/>
        <v>21</v>
      </c>
      <c r="AL25" s="139">
        <f t="shared" ca="1" si="2"/>
        <v>33</v>
      </c>
    </row>
    <row r="26" spans="1:38" ht="20.100000000000001" customHeight="1" x14ac:dyDescent="0.15">
      <c r="A26" s="102">
        <f>Cycles!C25</f>
        <v>6800</v>
      </c>
      <c r="B26" s="103">
        <f>Cycles!D25</f>
        <v>0</v>
      </c>
      <c r="C26" s="104">
        <f ca="1">SUM(janvier!AI27)</f>
        <v>10</v>
      </c>
      <c r="D26" s="104">
        <f ca="1">SUM(janvier!AJ27)</f>
        <v>0</v>
      </c>
      <c r="E26" s="104">
        <f ca="1">SUM(janvier!AK27)</f>
        <v>0</v>
      </c>
      <c r="F26" s="104">
        <f ca="1">SUM(janvier!AL27)</f>
        <v>0</v>
      </c>
      <c r="G26" s="104">
        <f ca="1">SUM(janvier!AM27)</f>
        <v>0</v>
      </c>
      <c r="H26" s="104">
        <f ca="1">SUM(janvier!AN27)</f>
        <v>0</v>
      </c>
      <c r="I26" s="104">
        <f ca="1">SUM(janvier!AO27)</f>
        <v>0</v>
      </c>
      <c r="J26" s="104">
        <f ca="1">SUM(janvier!AP27)</f>
        <v>0</v>
      </c>
      <c r="K26" s="104">
        <f ca="1">SUM(janvier!AQ27)</f>
        <v>0</v>
      </c>
      <c r="L26" s="104">
        <f ca="1">SUM(janvier!AR27)</f>
        <v>0</v>
      </c>
      <c r="M26" s="104">
        <f ca="1">SUM(janvier!AS27)</f>
        <v>11</v>
      </c>
      <c r="N26" s="104">
        <f ca="1">SUM(janvier!AT27)</f>
        <v>10</v>
      </c>
      <c r="O26" s="104">
        <f ca="1">SUM(janvier!AU27)</f>
        <v>0</v>
      </c>
      <c r="P26" s="104">
        <f ca="1">SUM(janvier!AV27)</f>
        <v>0</v>
      </c>
      <c r="Q26" s="104">
        <f ca="1">SUM(janvier!AW27)</f>
        <v>0</v>
      </c>
      <c r="R26" s="104">
        <f ca="1">SUM(janvier!AX27)</f>
        <v>0</v>
      </c>
      <c r="S26" s="104">
        <f ca="1">SUM(janvier!AY27)</f>
        <v>0</v>
      </c>
      <c r="T26" s="104">
        <f ca="1">SUM(janvier!AZ27)</f>
        <v>0</v>
      </c>
      <c r="U26" s="104">
        <f ca="1">SUM(janvier!BA27)</f>
        <v>0</v>
      </c>
      <c r="V26" s="104">
        <f ca="1">SUM(janvier!BB27)</f>
        <v>0</v>
      </c>
      <c r="W26" s="104">
        <f ca="1">SUM(janvier!BC27)</f>
        <v>0</v>
      </c>
      <c r="X26" s="104">
        <f ca="1">SUM(janvier!BD27)</f>
        <v>0</v>
      </c>
      <c r="Y26" s="104">
        <f ca="1">SUM(janvier!BE27)</f>
        <v>0</v>
      </c>
      <c r="Z26" s="104">
        <f ca="1">SUM(janvier!BF27)</f>
        <v>0</v>
      </c>
      <c r="AA26" s="104">
        <f ca="1">SUM(janvier!BG27)</f>
        <v>0</v>
      </c>
      <c r="AB26" s="104">
        <f ca="1">SUM(janvier!BH27)</f>
        <v>0</v>
      </c>
      <c r="AC26" s="104">
        <f ca="1">SUM(janvier!BI27)</f>
        <v>0</v>
      </c>
      <c r="AD26" s="104">
        <f ca="1">SUM(janvier!BJ27)</f>
        <v>0</v>
      </c>
      <c r="AE26" s="104">
        <f ca="1">SUM(janvier!BK27)</f>
        <v>0</v>
      </c>
      <c r="AF26" s="104">
        <f ca="1">SUM(janvier!BL27)</f>
        <v>0</v>
      </c>
      <c r="AG26" s="104">
        <f ca="1">SUM(janvier!BM27)</f>
        <v>0</v>
      </c>
      <c r="AH26" s="104">
        <f ca="1">SUM(janvier!BN27)</f>
        <v>0</v>
      </c>
      <c r="AJ26" s="92">
        <f t="shared" ca="1" si="0"/>
        <v>31</v>
      </c>
      <c r="AK26" s="92">
        <f t="shared" ca="1" si="1"/>
        <v>21</v>
      </c>
      <c r="AL26" s="139">
        <f t="shared" ca="1" si="2"/>
        <v>33</v>
      </c>
    </row>
    <row r="27" spans="1:38" ht="20.100000000000001" customHeight="1" x14ac:dyDescent="0.15">
      <c r="A27" s="102">
        <f>Cycles!C26</f>
        <v>10941</v>
      </c>
      <c r="B27" s="103">
        <f>Cycles!D26</f>
        <v>0</v>
      </c>
      <c r="C27" s="104">
        <f ca="1">SUM(janvier!AI28)</f>
        <v>10</v>
      </c>
      <c r="D27" s="104">
        <f ca="1">SUM(janvier!AJ28)</f>
        <v>0</v>
      </c>
      <c r="E27" s="104">
        <f ca="1">SUM(janvier!AK28)</f>
        <v>0</v>
      </c>
      <c r="F27" s="104">
        <f ca="1">SUM(janvier!AL28)</f>
        <v>0</v>
      </c>
      <c r="G27" s="104">
        <f ca="1">SUM(janvier!AM28)</f>
        <v>0</v>
      </c>
      <c r="H27" s="104">
        <f ca="1">SUM(janvier!AN28)</f>
        <v>0</v>
      </c>
      <c r="I27" s="104">
        <f ca="1">SUM(janvier!AO28)</f>
        <v>0</v>
      </c>
      <c r="J27" s="104">
        <f ca="1">SUM(janvier!AP28)</f>
        <v>0</v>
      </c>
      <c r="K27" s="104">
        <f ca="1">SUM(janvier!AQ28)</f>
        <v>0</v>
      </c>
      <c r="L27" s="104">
        <f ca="1">SUM(janvier!AR28)</f>
        <v>0</v>
      </c>
      <c r="M27" s="104">
        <f ca="1">SUM(janvier!AS28)</f>
        <v>11</v>
      </c>
      <c r="N27" s="104">
        <f ca="1">SUM(janvier!AT28)</f>
        <v>10</v>
      </c>
      <c r="O27" s="104">
        <f ca="1">SUM(janvier!AU28)</f>
        <v>0</v>
      </c>
      <c r="P27" s="104">
        <f ca="1">SUM(janvier!AV28)</f>
        <v>0</v>
      </c>
      <c r="Q27" s="104">
        <f ca="1">SUM(janvier!AW28)</f>
        <v>0</v>
      </c>
      <c r="R27" s="104">
        <f ca="1">SUM(janvier!AX28)</f>
        <v>0</v>
      </c>
      <c r="S27" s="104">
        <f ca="1">SUM(janvier!AY28)</f>
        <v>0</v>
      </c>
      <c r="T27" s="104">
        <f ca="1">SUM(janvier!AZ28)</f>
        <v>0</v>
      </c>
      <c r="U27" s="104">
        <f ca="1">SUM(janvier!BA28)</f>
        <v>0</v>
      </c>
      <c r="V27" s="104">
        <f ca="1">SUM(janvier!BB28)</f>
        <v>0</v>
      </c>
      <c r="W27" s="104">
        <f ca="1">SUM(janvier!BC28)</f>
        <v>0</v>
      </c>
      <c r="X27" s="104">
        <f ca="1">SUM(janvier!BD28)</f>
        <v>0</v>
      </c>
      <c r="Y27" s="104">
        <f ca="1">SUM(janvier!BE28)</f>
        <v>0</v>
      </c>
      <c r="Z27" s="104">
        <f ca="1">SUM(janvier!BF28)</f>
        <v>0</v>
      </c>
      <c r="AA27" s="104">
        <f ca="1">SUM(janvier!BG28)</f>
        <v>0</v>
      </c>
      <c r="AB27" s="104">
        <f ca="1">SUM(janvier!BH28)</f>
        <v>0</v>
      </c>
      <c r="AC27" s="104">
        <f ca="1">SUM(janvier!BI28)</f>
        <v>0</v>
      </c>
      <c r="AD27" s="104">
        <f ca="1">SUM(janvier!BJ28)</f>
        <v>0</v>
      </c>
      <c r="AE27" s="104">
        <f ca="1">SUM(janvier!BK28)</f>
        <v>0</v>
      </c>
      <c r="AF27" s="104">
        <f ca="1">SUM(janvier!BL28)</f>
        <v>0</v>
      </c>
      <c r="AG27" s="104">
        <f ca="1">SUM(janvier!BM28)</f>
        <v>0</v>
      </c>
      <c r="AH27" s="104">
        <f ca="1">SUM(janvier!BN28)</f>
        <v>0</v>
      </c>
      <c r="AJ27" s="92">
        <f t="shared" ca="1" si="0"/>
        <v>31</v>
      </c>
      <c r="AK27" s="92">
        <f t="shared" ca="1" si="1"/>
        <v>21</v>
      </c>
      <c r="AL27" s="139">
        <f t="shared" ca="1" si="2"/>
        <v>33</v>
      </c>
    </row>
    <row r="28" spans="1:38" ht="20.100000000000001" customHeight="1" x14ac:dyDescent="0.15">
      <c r="A28" s="102">
        <f>Cycles!C27</f>
        <v>0</v>
      </c>
      <c r="B28" s="103">
        <f>Cycles!D27</f>
        <v>0</v>
      </c>
      <c r="C28" s="104">
        <f>SUM(janvier!AI29)</f>
        <v>0</v>
      </c>
      <c r="D28" s="104">
        <f>SUM(janvier!AJ29)</f>
        <v>0</v>
      </c>
      <c r="E28" s="104">
        <f>SUM(janvier!AK29)</f>
        <v>0</v>
      </c>
      <c r="F28" s="104">
        <f>SUM(janvier!AL29)</f>
        <v>0</v>
      </c>
      <c r="G28" s="104">
        <f>SUM(janvier!AM29)</f>
        <v>0</v>
      </c>
      <c r="H28" s="104">
        <f>SUM(janvier!AN29)</f>
        <v>0</v>
      </c>
      <c r="I28" s="104">
        <f>SUM(janvier!AO29)</f>
        <v>0</v>
      </c>
      <c r="J28" s="104">
        <f>SUM(janvier!AP29)</f>
        <v>0</v>
      </c>
      <c r="K28" s="104">
        <f>SUM(janvier!AQ29)</f>
        <v>0</v>
      </c>
      <c r="L28" s="104">
        <f>SUM(janvier!AR29)</f>
        <v>0</v>
      </c>
      <c r="M28" s="104">
        <f>SUM(janvier!AS29)</f>
        <v>0</v>
      </c>
      <c r="N28" s="104">
        <f>SUM(janvier!AT29)</f>
        <v>0</v>
      </c>
      <c r="O28" s="104">
        <f>SUM(janvier!AU29)</f>
        <v>0</v>
      </c>
      <c r="P28" s="104">
        <f>SUM(janvier!AV29)</f>
        <v>0</v>
      </c>
      <c r="Q28" s="104">
        <f>SUM(janvier!AW29)</f>
        <v>0</v>
      </c>
      <c r="R28" s="104">
        <f>SUM(janvier!AX29)</f>
        <v>0</v>
      </c>
      <c r="S28" s="104">
        <f>SUM(janvier!AY29)</f>
        <v>0</v>
      </c>
      <c r="T28" s="104">
        <f>SUM(janvier!AZ29)</f>
        <v>0</v>
      </c>
      <c r="U28" s="104">
        <f>SUM(janvier!BA29)</f>
        <v>0</v>
      </c>
      <c r="V28" s="104">
        <f>SUM(janvier!BB29)</f>
        <v>0</v>
      </c>
      <c r="W28" s="104">
        <f>SUM(janvier!BC29)</f>
        <v>0</v>
      </c>
      <c r="X28" s="104">
        <f>SUM(janvier!BD29)</f>
        <v>0</v>
      </c>
      <c r="Y28" s="104">
        <f>SUM(janvier!BE29)</f>
        <v>0</v>
      </c>
      <c r="Z28" s="104">
        <f>SUM(janvier!BF29)</f>
        <v>0</v>
      </c>
      <c r="AA28" s="104">
        <f>SUM(janvier!BG29)</f>
        <v>0</v>
      </c>
      <c r="AB28" s="104">
        <f>SUM(janvier!BH29)</f>
        <v>0</v>
      </c>
      <c r="AC28" s="104">
        <f>SUM(janvier!BI29)</f>
        <v>0</v>
      </c>
      <c r="AD28" s="104">
        <f>SUM(janvier!BJ29)</f>
        <v>0</v>
      </c>
      <c r="AE28" s="104">
        <f>SUM(janvier!BK29)</f>
        <v>0</v>
      </c>
      <c r="AF28" s="104">
        <f>SUM(janvier!BL29)</f>
        <v>0</v>
      </c>
      <c r="AG28" s="104">
        <f>SUM(janvier!BM29)</f>
        <v>0</v>
      </c>
      <c r="AH28" s="104">
        <f>SUM(janvier!BN29)</f>
        <v>0</v>
      </c>
      <c r="AJ28" s="92">
        <f t="shared" si="0"/>
        <v>0</v>
      </c>
      <c r="AK28" s="92">
        <f t="shared" si="1"/>
        <v>0</v>
      </c>
      <c r="AL28" s="139">
        <f t="shared" si="2"/>
        <v>0</v>
      </c>
    </row>
    <row r="29" spans="1:38" ht="20.100000000000001" customHeight="1" x14ac:dyDescent="0.15">
      <c r="A29" s="102">
        <f>Cycles!C28</f>
        <v>1041</v>
      </c>
      <c r="B29" s="103">
        <f>Cycles!D28</f>
        <v>0</v>
      </c>
      <c r="C29" s="104">
        <f ca="1">SUM(janvier!AI30)</f>
        <v>0</v>
      </c>
      <c r="D29" s="104">
        <f ca="1">SUM(janvier!AJ30)</f>
        <v>21</v>
      </c>
      <c r="E29" s="104">
        <f ca="1">SUM(janvier!AK30)</f>
        <v>0</v>
      </c>
      <c r="F29" s="104">
        <f ca="1">SUM(janvier!AL30)</f>
        <v>0</v>
      </c>
      <c r="G29" s="104">
        <f ca="1">SUM(janvier!AM30)</f>
        <v>0</v>
      </c>
      <c r="H29" s="104">
        <f ca="1">SUM(janvier!AN30)</f>
        <v>0</v>
      </c>
      <c r="I29" s="104">
        <f ca="1">SUM(janvier!AO30)</f>
        <v>0</v>
      </c>
      <c r="J29" s="104">
        <f ca="1">SUM(janvier!AP30)</f>
        <v>0</v>
      </c>
      <c r="K29" s="104">
        <f ca="1">SUM(janvier!AQ30)</f>
        <v>0</v>
      </c>
      <c r="L29" s="104">
        <f ca="1">SUM(janvier!AR30)</f>
        <v>0</v>
      </c>
      <c r="M29" s="104">
        <f ca="1">SUM(janvier!AS30)</f>
        <v>0</v>
      </c>
      <c r="N29" s="104">
        <f ca="1">SUM(janvier!AT30)</f>
        <v>10</v>
      </c>
      <c r="O29" s="104">
        <f ca="1">SUM(janvier!AU30)</f>
        <v>0</v>
      </c>
      <c r="P29" s="104">
        <f ca="1">SUM(janvier!AV30)</f>
        <v>0</v>
      </c>
      <c r="Q29" s="104">
        <f ca="1">SUM(janvier!AW30)</f>
        <v>0</v>
      </c>
      <c r="R29" s="104">
        <f ca="1">SUM(janvier!AX30)</f>
        <v>0</v>
      </c>
      <c r="S29" s="104">
        <f ca="1">SUM(janvier!AY30)</f>
        <v>0</v>
      </c>
      <c r="T29" s="104">
        <f ca="1">SUM(janvier!AZ30)</f>
        <v>0</v>
      </c>
      <c r="U29" s="104">
        <f ca="1">SUM(janvier!BA30)</f>
        <v>0</v>
      </c>
      <c r="V29" s="104">
        <f ca="1">SUM(janvier!BB30)</f>
        <v>0</v>
      </c>
      <c r="W29" s="104">
        <f ca="1">SUM(janvier!BC30)</f>
        <v>0</v>
      </c>
      <c r="X29" s="104">
        <f ca="1">SUM(janvier!BD30)</f>
        <v>0</v>
      </c>
      <c r="Y29" s="104">
        <f ca="1">SUM(janvier!BE30)</f>
        <v>0</v>
      </c>
      <c r="Z29" s="104">
        <f ca="1">SUM(janvier!BF30)</f>
        <v>0</v>
      </c>
      <c r="AA29" s="104">
        <f ca="1">SUM(janvier!BG30)</f>
        <v>0</v>
      </c>
      <c r="AB29" s="104">
        <f ca="1">SUM(janvier!BH30)</f>
        <v>0</v>
      </c>
      <c r="AC29" s="104">
        <f ca="1">SUM(janvier!BI30)</f>
        <v>0</v>
      </c>
      <c r="AD29" s="104">
        <f ca="1">SUM(janvier!BJ30)</f>
        <v>0</v>
      </c>
      <c r="AE29" s="104">
        <f ca="1">SUM(janvier!BK30)</f>
        <v>0</v>
      </c>
      <c r="AF29" s="104">
        <f ca="1">SUM(janvier!BL30)</f>
        <v>0</v>
      </c>
      <c r="AG29" s="104">
        <f ca="1">SUM(janvier!BM30)</f>
        <v>0</v>
      </c>
      <c r="AH29" s="104">
        <f ca="1">SUM(janvier!BN30)</f>
        <v>0</v>
      </c>
      <c r="AJ29" s="92">
        <f t="shared" ca="1" si="0"/>
        <v>31</v>
      </c>
      <c r="AK29" s="92">
        <f t="shared" ca="1" si="1"/>
        <v>21</v>
      </c>
      <c r="AL29" s="139">
        <f t="shared" ca="1" si="2"/>
        <v>0</v>
      </c>
    </row>
    <row r="30" spans="1:38" ht="20.100000000000001" customHeight="1" x14ac:dyDescent="0.15">
      <c r="A30" s="102">
        <f>Cycles!C29</f>
        <v>0</v>
      </c>
      <c r="B30" s="103">
        <f>Cycles!D29</f>
        <v>0</v>
      </c>
      <c r="C30" s="104">
        <f>SUM(janvier!AI31)</f>
        <v>0</v>
      </c>
      <c r="D30" s="104">
        <f>SUM(janvier!AJ31)</f>
        <v>0</v>
      </c>
      <c r="E30" s="104">
        <f>SUM(janvier!AK31)</f>
        <v>0</v>
      </c>
      <c r="F30" s="104">
        <f>SUM(janvier!AL31)</f>
        <v>0</v>
      </c>
      <c r="G30" s="104">
        <f>SUM(janvier!AM31)</f>
        <v>0</v>
      </c>
      <c r="H30" s="104">
        <f>SUM(janvier!AN31)</f>
        <v>0</v>
      </c>
      <c r="I30" s="104">
        <f>SUM(janvier!AO31)</f>
        <v>0</v>
      </c>
      <c r="J30" s="104">
        <f>SUM(janvier!AP31)</f>
        <v>0</v>
      </c>
      <c r="K30" s="104">
        <f>SUM(janvier!AQ31)</f>
        <v>0</v>
      </c>
      <c r="L30" s="104">
        <f>SUM(janvier!AR31)</f>
        <v>0</v>
      </c>
      <c r="M30" s="104">
        <f>SUM(janvier!AS31)</f>
        <v>0</v>
      </c>
      <c r="N30" s="104">
        <f>SUM(janvier!AT31)</f>
        <v>0</v>
      </c>
      <c r="O30" s="104">
        <f>SUM(janvier!AU31)</f>
        <v>0</v>
      </c>
      <c r="P30" s="104">
        <f>SUM(janvier!AV31)</f>
        <v>0</v>
      </c>
      <c r="Q30" s="104">
        <f>SUM(janvier!AW31)</f>
        <v>0</v>
      </c>
      <c r="R30" s="104">
        <f>SUM(janvier!AX31)</f>
        <v>0</v>
      </c>
      <c r="S30" s="104">
        <f>SUM(janvier!AY31)</f>
        <v>0</v>
      </c>
      <c r="T30" s="104">
        <f>SUM(janvier!AZ31)</f>
        <v>0</v>
      </c>
      <c r="U30" s="104">
        <f>SUM(janvier!BA31)</f>
        <v>0</v>
      </c>
      <c r="V30" s="104">
        <f>SUM(janvier!BB31)</f>
        <v>0</v>
      </c>
      <c r="W30" s="104">
        <f>SUM(janvier!BC31)</f>
        <v>0</v>
      </c>
      <c r="X30" s="104">
        <f>SUM(janvier!BD31)</f>
        <v>0</v>
      </c>
      <c r="Y30" s="104">
        <f>SUM(janvier!BE31)</f>
        <v>0</v>
      </c>
      <c r="Z30" s="104">
        <f>SUM(janvier!BF31)</f>
        <v>0</v>
      </c>
      <c r="AA30" s="104">
        <f>SUM(janvier!BG31)</f>
        <v>0</v>
      </c>
      <c r="AB30" s="104">
        <f>SUM(janvier!BH31)</f>
        <v>0</v>
      </c>
      <c r="AC30" s="104">
        <f>SUM(janvier!BI31)</f>
        <v>0</v>
      </c>
      <c r="AD30" s="104">
        <f>SUM(janvier!BJ31)</f>
        <v>0</v>
      </c>
      <c r="AE30" s="104">
        <f>SUM(janvier!BK31)</f>
        <v>0</v>
      </c>
      <c r="AF30" s="104">
        <f>SUM(janvier!BL31)</f>
        <v>0</v>
      </c>
      <c r="AG30" s="104">
        <f>SUM(janvier!BM31)</f>
        <v>0</v>
      </c>
      <c r="AH30" s="104">
        <f>SUM(janvier!BN31)</f>
        <v>0</v>
      </c>
      <c r="AJ30" s="92">
        <f t="shared" si="0"/>
        <v>0</v>
      </c>
      <c r="AK30" s="92">
        <f t="shared" si="1"/>
        <v>0</v>
      </c>
      <c r="AL30" s="139">
        <f t="shared" si="2"/>
        <v>0</v>
      </c>
    </row>
    <row r="31" spans="1:38" ht="20.100000000000001" customHeight="1" x14ac:dyDescent="0.15">
      <c r="A31" s="102">
        <f>Cycles!C30</f>
        <v>162494</v>
      </c>
      <c r="B31" s="103">
        <f>Cycles!D30</f>
        <v>0</v>
      </c>
      <c r="C31" s="104">
        <f ca="1">SUM(janvier!AI32)</f>
        <v>0</v>
      </c>
      <c r="D31" s="104">
        <f ca="1">SUM(janvier!AJ32)</f>
        <v>0</v>
      </c>
      <c r="E31" s="104">
        <f ca="1">SUM(janvier!AK32)</f>
        <v>0</v>
      </c>
      <c r="F31" s="104">
        <f ca="1">SUM(janvier!AL32)</f>
        <v>21</v>
      </c>
      <c r="G31" s="104">
        <f ca="1">SUM(janvier!AM32)</f>
        <v>0</v>
      </c>
      <c r="H31" s="104">
        <f ca="1">SUM(janvier!AN32)</f>
        <v>0</v>
      </c>
      <c r="I31" s="104">
        <f ca="1">SUM(janvier!AO32)</f>
        <v>0</v>
      </c>
      <c r="J31" s="104">
        <f ca="1">SUM(janvier!AP32)</f>
        <v>0</v>
      </c>
      <c r="K31" s="104">
        <f ca="1">SUM(janvier!AQ32)</f>
        <v>0</v>
      </c>
      <c r="L31" s="104">
        <f ca="1">SUM(janvier!AR32)</f>
        <v>0</v>
      </c>
      <c r="M31" s="104">
        <f ca="1">SUM(janvier!AS32)</f>
        <v>0</v>
      </c>
      <c r="N31" s="104">
        <f ca="1">SUM(janvier!AT32)</f>
        <v>10</v>
      </c>
      <c r="O31" s="104">
        <f ca="1">SUM(janvier!AU32)</f>
        <v>0</v>
      </c>
      <c r="P31" s="104">
        <f ca="1">SUM(janvier!AV32)</f>
        <v>0</v>
      </c>
      <c r="Q31" s="104">
        <f ca="1">SUM(janvier!AW32)</f>
        <v>0</v>
      </c>
      <c r="R31" s="104">
        <f ca="1">SUM(janvier!AX32)</f>
        <v>0</v>
      </c>
      <c r="S31" s="104">
        <f ca="1">SUM(janvier!AY32)</f>
        <v>0</v>
      </c>
      <c r="T31" s="104">
        <f ca="1">SUM(janvier!AZ32)</f>
        <v>0</v>
      </c>
      <c r="U31" s="104">
        <f ca="1">SUM(janvier!BA32)</f>
        <v>0</v>
      </c>
      <c r="V31" s="104">
        <f ca="1">SUM(janvier!BB32)</f>
        <v>0</v>
      </c>
      <c r="W31" s="104">
        <f ca="1">SUM(janvier!BC32)</f>
        <v>0</v>
      </c>
      <c r="X31" s="104">
        <f ca="1">SUM(janvier!BD32)</f>
        <v>0</v>
      </c>
      <c r="Y31" s="104">
        <f ca="1">SUM(janvier!BE32)</f>
        <v>0</v>
      </c>
      <c r="Z31" s="104">
        <f ca="1">SUM(janvier!BF32)</f>
        <v>0</v>
      </c>
      <c r="AA31" s="104">
        <f ca="1">SUM(janvier!BG32)</f>
        <v>0</v>
      </c>
      <c r="AB31" s="104">
        <f ca="1">SUM(janvier!BH32)</f>
        <v>0</v>
      </c>
      <c r="AC31" s="104">
        <f ca="1">SUM(janvier!BI32)</f>
        <v>0</v>
      </c>
      <c r="AD31" s="104">
        <f ca="1">SUM(janvier!BJ32)</f>
        <v>0</v>
      </c>
      <c r="AE31" s="104">
        <f ca="1">SUM(janvier!BK32)</f>
        <v>0</v>
      </c>
      <c r="AF31" s="104">
        <f ca="1">SUM(janvier!BL32)</f>
        <v>0</v>
      </c>
      <c r="AG31" s="104">
        <f ca="1">SUM(janvier!BM32)</f>
        <v>0</v>
      </c>
      <c r="AH31" s="104">
        <f ca="1">SUM(janvier!BN32)</f>
        <v>0</v>
      </c>
      <c r="AJ31" s="92">
        <f t="shared" ca="1" si="0"/>
        <v>31</v>
      </c>
      <c r="AK31" s="92">
        <f t="shared" ca="1" si="1"/>
        <v>21</v>
      </c>
      <c r="AL31" s="139">
        <f t="shared" ca="1" si="2"/>
        <v>0</v>
      </c>
    </row>
    <row r="32" spans="1:38" ht="20.100000000000001" customHeight="1" x14ac:dyDescent="0.15">
      <c r="A32" s="102">
        <f>Cycles!C31</f>
        <v>656425</v>
      </c>
      <c r="B32" s="103">
        <f>Cycles!D31</f>
        <v>0</v>
      </c>
      <c r="C32" s="104">
        <f ca="1">SUM(janvier!AI33)</f>
        <v>0</v>
      </c>
      <c r="D32" s="104">
        <f ca="1">SUM(janvier!AJ33)</f>
        <v>0</v>
      </c>
      <c r="E32" s="104">
        <f ca="1">SUM(janvier!AK33)</f>
        <v>0</v>
      </c>
      <c r="F32" s="104">
        <f ca="1">SUM(janvier!AL33)</f>
        <v>20</v>
      </c>
      <c r="G32" s="104">
        <f ca="1">SUM(janvier!AM33)</f>
        <v>0</v>
      </c>
      <c r="H32" s="104">
        <f ca="1">SUM(janvier!AN33)</f>
        <v>0</v>
      </c>
      <c r="I32" s="104">
        <f ca="1">SUM(janvier!AO33)</f>
        <v>0</v>
      </c>
      <c r="J32" s="104">
        <f ca="1">SUM(janvier!AP33)</f>
        <v>0</v>
      </c>
      <c r="K32" s="104">
        <f ca="1">SUM(janvier!AQ33)</f>
        <v>0</v>
      </c>
      <c r="L32" s="104">
        <f ca="1">SUM(janvier!AR33)</f>
        <v>0</v>
      </c>
      <c r="M32" s="104">
        <f ca="1">SUM(janvier!AS33)</f>
        <v>0</v>
      </c>
      <c r="N32" s="104">
        <f ca="1">SUM(janvier!AT33)</f>
        <v>11</v>
      </c>
      <c r="O32" s="104">
        <f ca="1">SUM(janvier!AU33)</f>
        <v>0</v>
      </c>
      <c r="P32" s="104">
        <f ca="1">SUM(janvier!AV33)</f>
        <v>0</v>
      </c>
      <c r="Q32" s="104">
        <f ca="1">SUM(janvier!AW33)</f>
        <v>0</v>
      </c>
      <c r="R32" s="104">
        <f ca="1">SUM(janvier!AX33)</f>
        <v>0</v>
      </c>
      <c r="S32" s="104">
        <f ca="1">SUM(janvier!AY33)</f>
        <v>0</v>
      </c>
      <c r="T32" s="104">
        <f ca="1">SUM(janvier!AZ33)</f>
        <v>0</v>
      </c>
      <c r="U32" s="104">
        <f ca="1">SUM(janvier!BA33)</f>
        <v>0</v>
      </c>
      <c r="V32" s="104">
        <f ca="1">SUM(janvier!BB33)</f>
        <v>0</v>
      </c>
      <c r="W32" s="104">
        <f ca="1">SUM(janvier!BC33)</f>
        <v>0</v>
      </c>
      <c r="X32" s="104">
        <f ca="1">SUM(janvier!BD33)</f>
        <v>0</v>
      </c>
      <c r="Y32" s="104">
        <f ca="1">SUM(janvier!BE33)</f>
        <v>0</v>
      </c>
      <c r="Z32" s="104">
        <f ca="1">SUM(janvier!BF33)</f>
        <v>0</v>
      </c>
      <c r="AA32" s="104">
        <f ca="1">SUM(janvier!BG33)</f>
        <v>0</v>
      </c>
      <c r="AB32" s="104">
        <f ca="1">SUM(janvier!BH33)</f>
        <v>0</v>
      </c>
      <c r="AC32" s="104">
        <f ca="1">SUM(janvier!BI33)</f>
        <v>0</v>
      </c>
      <c r="AD32" s="104">
        <f ca="1">SUM(janvier!BJ33)</f>
        <v>0</v>
      </c>
      <c r="AE32" s="104">
        <f ca="1">SUM(janvier!BK33)</f>
        <v>0</v>
      </c>
      <c r="AF32" s="104">
        <f ca="1">SUM(janvier!BL33)</f>
        <v>0</v>
      </c>
      <c r="AG32" s="104">
        <f ca="1">SUM(janvier!BM33)</f>
        <v>0</v>
      </c>
      <c r="AH32" s="104">
        <f ca="1">SUM(janvier!BN33)</f>
        <v>0</v>
      </c>
      <c r="AJ32" s="92">
        <f t="shared" ca="1" si="0"/>
        <v>31</v>
      </c>
      <c r="AK32" s="92">
        <f t="shared" ca="1" si="1"/>
        <v>20</v>
      </c>
      <c r="AL32" s="139">
        <f t="shared" ca="1" si="2"/>
        <v>0</v>
      </c>
    </row>
    <row r="33" spans="1:38" ht="20.100000000000001" customHeight="1" x14ac:dyDescent="0.15">
      <c r="A33" s="102">
        <f>Cycles!C32</f>
        <v>0</v>
      </c>
      <c r="B33" s="103">
        <f>Cycles!D32</f>
        <v>0</v>
      </c>
      <c r="C33" s="104">
        <f>SUM(janvier!AI34)</f>
        <v>0</v>
      </c>
      <c r="D33" s="104">
        <f>SUM(janvier!AJ34)</f>
        <v>0</v>
      </c>
      <c r="E33" s="104">
        <f>SUM(janvier!AK34)</f>
        <v>0</v>
      </c>
      <c r="F33" s="104">
        <f>SUM(janvier!AL34)</f>
        <v>0</v>
      </c>
      <c r="G33" s="104">
        <f>SUM(janvier!AM34)</f>
        <v>0</v>
      </c>
      <c r="H33" s="104">
        <f>SUM(janvier!AN34)</f>
        <v>0</v>
      </c>
      <c r="I33" s="104">
        <f>SUM(janvier!AO34)</f>
        <v>0</v>
      </c>
      <c r="J33" s="104">
        <f>SUM(janvier!AP34)</f>
        <v>0</v>
      </c>
      <c r="K33" s="104">
        <f>SUM(janvier!AQ34)</f>
        <v>0</v>
      </c>
      <c r="L33" s="104">
        <f>SUM(janvier!AR34)</f>
        <v>0</v>
      </c>
      <c r="M33" s="104">
        <f>SUM(janvier!AS34)</f>
        <v>0</v>
      </c>
      <c r="N33" s="104">
        <f>SUM(janvier!AT34)</f>
        <v>0</v>
      </c>
      <c r="O33" s="104">
        <f>SUM(janvier!AU34)</f>
        <v>0</v>
      </c>
      <c r="P33" s="104">
        <f>SUM(janvier!AV34)</f>
        <v>0</v>
      </c>
      <c r="Q33" s="104">
        <f>SUM(janvier!AW34)</f>
        <v>0</v>
      </c>
      <c r="R33" s="104">
        <f>SUM(janvier!AX34)</f>
        <v>0</v>
      </c>
      <c r="S33" s="104">
        <f>SUM(janvier!AY34)</f>
        <v>0</v>
      </c>
      <c r="T33" s="104">
        <f>SUM(janvier!AZ34)</f>
        <v>0</v>
      </c>
      <c r="U33" s="104">
        <f>SUM(janvier!BA34)</f>
        <v>0</v>
      </c>
      <c r="V33" s="104">
        <f>SUM(janvier!BB34)</f>
        <v>0</v>
      </c>
      <c r="W33" s="104">
        <f>SUM(janvier!BC34)</f>
        <v>0</v>
      </c>
      <c r="X33" s="104">
        <f>SUM(janvier!BD34)</f>
        <v>0</v>
      </c>
      <c r="Y33" s="104">
        <f>SUM(janvier!BE34)</f>
        <v>0</v>
      </c>
      <c r="Z33" s="104">
        <f>SUM(janvier!BF34)</f>
        <v>0</v>
      </c>
      <c r="AA33" s="104">
        <f>SUM(janvier!BG34)</f>
        <v>0</v>
      </c>
      <c r="AB33" s="104">
        <f>SUM(janvier!BH34)</f>
        <v>0</v>
      </c>
      <c r="AC33" s="104">
        <f>SUM(janvier!BI34)</f>
        <v>0</v>
      </c>
      <c r="AD33" s="104">
        <f>SUM(janvier!BJ34)</f>
        <v>0</v>
      </c>
      <c r="AE33" s="104">
        <f>SUM(janvier!BK34)</f>
        <v>0</v>
      </c>
      <c r="AF33" s="104">
        <f>SUM(janvier!BL34)</f>
        <v>0</v>
      </c>
      <c r="AG33" s="104">
        <f>SUM(janvier!BM34)</f>
        <v>0</v>
      </c>
      <c r="AH33" s="104">
        <f>SUM(janvier!BN34)</f>
        <v>0</v>
      </c>
      <c r="AJ33" s="92">
        <f t="shared" si="0"/>
        <v>0</v>
      </c>
      <c r="AK33" s="92">
        <f t="shared" si="1"/>
        <v>0</v>
      </c>
      <c r="AL33" s="139">
        <f t="shared" si="2"/>
        <v>0</v>
      </c>
    </row>
    <row r="34" spans="1:38" ht="20.100000000000001" customHeight="1" x14ac:dyDescent="0.15">
      <c r="A34" s="102">
        <f>Cycles!C33</f>
        <v>656071</v>
      </c>
      <c r="B34" s="103">
        <f>Cycles!D33</f>
        <v>0</v>
      </c>
      <c r="C34" s="104">
        <f ca="1">SUM(janvier!AI35)</f>
        <v>0</v>
      </c>
      <c r="D34" s="104">
        <f ca="1">SUM(janvier!AJ35)</f>
        <v>0</v>
      </c>
      <c r="E34" s="104">
        <f ca="1">SUM(janvier!AK35)</f>
        <v>0</v>
      </c>
      <c r="F34" s="104">
        <f ca="1">SUM(janvier!AL35)</f>
        <v>21</v>
      </c>
      <c r="G34" s="104">
        <f ca="1">SUM(janvier!AM35)</f>
        <v>0</v>
      </c>
      <c r="H34" s="104">
        <f ca="1">SUM(janvier!AN35)</f>
        <v>0</v>
      </c>
      <c r="I34" s="104">
        <f ca="1">SUM(janvier!AO35)</f>
        <v>0</v>
      </c>
      <c r="J34" s="104">
        <f ca="1">SUM(janvier!AP35)</f>
        <v>0</v>
      </c>
      <c r="K34" s="104">
        <f ca="1">SUM(janvier!AQ35)</f>
        <v>0</v>
      </c>
      <c r="L34" s="104">
        <f ca="1">SUM(janvier!AR35)</f>
        <v>0</v>
      </c>
      <c r="M34" s="104">
        <f ca="1">SUM(janvier!AS35)</f>
        <v>0</v>
      </c>
      <c r="N34" s="104">
        <f ca="1">SUM(janvier!AT35)</f>
        <v>10</v>
      </c>
      <c r="O34" s="104">
        <f ca="1">SUM(janvier!AU35)</f>
        <v>0</v>
      </c>
      <c r="P34" s="104">
        <f ca="1">SUM(janvier!AV35)</f>
        <v>0</v>
      </c>
      <c r="Q34" s="104">
        <f ca="1">SUM(janvier!AW35)</f>
        <v>0</v>
      </c>
      <c r="R34" s="104">
        <f ca="1">SUM(janvier!AX35)</f>
        <v>0</v>
      </c>
      <c r="S34" s="104">
        <f ca="1">SUM(janvier!AY35)</f>
        <v>0</v>
      </c>
      <c r="T34" s="104">
        <f ca="1">SUM(janvier!AZ35)</f>
        <v>0</v>
      </c>
      <c r="U34" s="104">
        <f ca="1">SUM(janvier!BA35)</f>
        <v>0</v>
      </c>
      <c r="V34" s="104">
        <f ca="1">SUM(janvier!BB35)</f>
        <v>0</v>
      </c>
      <c r="W34" s="104">
        <f ca="1">SUM(janvier!BC35)</f>
        <v>0</v>
      </c>
      <c r="X34" s="104">
        <f ca="1">SUM(janvier!BD35)</f>
        <v>0</v>
      </c>
      <c r="Y34" s="104">
        <f ca="1">SUM(janvier!BE35)</f>
        <v>0</v>
      </c>
      <c r="Z34" s="104">
        <f ca="1">SUM(janvier!BF35)</f>
        <v>0</v>
      </c>
      <c r="AA34" s="104">
        <f ca="1">SUM(janvier!BG35)</f>
        <v>0</v>
      </c>
      <c r="AB34" s="104">
        <f ca="1">SUM(janvier!BH35)</f>
        <v>0</v>
      </c>
      <c r="AC34" s="104">
        <f ca="1">SUM(janvier!BI35)</f>
        <v>0</v>
      </c>
      <c r="AD34" s="104">
        <f ca="1">SUM(janvier!BJ35)</f>
        <v>0</v>
      </c>
      <c r="AE34" s="104">
        <f ca="1">SUM(janvier!BK35)</f>
        <v>0</v>
      </c>
      <c r="AF34" s="104">
        <f ca="1">SUM(janvier!BL35)</f>
        <v>0</v>
      </c>
      <c r="AG34" s="104">
        <f ca="1">SUM(janvier!BM35)</f>
        <v>0</v>
      </c>
      <c r="AH34" s="104">
        <f ca="1">SUM(janvier!BN35)</f>
        <v>0</v>
      </c>
      <c r="AJ34" s="92">
        <f t="shared" ca="1" si="0"/>
        <v>31</v>
      </c>
      <c r="AK34" s="92">
        <f t="shared" ca="1" si="1"/>
        <v>21</v>
      </c>
      <c r="AL34" s="139">
        <f t="shared" ca="1" si="2"/>
        <v>0</v>
      </c>
    </row>
    <row r="35" spans="1:38" ht="20.100000000000001" customHeight="1" x14ac:dyDescent="0.15">
      <c r="A35" s="102">
        <f>Cycles!C34</f>
        <v>1035</v>
      </c>
      <c r="B35" s="103">
        <f>Cycles!D34</f>
        <v>0</v>
      </c>
      <c r="C35" s="104">
        <f ca="1">SUM(janvier!AI36)</f>
        <v>0</v>
      </c>
      <c r="D35" s="104">
        <f ca="1">SUM(janvier!AJ36)</f>
        <v>0</v>
      </c>
      <c r="E35" s="104">
        <f ca="1">SUM(janvier!AK36)</f>
        <v>0</v>
      </c>
      <c r="F35" s="104">
        <f ca="1">SUM(janvier!AL36)</f>
        <v>20</v>
      </c>
      <c r="G35" s="104">
        <f ca="1">SUM(janvier!AM36)</f>
        <v>0</v>
      </c>
      <c r="H35" s="104">
        <f ca="1">SUM(janvier!AN36)</f>
        <v>0</v>
      </c>
      <c r="I35" s="104">
        <f ca="1">SUM(janvier!AO36)</f>
        <v>0</v>
      </c>
      <c r="J35" s="104">
        <f ca="1">SUM(janvier!AP36)</f>
        <v>0</v>
      </c>
      <c r="K35" s="104">
        <f ca="1">SUM(janvier!AQ36)</f>
        <v>0</v>
      </c>
      <c r="L35" s="104">
        <f ca="1">SUM(janvier!AR36)</f>
        <v>0</v>
      </c>
      <c r="M35" s="104">
        <f ca="1">SUM(janvier!AS36)</f>
        <v>0</v>
      </c>
      <c r="N35" s="104">
        <f ca="1">SUM(janvier!AT36)</f>
        <v>11</v>
      </c>
      <c r="O35" s="104">
        <f ca="1">SUM(janvier!AU36)</f>
        <v>0</v>
      </c>
      <c r="P35" s="104">
        <f ca="1">SUM(janvier!AV36)</f>
        <v>0</v>
      </c>
      <c r="Q35" s="104">
        <f ca="1">SUM(janvier!AW36)</f>
        <v>0</v>
      </c>
      <c r="R35" s="104">
        <f ca="1">SUM(janvier!AX36)</f>
        <v>0</v>
      </c>
      <c r="S35" s="104">
        <f ca="1">SUM(janvier!AY36)</f>
        <v>0</v>
      </c>
      <c r="T35" s="104">
        <f ca="1">SUM(janvier!AZ36)</f>
        <v>0</v>
      </c>
      <c r="U35" s="104">
        <f ca="1">SUM(janvier!BA36)</f>
        <v>0</v>
      </c>
      <c r="V35" s="104">
        <f ca="1">SUM(janvier!BB36)</f>
        <v>0</v>
      </c>
      <c r="W35" s="104">
        <f ca="1">SUM(janvier!BC36)</f>
        <v>0</v>
      </c>
      <c r="X35" s="104">
        <f ca="1">SUM(janvier!BD36)</f>
        <v>0</v>
      </c>
      <c r="Y35" s="104">
        <f ca="1">SUM(janvier!BE36)</f>
        <v>0</v>
      </c>
      <c r="Z35" s="104">
        <f ca="1">SUM(janvier!BF36)</f>
        <v>0</v>
      </c>
      <c r="AA35" s="104">
        <f ca="1">SUM(janvier!BG36)</f>
        <v>0</v>
      </c>
      <c r="AB35" s="104">
        <f ca="1">SUM(janvier!BH36)</f>
        <v>0</v>
      </c>
      <c r="AC35" s="104">
        <f ca="1">SUM(janvier!BI36)</f>
        <v>0</v>
      </c>
      <c r="AD35" s="104">
        <f ca="1">SUM(janvier!BJ36)</f>
        <v>0</v>
      </c>
      <c r="AE35" s="104">
        <f ca="1">SUM(janvier!BK36)</f>
        <v>0</v>
      </c>
      <c r="AF35" s="104">
        <f ca="1">SUM(janvier!BL36)</f>
        <v>0</v>
      </c>
      <c r="AG35" s="104">
        <f ca="1">SUM(janvier!BM36)</f>
        <v>0</v>
      </c>
      <c r="AH35" s="104">
        <f ca="1">SUM(janvier!BN36)</f>
        <v>0</v>
      </c>
      <c r="AJ35" s="92">
        <f t="shared" ca="1" si="0"/>
        <v>31</v>
      </c>
      <c r="AK35" s="92">
        <f t="shared" ca="1" si="1"/>
        <v>20</v>
      </c>
      <c r="AL35" s="139">
        <f t="shared" ca="1" si="2"/>
        <v>0</v>
      </c>
    </row>
    <row r="36" spans="1:38" ht="20.100000000000001" customHeight="1" x14ac:dyDescent="0.15">
      <c r="B36" s="105"/>
      <c r="C36" s="106"/>
      <c r="D36" s="106"/>
      <c r="E36" s="106"/>
      <c r="F36" s="106"/>
      <c r="G36" s="106"/>
      <c r="H36" s="106"/>
      <c r="I36" s="106"/>
      <c r="J36" s="106"/>
      <c r="K36" s="106"/>
    </row>
    <row r="37" spans="1:38" ht="20.100000000000001" customHeight="1" x14ac:dyDescent="0.15">
      <c r="B37" s="105"/>
      <c r="C37" s="106"/>
      <c r="D37" s="106"/>
      <c r="E37" s="106"/>
      <c r="F37" s="106"/>
      <c r="G37" s="106"/>
      <c r="H37" s="106"/>
      <c r="I37" s="106"/>
      <c r="J37" s="106"/>
      <c r="K37" s="106"/>
    </row>
    <row r="38" spans="1:38" ht="20.100000000000001" customHeight="1" x14ac:dyDescent="0.15">
      <c r="B38" s="105"/>
      <c r="C38" s="106"/>
      <c r="D38" s="106"/>
      <c r="E38" s="106"/>
      <c r="F38" s="106"/>
      <c r="G38" s="106"/>
      <c r="H38" s="106"/>
      <c r="I38" s="106"/>
      <c r="J38" s="106"/>
      <c r="K38" s="106"/>
    </row>
    <row r="39" spans="1:38" ht="20.100000000000001" customHeight="1" x14ac:dyDescent="0.15">
      <c r="B39" s="105"/>
      <c r="C39" s="106"/>
      <c r="D39" s="106"/>
      <c r="E39" s="106"/>
      <c r="F39" s="106"/>
      <c r="G39" s="106"/>
      <c r="H39" s="106"/>
      <c r="I39" s="106"/>
      <c r="J39" s="106"/>
      <c r="K39" s="106"/>
    </row>
    <row r="40" spans="1:38" ht="20.100000000000001" customHeight="1" x14ac:dyDescent="0.15">
      <c r="B40" s="105"/>
      <c r="C40" s="106"/>
      <c r="D40" s="106"/>
      <c r="E40" s="106"/>
      <c r="F40" s="106"/>
      <c r="G40" s="106"/>
      <c r="H40" s="106"/>
      <c r="I40" s="106"/>
      <c r="J40" s="106"/>
      <c r="K40" s="106"/>
    </row>
    <row r="41" spans="1:38" ht="20.100000000000001" customHeight="1" x14ac:dyDescent="0.15">
      <c r="B41" s="105"/>
      <c r="C41" s="106"/>
      <c r="D41" s="106"/>
      <c r="E41" s="106"/>
      <c r="F41" s="106"/>
      <c r="G41" s="106"/>
      <c r="H41" s="106"/>
      <c r="I41" s="106"/>
      <c r="J41" s="106"/>
      <c r="K41" s="106"/>
    </row>
    <row r="42" spans="1:38" ht="20.100000000000001" customHeight="1" x14ac:dyDescent="0.15">
      <c r="B42" s="105"/>
      <c r="C42" s="106"/>
      <c r="D42" s="106"/>
      <c r="E42" s="106"/>
      <c r="F42" s="106"/>
      <c r="G42" s="106"/>
      <c r="H42" s="106"/>
      <c r="I42" s="106"/>
      <c r="J42" s="106"/>
      <c r="K42" s="106"/>
    </row>
    <row r="43" spans="1:38" ht="20.100000000000001" customHeight="1" x14ac:dyDescent="0.15">
      <c r="B43" s="105"/>
      <c r="C43" s="106"/>
      <c r="D43" s="106"/>
      <c r="E43" s="106"/>
      <c r="F43" s="106"/>
      <c r="G43" s="106"/>
      <c r="H43" s="106"/>
      <c r="I43" s="106"/>
      <c r="J43" s="106"/>
      <c r="K43" s="106"/>
    </row>
    <row r="44" spans="1:38" ht="20.100000000000001" customHeight="1" x14ac:dyDescent="0.15">
      <c r="B44" s="105"/>
      <c r="C44" s="106"/>
      <c r="D44" s="106"/>
      <c r="E44" s="106"/>
      <c r="F44" s="106"/>
      <c r="G44" s="106"/>
      <c r="H44" s="106"/>
      <c r="I44" s="106"/>
      <c r="J44" s="106"/>
      <c r="K44" s="106"/>
    </row>
    <row r="45" spans="1:38" ht="20.100000000000001" customHeight="1" x14ac:dyDescent="0.15">
      <c r="B45" s="105"/>
      <c r="C45" s="106"/>
      <c r="D45" s="106"/>
      <c r="E45" s="106"/>
      <c r="F45" s="106"/>
      <c r="G45" s="106"/>
      <c r="H45" s="106"/>
      <c r="I45" s="106"/>
      <c r="J45" s="106"/>
      <c r="K45" s="106"/>
    </row>
    <row r="46" spans="1:38" ht="20.100000000000001" customHeight="1" x14ac:dyDescent="0.15">
      <c r="B46" s="105"/>
      <c r="C46" s="106"/>
      <c r="D46" s="106"/>
      <c r="E46" s="106"/>
      <c r="F46" s="106"/>
      <c r="G46" s="106"/>
      <c r="H46" s="106"/>
      <c r="I46" s="106"/>
      <c r="J46" s="106"/>
      <c r="K46" s="106"/>
    </row>
    <row r="47" spans="1:38" ht="20.100000000000001" customHeight="1" x14ac:dyDescent="0.15">
      <c r="B47" s="105"/>
      <c r="C47" s="106"/>
      <c r="D47" s="106"/>
      <c r="E47" s="106"/>
      <c r="F47" s="106"/>
      <c r="G47" s="106"/>
      <c r="H47" s="106"/>
      <c r="I47" s="106"/>
      <c r="J47" s="106"/>
      <c r="K47" s="106"/>
    </row>
    <row r="48" spans="1:38" ht="20.100000000000001" customHeight="1" x14ac:dyDescent="0.15">
      <c r="B48" s="105"/>
      <c r="C48" s="106"/>
      <c r="D48" s="106"/>
      <c r="E48" s="106"/>
      <c r="F48" s="106"/>
      <c r="G48" s="106"/>
      <c r="H48" s="106"/>
      <c r="I48" s="106"/>
      <c r="J48" s="106"/>
      <c r="K48" s="106"/>
    </row>
    <row r="49" spans="2:11" ht="20.100000000000001" customHeight="1" x14ac:dyDescent="0.15">
      <c r="B49" s="105"/>
      <c r="C49" s="106"/>
      <c r="D49" s="106"/>
      <c r="E49" s="106"/>
      <c r="F49" s="106"/>
      <c r="G49" s="106"/>
      <c r="H49" s="106"/>
      <c r="I49" s="106"/>
      <c r="J49" s="106"/>
      <c r="K49" s="106"/>
    </row>
    <row r="50" spans="2:11" ht="20.100000000000001" customHeight="1" x14ac:dyDescent="0.15">
      <c r="B50" s="105"/>
      <c r="C50" s="106"/>
      <c r="D50" s="106"/>
      <c r="E50" s="106"/>
      <c r="F50" s="106"/>
      <c r="G50" s="106"/>
      <c r="H50" s="106"/>
      <c r="I50" s="106"/>
      <c r="J50" s="106"/>
      <c r="K50" s="106"/>
    </row>
    <row r="51" spans="2:11" ht="20.100000000000001" customHeight="1" x14ac:dyDescent="0.15">
      <c r="B51" s="105"/>
      <c r="C51" s="106"/>
      <c r="D51" s="106"/>
      <c r="E51" s="106"/>
      <c r="F51" s="106"/>
      <c r="G51" s="106"/>
      <c r="H51" s="106"/>
      <c r="I51" s="106"/>
      <c r="J51" s="106"/>
      <c r="K51" s="106"/>
    </row>
    <row r="52" spans="2:11" ht="20.100000000000001" customHeight="1" x14ac:dyDescent="0.15">
      <c r="B52" s="105"/>
      <c r="C52" s="106"/>
      <c r="D52" s="106"/>
      <c r="E52" s="106"/>
      <c r="F52" s="106"/>
      <c r="G52" s="106"/>
      <c r="H52" s="106"/>
      <c r="I52" s="106"/>
      <c r="J52" s="106"/>
      <c r="K52" s="106"/>
    </row>
    <row r="53" spans="2:11" x14ac:dyDescent="0.15">
      <c r="B53" s="107"/>
      <c r="C53" s="108"/>
      <c r="D53" s="108"/>
      <c r="E53" s="109"/>
      <c r="F53" s="108"/>
      <c r="G53" s="108"/>
      <c r="H53" s="108"/>
      <c r="I53" s="108"/>
      <c r="J53" s="108"/>
      <c r="K53" s="108"/>
    </row>
    <row r="54" spans="2:11" x14ac:dyDescent="0.15">
      <c r="B54" s="107"/>
      <c r="C54" s="108"/>
      <c r="D54" s="108"/>
      <c r="E54" s="108"/>
      <c r="F54" s="108"/>
      <c r="G54" s="108"/>
      <c r="H54" s="108"/>
      <c r="I54" s="108"/>
      <c r="J54" s="108"/>
      <c r="K54" s="108"/>
    </row>
  </sheetData>
  <sheetProtection selectLockedCells="1"/>
  <mergeCells count="4">
    <mergeCell ref="B1:B2"/>
    <mergeCell ref="AJ1:AJ3"/>
    <mergeCell ref="AK1:AK3"/>
    <mergeCell ref="AL1:AL3"/>
  </mergeCells>
  <phoneticPr fontId="8" type="noConversion"/>
  <hyperlinks>
    <hyperlink ref="B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32"/>
  <sheetViews>
    <sheetView showGridLines="0" workbookViewId="0">
      <selection activeCell="R18" sqref="R18"/>
    </sheetView>
  </sheetViews>
  <sheetFormatPr baseColWidth="10" defaultRowHeight="11.25" x14ac:dyDescent="0.15"/>
  <cols>
    <col min="1" max="5" width="3.85546875" style="2" customWidth="1"/>
    <col min="6" max="12" width="4" style="2" customWidth="1"/>
    <col min="13" max="13" width="4.7109375" style="2" customWidth="1"/>
    <col min="14" max="14" width="4.42578125" style="2" customWidth="1"/>
    <col min="15" max="15" width="5" style="2" bestFit="1" customWidth="1"/>
    <col min="16" max="16" width="4" style="2" customWidth="1"/>
    <col min="17" max="17" width="5.7109375" style="2" customWidth="1"/>
    <col min="18" max="21" width="4" style="2" customWidth="1"/>
    <col min="22" max="35" width="5.7109375" style="2" customWidth="1"/>
    <col min="36" max="44" width="4.7109375" style="2" customWidth="1"/>
    <col min="45" max="45" width="11.42578125" style="2"/>
    <col min="46" max="46" width="23.42578125" style="2" customWidth="1"/>
    <col min="47" max="16384" width="11.42578125" style="2"/>
  </cols>
  <sheetData>
    <row r="1" spans="1:48" ht="12.75" x14ac:dyDescent="0.2">
      <c r="A1" s="3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111" t="s">
        <v>3</v>
      </c>
      <c r="AA1" s="36"/>
      <c r="AB1"/>
      <c r="AC1"/>
      <c r="AD1"/>
    </row>
    <row r="2" spans="1:48" ht="12.75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36"/>
      <c r="AA2" s="36"/>
      <c r="AB2"/>
      <c r="AC2"/>
      <c r="AD2"/>
      <c r="AE2"/>
      <c r="AF2"/>
      <c r="AG2"/>
      <c r="AH2"/>
      <c r="AI2"/>
      <c r="AJ2"/>
    </row>
    <row r="3" spans="1:48" ht="12.75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48" ht="12.75" x14ac:dyDescent="0.2">
      <c r="A4" s="5" t="s">
        <v>0</v>
      </c>
      <c r="B4" s="5"/>
      <c r="C4" s="5"/>
      <c r="D4" s="5"/>
      <c r="E4" s="5"/>
      <c r="Z4"/>
      <c r="AA4"/>
      <c r="AB4"/>
      <c r="AC4"/>
      <c r="AD4"/>
    </row>
    <row r="5" spans="1:48" x14ac:dyDescent="0.15">
      <c r="A5" s="19" t="s">
        <v>13</v>
      </c>
      <c r="B5" s="27" t="s">
        <v>88</v>
      </c>
      <c r="C5" s="19" t="s">
        <v>78</v>
      </c>
      <c r="D5" s="29" t="s">
        <v>81</v>
      </c>
      <c r="E5" s="19" t="s">
        <v>71</v>
      </c>
      <c r="F5" s="14" t="s">
        <v>49</v>
      </c>
      <c r="G5" s="15" t="s">
        <v>14</v>
      </c>
      <c r="H5" s="15" t="s">
        <v>83</v>
      </c>
      <c r="I5" s="15" t="s">
        <v>74</v>
      </c>
      <c r="J5" s="15" t="s">
        <v>85</v>
      </c>
      <c r="K5" s="30" t="s">
        <v>15</v>
      </c>
      <c r="L5" s="26" t="s">
        <v>94</v>
      </c>
      <c r="M5" s="13" t="s">
        <v>16</v>
      </c>
      <c r="N5" s="16" t="s">
        <v>17</v>
      </c>
      <c r="O5" s="17" t="s">
        <v>149</v>
      </c>
      <c r="P5" s="17" t="s">
        <v>150</v>
      </c>
      <c r="Q5" s="18" t="s">
        <v>50</v>
      </c>
      <c r="R5" s="18" t="s">
        <v>51</v>
      </c>
      <c r="S5" s="18" t="s">
        <v>52</v>
      </c>
      <c r="T5" s="21" t="s">
        <v>53</v>
      </c>
      <c r="U5" s="34" t="s">
        <v>54</v>
      </c>
      <c r="V5" s="22" t="s">
        <v>55</v>
      </c>
      <c r="W5" s="22" t="s">
        <v>56</v>
      </c>
      <c r="X5" s="22" t="s">
        <v>151</v>
      </c>
      <c r="Y5" s="23" t="s">
        <v>57</v>
      </c>
      <c r="Z5" s="24" t="s">
        <v>58</v>
      </c>
      <c r="AA5" s="24" t="s">
        <v>59</v>
      </c>
      <c r="AB5" s="24" t="s">
        <v>92</v>
      </c>
      <c r="AC5" s="25" t="s">
        <v>70</v>
      </c>
      <c r="AD5" s="28" t="s">
        <v>91</v>
      </c>
      <c r="AE5" s="21" t="s">
        <v>108</v>
      </c>
      <c r="AF5" s="21" t="s">
        <v>109</v>
      </c>
      <c r="AG5" s="21" t="s">
        <v>163</v>
      </c>
      <c r="AH5" s="237" t="s">
        <v>165</v>
      </c>
      <c r="AI5" s="8"/>
      <c r="AJ5" s="8"/>
      <c r="AK5" s="8"/>
      <c r="AL5" s="8"/>
      <c r="AM5" s="8"/>
      <c r="AN5" s="8"/>
      <c r="AO5" s="8"/>
      <c r="AP5" s="8"/>
      <c r="AQ5" s="6"/>
    </row>
    <row r="6" spans="1:48" ht="123" x14ac:dyDescent="0.15">
      <c r="A6" s="20" t="s">
        <v>79</v>
      </c>
      <c r="B6" s="20" t="s">
        <v>89</v>
      </c>
      <c r="C6" s="20" t="s">
        <v>80</v>
      </c>
      <c r="D6" s="20" t="s">
        <v>82</v>
      </c>
      <c r="E6" s="20" t="s">
        <v>73</v>
      </c>
      <c r="F6" s="20" t="s">
        <v>72</v>
      </c>
      <c r="G6" s="20" t="s">
        <v>76</v>
      </c>
      <c r="H6" s="20" t="s">
        <v>84</v>
      </c>
      <c r="I6" s="20" t="s">
        <v>75</v>
      </c>
      <c r="J6" s="20" t="s">
        <v>86</v>
      </c>
      <c r="K6" s="20" t="s">
        <v>77</v>
      </c>
      <c r="L6" s="20" t="s">
        <v>18</v>
      </c>
      <c r="M6" s="20" t="s">
        <v>87</v>
      </c>
      <c r="N6" s="20" t="s">
        <v>19</v>
      </c>
      <c r="O6" s="20" t="s">
        <v>20</v>
      </c>
      <c r="P6" s="20" t="s">
        <v>166</v>
      </c>
      <c r="Q6" s="20" t="s">
        <v>60</v>
      </c>
      <c r="R6" s="20" t="s">
        <v>61</v>
      </c>
      <c r="S6" s="20" t="s">
        <v>62</v>
      </c>
      <c r="T6" s="20" t="s">
        <v>63</v>
      </c>
      <c r="U6" s="20" t="s">
        <v>64</v>
      </c>
      <c r="V6" s="20" t="s">
        <v>65</v>
      </c>
      <c r="W6" s="20" t="s">
        <v>66</v>
      </c>
      <c r="X6" s="20" t="s">
        <v>152</v>
      </c>
      <c r="Y6" s="20" t="s">
        <v>67</v>
      </c>
      <c r="Z6" s="20" t="s">
        <v>68</v>
      </c>
      <c r="AA6" s="20" t="s">
        <v>69</v>
      </c>
      <c r="AB6" s="20" t="s">
        <v>93</v>
      </c>
      <c r="AC6" s="20" t="s">
        <v>90</v>
      </c>
      <c r="AD6" s="20" t="s">
        <v>110</v>
      </c>
      <c r="AE6" s="20" t="s">
        <v>162</v>
      </c>
      <c r="AF6" s="20" t="s">
        <v>111</v>
      </c>
      <c r="AG6" s="20" t="s">
        <v>164</v>
      </c>
      <c r="AH6" s="20" t="s">
        <v>167</v>
      </c>
      <c r="AI6" s="20"/>
      <c r="AJ6" s="20"/>
      <c r="AK6" s="20"/>
      <c r="AL6" s="20"/>
      <c r="AM6" s="20"/>
      <c r="AN6" s="20"/>
      <c r="AO6" s="20"/>
      <c r="AP6" s="20"/>
      <c r="AQ6" s="20"/>
    </row>
    <row r="7" spans="1:48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48" ht="12.75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48" ht="12.75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48" ht="12.75" x14ac:dyDescent="0.2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48" ht="12.75" x14ac:dyDescent="0.2">
      <c r="A11"/>
      <c r="B11"/>
      <c r="C11"/>
      <c r="D11"/>
      <c r="E11"/>
      <c r="F11"/>
      <c r="G11"/>
      <c r="H11"/>
      <c r="I11"/>
      <c r="J11"/>
      <c r="K11"/>
      <c r="L11"/>
      <c r="M11" s="12"/>
      <c r="N11"/>
      <c r="O11"/>
      <c r="P11"/>
      <c r="Q11"/>
      <c r="R11"/>
      <c r="S11"/>
      <c r="T11"/>
      <c r="U11"/>
      <c r="V11" s="12"/>
      <c r="W11"/>
      <c r="X11"/>
      <c r="Y11"/>
      <c r="Z11"/>
      <c r="AA11"/>
      <c r="AB11"/>
      <c r="AC11"/>
      <c r="AD11"/>
    </row>
    <row r="12" spans="1:48" ht="12.75" x14ac:dyDescent="0.2">
      <c r="A12"/>
      <c r="B12"/>
      <c r="C12"/>
      <c r="D12"/>
      <c r="E12"/>
      <c r="F12"/>
      <c r="G12"/>
      <c r="H12"/>
      <c r="I12" s="12"/>
      <c r="J12"/>
      <c r="K12"/>
      <c r="L12" s="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S12" s="11"/>
    </row>
    <row r="13" spans="1:48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 s="12"/>
      <c r="AF13"/>
      <c r="AG13"/>
      <c r="AH13"/>
      <c r="AS13" s="7"/>
      <c r="AT13" s="7"/>
      <c r="AU13" s="1"/>
      <c r="AV13" s="1"/>
    </row>
    <row r="14" spans="1:48" ht="12.75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S14" s="7"/>
      <c r="AT14" s="7"/>
      <c r="AU14" s="1"/>
      <c r="AV14" s="1"/>
    </row>
    <row r="15" spans="1:48" ht="12.75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S15" s="7"/>
      <c r="AT15" s="7"/>
      <c r="AU15" s="1"/>
      <c r="AV15" s="1"/>
    </row>
    <row r="16" spans="1:48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7"/>
      <c r="AT16" s="9"/>
      <c r="AU16" s="10"/>
      <c r="AV16" s="10"/>
    </row>
    <row r="17" spans="1:48" ht="12.75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Y17"/>
      <c r="Z17"/>
      <c r="AA17"/>
      <c r="AB17"/>
      <c r="AC17"/>
      <c r="AD17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/>
      <c r="AU17"/>
      <c r="AV17"/>
    </row>
    <row r="18" spans="1:48" ht="12.75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P18" s="4"/>
      <c r="AQ18" s="4"/>
      <c r="AR18" s="4"/>
      <c r="AS18" s="1"/>
    </row>
    <row r="19" spans="1:48" ht="12.75" x14ac:dyDescent="0.2"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P19" s="4"/>
      <c r="AQ19" s="4"/>
      <c r="AR19" s="4"/>
      <c r="AS19" s="1"/>
    </row>
    <row r="20" spans="1:48" ht="12.75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P20" s="4"/>
      <c r="AQ20" s="4"/>
      <c r="AR20" s="4"/>
      <c r="AS20" s="1"/>
    </row>
    <row r="21" spans="1:48" ht="12.75" x14ac:dyDescent="0.2">
      <c r="AK21"/>
      <c r="AL21"/>
      <c r="AM21"/>
      <c r="AN21" s="1"/>
    </row>
    <row r="22" spans="1:48" ht="12.75" x14ac:dyDescent="0.2">
      <c r="AP22"/>
      <c r="AQ22"/>
      <c r="AR22"/>
      <c r="AS22"/>
      <c r="AT22"/>
      <c r="AU22"/>
    </row>
    <row r="23" spans="1:48" ht="12.75" x14ac:dyDescent="0.2">
      <c r="AP23"/>
      <c r="AQ23"/>
      <c r="AR23"/>
      <c r="AS23"/>
      <c r="AT23"/>
      <c r="AU23"/>
    </row>
    <row r="24" spans="1:48" ht="12.75" x14ac:dyDescent="0.2">
      <c r="AP24"/>
      <c r="AQ24"/>
      <c r="AR24"/>
      <c r="AS24"/>
      <c r="AT24"/>
      <c r="AU24"/>
    </row>
    <row r="25" spans="1:48" ht="12.75" x14ac:dyDescent="0.2">
      <c r="G25"/>
      <c r="H25"/>
      <c r="I25"/>
      <c r="J25"/>
      <c r="K25"/>
      <c r="L25"/>
      <c r="M25"/>
      <c r="N25"/>
      <c r="O25"/>
      <c r="P25"/>
      <c r="AP25"/>
      <c r="AQ25"/>
      <c r="AR25"/>
      <c r="AS25"/>
      <c r="AT25"/>
      <c r="AU25"/>
    </row>
    <row r="26" spans="1:48" ht="12.75" x14ac:dyDescent="0.2">
      <c r="AP26"/>
      <c r="AQ26"/>
      <c r="AR26"/>
      <c r="AS26"/>
      <c r="AT26"/>
      <c r="AU26"/>
    </row>
    <row r="27" spans="1:48" ht="12.75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P27"/>
      <c r="AQ27"/>
      <c r="AR27"/>
      <c r="AS27"/>
      <c r="AT27"/>
      <c r="AU27"/>
    </row>
    <row r="28" spans="1:48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 s="1"/>
      <c r="AP28"/>
      <c r="AQ28"/>
      <c r="AR28"/>
      <c r="AS28"/>
      <c r="AT28"/>
      <c r="AU28"/>
    </row>
    <row r="29" spans="1:48" ht="12.75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P29"/>
      <c r="AQ29"/>
      <c r="AR29"/>
      <c r="AS29"/>
      <c r="AT29"/>
      <c r="AU29"/>
    </row>
    <row r="30" spans="1:48" ht="12.75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P30"/>
      <c r="AQ30"/>
      <c r="AR30"/>
      <c r="AS30"/>
      <c r="AT30"/>
      <c r="AU30"/>
    </row>
    <row r="31" spans="1:48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 s="3"/>
      <c r="AS31" s="1"/>
    </row>
    <row r="32" spans="1:48" ht="12.75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</sheetData>
  <sheetProtection selectLockedCells="1"/>
  <phoneticPr fontId="8" type="noConversion"/>
  <hyperlinks>
    <hyperlink ref="Z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I26"/>
  <sheetViews>
    <sheetView showGridLines="0" workbookViewId="0"/>
  </sheetViews>
  <sheetFormatPr baseColWidth="10" defaultRowHeight="10.5" x14ac:dyDescent="0.15"/>
  <cols>
    <col min="1" max="1" width="8.28515625" style="86" customWidth="1"/>
    <col min="2" max="2" width="11.42578125" style="86"/>
    <col min="3" max="3" width="12.85546875" style="86" bestFit="1" customWidth="1"/>
    <col min="4" max="4" width="11.42578125" style="86"/>
    <col min="5" max="5" width="13.28515625" style="86" customWidth="1"/>
    <col min="6" max="6" width="12" style="86" bestFit="1" customWidth="1"/>
    <col min="7" max="16384" width="11.42578125" style="86"/>
  </cols>
  <sheetData>
    <row r="1" spans="1:9" x14ac:dyDescent="0.15">
      <c r="A1" s="112" t="s">
        <v>1</v>
      </c>
      <c r="C1" s="113" t="s">
        <v>12</v>
      </c>
      <c r="E1" s="114" t="s">
        <v>2</v>
      </c>
      <c r="H1" s="115" t="s">
        <v>11</v>
      </c>
    </row>
    <row r="2" spans="1:9" x14ac:dyDescent="0.15">
      <c r="A2" s="116">
        <v>2015</v>
      </c>
      <c r="C2" s="117">
        <f>DATE(A2,1,1)</f>
        <v>42005</v>
      </c>
      <c r="E2" s="118">
        <f>ROUND(DATE(Année,4,MOD(234-11*MOD(Année,19),30))/7,0)*7-6</f>
        <v>42099</v>
      </c>
      <c r="H2" s="119" t="s">
        <v>1</v>
      </c>
      <c r="I2" s="119" t="s">
        <v>4</v>
      </c>
    </row>
    <row r="3" spans="1:9" x14ac:dyDescent="0.15">
      <c r="C3" s="120">
        <f>DATE(A2,5,1)</f>
        <v>42125</v>
      </c>
      <c r="H3" s="119" t="s">
        <v>5</v>
      </c>
      <c r="I3" s="119" t="s">
        <v>6</v>
      </c>
    </row>
    <row r="4" spans="1:9" x14ac:dyDescent="0.15">
      <c r="C4" s="120">
        <f>DATE(A2,5,8)</f>
        <v>42132</v>
      </c>
      <c r="H4" s="119" t="s">
        <v>7</v>
      </c>
      <c r="I4" s="119" t="s">
        <v>8</v>
      </c>
    </row>
    <row r="5" spans="1:9" x14ac:dyDescent="0.15">
      <c r="C5" s="120">
        <f>DATE(A2,7,14)</f>
        <v>42199</v>
      </c>
      <c r="H5" s="119" t="s">
        <v>9</v>
      </c>
      <c r="I5" s="119" t="s">
        <v>10</v>
      </c>
    </row>
    <row r="6" spans="1:9" x14ac:dyDescent="0.15">
      <c r="B6" s="121"/>
      <c r="C6" s="120">
        <f>DATE(A2,8,15)</f>
        <v>42231</v>
      </c>
    </row>
    <row r="7" spans="1:9" x14ac:dyDescent="0.15">
      <c r="C7" s="120">
        <f>DATE(A2,11,1)</f>
        <v>42309</v>
      </c>
    </row>
    <row r="8" spans="1:9" x14ac:dyDescent="0.15">
      <c r="C8" s="120">
        <f>DATE(A2,11,11)</f>
        <v>42319</v>
      </c>
    </row>
    <row r="9" spans="1:9" x14ac:dyDescent="0.15">
      <c r="C9" s="120">
        <f>DATE(A2,12,25)</f>
        <v>42363</v>
      </c>
    </row>
    <row r="10" spans="1:9" x14ac:dyDescent="0.15">
      <c r="C10" s="122">
        <f>E2+1</f>
        <v>42100</v>
      </c>
      <c r="H10" s="35"/>
    </row>
    <row r="11" spans="1:9" ht="11.25" x14ac:dyDescent="0.2">
      <c r="C11" s="122">
        <f>E2+39</f>
        <v>42138</v>
      </c>
      <c r="H11" s="125" t="s">
        <v>3</v>
      </c>
      <c r="I11" s="123"/>
    </row>
    <row r="12" spans="1:9" x14ac:dyDescent="0.15">
      <c r="C12" s="124">
        <f>E2+50</f>
        <v>42149</v>
      </c>
      <c r="H12" s="35"/>
    </row>
    <row r="20" spans="5:5" x14ac:dyDescent="0.15">
      <c r="E20" s="21" t="s">
        <v>163</v>
      </c>
    </row>
    <row r="26" spans="5:5" x14ac:dyDescent="0.15">
      <c r="E26" s="237" t="s">
        <v>165</v>
      </c>
    </row>
  </sheetData>
  <sheetProtection selectLockedCells="1"/>
  <phoneticPr fontId="0" type="noConversion"/>
  <dataValidations count="1">
    <dataValidation type="list" allowBlank="1" showInputMessage="1" showErrorMessage="1" sqref="A2">
      <formula1>"2015,2016,2017,2018,2019,2020,2021,2022,2023,2024,2025"</formula1>
    </dataValidation>
  </dataValidations>
  <hyperlinks>
    <hyperlink ref="H1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E10:E16"/>
  <sheetViews>
    <sheetView workbookViewId="0"/>
  </sheetViews>
  <sheetFormatPr baseColWidth="10" defaultRowHeight="12.75" x14ac:dyDescent="0.2"/>
  <sheetData>
    <row r="10" spans="5:5" x14ac:dyDescent="0.2">
      <c r="E10" s="237" t="s">
        <v>165</v>
      </c>
    </row>
    <row r="16" spans="5:5" x14ac:dyDescent="0.2">
      <c r="E16" s="21" t="s">
        <v>163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35</vt:i4>
      </vt:variant>
    </vt:vector>
  </HeadingPairs>
  <TitlesOfParts>
    <vt:vector size="42" baseType="lpstr">
      <vt:lpstr>accueil</vt:lpstr>
      <vt:lpstr>janvier</vt:lpstr>
      <vt:lpstr>Cycles</vt:lpstr>
      <vt:lpstr>Recap</vt:lpstr>
      <vt:lpstr>ParamètresCouleurs</vt:lpstr>
      <vt:lpstr>Année</vt:lpstr>
      <vt:lpstr>Feuil2</vt:lpstr>
      <vt:lpstr>Année</vt:lpstr>
      <vt:lpstr>Cycle_Alain</vt:lpstr>
      <vt:lpstr>Cycle_Ben</vt:lpstr>
      <vt:lpstr>Cycle_Bruno</vt:lpstr>
      <vt:lpstr>Cycle_Cathy</vt:lpstr>
      <vt:lpstr>Cycle_Charles</vt:lpstr>
      <vt:lpstr>Cycle_Claude</vt:lpstr>
      <vt:lpstr>Cycle_Elie</vt:lpstr>
      <vt:lpstr>Cycle_Hubert</vt:lpstr>
      <vt:lpstr>Cycle_JM</vt:lpstr>
      <vt:lpstr>Cycle_JMichel</vt:lpstr>
      <vt:lpstr>Cycle_Joel</vt:lpstr>
      <vt:lpstr>Cycle_Kader</vt:lpstr>
      <vt:lpstr>Cycle_Konde</vt:lpstr>
      <vt:lpstr>Cycle_Lionel</vt:lpstr>
      <vt:lpstr>Cycle_Low</vt:lpstr>
      <vt:lpstr>Cycle_Manu</vt:lpstr>
      <vt:lpstr>Cycle_Marie_Line</vt:lpstr>
      <vt:lpstr>Cycle_Max</vt:lpstr>
      <vt:lpstr>Cycle_Naga</vt:lpstr>
      <vt:lpstr>Cycle_Paquiri</vt:lpstr>
      <vt:lpstr>Cycle_Pat</vt:lpstr>
      <vt:lpstr>Cycle_Paulo</vt:lpstr>
      <vt:lpstr>Cycle_Raymond</vt:lpstr>
      <vt:lpstr>Cycle_Serge</vt:lpstr>
      <vt:lpstr>Cycle_Thierry</vt:lpstr>
      <vt:lpstr>Cycle_Tommy</vt:lpstr>
      <vt:lpstr>Cycle_Verino</vt:lpstr>
      <vt:lpstr>départ</vt:lpstr>
      <vt:lpstr>durée</vt:lpstr>
      <vt:lpstr>Fériés</vt:lpstr>
      <vt:lpstr>jours_fériés</vt:lpstr>
      <vt:lpstr>MesCouleurs</vt:lpstr>
      <vt:lpstr>MotifsCongés</vt:lpstr>
      <vt:lpstr>janvier!Zone_d_impression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alain</cp:lastModifiedBy>
  <cp:lastPrinted>2015-10-26T08:48:07Z</cp:lastPrinted>
  <dcterms:created xsi:type="dcterms:W3CDTF">2006-02-17T16:02:11Z</dcterms:created>
  <dcterms:modified xsi:type="dcterms:W3CDTF">2015-12-02T13:23:48Z</dcterms:modified>
</cp:coreProperties>
</file>