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120" yWindow="-15" windowWidth="15480" windowHeight="9240" tabRatio="918" activeTab="1"/>
  </bookViews>
  <sheets>
    <sheet name="Stock" sheetId="32" r:id="rId1"/>
    <sheet name="Journal" sheetId="33" r:id="rId2"/>
  </sheets>
  <definedNames>
    <definedName name="_xlnm._FilterDatabase" localSheetId="1" hidden="1">Journal!$A$5:$M$13</definedName>
    <definedName name="_xlnm._FilterDatabase" localSheetId="0" hidden="1">Stock!$A$3:$L$13</definedName>
    <definedName name="VS" comment="VS">Journal!$L$6:$L$13</definedName>
    <definedName name="_xlnm.Print_Area" localSheetId="1">Journal!$A$3:$M$13</definedName>
  </definedNames>
  <calcPr calcId="124519"/>
  <fileRecoveryPr repairLoad="1"/>
</workbook>
</file>

<file path=xl/calcChain.xml><?xml version="1.0" encoding="utf-8"?>
<calcChain xmlns="http://schemas.openxmlformats.org/spreadsheetml/2006/main">
  <c r="I7" i="33"/>
  <c r="I8"/>
  <c r="I9"/>
  <c r="I10"/>
  <c r="I11"/>
  <c r="I12"/>
  <c r="I13"/>
  <c r="I6"/>
  <c r="H13"/>
  <c r="M11"/>
  <c r="M12"/>
  <c r="M13"/>
  <c r="E6"/>
  <c r="J3"/>
  <c r="C6" l="1"/>
  <c r="G8"/>
  <c r="E8"/>
  <c r="C8"/>
  <c r="G13"/>
  <c r="E13"/>
  <c r="C13"/>
  <c r="C12"/>
  <c r="E9"/>
  <c r="E7"/>
  <c r="E12"/>
  <c r="E11"/>
  <c r="E10"/>
  <c r="C7"/>
  <c r="C9"/>
  <c r="C10"/>
  <c r="C11"/>
  <c r="F4" i="32" l="1"/>
  <c r="K3" i="33"/>
  <c r="D3"/>
  <c r="I3" l="1"/>
  <c r="G7" l="1"/>
  <c r="G9"/>
  <c r="G10"/>
  <c r="G11"/>
  <c r="G12"/>
  <c r="G6"/>
  <c r="E3" l="1"/>
  <c r="G3"/>
  <c r="H6"/>
  <c r="G4" i="32"/>
  <c r="F9"/>
  <c r="F7"/>
  <c r="F11"/>
  <c r="F6"/>
  <c r="H12" i="33"/>
  <c r="F5" i="32"/>
  <c r="F10"/>
  <c r="F8"/>
  <c r="H11" i="33"/>
  <c r="H10"/>
  <c r="F13" i="32"/>
  <c r="F12"/>
  <c r="H5"/>
  <c r="H12"/>
  <c r="H6"/>
  <c r="H13"/>
  <c r="H9"/>
  <c r="H10"/>
  <c r="H11"/>
  <c r="H7"/>
  <c r="H8"/>
  <c r="G8"/>
  <c r="G5"/>
  <c r="G12"/>
  <c r="G9"/>
  <c r="G6"/>
  <c r="G10"/>
  <c r="G7"/>
  <c r="G11"/>
  <c r="G13"/>
  <c r="H4"/>
  <c r="H7" i="33" l="1"/>
  <c r="H8"/>
  <c r="H9"/>
  <c r="L11" i="32"/>
  <c r="M9" i="33" s="1"/>
  <c r="L7" i="32"/>
  <c r="L12"/>
  <c r="L5"/>
  <c r="M7" i="33" s="1"/>
  <c r="L6" i="32"/>
  <c r="M8" i="33" s="1"/>
  <c r="L10" i="32"/>
  <c r="L9"/>
  <c r="L8"/>
  <c r="L13"/>
  <c r="L4" l="1"/>
  <c r="M6" i="33" l="1"/>
  <c r="M10"/>
  <c r="K4" i="32"/>
  <c r="K8" l="1"/>
  <c r="K11"/>
  <c r="K7"/>
  <c r="K10"/>
  <c r="K9"/>
  <c r="K13"/>
  <c r="K5"/>
  <c r="K6"/>
  <c r="K12"/>
</calcChain>
</file>

<file path=xl/sharedStrings.xml><?xml version="1.0" encoding="utf-8"?>
<sst xmlns="http://schemas.openxmlformats.org/spreadsheetml/2006/main" count="63" uniqueCount="41">
  <si>
    <t>Stock initial</t>
  </si>
  <si>
    <t>EUR</t>
  </si>
  <si>
    <t>CHF</t>
  </si>
  <si>
    <t>Langue</t>
  </si>
  <si>
    <t>Type</t>
  </si>
  <si>
    <t>Français</t>
  </si>
  <si>
    <t>Titre</t>
  </si>
  <si>
    <t>Date</t>
  </si>
  <si>
    <t>Livre</t>
  </si>
  <si>
    <t>N°</t>
  </si>
  <si>
    <t>Brochure avec K7</t>
  </si>
  <si>
    <t>Stock actuel</t>
  </si>
  <si>
    <t>Valeur stock CHF</t>
  </si>
  <si>
    <t>Achat</t>
  </si>
  <si>
    <t>Vente</t>
  </si>
  <si>
    <t>Répondant librairie</t>
  </si>
  <si>
    <t>St-Maurice</t>
  </si>
  <si>
    <t>Yverdon</t>
  </si>
  <si>
    <t>Lenzburg</t>
  </si>
  <si>
    <t>Lausanne</t>
  </si>
  <si>
    <t>Genève</t>
  </si>
  <si>
    <t>Centres</t>
  </si>
  <si>
    <t>Transfert Centres</t>
  </si>
  <si>
    <t>Vente EUR</t>
  </si>
  <si>
    <t>Librairie - journal des ventes et entrées en stock</t>
  </si>
  <si>
    <t>Ventes 2014</t>
  </si>
  <si>
    <r>
      <rPr>
        <b/>
        <sz val="8"/>
        <color theme="3" tint="0.39997558519241921"/>
        <rFont val="Calibri"/>
        <family val="2"/>
        <scheme val="minor"/>
      </rPr>
      <t>Transfer</t>
    </r>
    <r>
      <rPr>
        <b/>
        <sz val="9"/>
        <color theme="3" tint="0.39997558519241921"/>
        <rFont val="Calibri"/>
        <family val="2"/>
        <scheme val="minor"/>
      </rPr>
      <t>t dans les Centres</t>
    </r>
  </si>
  <si>
    <t>Solde initial</t>
  </si>
  <si>
    <t>Achats LS</t>
  </si>
  <si>
    <t>Quantitié CHF</t>
  </si>
  <si>
    <t>Livre 1</t>
  </si>
  <si>
    <t>Livre 2</t>
  </si>
  <si>
    <t>Livre 3</t>
  </si>
  <si>
    <t>Livre 4</t>
  </si>
  <si>
    <t>Livre 5</t>
  </si>
  <si>
    <t>Livre 6</t>
  </si>
  <si>
    <t>Livre 8</t>
  </si>
  <si>
    <t>Livre 9</t>
  </si>
  <si>
    <t>Livre 10</t>
  </si>
  <si>
    <t>Livre 7</t>
  </si>
  <si>
    <t>AA</t>
  </si>
</sst>
</file>

<file path=xl/styles.xml><?xml version="1.0" encoding="utf-8"?>
<styleSheet xmlns="http://schemas.openxmlformats.org/spreadsheetml/2006/main">
  <numFmts count="6">
    <numFmt numFmtId="164" formatCode="_ * #,##0.00_ ;_ * \-#,##0.00_ ;_ * &quot;-&quot;??_ ;_ @_ "/>
    <numFmt numFmtId="165" formatCode="_ [$€-2]\ * #,##0.00_ ;_ [$€-2]\ * \-#,##0.00_ ;_ [$€-2]\ * &quot;-&quot;??_ "/>
    <numFmt numFmtId="166" formatCode="[$CHF]\ #,##0.00"/>
    <numFmt numFmtId="167" formatCode="#,##0.00\ [$€-40C]"/>
    <numFmt numFmtId="168" formatCode="_ [$EUR]\ * #,##0.00_ ;_ [$EUR]\ * \-#,##0.00_ ;_ [$EUR]\ * &quot;-&quot;??_ ;_ @_ "/>
    <numFmt numFmtId="169" formatCode="_ [$CHF]\ * #,##0.00_ ;_ [$CHF]\ * \-#,##0.00_ ;_ [$CHF]\ * &quot;-&quot;??_ ;_ @_ "/>
  </numFmts>
  <fonts count="24">
    <font>
      <sz val="10"/>
      <color indexed="8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FF3300"/>
      <name val="Calibri"/>
      <family val="2"/>
      <scheme val="minor"/>
    </font>
    <font>
      <b/>
      <sz val="11"/>
      <color rgb="FF8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b/>
      <sz val="8"/>
      <color theme="3" tint="0.39997558519241921"/>
      <name val="Calibri"/>
      <family val="2"/>
      <scheme val="minor"/>
    </font>
    <font>
      <b/>
      <i/>
      <sz val="10"/>
      <color rgb="FF005426"/>
      <name val="Calibri"/>
      <family val="2"/>
      <scheme val="minor"/>
    </font>
    <font>
      <b/>
      <sz val="10"/>
      <color rgb="FF00542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mediumGray">
        <fgColor rgb="FFFF8F43"/>
      </patternFill>
    </fill>
    <fill>
      <patternFill patternType="solid">
        <fgColor theme="0"/>
        <bgColor theme="9" tint="0.59999389629810485"/>
      </patternFill>
    </fill>
    <fill>
      <patternFill patternType="solid">
        <fgColor theme="0"/>
        <bgColor theme="9" tint="0.79998168889431442"/>
      </patternFill>
    </fill>
    <fill>
      <patternFill patternType="mediumGray">
        <fgColor theme="0" tint="-0.34998626667073579"/>
        <bgColor theme="0"/>
      </patternFill>
    </fill>
    <fill>
      <patternFill patternType="mediumGray">
        <fgColor rgb="FFD9D9FF"/>
        <bgColor auto="1"/>
      </patternFill>
    </fill>
    <fill>
      <patternFill patternType="mediumGray">
        <fgColor rgb="FFD9D9FF"/>
        <bgColor theme="0"/>
      </patternFill>
    </fill>
    <fill>
      <patternFill patternType="mediumGray">
        <fgColor rgb="FFA6A6A6"/>
        <bgColor theme="0" tint="-0.249977111117893"/>
      </patternFill>
    </fill>
  </fills>
  <borders count="13">
    <border>
      <left/>
      <right/>
      <top/>
      <bottom/>
      <diagonal/>
    </border>
    <border>
      <left/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2" tint="-0.249977111117893"/>
      </top>
      <bottom/>
      <diagonal/>
    </border>
    <border>
      <left style="thin">
        <color theme="2" tint="-0.249977111117893"/>
      </left>
      <right/>
      <top/>
      <bottom/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/>
      <top style="thin">
        <color theme="2" tint="-0.249977111117893"/>
      </top>
      <bottom/>
      <diagonal/>
    </border>
    <border>
      <left/>
      <right/>
      <top/>
      <bottom style="thin">
        <color theme="2" tint="-0.249977111117893"/>
      </bottom>
      <diagonal/>
    </border>
  </borders>
  <cellStyleXfs count="11">
    <xf numFmtId="0" fontId="0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0" fontId="2" fillId="0" borderId="0"/>
    <xf numFmtId="0" fontId="6" fillId="0" borderId="0"/>
    <xf numFmtId="0" fontId="1" fillId="0" borderId="0"/>
    <xf numFmtId="0" fontId="9" fillId="0" borderId="0"/>
    <xf numFmtId="164" fontId="9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71">
    <xf numFmtId="0" fontId="0" fillId="0" borderId="0" xfId="0" applyFont="1"/>
    <xf numFmtId="0" fontId="9" fillId="0" borderId="0" xfId="7"/>
    <xf numFmtId="0" fontId="9" fillId="0" borderId="0" xfId="7" applyProtection="1">
      <protection locked="0"/>
    </xf>
    <xf numFmtId="166" fontId="9" fillId="0" borderId="0" xfId="7" applyNumberFormat="1" applyProtection="1">
      <protection locked="0"/>
    </xf>
    <xf numFmtId="0" fontId="9" fillId="0" borderId="0" xfId="7" applyAlignment="1" applyProtection="1">
      <alignment horizontal="left"/>
      <protection locked="0"/>
    </xf>
    <xf numFmtId="0" fontId="9" fillId="0" borderId="0" xfId="7" applyAlignment="1" applyProtection="1">
      <alignment horizontal="center" vertical="center"/>
      <protection locked="0"/>
    </xf>
    <xf numFmtId="0" fontId="9" fillId="0" borderId="0" xfId="7" applyAlignment="1" applyProtection="1">
      <alignment horizontal="center"/>
      <protection locked="0"/>
    </xf>
    <xf numFmtId="167" fontId="9" fillId="3" borderId="3" xfId="7" applyNumberFormat="1" applyFont="1" applyFill="1" applyBorder="1" applyAlignment="1" applyProtection="1">
      <alignment vertical="center"/>
      <protection locked="0"/>
    </xf>
    <xf numFmtId="2" fontId="9" fillId="3" borderId="3" xfId="7" applyNumberFormat="1" applyFont="1" applyFill="1" applyBorder="1" applyAlignment="1" applyProtection="1">
      <alignment horizontal="right" vertical="center"/>
      <protection locked="0"/>
    </xf>
    <xf numFmtId="0" fontId="9" fillId="2" borderId="3" xfId="7" applyNumberFormat="1" applyFont="1" applyFill="1" applyBorder="1" applyAlignment="1" applyProtection="1">
      <alignment horizontal="center" vertical="center"/>
    </xf>
    <xf numFmtId="0" fontId="9" fillId="2" borderId="3" xfId="7" applyFont="1" applyFill="1" applyBorder="1" applyAlignment="1" applyProtection="1">
      <alignment horizontal="center" vertical="center"/>
    </xf>
    <xf numFmtId="49" fontId="9" fillId="3" borderId="3" xfId="7" applyNumberFormat="1" applyFont="1" applyFill="1" applyBorder="1" applyAlignment="1" applyProtection="1">
      <alignment vertical="center"/>
      <protection locked="0"/>
    </xf>
    <xf numFmtId="0" fontId="12" fillId="3" borderId="3" xfId="7" applyNumberFormat="1" applyFont="1" applyFill="1" applyBorder="1" applyAlignment="1" applyProtection="1">
      <alignment horizontal="center" vertical="center"/>
      <protection locked="0"/>
    </xf>
    <xf numFmtId="167" fontId="9" fillId="4" borderId="3" xfId="7" applyNumberFormat="1" applyFont="1" applyFill="1" applyBorder="1" applyAlignment="1" applyProtection="1">
      <alignment vertical="center"/>
      <protection locked="0"/>
    </xf>
    <xf numFmtId="2" fontId="9" fillId="4" borderId="3" xfId="7" applyNumberFormat="1" applyFont="1" applyFill="1" applyBorder="1" applyAlignment="1" applyProtection="1">
      <alignment horizontal="right" vertical="center"/>
      <protection locked="0"/>
    </xf>
    <xf numFmtId="49" fontId="9" fillId="4" borderId="3" xfId="7" applyNumberFormat="1" applyFont="1" applyFill="1" applyBorder="1" applyAlignment="1" applyProtection="1">
      <alignment vertical="center"/>
      <protection locked="0"/>
    </xf>
    <xf numFmtId="0" fontId="9" fillId="0" borderId="0" xfId="7" applyAlignment="1" applyProtection="1">
      <alignment vertical="center"/>
      <protection locked="0"/>
    </xf>
    <xf numFmtId="0" fontId="9" fillId="0" borderId="0" xfId="7" applyAlignment="1" applyProtection="1">
      <alignment vertical="center" wrapText="1"/>
      <protection locked="0"/>
    </xf>
    <xf numFmtId="0" fontId="4" fillId="5" borderId="4" xfId="7" applyFont="1" applyFill="1" applyBorder="1" applyAlignment="1" applyProtection="1">
      <alignment horizontal="center" vertical="center" wrapText="1"/>
    </xf>
    <xf numFmtId="166" fontId="4" fillId="5" borderId="5" xfId="7" applyNumberFormat="1" applyFont="1" applyFill="1" applyBorder="1" applyAlignment="1" applyProtection="1">
      <alignment horizontal="center" vertical="center" wrapText="1"/>
    </xf>
    <xf numFmtId="0" fontId="4" fillId="5" borderId="6" xfId="7" applyNumberFormat="1" applyFont="1" applyFill="1" applyBorder="1" applyAlignment="1" applyProtection="1">
      <alignment horizontal="center" vertical="center" wrapText="1"/>
    </xf>
    <xf numFmtId="0" fontId="4" fillId="5" borderId="7" xfId="7" applyNumberFormat="1" applyFont="1" applyFill="1" applyBorder="1" applyAlignment="1" applyProtection="1">
      <alignment horizontal="center" vertical="center" wrapText="1"/>
    </xf>
    <xf numFmtId="0" fontId="13" fillId="0" borderId="0" xfId="7" applyFont="1" applyProtection="1">
      <protection locked="0"/>
    </xf>
    <xf numFmtId="0" fontId="9" fillId="0" borderId="0" xfId="7" applyFont="1" applyAlignment="1" applyProtection="1">
      <alignment horizontal="center"/>
    </xf>
    <xf numFmtId="0" fontId="9" fillId="0" borderId="0" xfId="7" applyFont="1" applyAlignment="1" applyProtection="1">
      <alignment horizontal="center" vertical="center"/>
    </xf>
    <xf numFmtId="0" fontId="9" fillId="0" borderId="0" xfId="7" applyProtection="1"/>
    <xf numFmtId="164" fontId="0" fillId="0" borderId="0" xfId="8" applyFont="1" applyAlignment="1" applyProtection="1">
      <alignment horizontal="left"/>
    </xf>
    <xf numFmtId="0" fontId="9" fillId="0" borderId="0" xfId="7" applyAlignment="1" applyProtection="1">
      <alignment horizontal="center"/>
    </xf>
    <xf numFmtId="0" fontId="9" fillId="0" borderId="0" xfId="7" applyAlignment="1" applyProtection="1">
      <alignment horizontal="left" vertical="center"/>
    </xf>
    <xf numFmtId="0" fontId="9" fillId="0" borderId="0" xfId="7" applyAlignment="1" applyProtection="1">
      <alignment vertical="center"/>
    </xf>
    <xf numFmtId="0" fontId="9" fillId="6" borderId="3" xfId="7" applyFont="1" applyFill="1" applyBorder="1" applyAlignment="1" applyProtection="1">
      <alignment horizontal="center" vertical="center"/>
      <protection locked="0"/>
    </xf>
    <xf numFmtId="14" fontId="9" fillId="7" borderId="3" xfId="7" applyNumberFormat="1" applyFont="1" applyFill="1" applyBorder="1" applyAlignment="1" applyProtection="1">
      <alignment horizontal="center" vertical="center"/>
      <protection locked="0"/>
    </xf>
    <xf numFmtId="0" fontId="9" fillId="0" borderId="0" xfId="7" applyFont="1" applyProtection="1"/>
    <xf numFmtId="0" fontId="15" fillId="0" borderId="3" xfId="7" applyFont="1" applyBorder="1" applyAlignment="1" applyProtection="1">
      <alignment vertical="top" wrapText="1"/>
    </xf>
    <xf numFmtId="0" fontId="9" fillId="0" borderId="0" xfId="7" applyAlignment="1" applyProtection="1">
      <alignment wrapText="1"/>
    </xf>
    <xf numFmtId="0" fontId="9" fillId="0" borderId="0" xfId="7" applyAlignment="1" applyProtection="1">
      <alignment horizontal="center" vertical="center"/>
    </xf>
    <xf numFmtId="0" fontId="9" fillId="0" borderId="0" xfId="7" applyBorder="1" applyProtection="1"/>
    <xf numFmtId="168" fontId="17" fillId="0" borderId="10" xfId="7" applyNumberFormat="1" applyFont="1" applyFill="1" applyBorder="1" applyAlignment="1" applyProtection="1">
      <alignment horizontal="center" vertical="center"/>
    </xf>
    <xf numFmtId="169" fontId="17" fillId="0" borderId="11" xfId="7" applyNumberFormat="1" applyFont="1" applyFill="1" applyBorder="1" applyAlignment="1" applyProtection="1">
      <alignment horizontal="center" vertical="center"/>
    </xf>
    <xf numFmtId="164" fontId="0" fillId="0" borderId="12" xfId="8" applyFont="1" applyBorder="1" applyAlignment="1" applyProtection="1">
      <alignment horizontal="left"/>
    </xf>
    <xf numFmtId="0" fontId="9" fillId="6" borderId="3" xfId="7" applyFont="1" applyFill="1" applyBorder="1" applyAlignment="1" applyProtection="1">
      <alignment horizontal="center" vertical="center"/>
    </xf>
    <xf numFmtId="0" fontId="17" fillId="0" borderId="10" xfId="7" applyNumberFormat="1" applyFont="1" applyFill="1" applyBorder="1" applyAlignment="1" applyProtection="1">
      <alignment horizontal="center" vertical="center"/>
    </xf>
    <xf numFmtId="0" fontId="20" fillId="5" borderId="6" xfId="7" applyNumberFormat="1" applyFont="1" applyFill="1" applyBorder="1" applyAlignment="1" applyProtection="1">
      <alignment horizontal="center" vertical="center" wrapText="1"/>
    </xf>
    <xf numFmtId="0" fontId="19" fillId="0" borderId="10" xfId="7" applyNumberFormat="1" applyFont="1" applyFill="1" applyBorder="1" applyAlignment="1" applyProtection="1">
      <alignment horizontal="center" vertical="center"/>
    </xf>
    <xf numFmtId="0" fontId="23" fillId="0" borderId="3" xfId="7" applyFont="1" applyBorder="1" applyAlignment="1" applyProtection="1">
      <alignment vertical="center"/>
    </xf>
    <xf numFmtId="0" fontId="9" fillId="0" borderId="0" xfId="7" applyAlignment="1" applyProtection="1">
      <alignment horizontal="center" vertical="center" wrapText="1"/>
    </xf>
    <xf numFmtId="0" fontId="11" fillId="0" borderId="3" xfId="7" applyFont="1" applyBorder="1" applyAlignment="1" applyProtection="1">
      <alignment horizontal="center" vertical="center"/>
    </xf>
    <xf numFmtId="0" fontId="4" fillId="5" borderId="6" xfId="7" applyNumberFormat="1" applyFont="1" applyFill="1" applyBorder="1" applyAlignment="1" applyProtection="1">
      <alignment horizontal="center" vertical="center" textRotation="90" wrapText="1"/>
    </xf>
    <xf numFmtId="0" fontId="9" fillId="0" borderId="0" xfId="7" applyNumberFormat="1" applyAlignment="1" applyProtection="1">
      <alignment horizontal="center" vertical="center"/>
      <protection locked="0"/>
    </xf>
    <xf numFmtId="0" fontId="13" fillId="0" borderId="0" xfId="7" applyFont="1" applyBorder="1" applyProtection="1">
      <protection locked="0"/>
    </xf>
    <xf numFmtId="0" fontId="9" fillId="6" borderId="2" xfId="7" applyFont="1" applyFill="1" applyBorder="1" applyAlignment="1" applyProtection="1">
      <alignment horizontal="center" vertical="center"/>
      <protection locked="0"/>
    </xf>
    <xf numFmtId="169" fontId="15" fillId="0" borderId="1" xfId="8" applyNumberFormat="1" applyFont="1" applyBorder="1" applyAlignment="1" applyProtection="1">
      <alignment horizontal="left" vertical="center"/>
    </xf>
    <xf numFmtId="168" fontId="15" fillId="0" borderId="1" xfId="8" applyNumberFormat="1" applyFont="1" applyBorder="1" applyAlignment="1" applyProtection="1">
      <alignment horizontal="left" vertical="center"/>
    </xf>
    <xf numFmtId="0" fontId="14" fillId="0" borderId="0" xfId="7" applyFont="1" applyAlignment="1" applyProtection="1">
      <alignment horizontal="center" vertical="center"/>
      <protection locked="0"/>
    </xf>
    <xf numFmtId="0" fontId="7" fillId="0" borderId="0" xfId="7" applyFont="1" applyAlignment="1" applyProtection="1">
      <alignment horizontal="left" vertical="center"/>
      <protection locked="0"/>
    </xf>
    <xf numFmtId="0" fontId="18" fillId="0" borderId="9" xfId="7" applyFont="1" applyFill="1" applyBorder="1" applyAlignment="1" applyProtection="1">
      <alignment horizontal="center" vertical="center"/>
      <protection locked="0"/>
    </xf>
    <xf numFmtId="0" fontId="17" fillId="0" borderId="0" xfId="7" applyFont="1" applyBorder="1" applyAlignment="1" applyProtection="1">
      <alignment horizontal="center" vertical="center" wrapText="1"/>
      <protection locked="0"/>
    </xf>
    <xf numFmtId="0" fontId="9" fillId="0" borderId="0" xfId="7" applyAlignment="1" applyProtection="1">
      <alignment horizontal="left" vertical="center"/>
      <protection locked="0"/>
    </xf>
    <xf numFmtId="164" fontId="0" fillId="0" borderId="8" xfId="8" applyFont="1" applyBorder="1" applyAlignment="1" applyProtection="1">
      <alignment horizontal="left"/>
      <protection locked="0"/>
    </xf>
    <xf numFmtId="0" fontId="23" fillId="0" borderId="3" xfId="7" applyFont="1" applyBorder="1" applyAlignment="1" applyProtection="1">
      <alignment horizontal="center" vertical="center"/>
      <protection locked="0"/>
    </xf>
    <xf numFmtId="0" fontId="3" fillId="0" borderId="3" xfId="7" applyFont="1" applyBorder="1" applyAlignment="1" applyProtection="1">
      <alignment vertical="top" wrapText="1"/>
    </xf>
    <xf numFmtId="0" fontId="17" fillId="0" borderId="0" xfId="7" applyNumberFormat="1" applyFont="1" applyFill="1" applyBorder="1" applyAlignment="1" applyProtection="1">
      <alignment horizontal="center" vertical="center"/>
      <protection locked="0"/>
    </xf>
    <xf numFmtId="0" fontId="10" fillId="5" borderId="3" xfId="7" applyNumberFormat="1" applyFont="1" applyFill="1" applyBorder="1" applyAlignment="1" applyProtection="1">
      <alignment vertical="center" wrapText="1"/>
    </xf>
    <xf numFmtId="0" fontId="10" fillId="5" borderId="2" xfId="7" applyNumberFormat="1" applyFont="1" applyFill="1" applyBorder="1" applyAlignment="1" applyProtection="1">
      <alignment horizontal="center" vertical="center" textRotation="90"/>
    </xf>
    <xf numFmtId="0" fontId="10" fillId="5" borderId="1" xfId="7" applyNumberFormat="1" applyFont="1" applyFill="1" applyBorder="1" applyAlignment="1" applyProtection="1">
      <alignment horizontal="center" vertical="center" textRotation="90"/>
    </xf>
    <xf numFmtId="0" fontId="22" fillId="8" borderId="3" xfId="7" applyFont="1" applyFill="1" applyBorder="1" applyAlignment="1" applyProtection="1">
      <alignment horizontal="center" vertical="center" textRotation="90"/>
    </xf>
    <xf numFmtId="0" fontId="16" fillId="8" borderId="3" xfId="7" applyFont="1" applyFill="1" applyBorder="1" applyAlignment="1" applyProtection="1">
      <alignment horizontal="center" vertical="center" textRotation="90"/>
    </xf>
    <xf numFmtId="0" fontId="19" fillId="8" borderId="3" xfId="7" applyFont="1" applyFill="1" applyBorder="1" applyAlignment="1" applyProtection="1">
      <alignment horizontal="center" vertical="center" textRotation="90"/>
    </xf>
    <xf numFmtId="0" fontId="10" fillId="8" borderId="3" xfId="7" applyFont="1" applyFill="1" applyBorder="1" applyAlignment="1" applyProtection="1">
      <alignment horizontal="center" vertical="center" textRotation="90"/>
    </xf>
    <xf numFmtId="2" fontId="9" fillId="2" borderId="3" xfId="7" applyNumberFormat="1" applyFont="1" applyFill="1" applyBorder="1" applyAlignment="1" applyProtection="1">
      <alignment vertical="center"/>
      <protection locked="0"/>
    </xf>
    <xf numFmtId="49" fontId="9" fillId="4" borderId="3" xfId="7" applyNumberFormat="1" applyFont="1" applyFill="1" applyBorder="1" applyAlignment="1" applyProtection="1">
      <alignment horizontal="left" vertical="center"/>
      <protection locked="0"/>
    </xf>
  </cellXfs>
  <cellStyles count="11">
    <cellStyle name="Euro" xfId="3"/>
    <cellStyle name="Milliers 2" xfId="8"/>
    <cellStyle name="Milliers 3" xfId="10"/>
    <cellStyle name="Normal" xfId="0" builtinId="0"/>
    <cellStyle name="Normal 2" xfId="1"/>
    <cellStyle name="Normal 2 2" xfId="4"/>
    <cellStyle name="Normal 2 3" xfId="5"/>
    <cellStyle name="Normal 3" xfId="2"/>
    <cellStyle name="Normal 4" xfId="6"/>
    <cellStyle name="Normal 5" xfId="7"/>
    <cellStyle name="Normal 6" xfId="9"/>
  </cellStyles>
  <dxfs count="6">
    <dxf>
      <font>
        <color rgb="FFFF0000"/>
      </font>
    </dxf>
    <dxf>
      <font>
        <color rgb="FF005426"/>
      </font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005426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DC2300"/>
      <rgbColor rgb="00993366"/>
      <rgbColor rgb="00333399"/>
      <rgbColor rgb="00333333"/>
    </indexedColors>
    <mruColors>
      <color rgb="FF00541C"/>
      <color rgb="FF005426"/>
      <color rgb="FFEAEAEA"/>
      <color rgb="FFF9F7FB"/>
      <color rgb="FFEFECF4"/>
      <color rgb="FFF2F2F2"/>
      <color rgb="FFE5FFE5"/>
      <color rgb="FFFFEEB7"/>
      <color rgb="FFCD3333"/>
      <color rgb="FFE5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9933"/>
  </sheetPr>
  <dimension ref="A1:L13"/>
  <sheetViews>
    <sheetView showGridLines="0" zoomScale="95" zoomScaleNormal="95" workbookViewId="0">
      <pane ySplit="3" topLeftCell="A4" activePane="bottomLeft" state="frozen"/>
      <selection activeCell="A4" sqref="A4"/>
      <selection pane="bottomLeft" activeCell="F4" sqref="F4"/>
    </sheetView>
  </sheetViews>
  <sheetFormatPr baseColWidth="10" defaultColWidth="22.28515625" defaultRowHeight="12.75"/>
  <cols>
    <col min="1" max="1" width="7.85546875" style="2" bestFit="1" customWidth="1"/>
    <col min="2" max="2" width="46.85546875" style="2" customWidth="1"/>
    <col min="3" max="3" width="17" style="2" customWidth="1"/>
    <col min="4" max="4" width="8.28515625" style="2" customWidth="1"/>
    <col min="5" max="5" width="4.42578125" style="48" customWidth="1"/>
    <col min="6" max="6" width="6.5703125" style="6" customWidth="1"/>
    <col min="7" max="8" width="6.5703125" style="5" customWidth="1"/>
    <col min="9" max="9" width="9" style="4" bestFit="1" customWidth="1"/>
    <col min="10" max="10" width="9" style="2" bestFit="1" customWidth="1"/>
    <col min="11" max="11" width="12.85546875" style="2" bestFit="1" customWidth="1"/>
    <col min="12" max="12" width="6.7109375" style="3" customWidth="1"/>
    <col min="13" max="16384" width="22.28515625" style="2"/>
  </cols>
  <sheetData>
    <row r="1" spans="1:12">
      <c r="C1" s="23" t="s">
        <v>15</v>
      </c>
      <c r="K1" s="3"/>
      <c r="L1" s="49"/>
    </row>
    <row r="2" spans="1:12" ht="33" customHeight="1">
      <c r="K2" s="3"/>
      <c r="L2" s="22"/>
    </row>
    <row r="3" spans="1:12" s="17" customFormat="1" ht="51.75">
      <c r="A3" s="21" t="s">
        <v>9</v>
      </c>
      <c r="B3" s="20" t="s">
        <v>6</v>
      </c>
      <c r="C3" s="20" t="s">
        <v>4</v>
      </c>
      <c r="D3" s="20" t="s">
        <v>3</v>
      </c>
      <c r="E3" s="47" t="s">
        <v>0</v>
      </c>
      <c r="F3" s="20" t="s">
        <v>14</v>
      </c>
      <c r="G3" s="20" t="s">
        <v>13</v>
      </c>
      <c r="H3" s="42" t="s">
        <v>26</v>
      </c>
      <c r="I3" s="20" t="s">
        <v>2</v>
      </c>
      <c r="J3" s="20" t="s">
        <v>1</v>
      </c>
      <c r="K3" s="19" t="s">
        <v>12</v>
      </c>
      <c r="L3" s="18" t="s">
        <v>11</v>
      </c>
    </row>
    <row r="4" spans="1:12" s="16" customFormat="1" ht="18" customHeight="1">
      <c r="A4" s="12">
        <v>1</v>
      </c>
      <c r="B4" s="70" t="s">
        <v>30</v>
      </c>
      <c r="C4" s="11" t="s">
        <v>8</v>
      </c>
      <c r="D4" s="11" t="s">
        <v>5</v>
      </c>
      <c r="E4" s="59">
        <v>11</v>
      </c>
      <c r="F4" s="10">
        <f>SUMIF(Journal!$C$6:$C$13,$B$4:$B$13,Journal!$D$6:$D$13)</f>
        <v>11</v>
      </c>
      <c r="G4" s="9">
        <f>SUMIF(Journal!$C$6:$C$13,$B$4:$B$13,Journal!$J$6:$J$13)</f>
        <v>2</v>
      </c>
      <c r="H4" s="9">
        <f>SUMIF(Journal!$C$6:$C$13,$B$4:$B$13,Journal!$K$6:$K$13)</f>
        <v>0</v>
      </c>
      <c r="I4" s="8">
        <v>5</v>
      </c>
      <c r="J4" s="7">
        <v>4</v>
      </c>
      <c r="K4" s="69">
        <f t="shared" ref="K4:K13" si="0">L4*I4</f>
        <v>10</v>
      </c>
      <c r="L4" s="44">
        <f>E4-F4+G4-H4</f>
        <v>2</v>
      </c>
    </row>
    <row r="5" spans="1:12" s="16" customFormat="1" ht="18" customHeight="1">
      <c r="A5" s="12">
        <v>2</v>
      </c>
      <c r="B5" s="70" t="s">
        <v>31</v>
      </c>
      <c r="C5" s="11" t="s">
        <v>8</v>
      </c>
      <c r="D5" s="11" t="s">
        <v>5</v>
      </c>
      <c r="E5" s="59">
        <v>21</v>
      </c>
      <c r="F5" s="10">
        <f>SUMIF(Journal!$C$6:$C$13,$B$4:$B$13,Journal!$D$6:$D$13)</f>
        <v>3</v>
      </c>
      <c r="G5" s="9">
        <f>SUMIF(Journal!$C$6:$C$13,$B$4:$B$13,Journal!$J$6:$J$13)</f>
        <v>0</v>
      </c>
      <c r="H5" s="9">
        <f>SUMIF(Journal!$C$6:$C$13,$B$4:$B$13,Journal!$K$6:$K$13)</f>
        <v>0</v>
      </c>
      <c r="I5" s="8">
        <v>5</v>
      </c>
      <c r="J5" s="7">
        <v>4</v>
      </c>
      <c r="K5" s="69">
        <f t="shared" si="0"/>
        <v>90</v>
      </c>
      <c r="L5" s="44">
        <f t="shared" ref="L5:L13" si="1">E5-F5+G5-H5</f>
        <v>18</v>
      </c>
    </row>
    <row r="6" spans="1:12" s="16" customFormat="1" ht="18" customHeight="1">
      <c r="A6" s="12">
        <v>3</v>
      </c>
      <c r="B6" s="70" t="s">
        <v>32</v>
      </c>
      <c r="C6" s="11" t="s">
        <v>10</v>
      </c>
      <c r="D6" s="11" t="s">
        <v>5</v>
      </c>
      <c r="E6" s="59">
        <v>7</v>
      </c>
      <c r="F6" s="10">
        <f>SUMIF(Journal!$C$6:$C$13,$B$4:$B$13,Journal!$D$6:$D$13)</f>
        <v>5</v>
      </c>
      <c r="G6" s="9">
        <f>SUMIF(Journal!$C$6:$C$13,$B$4:$B$13,Journal!$J$6:$J$13)</f>
        <v>5</v>
      </c>
      <c r="H6" s="9">
        <f>SUMIF(Journal!$C$6:$C$13,$B$4:$B$13,Journal!$K$6:$K$13)</f>
        <v>0</v>
      </c>
      <c r="I6" s="8">
        <v>5</v>
      </c>
      <c r="J6" s="7">
        <v>4</v>
      </c>
      <c r="K6" s="69">
        <f t="shared" si="0"/>
        <v>35</v>
      </c>
      <c r="L6" s="44">
        <f t="shared" si="1"/>
        <v>7</v>
      </c>
    </row>
    <row r="7" spans="1:12" s="16" customFormat="1" ht="18" customHeight="1">
      <c r="A7" s="12">
        <v>4</v>
      </c>
      <c r="B7" s="70" t="s">
        <v>33</v>
      </c>
      <c r="C7" s="11" t="s">
        <v>8</v>
      </c>
      <c r="D7" s="11" t="s">
        <v>5</v>
      </c>
      <c r="E7" s="59">
        <v>48</v>
      </c>
      <c r="F7" s="10">
        <f>SUMIF(Journal!$C$6:$C$13,$B$4:$B$13,Journal!$D$6:$D$13)</f>
        <v>0</v>
      </c>
      <c r="G7" s="9">
        <f>SUMIF(Journal!$C$6:$C$13,$B$4:$B$13,Journal!$J$6:$J$13)</f>
        <v>0</v>
      </c>
      <c r="H7" s="9">
        <f>SUMIF(Journal!$C$6:$C$13,$B$4:$B$13,Journal!$K$6:$K$13)</f>
        <v>0</v>
      </c>
      <c r="I7" s="8">
        <v>23</v>
      </c>
      <c r="J7" s="7">
        <v>18.399999999999999</v>
      </c>
      <c r="K7" s="69">
        <f t="shared" si="0"/>
        <v>1104</v>
      </c>
      <c r="L7" s="44">
        <f t="shared" si="1"/>
        <v>48</v>
      </c>
    </row>
    <row r="8" spans="1:12" s="16" customFormat="1" ht="18" customHeight="1">
      <c r="A8" s="12">
        <v>5</v>
      </c>
      <c r="B8" s="70" t="s">
        <v>34</v>
      </c>
      <c r="C8" s="15" t="s">
        <v>8</v>
      </c>
      <c r="D8" s="15" t="s">
        <v>5</v>
      </c>
      <c r="E8" s="59">
        <v>55</v>
      </c>
      <c r="F8" s="10">
        <f>SUMIF(Journal!$C$6:$C$13,$B$4:$B$13,Journal!$D$6:$D$13)</f>
        <v>0</v>
      </c>
      <c r="G8" s="9">
        <f>SUMIF(Journal!$C$6:$C$13,$B$4:$B$13,Journal!$J$6:$J$13)</f>
        <v>0</v>
      </c>
      <c r="H8" s="9">
        <f>SUMIF(Journal!$C$6:$C$13,$B$4:$B$13,Journal!$K$6:$K$13)</f>
        <v>0</v>
      </c>
      <c r="I8" s="14">
        <v>2</v>
      </c>
      <c r="J8" s="13">
        <v>1.6</v>
      </c>
      <c r="K8" s="69">
        <f t="shared" si="0"/>
        <v>110</v>
      </c>
      <c r="L8" s="44">
        <f t="shared" si="1"/>
        <v>55</v>
      </c>
    </row>
    <row r="9" spans="1:12" s="16" customFormat="1" ht="18" customHeight="1">
      <c r="A9" s="12">
        <v>6</v>
      </c>
      <c r="B9" s="70" t="s">
        <v>35</v>
      </c>
      <c r="C9" s="15" t="s">
        <v>8</v>
      </c>
      <c r="D9" s="15" t="s">
        <v>5</v>
      </c>
      <c r="E9" s="59">
        <v>18</v>
      </c>
      <c r="F9" s="10">
        <f>SUMIF(Journal!$C$6:$C$13,$B$4:$B$13,Journal!$D$6:$D$13)</f>
        <v>0</v>
      </c>
      <c r="G9" s="9">
        <f>SUMIF(Journal!$C$6:$C$13,$B$4:$B$13,Journal!$J$6:$J$13)</f>
        <v>0</v>
      </c>
      <c r="H9" s="9">
        <f>SUMIF(Journal!$C$6:$C$13,$B$4:$B$13,Journal!$K$6:$K$13)</f>
        <v>0</v>
      </c>
      <c r="I9" s="14">
        <v>5</v>
      </c>
      <c r="J9" s="13">
        <v>4</v>
      </c>
      <c r="K9" s="69">
        <f t="shared" si="0"/>
        <v>90</v>
      </c>
      <c r="L9" s="44">
        <f t="shared" si="1"/>
        <v>18</v>
      </c>
    </row>
    <row r="10" spans="1:12" s="16" customFormat="1" ht="18" customHeight="1">
      <c r="A10" s="12">
        <v>7</v>
      </c>
      <c r="B10" s="70" t="s">
        <v>39</v>
      </c>
      <c r="C10" s="11" t="s">
        <v>8</v>
      </c>
      <c r="D10" s="11" t="s">
        <v>5</v>
      </c>
      <c r="E10" s="59">
        <v>12</v>
      </c>
      <c r="F10" s="10">
        <f>SUMIF(Journal!$C$6:$C$13,$B$4:$B$13,Journal!$D$6:$D$13)</f>
        <v>0</v>
      </c>
      <c r="G10" s="9">
        <f>SUMIF(Journal!$C$6:$C$13,$B$4:$B$13,Journal!$J$6:$J$13)</f>
        <v>0</v>
      </c>
      <c r="H10" s="9">
        <f>SUMIF(Journal!$C$6:$C$13,$B$4:$B$13,Journal!$K$6:$K$13)</f>
        <v>0</v>
      </c>
      <c r="I10" s="8">
        <v>5</v>
      </c>
      <c r="J10" s="7">
        <v>4</v>
      </c>
      <c r="K10" s="69">
        <f t="shared" si="0"/>
        <v>60</v>
      </c>
      <c r="L10" s="44">
        <f t="shared" si="1"/>
        <v>12</v>
      </c>
    </row>
    <row r="11" spans="1:12" s="16" customFormat="1" ht="18" customHeight="1">
      <c r="A11" s="12">
        <v>8</v>
      </c>
      <c r="B11" s="70" t="s">
        <v>36</v>
      </c>
      <c r="C11" s="15" t="s">
        <v>8</v>
      </c>
      <c r="D11" s="15" t="s">
        <v>5</v>
      </c>
      <c r="E11" s="59">
        <v>15</v>
      </c>
      <c r="F11" s="10">
        <f>SUMIF(Journal!$C$6:$C$13,$B$4:$B$13,Journal!$D$6:$D$13)</f>
        <v>2</v>
      </c>
      <c r="G11" s="9">
        <f>SUMIF(Journal!$C$6:$C$13,$B$4:$B$13,Journal!$J$6:$J$13)</f>
        <v>0</v>
      </c>
      <c r="H11" s="9">
        <f>SUMIF(Journal!$C$6:$C$13,$B$4:$B$13,Journal!$K$6:$K$13)</f>
        <v>0</v>
      </c>
      <c r="I11" s="14">
        <v>5</v>
      </c>
      <c r="J11" s="13">
        <v>4</v>
      </c>
      <c r="K11" s="69">
        <f t="shared" si="0"/>
        <v>65</v>
      </c>
      <c r="L11" s="44">
        <f t="shared" si="1"/>
        <v>13</v>
      </c>
    </row>
    <row r="12" spans="1:12" s="16" customFormat="1" ht="18" customHeight="1">
      <c r="A12" s="12">
        <v>9</v>
      </c>
      <c r="B12" s="70" t="s">
        <v>37</v>
      </c>
      <c r="C12" s="11" t="s">
        <v>8</v>
      </c>
      <c r="D12" s="11" t="s">
        <v>5</v>
      </c>
      <c r="E12" s="59">
        <v>54</v>
      </c>
      <c r="F12" s="10">
        <f>SUMIF(Journal!$C$6:$C$13,$B$4:$B$13,Journal!$D$6:$D$13)</f>
        <v>0</v>
      </c>
      <c r="G12" s="9">
        <f>SUMIF(Journal!$C$6:$C$13,$B$4:$B$13,Journal!$J$6:$J$13)</f>
        <v>0</v>
      </c>
      <c r="H12" s="9">
        <f>SUMIF(Journal!$C$6:$C$13,$B$4:$B$13,Journal!$K$6:$K$13)</f>
        <v>0</v>
      </c>
      <c r="I12" s="8">
        <v>15</v>
      </c>
      <c r="J12" s="7">
        <v>12</v>
      </c>
      <c r="K12" s="69">
        <f t="shared" si="0"/>
        <v>810</v>
      </c>
      <c r="L12" s="44">
        <f t="shared" si="1"/>
        <v>54</v>
      </c>
    </row>
    <row r="13" spans="1:12" s="16" customFormat="1" ht="18" customHeight="1">
      <c r="A13" s="12">
        <v>10</v>
      </c>
      <c r="B13" s="70" t="s">
        <v>38</v>
      </c>
      <c r="C13" s="11" t="s">
        <v>8</v>
      </c>
      <c r="D13" s="11" t="s">
        <v>5</v>
      </c>
      <c r="E13" s="59">
        <v>35</v>
      </c>
      <c r="F13" s="10">
        <f>SUMIF(Journal!$C$6:$C$13,$B$4:$B$13,Journal!$D$6:$D$13)</f>
        <v>0</v>
      </c>
      <c r="G13" s="9">
        <f>SUMIF(Journal!$C$6:$C$13,$B$4:$B$13,Journal!$J$6:$J$13)</f>
        <v>0</v>
      </c>
      <c r="H13" s="9">
        <f>SUMIF(Journal!$C$6:$C$13,$B$4:$B$13,Journal!$K$6:$K$13)</f>
        <v>0</v>
      </c>
      <c r="I13" s="8">
        <v>15</v>
      </c>
      <c r="J13" s="7">
        <v>12</v>
      </c>
      <c r="K13" s="69">
        <f t="shared" si="0"/>
        <v>525</v>
      </c>
      <c r="L13" s="44">
        <f t="shared" si="1"/>
        <v>35</v>
      </c>
    </row>
  </sheetData>
  <autoFilter ref="A3:L13"/>
  <conditionalFormatting sqref="L4:L13 E4:E13">
    <cfRule type="cellIs" dxfId="5" priority="5" operator="lessThanOrEqual">
      <formula>0</formula>
    </cfRule>
  </conditionalFormatting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horizontalDpi="4294967293" verticalDpi="4294967293" r:id="rId1"/>
  <headerFooter>
    <oddHeader>&amp;L&amp;"-,Gras"&amp;K05+000SRCM SUISSE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666699"/>
  </sheetPr>
  <dimension ref="A2:S30"/>
  <sheetViews>
    <sheetView showGridLines="0" tabSelected="1" zoomScale="110" zoomScaleNormal="110" workbookViewId="0">
      <pane ySplit="5" topLeftCell="A6" activePane="bottomLeft" state="frozen"/>
      <selection pane="bottomLeft" activeCell="J10" sqref="J10"/>
    </sheetView>
  </sheetViews>
  <sheetFormatPr baseColWidth="10" defaultColWidth="11.5703125" defaultRowHeight="12.75"/>
  <cols>
    <col min="1" max="1" width="9.85546875" style="25" bestFit="1" customWidth="1"/>
    <col min="2" max="2" width="6.42578125" style="29" bestFit="1" customWidth="1"/>
    <col min="3" max="3" width="54.140625" style="28" customWidth="1"/>
    <col min="4" max="4" width="6" style="27" customWidth="1"/>
    <col min="5" max="5" width="11.28515625" style="26" customWidth="1"/>
    <col min="6" max="6" width="6" style="25" customWidth="1"/>
    <col min="7" max="7" width="11.28515625" style="25" customWidth="1"/>
    <col min="8" max="8" width="6.5703125" style="25" customWidth="1"/>
    <col min="9" max="11" width="4.28515625" style="1" customWidth="1"/>
    <col min="12" max="12" width="9.5703125" style="1" bestFit="1" customWidth="1"/>
    <col min="13" max="13" width="4.28515625" style="1" customWidth="1"/>
    <col min="14" max="14" width="9.5703125" style="25" hidden="1" customWidth="1"/>
    <col min="15" max="15" width="28.85546875" style="25" customWidth="1"/>
    <col min="16" max="16" width="11.5703125" style="25" customWidth="1"/>
    <col min="17" max="16384" width="11.5703125" style="25"/>
  </cols>
  <sheetData>
    <row r="2" spans="1:19" ht="30" customHeight="1">
      <c r="E2" s="39"/>
      <c r="I2" s="35"/>
      <c r="J2" s="35"/>
      <c r="K2" s="35"/>
      <c r="L2" s="35"/>
      <c r="M2" s="35"/>
      <c r="O2" s="35"/>
      <c r="P2" s="35"/>
      <c r="Q2" s="35"/>
      <c r="R2" s="35"/>
      <c r="S2" s="35"/>
    </row>
    <row r="3" spans="1:19" ht="36" customHeight="1">
      <c r="A3" s="53">
        <v>2014</v>
      </c>
      <c r="B3" s="16"/>
      <c r="C3" s="54" t="s">
        <v>24</v>
      </c>
      <c r="D3" s="41">
        <f>SUM(Journal!$D$6:$D$13)</f>
        <v>21</v>
      </c>
      <c r="E3" s="38">
        <f>SUM(Journal!$E$6:$E$13)</f>
        <v>84</v>
      </c>
      <c r="F3" s="55"/>
      <c r="G3" s="37">
        <f>SUM(Journal!$G$6:$G$13)</f>
        <v>0</v>
      </c>
      <c r="H3" s="5"/>
      <c r="I3" s="41">
        <f>SUM(I6:I13)</f>
        <v>21</v>
      </c>
      <c r="J3" s="41">
        <f>SUM(J6:J13)</f>
        <v>7</v>
      </c>
      <c r="K3" s="43">
        <f>SUM(K6:K13)</f>
        <v>0</v>
      </c>
      <c r="L3" s="56"/>
      <c r="M3" s="61"/>
      <c r="N3" s="36"/>
      <c r="O3" s="35"/>
      <c r="P3" s="35"/>
      <c r="Q3" s="35"/>
      <c r="R3" s="35"/>
      <c r="S3" s="35"/>
    </row>
    <row r="4" spans="1:19">
      <c r="A4" s="2"/>
      <c r="B4" s="16"/>
      <c r="C4" s="57"/>
      <c r="D4" s="6"/>
      <c r="E4" s="58"/>
      <c r="F4" s="2"/>
      <c r="G4" s="2"/>
      <c r="H4" s="2"/>
      <c r="I4" s="5"/>
      <c r="J4" s="5"/>
      <c r="K4" s="5"/>
      <c r="L4" s="5"/>
      <c r="M4" s="5"/>
    </row>
    <row r="5" spans="1:19" s="34" customFormat="1" ht="78.75">
      <c r="A5" s="62" t="s">
        <v>7</v>
      </c>
      <c r="B5" s="62" t="s">
        <v>9</v>
      </c>
      <c r="C5" s="62" t="s">
        <v>6</v>
      </c>
      <c r="D5" s="63" t="s">
        <v>29</v>
      </c>
      <c r="E5" s="64" t="s">
        <v>2</v>
      </c>
      <c r="F5" s="63" t="s">
        <v>23</v>
      </c>
      <c r="G5" s="64" t="s">
        <v>1</v>
      </c>
      <c r="H5" s="65" t="s">
        <v>27</v>
      </c>
      <c r="I5" s="66" t="s">
        <v>25</v>
      </c>
      <c r="J5" s="66" t="s">
        <v>28</v>
      </c>
      <c r="K5" s="67" t="s">
        <v>22</v>
      </c>
      <c r="L5" s="67" t="s">
        <v>21</v>
      </c>
      <c r="M5" s="68" t="s">
        <v>11</v>
      </c>
      <c r="P5" s="45"/>
    </row>
    <row r="6" spans="1:19" s="32" customFormat="1" ht="18" customHeight="1">
      <c r="A6" s="31">
        <v>41922</v>
      </c>
      <c r="B6" s="30">
        <v>1</v>
      </c>
      <c r="C6" s="60" t="str">
        <f>IFERROR(VLOOKUP(B6,Stock!$A$4:$J$13,2,FALSE),0)</f>
        <v>Livre 1</v>
      </c>
      <c r="D6" s="50">
        <v>11</v>
      </c>
      <c r="E6" s="51">
        <f>IFERROR(VLOOKUP(B6,Stock!$A$4:$L$13,10,0),0)*Journal!D6</f>
        <v>44</v>
      </c>
      <c r="F6" s="50"/>
      <c r="G6" s="52">
        <f>IFERROR(VLOOKUP(B6,Stock!$A$4:$J$13,11,FALSE),0)*Journal!$F6</f>
        <v>0</v>
      </c>
      <c r="H6" s="46">
        <f>IFERROR(VLOOKUP(B6,Stock!$A$4:$L$13,6,FALSE),0)</f>
        <v>11</v>
      </c>
      <c r="I6" s="40">
        <f>D6+F6</f>
        <v>11</v>
      </c>
      <c r="J6" s="30"/>
      <c r="K6" s="30"/>
      <c r="L6" s="30"/>
      <c r="M6" s="40">
        <f>IFERROR(VLOOKUP(B6,Stock!$A$4:$L$13,12),0)</f>
        <v>2</v>
      </c>
      <c r="N6" s="32" t="s">
        <v>20</v>
      </c>
      <c r="P6" s="24"/>
    </row>
    <row r="7" spans="1:19" s="32" customFormat="1" ht="18" customHeight="1">
      <c r="A7" s="31">
        <v>41922</v>
      </c>
      <c r="B7" s="30">
        <v>2</v>
      </c>
      <c r="C7" s="33" t="str">
        <f>IFERROR(VLOOKUP(B7,Stock!$A$4:$J$13,2,FALSE),0)</f>
        <v>Livre 2</v>
      </c>
      <c r="D7" s="50">
        <v>3</v>
      </c>
      <c r="E7" s="51">
        <f>IFERROR(VLOOKUP(B7,Stock!$A$4:$L$13,10,0),0)*Journal!D7</f>
        <v>12</v>
      </c>
      <c r="F7" s="50"/>
      <c r="G7" s="52">
        <f>IFERROR(VLOOKUP(B7,Stock!$A$4:$J$13,11,FALSE),0)*Journal!$F7</f>
        <v>0</v>
      </c>
      <c r="H7" s="46">
        <f>IFERROR(VLOOKUP(B7,Stock!$A$4:$L$13,6,FALSE),0)</f>
        <v>3</v>
      </c>
      <c r="I7" s="40">
        <f t="shared" ref="I7:I13" si="0">D7+F7</f>
        <v>3</v>
      </c>
      <c r="J7" s="30"/>
      <c r="K7" s="30"/>
      <c r="L7" s="30"/>
      <c r="M7" s="40">
        <f>IFERROR(VLOOKUP(B7,Stock!$A$4:$L$13,12),0)</f>
        <v>18</v>
      </c>
      <c r="N7" s="32" t="s">
        <v>19</v>
      </c>
      <c r="P7" s="24"/>
    </row>
    <row r="8" spans="1:19" s="32" customFormat="1" ht="18" customHeight="1">
      <c r="A8" s="31">
        <v>41922</v>
      </c>
      <c r="B8" s="30">
        <v>3</v>
      </c>
      <c r="C8" s="33" t="str">
        <f>IFERROR(VLOOKUP(B8,Stock!$A$4:$J$13,2,FALSE),0)</f>
        <v>Livre 3</v>
      </c>
      <c r="D8" s="50">
        <v>5</v>
      </c>
      <c r="E8" s="51">
        <f>IFERROR(VLOOKUP(B8,Stock!$A$4:$L$13,10,0),0)*Journal!D8</f>
        <v>20</v>
      </c>
      <c r="F8" s="50"/>
      <c r="G8" s="52">
        <f>IFERROR(VLOOKUP(B8,Stock!$A$4:$J$13,11,FALSE),0)*Journal!$F8</f>
        <v>0</v>
      </c>
      <c r="H8" s="46">
        <f>IFERROR(VLOOKUP(B8,Stock!$A$4:$L$13,6,FALSE),0)</f>
        <v>5</v>
      </c>
      <c r="I8" s="40">
        <f t="shared" si="0"/>
        <v>5</v>
      </c>
      <c r="J8" s="30">
        <v>5</v>
      </c>
      <c r="K8" s="30"/>
      <c r="L8" s="30"/>
      <c r="M8" s="40">
        <f>IFERROR(VLOOKUP(B8,Stock!$A$4:$L$13,12),0)</f>
        <v>7</v>
      </c>
      <c r="P8" s="24"/>
    </row>
    <row r="9" spans="1:19" s="32" customFormat="1" ht="18" customHeight="1">
      <c r="A9" s="31">
        <v>41922</v>
      </c>
      <c r="B9" s="30">
        <v>8</v>
      </c>
      <c r="C9" s="33" t="str">
        <f>IFERROR(VLOOKUP(B9,Stock!$A$4:$J$13,2,FALSE),0)</f>
        <v>Livre 8</v>
      </c>
      <c r="D9" s="50">
        <v>2</v>
      </c>
      <c r="E9" s="51">
        <f>IFERROR(VLOOKUP(B9,Stock!$A$4:$L$13,10,0),0)*Journal!D9</f>
        <v>8</v>
      </c>
      <c r="F9" s="50"/>
      <c r="G9" s="52">
        <f>IFERROR(VLOOKUP(B9,Stock!$A$4:$J$13,11,FALSE),0)*Journal!$F9</f>
        <v>0</v>
      </c>
      <c r="H9" s="46">
        <f>IFERROR(VLOOKUP(B9,Stock!$A$4:$L$13,6,FALSE),0)</f>
        <v>2</v>
      </c>
      <c r="I9" s="40">
        <f t="shared" si="0"/>
        <v>2</v>
      </c>
      <c r="J9" s="30"/>
      <c r="K9" s="30"/>
      <c r="L9" s="30"/>
      <c r="M9" s="40">
        <f>IFERROR(VLOOKUP(B9,Stock!$A$4:$L$13,12),0)</f>
        <v>13</v>
      </c>
      <c r="N9" s="32" t="s">
        <v>18</v>
      </c>
      <c r="P9" s="24"/>
    </row>
    <row r="10" spans="1:19" s="32" customFormat="1" ht="18" customHeight="1">
      <c r="A10" s="31">
        <v>41922</v>
      </c>
      <c r="B10" s="30">
        <v>1</v>
      </c>
      <c r="C10" s="33" t="str">
        <f>IFERROR(VLOOKUP(B10,Stock!$A$4:$J$13,2,FALSE),0)</f>
        <v>Livre 1</v>
      </c>
      <c r="D10" s="50"/>
      <c r="E10" s="51">
        <f>IFERROR(VLOOKUP(B10,Stock!$A$4:$L$13,10,0),0)*Journal!D10</f>
        <v>0</v>
      </c>
      <c r="F10" s="50"/>
      <c r="G10" s="52">
        <f>IFERROR(VLOOKUP(B10,Stock!$A$4:$J$13,11,FALSE),0)*Journal!$F10</f>
        <v>0</v>
      </c>
      <c r="H10" s="46">
        <f>IFERROR(VLOOKUP(B10,Stock!$A$4:$L$13,6,FALSE),0)</f>
        <v>11</v>
      </c>
      <c r="I10" s="40">
        <f t="shared" si="0"/>
        <v>0</v>
      </c>
      <c r="J10" s="30">
        <v>2</v>
      </c>
      <c r="K10" s="30"/>
      <c r="L10" s="30"/>
      <c r="M10" s="40">
        <f>IFERROR(VLOOKUP(B10,Stock!$A$4:$L$13,12),0)</f>
        <v>2</v>
      </c>
      <c r="N10" s="32" t="s">
        <v>16</v>
      </c>
      <c r="P10" s="24"/>
    </row>
    <row r="11" spans="1:19" s="32" customFormat="1" ht="18" customHeight="1">
      <c r="A11" s="31"/>
      <c r="B11" s="30"/>
      <c r="C11" s="33">
        <f>IFERROR(VLOOKUP(B11,Stock!$A$4:$J$13,2,FALSE),0)</f>
        <v>0</v>
      </c>
      <c r="D11" s="50"/>
      <c r="E11" s="51">
        <f>IFERROR(VLOOKUP(B11,Stock!$A$4:$L$13,10,0),0)*Journal!D11</f>
        <v>0</v>
      </c>
      <c r="F11" s="50"/>
      <c r="G11" s="52">
        <f>IFERROR(VLOOKUP(B11,Stock!$A$4:$J$13,11,FALSE),0)*Journal!$F11</f>
        <v>0</v>
      </c>
      <c r="H11" s="46">
        <f>IFERROR(VLOOKUP(B11,Stock!$A$4:$L$13,6,FALSE),0)</f>
        <v>0</v>
      </c>
      <c r="I11" s="40">
        <f t="shared" si="0"/>
        <v>0</v>
      </c>
      <c r="J11" s="30"/>
      <c r="K11" s="30"/>
      <c r="L11" s="30"/>
      <c r="M11" s="40">
        <f>IFERROR(VLOOKUP(B11,Stock!$A$4:$L$13,12),0)</f>
        <v>0</v>
      </c>
      <c r="N11" s="32" t="s">
        <v>17</v>
      </c>
      <c r="P11" s="24"/>
    </row>
    <row r="12" spans="1:19" s="32" customFormat="1" ht="18" customHeight="1">
      <c r="A12" s="31"/>
      <c r="B12" s="30"/>
      <c r="C12" s="33">
        <f>IFERROR(VLOOKUP(B12,Stock!$A$4:$J$13,2,FALSE),0)</f>
        <v>0</v>
      </c>
      <c r="D12" s="50"/>
      <c r="E12" s="51">
        <f>IFERROR(VLOOKUP(B12,Stock!$A$4:$L$13,10,0),0)*Journal!D12</f>
        <v>0</v>
      </c>
      <c r="F12" s="50"/>
      <c r="G12" s="52">
        <f>IFERROR(VLOOKUP(B12,Stock!$A$4:$J$13,11,FALSE),0)*Journal!$F12</f>
        <v>0</v>
      </c>
      <c r="H12" s="46">
        <f>IFERROR(VLOOKUP(B12,Stock!$A$4:$L$13,6,FALSE),0)</f>
        <v>0</v>
      </c>
      <c r="I12" s="40">
        <f t="shared" si="0"/>
        <v>0</v>
      </c>
      <c r="J12" s="30"/>
      <c r="K12" s="30"/>
      <c r="L12" s="30"/>
      <c r="M12" s="40">
        <f>IFERROR(VLOOKUP(B12,Stock!$A$4:$L$13,12),0)</f>
        <v>0</v>
      </c>
      <c r="P12" s="24"/>
    </row>
    <row r="13" spans="1:19" s="32" customFormat="1" ht="18" customHeight="1">
      <c r="A13" s="31"/>
      <c r="B13" s="30"/>
      <c r="C13" s="33">
        <f>IFERROR(VLOOKUP(B13,Stock!$A$4:$J$13,2,FALSE),0)</f>
        <v>0</v>
      </c>
      <c r="D13" s="50"/>
      <c r="E13" s="51">
        <f>IFERROR(VLOOKUP(B13,Stock!$A$4:$L$13,10,0),0)*Journal!D13</f>
        <v>0</v>
      </c>
      <c r="F13" s="50"/>
      <c r="G13" s="52">
        <f>IFERROR(VLOOKUP(B13,Stock!$A$4:$J$13,11,FALSE),0)*Journal!$F13</f>
        <v>0</v>
      </c>
      <c r="H13" s="46">
        <f>IFERROR(VLOOKUP(B13,Stock!$A$4:$L$13,6,FALSE),0)</f>
        <v>0</v>
      </c>
      <c r="I13" s="40">
        <f t="shared" si="0"/>
        <v>0</v>
      </c>
      <c r="J13" s="30" t="s">
        <v>40</v>
      </c>
      <c r="K13" s="30"/>
      <c r="L13" s="30"/>
      <c r="M13" s="40">
        <f>IFERROR(VLOOKUP(B13,Stock!$A$4:$L$13,12),0)</f>
        <v>0</v>
      </c>
      <c r="P13" s="24"/>
    </row>
    <row r="14" spans="1:19" ht="18" customHeight="1">
      <c r="F14" s="36"/>
    </row>
    <row r="15" spans="1:19" ht="18" customHeight="1"/>
    <row r="16" spans="1:19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</sheetData>
  <autoFilter ref="A5:M13"/>
  <conditionalFormatting sqref="H6:H13">
    <cfRule type="cellIs" dxfId="4" priority="14" operator="greaterThan">
      <formula>0</formula>
    </cfRule>
    <cfRule type="cellIs" dxfId="3" priority="15" operator="lessThanOrEqual">
      <formula>0</formula>
    </cfRule>
  </conditionalFormatting>
  <conditionalFormatting sqref="A1:M1048576">
    <cfRule type="expression" dxfId="2" priority="1">
      <formula>$J1&gt;0</formula>
    </cfRule>
  </conditionalFormatting>
  <dataValidations count="1">
    <dataValidation type="list" allowBlank="1" showInputMessage="1" showErrorMessage="1" sqref="L6:L13">
      <formula1>$N$6:$N$12</formula1>
    </dataValidation>
  </dataValidations>
  <printOptions horizontalCentered="1"/>
  <pageMargins left="0.25" right="0.25" top="0.75" bottom="0.75" header="0.3" footer="0.3"/>
  <pageSetup paperSize="9" orientation="landscape"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Journal!D9:D9</xm:f>
              <xm:sqref>E6</xm:sqref>
            </x14:sparkline>
            <x14:sparkline>
              <xm:f>Journal!D10:D10</xm:f>
              <xm:sqref>E7</xm:sqref>
            </x14:sparkline>
            <x14:sparkline>
              <xm:f>Journal!D11:D11</xm:f>
              <xm:sqref>E8</xm:sqref>
            </x14:sparkline>
            <x14:sparkline>
              <xm:f>Journal!D11:D11</xm:f>
              <xm:sqref>E9</xm:sqref>
            </x14:sparkline>
            <x14:sparkline>
              <xm:f>Journal!D12:D12</xm:f>
              <xm:sqref>E10</xm:sqref>
            </x14:sparkline>
            <x14:sparkline>
              <xm:sqref>E11</xm:sqref>
            </x14:sparkline>
            <x14:sparkline>
              <xm:sqref>E12</xm:sqref>
            </x14:sparkline>
            <x14:sparkline>
              <xm:sqref>E13</xm:sqref>
            </x14:sparkline>
          </x14:sparklines>
        </x14:sparklineGroup>
        <x14:sparklineGroup displayEmptyCellsAs="span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Journal!F7:F7</xm:f>
              <xm:sqref>G6</xm:sqref>
            </x14:sparkline>
            <x14:sparkline>
              <xm:f>Journal!F9:F9</xm:f>
              <xm:sqref>G7</xm:sqref>
            </x14:sparkline>
            <x14:sparkline>
              <xm:f>Journal!F10:F10</xm:f>
              <xm:sqref>G8</xm:sqref>
            </x14:sparkline>
            <x14:sparkline>
              <xm:f>Journal!F10:F10</xm:f>
              <xm:sqref>G9</xm:sqref>
            </x14:sparkline>
            <x14:sparkline>
              <xm:f>Journal!F11:F11</xm:f>
              <xm:sqref>G10</xm:sqref>
            </x14:sparkline>
            <x14:sparkline>
              <xm:f>Journal!F12:F12</xm:f>
              <xm:sqref>G11</xm:sqref>
            </x14:sparkline>
            <x14:sparkline>
              <xm:sqref>G12</xm:sqref>
            </x14:sparkline>
            <x14:sparkline>
              <xm:sqref>G13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Stock</vt:lpstr>
      <vt:lpstr>Journal</vt:lpstr>
      <vt:lpstr>VS</vt:lpstr>
      <vt:lpstr>Journal!Zone_d_impression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mb</cp:lastModifiedBy>
  <cp:revision>1</cp:revision>
  <cp:lastPrinted>2014-10-08T06:43:34Z</cp:lastPrinted>
  <dcterms:created xsi:type="dcterms:W3CDTF">2006-02-01T13:09:38Z</dcterms:created>
  <dcterms:modified xsi:type="dcterms:W3CDTF">2014-10-12T16:44:29Z</dcterms:modified>
</cp:coreProperties>
</file>