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/>
  </bookViews>
  <sheets>
    <sheet name="TARRIFF+HR DEM" sheetId="139" r:id="rId1"/>
    <sheet name="Feuil1" sheetId="191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CAL03">#REF!</definedName>
    <definedName name="_CAL1">#REF!</definedName>
    <definedName name="_NOM1">#REF!</definedName>
    <definedName name="ACCOMPTE">#REF!</definedName>
    <definedName name="AFAIRE">#REF!</definedName>
    <definedName name="ANN">#REF!</definedName>
    <definedName name="ANNEE">#REF!</definedName>
    <definedName name="ASS">#REF!</definedName>
    <definedName name="AVANCE">'[1]EMPLOYEE LISTE'!$H$23:$H$94</definedName>
    <definedName name="BON">#REF!</definedName>
    <definedName name="C_POST">#REF!</definedName>
    <definedName name="CALEND">#REF!</definedName>
    <definedName name="CALEND1">#REF!</definedName>
    <definedName name="CASH">#REF!</definedName>
    <definedName name="CHARGEM">#REF!</definedName>
    <definedName name="CONCLU">#REF!</definedName>
    <definedName name="CONCLURE">#REF!</definedName>
    <definedName name="CONCLUSION">#REF!</definedName>
    <definedName name="CONCLUT">#REF!</definedName>
    <definedName name="COUTASS">#REF!</definedName>
    <definedName name="DA">#REF!</definedName>
    <definedName name="DAT">#REF!</definedName>
    <definedName name="DATE">#REF!</definedName>
    <definedName name="DATESPRIX">'[2]DATE-TAUX'!$B$2:$B$64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>#REF!</definedName>
    <definedName name="DESTINAT">#REF!</definedName>
    <definedName name="DIP">#REF!</definedName>
    <definedName name="DISTVIL">#REF!</definedName>
    <definedName name="DISVIL">#REF!</definedName>
    <definedName name="DIVERS">#REF!</definedName>
    <definedName name="efsad">#REF!</definedName>
    <definedName name="EGA">#REF!</definedName>
    <definedName name="EM">'[3]EMPLOYEE LISTE'!$B$5:$B$55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'[1]EMPLOYEE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'[4]EMPLOYEE LISTE'!$B$4:$B$47</definedName>
    <definedName name="EMPLOYERR">#REF!</definedName>
    <definedName name="EMPLOYEUR">#REF!</definedName>
    <definedName name="EMPNOM">#REF!</definedName>
    <definedName name="EMPNOMS">#REF!</definedName>
    <definedName name="ENTREPOT">#REF!</definedName>
    <definedName name="EPLOYE">#REF!</definedName>
    <definedName name="ESGAR">#REF!</definedName>
    <definedName name="ESTGAR">#REF!</definedName>
    <definedName name="ETATC">#REF!</definedName>
    <definedName name="ETATCOMP">#REF!</definedName>
    <definedName name="EVALUATION">#REF!</definedName>
    <definedName name="FAIRE">#REF!</definedName>
    <definedName name="FOURNIS">#REF!</definedName>
    <definedName name="FOURNISEUR">#REF!</definedName>
    <definedName name="FOURNISSEUR">#REF!</definedName>
    <definedName name="FOURNISSEURS">#REF!</definedName>
    <definedName name="GOSS">#REF!</definedName>
    <definedName name="GOSSE">#REF!</definedName>
    <definedName name="HER">#REF!</definedName>
    <definedName name="HERES">#REF!</definedName>
    <definedName name="HEUR">'[1]EMPLOYEE LISTE'!$L$3:$L$113</definedName>
    <definedName name="HEURE">#REF!</definedName>
    <definedName name="HJHJK">#REF!</definedName>
    <definedName name="HR">#REF!</definedName>
    <definedName name="HRS">#REF!</definedName>
    <definedName name="HRSARR">#REF!</definedName>
    <definedName name="HRSE">#REF!</definedName>
    <definedName name="JO">#REF!</definedName>
    <definedName name="JOOUR">#REF!</definedName>
    <definedName name="JOOURS">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>#REF!</definedName>
    <definedName name="JOURNEE1">#REF!</definedName>
    <definedName name="JOURNEEEEE">#REF!</definedName>
    <definedName name="JOURNEEEEEE">#REF!</definedName>
    <definedName name="JOURNEES">'[5]EMPLOYEE LISTE'!$H$6:$H$14</definedName>
    <definedName name="JOURS">#REF!</definedName>
    <definedName name="JOUTNAL">#REF!</definedName>
    <definedName name="JRS">#REF!</definedName>
    <definedName name="LISTE">#REF!</definedName>
    <definedName name="LISTEEMPL">'[5]EMPLOYEE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IN">#REF!</definedName>
    <definedName name="MO">#REF!</definedName>
    <definedName name="MOIS">#REF!</definedName>
    <definedName name="NBR">#REF!</definedName>
    <definedName name="NBRHO">#REF!</definedName>
    <definedName name="NBRHOM">#REF!</definedName>
    <definedName name="NBRJRS">#REF!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'[5]EMPLOYEE LISTE'!$B$5:$B$52</definedName>
    <definedName name="NOTEPADS">#REF!</definedName>
    <definedName name="ORIG">#REF!</definedName>
    <definedName name="ORIGINE">#REF!</definedName>
    <definedName name="PAR">#REF!</definedName>
    <definedName name="PLAGE">#REF!</definedName>
    <definedName name="PLAGEV">#REF!</definedName>
    <definedName name="POIDS">#REF!</definedName>
    <definedName name="PPOID">#REF!</definedName>
    <definedName name="PPOIDS">#REF!</definedName>
    <definedName name="PRODUIT">#REF!</definedName>
    <definedName name="QUOI">#REF!</definedName>
    <definedName name="QWXSQ">#REF!</definedName>
    <definedName name="RECH.ADRES">#REF!</definedName>
    <definedName name="RECH.RES">#REF!</definedName>
    <definedName name="RESERVATION">#REF!</definedName>
    <definedName name="RMPLOYEES">#REF!</definedName>
    <definedName name="SERV">#REF!</definedName>
    <definedName name="SERVI">#REF!</definedName>
    <definedName name="SERVICE">#REF!</definedName>
    <definedName name="TARRIF">#REF!</definedName>
    <definedName name="TAUX">#REF!</definedName>
    <definedName name="TAXE">#REF!</definedName>
    <definedName name="TAXES">#REF!</definedName>
    <definedName name="TEEMP">#REF!</definedName>
    <definedName name="TEMPSH">#REF!</definedName>
    <definedName name="TEMPSHH">#REF!</definedName>
    <definedName name="TEMPSLV">#REF!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'[5]EMPLOYEE LISTE'!$B$5:$B$52</definedName>
    <definedName name="TPESTIME">#REF!</definedName>
    <definedName name="VEH">#REF!</definedName>
    <definedName name="VEHICUL">#REF!</definedName>
    <definedName name="VEHICULE">#REF!</definedName>
    <definedName name="VEHIICUL">#REF!</definedName>
    <definedName name="VICBMJKJ">#REF!</definedName>
    <definedName name="VICTOR">#REF!</definedName>
    <definedName name="VIL">#REF!</definedName>
    <definedName name="VILLE">#REF!</definedName>
    <definedName name="VILLES">#REF!</definedName>
    <definedName name="VILLLE">#REF!</definedName>
    <definedName name="VILLLES">'[6]EMPLOYEE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J1" i="139"/>
  <c r="K1"/>
  <c r="L1"/>
  <c r="M1"/>
  <c r="A2"/>
  <c r="A3"/>
  <c r="J3"/>
  <c r="L3" s="1"/>
  <c r="A4"/>
  <c r="A5"/>
  <c r="K5"/>
  <c r="A6"/>
  <c r="K7"/>
  <c r="A8"/>
  <c r="A9"/>
  <c r="A10"/>
  <c r="A11"/>
  <c r="A12"/>
  <c r="A13"/>
  <c r="A14"/>
  <c r="M3" l="1"/>
  <c r="K3"/>
  <c r="A20" l="1"/>
  <c r="A19"/>
  <c r="A18"/>
  <c r="A17"/>
  <c r="A16"/>
  <c r="A15"/>
  <c r="I20" l="1"/>
  <c r="M19" l="1"/>
  <c r="G29" s="1"/>
  <c r="M20"/>
  <c r="M21"/>
  <c r="K27"/>
  <c r="K23"/>
  <c r="K25"/>
</calcChain>
</file>

<file path=xl/sharedStrings.xml><?xml version="1.0" encoding="utf-8"?>
<sst xmlns="http://schemas.openxmlformats.org/spreadsheetml/2006/main" count="22" uniqueCount="21">
  <si>
    <t>CHARGEMENT</t>
  </si>
  <si>
    <t>LIVRAISON</t>
  </si>
  <si>
    <t>ÉVALUATION</t>
  </si>
  <si>
    <t>DATE</t>
  </si>
  <si>
    <t xml:space="preserve"> </t>
  </si>
  <si>
    <t>DÉPART</t>
  </si>
  <si>
    <t>ASSURANCE</t>
  </si>
  <si>
    <t>LOCATION</t>
  </si>
  <si>
    <t>TAUX</t>
  </si>
  <si>
    <t>DATES+JOURS</t>
  </si>
  <si>
    <t>HRS DÉPART</t>
  </si>
  <si>
    <t>NOMBRE HOMME</t>
  </si>
  <si>
    <t xml:space="preserve"> CAMION LOCATION</t>
  </si>
  <si>
    <t>TAUX / HOMME</t>
  </si>
  <si>
    <t>BOJOOUR A VOUS TOUS</t>
  </si>
  <si>
    <t>coup de main  j`aimerais que si k19=1 k20=m19   75.00</t>
  </si>
  <si>
    <t xml:space="preserve">                                    que si k19=2 k20=m20    85.00</t>
  </si>
  <si>
    <t xml:space="preserve">                                    que si k19=3 k20=m21  109.00</t>
  </si>
  <si>
    <t xml:space="preserve">bonjour a chacun d`entre vous  me revoici encore avec un leger probleme si l`un d`entre vous pourrais me donner un petit </t>
  </si>
  <si>
    <t>inscrire a k19     1  2  ou 3</t>
  </si>
  <si>
    <t xml:space="preserve"> 75.00    85.00  ou 109.00 selon le choix de k19</t>
  </si>
</sst>
</file>

<file path=xl/styles.xml><?xml version="1.0" encoding="utf-8"?>
<styleSheet xmlns="http://schemas.openxmlformats.org/spreadsheetml/2006/main">
  <numFmts count="4">
    <numFmt numFmtId="164" formatCode="_(&quot;$&quot;* #,##0.00_);_(&quot;$&quot;* \(#,##0.00\);_(&quot;$&quot;* &quot;-&quot;??_);_(@_)"/>
    <numFmt numFmtId="165" formatCode="#,##0.00\ &quot;$&quot;"/>
    <numFmt numFmtId="166" formatCode="yyyy/mm/dd;@"/>
    <numFmt numFmtId="167" formatCode="dddd\ dd\ mmmm\ yyyy"/>
  </numFmts>
  <fonts count="10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rgb="FF0000C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7" fillId="0" borderId="0" applyFont="0" applyFill="0" applyBorder="0" applyAlignment="0" applyProtection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50">
    <xf numFmtId="0" fontId="0" fillId="0" borderId="0" xfId="0"/>
    <xf numFmtId="0" fontId="2" fillId="0" borderId="0" xfId="0" applyFont="1"/>
    <xf numFmtId="0" fontId="0" fillId="3" borderId="0" xfId="0" applyFill="1" applyAlignment="1"/>
    <xf numFmtId="0" fontId="6" fillId="3" borderId="0" xfId="0" applyFont="1" applyFill="1"/>
    <xf numFmtId="2" fontId="6" fillId="3" borderId="0" xfId="0" applyNumberFormat="1" applyFont="1" applyFill="1" applyAlignment="1">
      <alignment horizontal="center"/>
    </xf>
    <xf numFmtId="0" fontId="5" fillId="3" borderId="0" xfId="0" applyFont="1" applyFill="1"/>
    <xf numFmtId="165" fontId="5" fillId="3" borderId="0" xfId="0" applyNumberFormat="1" applyFont="1" applyFill="1" applyBorder="1"/>
    <xf numFmtId="165" fontId="0" fillId="0" borderId="0" xfId="0" applyNumberFormat="1"/>
    <xf numFmtId="165" fontId="5" fillId="3" borderId="0" xfId="0" applyNumberFormat="1" applyFont="1" applyFill="1" applyAlignment="1">
      <alignment horizontal="center"/>
    </xf>
    <xf numFmtId="2" fontId="5" fillId="3" borderId="0" xfId="0" applyNumberFormat="1" applyFont="1" applyFill="1" applyAlignment="1">
      <alignment horizontal="center"/>
    </xf>
    <xf numFmtId="166" fontId="6" fillId="3" borderId="0" xfId="0" applyNumberFormat="1" applyFont="1" applyFill="1" applyAlignment="1">
      <alignment horizontal="center"/>
    </xf>
    <xf numFmtId="166" fontId="5" fillId="3" borderId="0" xfId="0" applyNumberFormat="1" applyFont="1" applyFill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horizontal="right"/>
    </xf>
    <xf numFmtId="0" fontId="0" fillId="0" borderId="0" xfId="0"/>
    <xf numFmtId="2" fontId="0" fillId="2" borderId="0" xfId="0" applyNumberFormat="1" applyFill="1"/>
    <xf numFmtId="2" fontId="9" fillId="0" borderId="0" xfId="0" applyNumberFormat="1" applyFont="1"/>
    <xf numFmtId="0" fontId="2" fillId="2" borderId="0" xfId="0" applyFont="1" applyFill="1" applyAlignment="1">
      <alignment horizontal="right"/>
    </xf>
    <xf numFmtId="2" fontId="3" fillId="5" borderId="0" xfId="0" applyNumberFormat="1" applyFont="1" applyFill="1" applyAlignment="1">
      <alignment horizontal="center"/>
    </xf>
    <xf numFmtId="0" fontId="6" fillId="3" borderId="0" xfId="0" applyFont="1" applyFill="1" applyAlignment="1"/>
    <xf numFmtId="2" fontId="6" fillId="3" borderId="0" xfId="0" applyNumberFormat="1" applyFont="1" applyFill="1" applyBorder="1" applyAlignment="1">
      <alignment horizontal="center"/>
    </xf>
    <xf numFmtId="0" fontId="5" fillId="3" borderId="0" xfId="0" applyFont="1" applyFill="1" applyAlignment="1">
      <alignment horizontal="center" shrinkToFit="1"/>
    </xf>
    <xf numFmtId="0" fontId="5" fillId="3" borderId="0" xfId="0" applyFont="1" applyFill="1" applyAlignment="1">
      <alignment horizontal="right"/>
    </xf>
    <xf numFmtId="0" fontId="0" fillId="4" borderId="0" xfId="0" applyFill="1"/>
    <xf numFmtId="0" fontId="3" fillId="4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167" fontId="6" fillId="3" borderId="11" xfId="0" applyNumberFormat="1" applyFont="1" applyFill="1" applyBorder="1" applyAlignment="1">
      <alignment horizontal="center" shrinkToFit="1"/>
    </xf>
    <xf numFmtId="167" fontId="5" fillId="3" borderId="0" xfId="0" applyNumberFormat="1" applyFont="1" applyFill="1" applyAlignment="1">
      <alignment horizontal="center"/>
    </xf>
    <xf numFmtId="167" fontId="6" fillId="3" borderId="0" xfId="0" applyNumberFormat="1" applyFont="1" applyFill="1" applyAlignment="1">
      <alignment horizontal="center"/>
    </xf>
    <xf numFmtId="165" fontId="6" fillId="3" borderId="0" xfId="0" applyNumberFormat="1" applyFont="1" applyFill="1" applyAlignment="1">
      <alignment horizontal="center"/>
    </xf>
    <xf numFmtId="2" fontId="0" fillId="0" borderId="0" xfId="0" applyNumberFormat="1" applyAlignment="1">
      <alignment horizontal="left"/>
    </xf>
    <xf numFmtId="0" fontId="5" fillId="3" borderId="2" xfId="0" applyFont="1" applyFill="1" applyBorder="1" applyAlignment="1">
      <alignment horizontal="right"/>
    </xf>
    <xf numFmtId="0" fontId="5" fillId="3" borderId="1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/>
    </xf>
    <xf numFmtId="166" fontId="2" fillId="3" borderId="12" xfId="0" applyNumberFormat="1" applyFont="1" applyFill="1" applyBorder="1" applyAlignment="1">
      <alignment horizontal="center"/>
    </xf>
    <xf numFmtId="0" fontId="0" fillId="0" borderId="5" xfId="0" applyBorder="1" applyAlignment="1"/>
    <xf numFmtId="0" fontId="0" fillId="0" borderId="13" xfId="0" applyBorder="1" applyAlignment="1"/>
    <xf numFmtId="166" fontId="2" fillId="3" borderId="0" xfId="0" applyNumberFormat="1" applyFont="1" applyFill="1" applyAlignment="1">
      <alignment horizontal="center"/>
    </xf>
    <xf numFmtId="0" fontId="0" fillId="0" borderId="0" xfId="0" applyAlignment="1"/>
    <xf numFmtId="166" fontId="2" fillId="3" borderId="3" xfId="0" applyNumberFormat="1" applyFont="1" applyFill="1" applyBorder="1" applyAlignment="1">
      <alignment horizontal="center"/>
    </xf>
    <xf numFmtId="0" fontId="0" fillId="0" borderId="0" xfId="0" applyBorder="1" applyAlignment="1"/>
    <xf numFmtId="0" fontId="0" fillId="0" borderId="4" xfId="0" applyBorder="1" applyAlignment="1"/>
    <xf numFmtId="166" fontId="2" fillId="3" borderId="7" xfId="0" applyNumberFormat="1" applyFont="1" applyFill="1" applyBorder="1" applyAlignment="1">
      <alignment horizontal="center"/>
    </xf>
    <xf numFmtId="0" fontId="0" fillId="0" borderId="6" xfId="0" applyBorder="1" applyAlignment="1"/>
    <xf numFmtId="0" fontId="0" fillId="0" borderId="8" xfId="0" applyBorder="1" applyAlignment="1"/>
    <xf numFmtId="0" fontId="2" fillId="0" borderId="0" xfId="0" applyFont="1" applyAlignment="1"/>
    <xf numFmtId="0" fontId="5" fillId="0" borderId="0" xfId="0" applyFont="1"/>
  </cellXfs>
  <cellStyles count="5">
    <cellStyle name="Lien hypertexte 2" xfId="3"/>
    <cellStyle name="Monétaire 2" xfId="1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00FFFF"/>
      <color rgb="FF0000CC"/>
      <color rgb="FF76AFB2"/>
      <color rgb="FFFF00FF"/>
      <color rgb="FF99FF33"/>
      <color rgb="FF66FFFF"/>
      <color rgb="FFD43847"/>
      <color rgb="FF00FF00"/>
      <color rgb="FFCCEC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1504950</xdr:colOff>
      <xdr:row>15</xdr:row>
      <xdr:rowOff>95250</xdr:rowOff>
    </xdr:from>
    <xdr:to>
      <xdr:col>10</xdr:col>
      <xdr:colOff>323850</xdr:colOff>
      <xdr:row>18</xdr:row>
      <xdr:rowOff>38100</xdr:rowOff>
    </xdr:to>
    <xdr:cxnSp macro="">
      <xdr:nvCxnSpPr>
        <xdr:cNvPr id="3" name="Connecteur droit avec flèche 2"/>
        <xdr:cNvCxnSpPr/>
      </xdr:nvCxnSpPr>
      <xdr:spPr>
        <a:xfrm>
          <a:off x="11287125" y="2524125"/>
          <a:ext cx="628650" cy="4286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590550</xdr:colOff>
      <xdr:row>19</xdr:row>
      <xdr:rowOff>123825</xdr:rowOff>
    </xdr:from>
    <xdr:to>
      <xdr:col>10</xdr:col>
      <xdr:colOff>190500</xdr:colOff>
      <xdr:row>28</xdr:row>
      <xdr:rowOff>9525</xdr:rowOff>
    </xdr:to>
    <xdr:cxnSp macro="">
      <xdr:nvCxnSpPr>
        <xdr:cNvPr id="9" name="Connecteur droit avec flèche 8"/>
        <xdr:cNvCxnSpPr/>
      </xdr:nvCxnSpPr>
      <xdr:spPr>
        <a:xfrm flipV="1">
          <a:off x="7334250" y="3200400"/>
          <a:ext cx="4448175" cy="1362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ownloads/0-RHEAULT%20DEMENAGEMENT%20MODELE3/0-HEURE%20HOMMES%20SEMAINE/HEURE%20HOMMES%20A%20ENTRER/JANV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ownloads/0-RHEAULT%20DEMENAGEMENT%20MODELE3/FORM%20Z-ESTIMEE%20+%20FACTURE%20A%20FAIRE%20DI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ownloads/0-RHEAULT%20DEMENAGEMENT%20MODELE3/donnees/1-HEURE%20HOMMES%20SEMAINE/HEURE%20HOMMES%20A%20ENTRER/RON%20MODELE%20TOUS%20LES%20MOI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ownloads/0-RHEAULT%20DEMENAGEMENT%20MODELE3/donnees/1-HEURE%20HOMMES%20SEMAINE/HEURE%20HOMMES%20A%20ENTRER/NIL%20AVRIL%2020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ownloads/0-RHEAULT%20DEMENAGEMENT%20MODELE3/donnees/1-HEURE%20HOMMES%20SEMAINE/HEURE%20HOMMES%20A%20ENTRER/JUIN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nald/Downloads/0-RHEAULT%20DEMENAGEMENT%20MODELE3/donnees/1-HEURE%20HOMMES%20SEMAINE/HEURE%20HOMMES%20A%20ENTRER/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2">
    <tabColor theme="1"/>
  </sheetPr>
  <dimension ref="A1:N29"/>
  <sheetViews>
    <sheetView tabSelected="1" workbookViewId="0">
      <selection activeCell="H37" sqref="H37"/>
    </sheetView>
  </sheetViews>
  <sheetFormatPr baseColWidth="10" defaultRowHeight="12.75"/>
  <cols>
    <col min="1" max="1" width="17.140625" customWidth="1"/>
    <col min="2" max="2" width="27.5703125" customWidth="1"/>
    <col min="3" max="3" width="15.28515625" customWidth="1"/>
    <col min="4" max="4" width="11.42578125" customWidth="1"/>
    <col min="5" max="5" width="18.28515625" customWidth="1"/>
    <col min="6" max="6" width="11.42578125" style="13"/>
    <col min="7" max="7" width="11.42578125" style="14"/>
    <col min="8" max="8" width="22.7109375" customWidth="1"/>
    <col min="10" max="10" width="27.140625" customWidth="1"/>
  </cols>
  <sheetData>
    <row r="1" spans="1:14">
      <c r="A1" s="27" t="s">
        <v>3</v>
      </c>
      <c r="B1" s="27" t="s">
        <v>9</v>
      </c>
      <c r="C1" s="27" t="s">
        <v>8</v>
      </c>
      <c r="D1" s="27" t="s">
        <v>5</v>
      </c>
      <c r="E1" s="27" t="s">
        <v>2</v>
      </c>
      <c r="F1" s="28" t="s">
        <v>7</v>
      </c>
      <c r="G1" s="3"/>
      <c r="H1" s="34" t="s">
        <v>0</v>
      </c>
      <c r="I1" s="35"/>
      <c r="J1" s="29" t="e">
        <f>#REF!</f>
        <v>#REF!</v>
      </c>
      <c r="K1" s="8" t="str">
        <f>IF(ISERROR(VLOOKUP(J1,'TARRIFF+HR DEM'!A2:C28,3,0)),"126.00",VLOOKUP(J1,'TARRIFF+HR DEM'!A2:C28,3,0))</f>
        <v>126.00</v>
      </c>
      <c r="L1" s="9" t="str">
        <f>IF(ISERROR(VLOOKUP(J1,'TARRIFF+HR DEM'!A6:E28,4,0))," 8.00",VLOOKUP(J1,'TARRIFF+HR DEM'!A6:E28,4,0))</f>
        <v xml:space="preserve"> 8.00</v>
      </c>
      <c r="M1" s="9" t="str">
        <f>IF(ISERROR(VLOOKUP(J1,'TARRIFF+HR DEM'!A6:E28,5,0)),"0.50",VLOOKUP(J1,'TARRIFF+HR DEM'!A6:E28,5,0))</f>
        <v>0.50</v>
      </c>
      <c r="N1" s="3"/>
    </row>
    <row r="2" spans="1:14">
      <c r="A2" s="11">
        <f>B2</f>
        <v>41640</v>
      </c>
      <c r="B2" s="30">
        <v>41640</v>
      </c>
      <c r="C2" s="8">
        <v>300</v>
      </c>
      <c r="D2" s="9">
        <v>8</v>
      </c>
      <c r="E2" s="9">
        <v>0.5</v>
      </c>
      <c r="F2" s="6">
        <v>150</v>
      </c>
      <c r="G2" s="3"/>
      <c r="H2" s="3"/>
      <c r="I2" s="3"/>
      <c r="J2" s="3"/>
      <c r="K2" s="5"/>
      <c r="L2" s="23" t="s">
        <v>10</v>
      </c>
      <c r="M2" s="23" t="s">
        <v>2</v>
      </c>
      <c r="N2" s="3"/>
    </row>
    <row r="3" spans="1:14" s="12" customFormat="1">
      <c r="A3" s="11">
        <f>B3</f>
        <v>41641</v>
      </c>
      <c r="B3" s="30">
        <v>41641</v>
      </c>
      <c r="C3" s="8">
        <v>250</v>
      </c>
      <c r="D3" s="9">
        <v>8</v>
      </c>
      <c r="E3" s="9">
        <v>0.5</v>
      </c>
      <c r="F3" s="6">
        <v>150</v>
      </c>
      <c r="G3" s="3"/>
      <c r="H3" s="36" t="s">
        <v>1</v>
      </c>
      <c r="I3" s="35"/>
      <c r="J3" s="29" t="e">
        <f>#REF!</f>
        <v>#REF!</v>
      </c>
      <c r="K3" s="8" t="str">
        <f>IF(ISERROR(VLOOKUP(J3,'TARRIFF+HR DEM'!A6:C28,3,0)),"126.00",VLOOKUP(J3,'TARRIFF+HR DEM'!A6:C28,3,0))</f>
        <v>126.00</v>
      </c>
      <c r="L3" s="9" t="str">
        <f>IF(ISERROR(VLOOKUP(J3,'TARRIFF+HR DEM'!A8:E28,4,0)),"8.00",VLOOKUP(J3,'TARRIFF+HR DEM'!A8:E28,4,0))</f>
        <v>8.00</v>
      </c>
      <c r="M3" s="9" t="str">
        <f>IF(ISERROR(VLOOKUP(J3,'TARRIFF+HR DEM'!A8:E28,5,0)),"0.50",VLOOKUP(J3,'TARRIFF+HR DEM'!A8:E28,5,0))</f>
        <v>0.50</v>
      </c>
      <c r="N3" s="3"/>
    </row>
    <row r="4" spans="1:14">
      <c r="A4" s="10">
        <f>B4</f>
        <v>41643</v>
      </c>
      <c r="B4" s="31">
        <v>41643</v>
      </c>
      <c r="C4" s="32">
        <v>126</v>
      </c>
      <c r="D4" s="4">
        <v>8</v>
      </c>
      <c r="E4" s="22">
        <v>0.5</v>
      </c>
      <c r="F4" s="6">
        <v>75</v>
      </c>
      <c r="G4" s="3"/>
      <c r="H4" s="3"/>
      <c r="I4" s="3"/>
      <c r="J4" s="3"/>
      <c r="K4" s="21"/>
      <c r="L4" s="3"/>
      <c r="M4" s="3"/>
      <c r="N4" s="3"/>
    </row>
    <row r="5" spans="1:14">
      <c r="A5" s="10">
        <f>B5</f>
        <v>41644</v>
      </c>
      <c r="B5" s="31">
        <v>41644</v>
      </c>
      <c r="C5" s="32">
        <v>126</v>
      </c>
      <c r="D5" s="4">
        <v>8</v>
      </c>
      <c r="E5" s="22">
        <v>0.5</v>
      </c>
      <c r="F5" s="6">
        <v>75</v>
      </c>
      <c r="G5" s="3"/>
      <c r="H5" s="3" t="s">
        <v>4</v>
      </c>
      <c r="I5" s="3"/>
      <c r="J5" s="24" t="s">
        <v>12</v>
      </c>
      <c r="K5" s="8" t="str">
        <f>IF(ISERROR(VLOOKUP(J1,'TARRIFF+HR DEM'!A2:F28,6,0)),"75.00",VLOOKUP(J1,'TARRIFF+HR DEM'!A2:F28,6,0))</f>
        <v>75.00</v>
      </c>
      <c r="L5" s="3"/>
      <c r="M5" s="3"/>
      <c r="N5" s="3"/>
    </row>
    <row r="6" spans="1:14">
      <c r="A6" s="10">
        <f>B6</f>
        <v>41650</v>
      </c>
      <c r="B6" s="31">
        <v>41650</v>
      </c>
      <c r="C6" s="32">
        <v>126</v>
      </c>
      <c r="D6" s="4">
        <v>8</v>
      </c>
      <c r="E6" s="22">
        <v>0.5</v>
      </c>
      <c r="F6" s="6">
        <v>75</v>
      </c>
      <c r="G6" s="3"/>
      <c r="H6" s="3"/>
      <c r="I6" s="3"/>
      <c r="J6" s="3"/>
      <c r="K6" s="21"/>
      <c r="L6" s="3"/>
      <c r="M6" s="3"/>
      <c r="N6" s="3"/>
    </row>
    <row r="7" spans="1:14">
      <c r="A7" s="10">
        <v>40972</v>
      </c>
      <c r="B7" s="31">
        <v>41651</v>
      </c>
      <c r="C7" s="32">
        <v>126</v>
      </c>
      <c r="D7" s="4">
        <v>8</v>
      </c>
      <c r="E7" s="22">
        <v>0.5</v>
      </c>
      <c r="F7" s="6">
        <v>75</v>
      </c>
      <c r="G7" s="3"/>
      <c r="H7" s="3"/>
      <c r="I7" s="3"/>
      <c r="J7" s="24" t="s">
        <v>6</v>
      </c>
      <c r="K7" s="8" t="str">
        <f>IF(ISERROR(VLOOKUP(J1,'TARRIFF+HR DEM'!A2:F28,5,0)),"0.50",VLOOKUP(J1,'TARRIFF+HR DEM'!A2:F28,5,0))</f>
        <v>0.50</v>
      </c>
      <c r="L7" s="3"/>
      <c r="M7" s="3"/>
      <c r="N7" s="3"/>
    </row>
    <row r="8" spans="1:14">
      <c r="A8" s="10">
        <f t="shared" ref="A8:A20" si="0">B8</f>
        <v>41657</v>
      </c>
      <c r="B8" s="31">
        <v>41657</v>
      </c>
      <c r="C8" s="32">
        <v>126</v>
      </c>
      <c r="D8" s="4">
        <v>8</v>
      </c>
      <c r="E8" s="22">
        <v>0.5</v>
      </c>
      <c r="F8" s="6">
        <v>75</v>
      </c>
      <c r="G8" s="3"/>
      <c r="H8" s="3"/>
      <c r="I8" s="3"/>
      <c r="J8" s="3"/>
      <c r="K8" s="21"/>
      <c r="L8" s="3"/>
      <c r="M8" s="3"/>
      <c r="N8" s="3"/>
    </row>
    <row r="9" spans="1:14">
      <c r="A9" s="10">
        <f t="shared" si="0"/>
        <v>41658</v>
      </c>
      <c r="B9" s="31">
        <v>41658</v>
      </c>
      <c r="C9" s="32">
        <v>126</v>
      </c>
      <c r="D9" s="4">
        <v>8</v>
      </c>
      <c r="E9" s="22">
        <v>0.5</v>
      </c>
      <c r="F9" s="6">
        <v>75</v>
      </c>
      <c r="G9" s="3"/>
      <c r="H9" s="3"/>
      <c r="I9" s="3"/>
      <c r="J9" s="3"/>
      <c r="K9" s="3"/>
      <c r="L9" s="3"/>
      <c r="M9" s="3"/>
      <c r="N9" s="3"/>
    </row>
    <row r="10" spans="1:14">
      <c r="A10" s="10">
        <f t="shared" si="0"/>
        <v>41664</v>
      </c>
      <c r="B10" s="31">
        <v>41664</v>
      </c>
      <c r="C10" s="32">
        <v>126</v>
      </c>
      <c r="D10" s="4">
        <v>8</v>
      </c>
      <c r="E10" s="22">
        <v>0.5</v>
      </c>
      <c r="F10" s="6">
        <v>75</v>
      </c>
      <c r="G10" s="3"/>
      <c r="H10" s="3"/>
      <c r="I10" s="3"/>
      <c r="J10" s="3"/>
      <c r="K10" s="3"/>
      <c r="L10" s="3"/>
      <c r="M10" s="3"/>
      <c r="N10" s="3"/>
    </row>
    <row r="11" spans="1:14">
      <c r="A11" s="10">
        <f t="shared" si="0"/>
        <v>41665</v>
      </c>
      <c r="B11" s="31">
        <v>41665</v>
      </c>
      <c r="C11" s="32">
        <v>126</v>
      </c>
      <c r="D11" s="4">
        <v>8</v>
      </c>
      <c r="E11" s="22">
        <v>0.5</v>
      </c>
      <c r="F11" s="6">
        <v>75</v>
      </c>
      <c r="G11" s="3"/>
      <c r="H11" s="3"/>
      <c r="I11" s="3"/>
      <c r="J11" s="3"/>
      <c r="K11" s="3"/>
      <c r="L11" s="3"/>
      <c r="M11" s="3"/>
      <c r="N11" s="3"/>
    </row>
    <row r="12" spans="1:14">
      <c r="A12" s="10">
        <f t="shared" si="0"/>
        <v>41671</v>
      </c>
      <c r="B12" s="31">
        <v>41671</v>
      </c>
      <c r="C12" s="32">
        <v>126</v>
      </c>
      <c r="D12" s="4">
        <v>8</v>
      </c>
      <c r="E12" s="22">
        <v>0.5</v>
      </c>
      <c r="F12" s="6">
        <v>75</v>
      </c>
      <c r="G12" s="3"/>
      <c r="H12" s="3"/>
      <c r="I12" s="3"/>
      <c r="J12" s="3"/>
      <c r="K12" s="21"/>
      <c r="L12" s="3"/>
      <c r="M12" s="3"/>
      <c r="N12" s="3"/>
    </row>
    <row r="13" spans="1:14">
      <c r="A13" s="10">
        <f t="shared" si="0"/>
        <v>41672</v>
      </c>
      <c r="B13" s="31">
        <v>41672</v>
      </c>
      <c r="C13" s="32">
        <v>126</v>
      </c>
      <c r="D13" s="4">
        <v>8</v>
      </c>
      <c r="E13" s="22">
        <v>0.5</v>
      </c>
      <c r="F13" s="6">
        <v>75</v>
      </c>
      <c r="G13" s="3"/>
      <c r="H13" s="3"/>
      <c r="I13" s="3"/>
      <c r="J13" s="3"/>
      <c r="K13" s="21"/>
      <c r="L13" s="3"/>
      <c r="M13" s="3"/>
      <c r="N13" s="3"/>
    </row>
    <row r="14" spans="1:14">
      <c r="A14" s="10">
        <f t="shared" si="0"/>
        <v>41678</v>
      </c>
      <c r="B14" s="31">
        <v>41678</v>
      </c>
      <c r="C14" s="32">
        <v>126</v>
      </c>
      <c r="D14" s="4">
        <v>8</v>
      </c>
      <c r="E14" s="22">
        <v>0.5</v>
      </c>
      <c r="F14" s="6">
        <v>75</v>
      </c>
      <c r="G14" s="3"/>
      <c r="H14" s="3"/>
      <c r="I14" s="3"/>
      <c r="J14" s="3"/>
      <c r="K14" s="21"/>
      <c r="L14" s="3"/>
      <c r="M14" s="3"/>
      <c r="N14" s="3"/>
    </row>
    <row r="15" spans="1:14">
      <c r="A15" s="10">
        <f t="shared" si="0"/>
        <v>41679</v>
      </c>
      <c r="B15" s="31">
        <v>41679</v>
      </c>
      <c r="C15" s="32">
        <v>126</v>
      </c>
      <c r="D15" s="4">
        <v>8</v>
      </c>
      <c r="E15" s="22">
        <v>0.5</v>
      </c>
      <c r="F15" s="6">
        <v>75</v>
      </c>
      <c r="G15" s="3"/>
      <c r="H15" s="3"/>
      <c r="I15" s="3"/>
      <c r="J15" s="3"/>
      <c r="K15" s="21"/>
      <c r="L15" s="3"/>
      <c r="M15" s="3"/>
      <c r="N15" s="3"/>
    </row>
    <row r="16" spans="1:14">
      <c r="A16" s="10">
        <f t="shared" si="0"/>
        <v>41685</v>
      </c>
      <c r="B16" s="31">
        <v>41685</v>
      </c>
      <c r="C16" s="32">
        <v>126</v>
      </c>
      <c r="D16" s="4">
        <v>8</v>
      </c>
      <c r="E16" s="22">
        <v>0.5</v>
      </c>
      <c r="F16" s="6">
        <v>75</v>
      </c>
      <c r="J16" s="1" t="s">
        <v>19</v>
      </c>
      <c r="K16" s="2"/>
    </row>
    <row r="17" spans="1:13">
      <c r="A17" s="10">
        <f t="shared" si="0"/>
        <v>41686</v>
      </c>
      <c r="B17" s="31">
        <v>41686</v>
      </c>
      <c r="C17" s="32">
        <v>126</v>
      </c>
      <c r="D17" s="4">
        <v>8</v>
      </c>
      <c r="E17" s="22">
        <v>0.5</v>
      </c>
      <c r="F17" s="6">
        <v>75</v>
      </c>
      <c r="K17" s="2"/>
    </row>
    <row r="18" spans="1:13">
      <c r="A18" s="10">
        <f t="shared" si="0"/>
        <v>41692</v>
      </c>
      <c r="B18" s="31">
        <v>41692</v>
      </c>
      <c r="C18" s="32">
        <v>126</v>
      </c>
      <c r="D18" s="4">
        <v>8</v>
      </c>
      <c r="E18" s="22">
        <v>0.5</v>
      </c>
      <c r="F18" s="6">
        <v>75</v>
      </c>
      <c r="K18" s="2"/>
    </row>
    <row r="19" spans="1:13">
      <c r="A19" s="10">
        <f t="shared" si="0"/>
        <v>41693</v>
      </c>
      <c r="B19" s="31">
        <v>41693</v>
      </c>
      <c r="C19" s="32">
        <v>126</v>
      </c>
      <c r="D19" s="4">
        <v>8</v>
      </c>
      <c r="E19" s="22">
        <v>0.5</v>
      </c>
      <c r="F19" s="6">
        <v>75</v>
      </c>
      <c r="J19" s="19" t="s">
        <v>11</v>
      </c>
      <c r="K19" s="26">
        <v>3</v>
      </c>
      <c r="L19" s="49">
        <v>1</v>
      </c>
      <c r="M19" s="18">
        <f>ROUND(I20*2+2.33,0)</f>
        <v>75</v>
      </c>
    </row>
    <row r="20" spans="1:13">
      <c r="A20" s="10">
        <f t="shared" si="0"/>
        <v>41699</v>
      </c>
      <c r="B20" s="31">
        <v>41699</v>
      </c>
      <c r="C20" s="32">
        <v>126</v>
      </c>
      <c r="D20" s="4">
        <v>8</v>
      </c>
      <c r="E20" s="22">
        <v>0.5</v>
      </c>
      <c r="F20" s="6">
        <v>75</v>
      </c>
      <c r="I20" s="17">
        <f>K1/3/115.595*100</f>
        <v>36.333751459838226</v>
      </c>
      <c r="J20" s="15" t="s">
        <v>13</v>
      </c>
      <c r="K20" s="25"/>
      <c r="L20" s="49">
        <v>2</v>
      </c>
      <c r="M20" s="18">
        <f>ROUND(I20*2+12.33,0)</f>
        <v>85</v>
      </c>
    </row>
    <row r="21" spans="1:13" ht="13.5" thickBot="1">
      <c r="A21" s="10" t="s">
        <v>14</v>
      </c>
      <c r="B21" s="31">
        <v>41700</v>
      </c>
      <c r="C21" s="32">
        <v>126</v>
      </c>
      <c r="D21" s="4">
        <v>8</v>
      </c>
      <c r="E21" s="22">
        <v>0.5</v>
      </c>
      <c r="F21" s="6">
        <v>75</v>
      </c>
      <c r="L21" s="49">
        <v>3</v>
      </c>
      <c r="M21" s="18">
        <f>ROUND(I20*L21,0)</f>
        <v>109</v>
      </c>
    </row>
    <row r="22" spans="1:13">
      <c r="A22" s="37" t="s">
        <v>18</v>
      </c>
      <c r="B22" s="38"/>
      <c r="C22" s="38"/>
      <c r="D22" s="38"/>
      <c r="E22" s="38"/>
      <c r="F22" s="39"/>
      <c r="I22" s="7"/>
    </row>
    <row r="23" spans="1:13">
      <c r="A23" s="42" t="s">
        <v>15</v>
      </c>
      <c r="B23" s="43"/>
      <c r="C23" s="43"/>
      <c r="D23" s="43"/>
      <c r="E23" s="43"/>
      <c r="F23" s="44"/>
      <c r="K23" s="20">
        <f ca="1">IF(K19=1,M19,K23)</f>
        <v>75</v>
      </c>
    </row>
    <row r="24" spans="1:13">
      <c r="A24" s="42" t="s">
        <v>16</v>
      </c>
      <c r="B24" s="43"/>
      <c r="C24" s="43"/>
      <c r="D24" s="43"/>
      <c r="E24" s="43"/>
      <c r="F24" s="44"/>
    </row>
    <row r="25" spans="1:13" ht="13.5" thickBot="1">
      <c r="A25" s="45" t="s">
        <v>17</v>
      </c>
      <c r="B25" s="46"/>
      <c r="C25" s="46"/>
      <c r="D25" s="46"/>
      <c r="E25" s="46"/>
      <c r="F25" s="47"/>
      <c r="K25" s="20">
        <f ca="1">IF(K19=2,M20,K25)</f>
        <v>85</v>
      </c>
    </row>
    <row r="26" spans="1:13">
      <c r="A26" s="40"/>
      <c r="B26" s="41"/>
      <c r="C26" s="41"/>
      <c r="D26" s="41"/>
      <c r="E26" s="41"/>
      <c r="F26" s="41"/>
      <c r="K26" s="2"/>
    </row>
    <row r="27" spans="1:13">
      <c r="A27" s="40"/>
      <c r="B27" s="41"/>
      <c r="C27" s="41"/>
      <c r="D27" s="41"/>
      <c r="E27" s="41"/>
      <c r="F27" s="41"/>
      <c r="H27" s="48" t="s">
        <v>20</v>
      </c>
      <c r="I27" s="41"/>
      <c r="J27" s="41"/>
      <c r="K27" s="20">
        <f>IF(K19=3,M21,K27)</f>
        <v>109</v>
      </c>
    </row>
    <row r="28" spans="1:13">
      <c r="A28" s="40"/>
      <c r="B28" s="41"/>
      <c r="C28" s="41"/>
      <c r="D28" s="41"/>
      <c r="E28" s="41"/>
      <c r="F28" s="41"/>
      <c r="J28" s="16"/>
    </row>
    <row r="29" spans="1:13">
      <c r="G29" s="33" t="b">
        <f>IF(AND(K19=1,K20=M19),75,IF(AND(K19=2,K20=M20),85,IF(AND(K19=3,K20=M21),109,"")))
=IF(AND(K19=1,K20=M19),75,IF(AND(K19=2,K20=M20),85,IF(AND(K19=3,K20=M21),109,"")))</f>
        <v>1</v>
      </c>
      <c r="H29" s="33"/>
      <c r="I29" s="33"/>
      <c r="J29" s="33"/>
    </row>
  </sheetData>
  <mergeCells count="10">
    <mergeCell ref="H1:I1"/>
    <mergeCell ref="H3:I3"/>
    <mergeCell ref="A22:F22"/>
    <mergeCell ref="A28:F28"/>
    <mergeCell ref="A23:F23"/>
    <mergeCell ref="A24:F24"/>
    <mergeCell ref="A25:F25"/>
    <mergeCell ref="A26:F26"/>
    <mergeCell ref="A27:F27"/>
    <mergeCell ref="H27:J27"/>
  </mergeCells>
  <dataValidations count="1">
    <dataValidation type="list" allowBlank="1" showInputMessage="1" showErrorMessage="1" sqref="J1 J3">
      <formula1>DATESPRIX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TARRIFF+HR DEM</vt:lpstr>
      <vt:lpstr>Feuil1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X</cp:lastModifiedBy>
  <cp:lastPrinted>2015-03-20T12:34:33Z</cp:lastPrinted>
  <dcterms:created xsi:type="dcterms:W3CDTF">2001-11-07T19:30:56Z</dcterms:created>
  <dcterms:modified xsi:type="dcterms:W3CDTF">2015-03-21T12:47:32Z</dcterms:modified>
</cp:coreProperties>
</file>