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ENTESTTRER N-CLIENT+VILLE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'[2]EMPLOYEE LISTE'!#REF!</definedName>
    <definedName name="ANN">'[1] EMPLOYE LISTE BONNE'!#REF!</definedName>
    <definedName name="ASS">'[1] EMPLOYE LISTE BONNE'!$M$61:$M$65</definedName>
    <definedName name="AVANCE">'[3]EMPLOYEE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 localSheetId="0">'[2]EMPLOYEE LISTE'!$K$52:$K$58</definedName>
    <definedName name="CONCLU">'[1] EMPLOYE LISTE BONNE'!$K$52:$K$58</definedName>
    <definedName name="CONCLURE" localSheetId="0">'[2]EMPLOYEE LISTE'!#REF!</definedName>
    <definedName name="CONCLURE">'[1] EMPLOYE LISTE BONNE'!#REF!</definedName>
    <definedName name="CONCLUSION" localSheetId="0">'[2]EMPLOYEE LISTE'!#REF!</definedName>
    <definedName name="CONCLUSION">'[1] EMPLOYE LISTE BONNE'!#REF!</definedName>
    <definedName name="CONCLUT" localSheetId="0">'[2]EMPLOYEE LISTE'!$K$56:$K$58</definedName>
    <definedName name="CONCLUT">'[1] EMPLOYE LISTE BONNE'!$K$56:$K$58</definedName>
    <definedName name="COUTASS" localSheetId="0">'[2]EMPLOYEE LISTE'!$D$16:$D$19</definedName>
    <definedName name="COUTASS">'[1] EMPLOYE LISTE BONNE'!$D$16:$D$19</definedName>
    <definedName name="DA" localSheetId="0">'[2]EMPLOYEE LISTE'!#REF!</definedName>
    <definedName name="DA">'[1] EMPLOYE LISTE BONNE'!#REF!</definedName>
    <definedName name="DAT" localSheetId="0">'[2]EMPLOYEE LISTE'!#REF!</definedName>
    <definedName name="DAT">'[1] EMPLOYE LISTE BONNE'!#REF!</definedName>
    <definedName name="DATESPRIX">'[4]DATE-TAUX'!$B$2:$B$64</definedName>
    <definedName name="DEP">#REF!</definedName>
    <definedName name="DEPR">#REF!</definedName>
    <definedName name="DEPRI">#REF!</definedName>
    <definedName name="DEPRIM">#REF!</definedName>
    <definedName name="DESTIN" localSheetId="0">'[2]EMPLOYEE LISTE'!$P$2:$P$43</definedName>
    <definedName name="DESTIN">'[1] EMPLOYE LISTE BONNE'!$P$2:$P$49</definedName>
    <definedName name="DESTINAT">'[1] EMPLOYE LISTE BONNE'!$P$2:$P$49</definedName>
    <definedName name="DIP" localSheetId="0">'[2]ESTIME-DEVIS'!#REF!</definedName>
    <definedName name="DIP">'[1]ESTIME-DEVIS'!#REF!</definedName>
    <definedName name="DISTVIL">#REF!</definedName>
    <definedName name="DISVIL">#REF!</definedName>
    <definedName name="DIVERS" localSheetId="0">'[2]EMPLOYEE LISTE'!#REF!</definedName>
    <definedName name="DIVERS">'[1] EMPLOYE LISTE BONNE'!#REF!</definedName>
    <definedName name="efsad">#REF!</definedName>
    <definedName name="EGA" localSheetId="0">'[2]EMPLOYEE LISTE'!#REF!</definedName>
    <definedName name="EGA">'[1] EMPLOYE LISTE BONNE'!#REF!</definedName>
    <definedName name="EM">'[5]EMPLOYEE LISTE'!$B$5:$B$55</definedName>
    <definedName name="EMOLOYEE" localSheetId="0">'[2]EMPLOYEE LISTE'!#REF!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'[3]EMPLOYEE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'[6]EMPLOYEE LISTE'!$B$4:$B$47</definedName>
    <definedName name="EMPLOYERR">#REF!</definedName>
    <definedName name="EMPLOYEUR">#REF!</definedName>
    <definedName name="EMPNOM" localSheetId="0">'[2]EMPLOYEE LISTE'!$B$2:$B$113</definedName>
    <definedName name="EMPNOM">'[1] EMPLOYE LISTE BONNE'!$B$2:$B$138</definedName>
    <definedName name="ENTREPOT" localSheetId="0">'[2]EMPLOYEE LISTE'!$D$50:$D$69</definedName>
    <definedName name="ENTREPOT">'[1] EMPLOYE LISTE BONNE'!$D$50:$D$72</definedName>
    <definedName name="ESGAR" localSheetId="0">'[2]EMPLOYEE LISTE'!#REF!</definedName>
    <definedName name="ESGAR">'[1] EMPLOYE LISTE BONNE'!#REF!</definedName>
    <definedName name="ESTGAR" localSheetId="0">'[2]EMPLOYEE LISTE'!#REF!</definedName>
    <definedName name="ESTGAR">'[1] EMPLOYE LISTE BONNE'!#REF!</definedName>
    <definedName name="ETATC" localSheetId="0">'[2]EMPLOYEE LISTE'!$K$45:$K$48</definedName>
    <definedName name="ETATC">'[1] EMPLOYE LISTE BONNE'!$K$45:$K$48</definedName>
    <definedName name="EVALUATION" localSheetId="0">'[2]EMPLOYEE LISTE'!$G$6:$G$21</definedName>
    <definedName name="EVALUATION">'[1] EMPLOYE LISTE BONNE'!$G$6:$G$21</definedName>
    <definedName name="FAIRE" localSheetId="0">'[2]EMPLOYEE LISTE'!$P$62:$P$75</definedName>
    <definedName name="FAIRE">'[1] EMPLOYE LISTE BONNE'!$P$68:$P$81</definedName>
    <definedName name="FOURNIS" localSheetId="0">[2]FOURNISSEUR!$A$1:$A$47</definedName>
    <definedName name="FOURNIS">[1]FOURNISSEUR!$A$1:$A$49</definedName>
    <definedName name="FOURNISEUR" localSheetId="0">[2]FOURNISSEUR!$A$1:$A$53</definedName>
    <definedName name="FOURNISEUR">[1]FOURNISSEUR!$A$1:$A$55</definedName>
    <definedName name="FOURNISSEUR">#REF!</definedName>
    <definedName name="FOURNISSEURS" localSheetId="0">[2]FOURNISSEUR!$A$1:$A$52</definedName>
    <definedName name="FOURNISSEURS">[1]FOURNISSEUR!$A$1:$A$54</definedName>
    <definedName name="GOSS" localSheetId="0">'[2]EMPLOYEE LISTE'!$B$2:$B$113</definedName>
    <definedName name="GOSS">'[1] EMPLOYE LISTE BONNE'!$B$2:$B$138</definedName>
    <definedName name="GOSSE" localSheetId="0">'[2]EMPLOYEE LISTE'!$B$2:$B$113</definedName>
    <definedName name="GOSSE">'[1] EMPLOYE LISTE BONNE'!$B$2:$B$138</definedName>
    <definedName name="HER" localSheetId="0">'[2]EMPLOYEE LISTE'!#REF!</definedName>
    <definedName name="HER">'[1] EMPLOYE LISTE BONNE'!#REF!</definedName>
    <definedName name="HERES" localSheetId="0">'[2]EMPLOYEE LISTE'!#REF!</definedName>
    <definedName name="HERES">'[1] EMPLOYE LISTE BONNE'!#REF!</definedName>
    <definedName name="HEUR">'[3]EMPLOYEE LISTE'!$L$3:$L$113</definedName>
    <definedName name="HEURE" localSheetId="0">'[2]HEURE+POIDS'!$A$3:$A$44</definedName>
    <definedName name="HEURE">'[1]HEURE+POIDS'!$A$3:$A$44</definedName>
    <definedName name="HJHJK">#REF!</definedName>
    <definedName name="HRS" localSheetId="0">'[2]EMPLOYEE LISTE'!#REF!</definedName>
    <definedName name="HRS">'[1] EMPLOYE LISTE BONNE'!#REF!</definedName>
    <definedName name="HRSE" localSheetId="0">'[2]EMPLOYEE LISTE'!#REF!</definedName>
    <definedName name="HRSE">'[1] EMPLOYE LISTE BONNE'!#REF!</definedName>
    <definedName name="JO" localSheetId="0">'[2]EMPLOYEE LISTE'!#REF!</definedName>
    <definedName name="JO">'[1] EMPLOYE LISTE BONNE'!#REF!</definedName>
    <definedName name="JOU" localSheetId="0">'[2]EMPLOYEE LISTE'!#REF!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'[2]EMPLOYEE LISTE'!#REF!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>'[7]EMPLOYEE LISTE'!$H$6:$H$14</definedName>
    <definedName name="JOURS" localSheetId="0">'[2]EMPLOYEE LISTE'!#REF!</definedName>
    <definedName name="JOURS">'[1] EMPLOYE LISTE BONNE'!#REF!</definedName>
    <definedName name="JOUTNAL">#REF!</definedName>
    <definedName name="JRS">#REF!</definedName>
    <definedName name="LISTE">#REF!</definedName>
    <definedName name="LISTEEMPL">'[7]EMPLOYEE LISTE'!$B$5:$B$52</definedName>
    <definedName name="LISTES">#REF!</definedName>
    <definedName name="MIN">'[1] EMPLOYE LISTE BONNE'!$M$69:$M$71</definedName>
    <definedName name="MO" localSheetId="0">'[2]EMPLOYEE LISTE'!#REF!</definedName>
    <definedName name="MO">'[1] EMPLOYE LISTE BONNE'!#REF!</definedName>
    <definedName name="NBR" localSheetId="0">'[2]EMPLOYEE LISTE'!#REF!</definedName>
    <definedName name="NBR">'[1] EMPLOYE LISTE BONNE'!#REF!</definedName>
    <definedName name="NBRHOM">'[1] EMPLOYE LISTE BONNE'!$M$74:$M$83</definedName>
    <definedName name="NBRJRS" localSheetId="0">'[2]EMPLOYEE LISTE'!$G$48:$G$52</definedName>
    <definedName name="NBRJRS">'[1] EMPLOYE LISTE BONNE'!$G$50:$G$54</definedName>
    <definedName name="NOEL" localSheetId="0">'[2]EMPLOYEE LISTE'!$K$28:$K$39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>'[7]EMPLOYEE LISTE'!$B$5:$B$52</definedName>
    <definedName name="NOTEPADS" localSheetId="0">'[2]EMPLOYEE LISTE'!$K$4:$K$24</definedName>
    <definedName name="NOTEPADS">'[1] EMPLOYE LISTE BONNE'!$K$4:$K$24</definedName>
    <definedName name="ORIG" localSheetId="0">'[2]EMPLOYEE LISTE'!#REF!</definedName>
    <definedName name="ORIG">'[1] EMPLOYE LISTE BONNE'!#REF!</definedName>
    <definedName name="ORIGINE" localSheetId="0">'[2]EMPLOYEE LISTE'!#REF!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S" localSheetId="0">'[2]EMPLOYEE LISTE'!$G$81:$G$101</definedName>
    <definedName name="PPOIDS">'[1] EMPLOYE LISTE BONNE'!$G$83:$G$104</definedName>
    <definedName name="PRODUIT">#REF!</definedName>
    <definedName name="QUOI" localSheetId="0">'[2]EMPLOYEE LISTE'!$D$75:$D$81</definedName>
    <definedName name="QUOI">'[1] EMPLOYE LISTE BONNE'!$D$78:$D$84</definedName>
    <definedName name="RESERVATIONN">'[1] EMPLOYE LISTE BONNE'!$D$88:$D$90</definedName>
    <definedName name="SERV" localSheetId="0">'[2]EMPLOYEE LISTE'!#REF!</definedName>
    <definedName name="SERV">'[1] EMPLOYE LISTE BONNE'!#REF!</definedName>
    <definedName name="SERVI">#REF!</definedName>
    <definedName name="SERVICE" localSheetId="0">'[2]EMPLOYEE LISTE'!$P$48:$P$57</definedName>
    <definedName name="SERVICE">'[1] EMPLOYE LISTE BONNE'!$P$54:$P$63</definedName>
    <definedName name="sss">#REF!</definedName>
    <definedName name="TAXE" localSheetId="0">'[2]EMPLOYEE LISTE'!$D$23:$D$26</definedName>
    <definedName name="TAXE">'[1] EMPLOYE LISTE BONNE'!$D$23:$D$26</definedName>
    <definedName name="TAXES" localSheetId="0">'[2]EMPLOYEE LISTE'!#REF!</definedName>
    <definedName name="TAXES">'[1] EMPLOYE LISTE BONNE'!#REF!</definedName>
    <definedName name="TEEMP">'[1] EMPLOYE LISTE BONNE'!$I$2:$I$99</definedName>
    <definedName name="TEMPSH" localSheetId="0">'[2]EMPLOYEE LISTE'!$I$2:$I$97</definedName>
    <definedName name="TEMPSH">'[1] EMPLOYE LISTE BONNE'!$I$11:$I$99</definedName>
    <definedName name="TEMPSLV">'[1] EMPLOYE LISTE BONNE'!$I$13:$I$69</definedName>
    <definedName name="TEMPSR" localSheetId="0">'[2]EMPLOYEE LISTE'!$E$83:$E$119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>'[7]EMPLOYEE LISTE'!$B$5:$B$52</definedName>
    <definedName name="VEHICUL" localSheetId="0">'[2]EMPLOYEE LISTE'!$D$73:$D$75</definedName>
    <definedName name="VEHICUL">'[1] EMPLOYE LISTE BONNE'!$D$76:$D$78</definedName>
    <definedName name="VEHICULE" localSheetId="0">'[2]EMPLOYEE LISTE'!$G$24:$G$29</definedName>
    <definedName name="VEHIICUL">'[1] EMPLOYE LISTE BONNE'!$G$24:$G$31</definedName>
    <definedName name="VICBMJKJ">#REF!</definedName>
    <definedName name="VICTOR" localSheetId="0">'[2]EMPLOYEE LISTE'!$P$80:$P$270</definedName>
    <definedName name="VICTOR">'[1] EMPLOYE LISTE BONNE'!$P$86:$P$276</definedName>
    <definedName name="VIL" localSheetId="0">'[2]EMPLOYEE LISTE'!#REF!</definedName>
    <definedName name="VIL">'[1] EMPLOYE LISTE BONNE'!#REF!</definedName>
    <definedName name="VILLE" localSheetId="0">'[2]EMPLOYEE LISTE'!#REF!</definedName>
    <definedName name="VILLE">'[1] EMPLOYE LISTE BONNE'!#REF!</definedName>
    <definedName name="VILLES" localSheetId="0">'[2]EMPLOYEE LISTE'!#REF!</definedName>
    <definedName name="VILLES">'[1] EMPLOYE LISTE BONNE'!#REF!</definedName>
    <definedName name="VILLLE">'ENTESTTRER N-CLIENT+VILLE'!#REF!</definedName>
    <definedName name="VILLLES">'[8]EMPLOYEE LISTE'!#REF!</definedName>
    <definedName name="VILS" localSheetId="0">'[2]EMPLOYEE LISTE'!#REF!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2" l="1"/>
  <c r="D22" i="2"/>
  <c r="B22" i="2"/>
  <c r="C22" i="2"/>
  <c r="E18" i="2" l="1"/>
  <c r="F15" i="2" l="1"/>
  <c r="A91" i="2" l="1"/>
  <c r="B91" i="2" s="1"/>
  <c r="A90" i="2"/>
  <c r="E86" i="2"/>
  <c r="A86" i="2"/>
  <c r="G85" i="2"/>
  <c r="D86" i="2" s="1"/>
  <c r="A80" i="2"/>
  <c r="A79" i="2"/>
  <c r="I79" i="2" s="1"/>
  <c r="A78" i="2"/>
  <c r="A75" i="2"/>
  <c r="J75" i="2" s="1"/>
  <c r="A74" i="2"/>
  <c r="B71" i="2"/>
  <c r="A71" i="2"/>
  <c r="C71" i="2" s="1"/>
  <c r="A70" i="2"/>
  <c r="A67" i="2"/>
  <c r="I67" i="2" s="1"/>
  <c r="D18" i="2" s="1"/>
  <c r="A66" i="2"/>
  <c r="B63" i="2"/>
  <c r="C63" i="2" s="1"/>
  <c r="C61" i="2"/>
  <c r="D61" i="2" s="1"/>
  <c r="B61" i="2"/>
  <c r="E61" i="2" s="1"/>
  <c r="G52" i="2"/>
  <c r="E47" i="2"/>
  <c r="J45" i="2"/>
  <c r="I45" i="2"/>
  <c r="J37" i="2"/>
  <c r="G37" i="2"/>
  <c r="I35" i="2"/>
  <c r="H35" i="2"/>
  <c r="G35" i="2"/>
  <c r="E35" i="2"/>
  <c r="F18" i="2"/>
  <c r="A18" i="2"/>
  <c r="E16" i="2"/>
  <c r="E15" i="2"/>
  <c r="I11" i="2"/>
  <c r="I10" i="2"/>
  <c r="F9" i="2"/>
  <c r="F10" i="2" s="1"/>
  <c r="G6" i="2"/>
  <c r="F6" i="2"/>
  <c r="B6" i="2"/>
  <c r="I6" i="2" s="1"/>
  <c r="G4" i="2"/>
  <c r="E4" i="2"/>
  <c r="B1" i="2"/>
  <c r="B79" i="2" l="1"/>
  <c r="E79" i="2" s="1"/>
  <c r="H79" i="2" s="1"/>
  <c r="I75" i="2"/>
  <c r="I46" i="2"/>
  <c r="E91" i="2"/>
  <c r="C91" i="2"/>
  <c r="E36" i="2"/>
  <c r="K6" i="2"/>
  <c r="D63" i="2"/>
  <c r="F63" i="2" s="1"/>
  <c r="H71" i="2"/>
  <c r="F71" i="2" s="1"/>
  <c r="F61" i="2"/>
  <c r="E63" i="2"/>
  <c r="B67" i="2"/>
  <c r="B75" i="2"/>
  <c r="C79" i="2"/>
  <c r="E71" i="2"/>
  <c r="D71" i="2" s="1"/>
  <c r="G71" i="2" s="1"/>
  <c r="I71" i="2"/>
  <c r="K18" i="2" s="1"/>
  <c r="E75" i="2" l="1"/>
  <c r="C75" i="2"/>
  <c r="D79" i="2"/>
  <c r="F79" i="2" s="1"/>
  <c r="D91" i="2"/>
  <c r="C86" i="2" s="1"/>
  <c r="E67" i="2"/>
  <c r="C67" i="2"/>
  <c r="H75" i="2" l="1"/>
  <c r="D75" i="2" s="1"/>
  <c r="H67" i="2"/>
  <c r="F85" i="2"/>
  <c r="B86" i="2" s="1"/>
  <c r="F91" i="2"/>
  <c r="F75" i="2" l="1"/>
  <c r="G18" i="2" s="1"/>
  <c r="D67" i="2"/>
  <c r="F67" i="2"/>
  <c r="I18" i="2"/>
  <c r="G75" i="2"/>
  <c r="H45" i="2"/>
  <c r="B18" i="2" s="1"/>
  <c r="H46" i="2" l="1"/>
  <c r="B2" i="2"/>
  <c r="C18" i="2"/>
  <c r="G67" i="2"/>
  <c r="A2" i="2" l="1"/>
  <c r="A4" i="2" l="1"/>
  <c r="A1" i="2" s="1"/>
  <c r="B4" i="2"/>
  <c r="D4" i="2" l="1"/>
  <c r="C4" i="2"/>
  <c r="H9" i="2" l="1"/>
  <c r="I9" i="2" s="1"/>
  <c r="B37" i="2" l="1"/>
  <c r="B35" i="2" l="1"/>
  <c r="I37" i="2" l="1"/>
  <c r="F35" i="2" l="1"/>
  <c r="F37" i="2"/>
  <c r="J35" i="2"/>
  <c r="D35" i="2" l="1"/>
  <c r="C35" i="2" l="1"/>
  <c r="D37" i="2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C15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I15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67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1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<sst xmlns="http://schemas.openxmlformats.org/spreadsheetml/2006/main" count="139" uniqueCount="132">
  <si>
    <t>PC-MILLER</t>
  </si>
  <si>
    <t>GOOGLE MAPS (RESIDENCE)</t>
  </si>
  <si>
    <t>MAISON DEST ( RECH ADRESSE)</t>
  </si>
  <si>
    <t>DEVIS UNITED</t>
  </si>
  <si>
    <t xml:space="preserve">                                                                MODIFIER     KM -ALLER SEUL  </t>
  </si>
  <si>
    <t xml:space="preserve"> MODIFIER  TEMPS ROUTE</t>
  </si>
  <si>
    <t>TAUX HORAIRE/ HOMMES</t>
  </si>
  <si>
    <t>TAUX TAXES INCLUSE</t>
  </si>
  <si>
    <t>NBR APPARTEMENT</t>
  </si>
  <si>
    <t xml:space="preserve">TEMPS APPROXIMATIF </t>
  </si>
  <si>
    <t>% SURCH CARBURANT</t>
  </si>
  <si>
    <t>NOMBRE HOMMES</t>
  </si>
  <si>
    <t>EMB/ HRS/PERS</t>
  </si>
  <si>
    <t>EMB POIDS APPROIMATIF</t>
  </si>
  <si>
    <t>TP HRS EMBAL</t>
  </si>
  <si>
    <t>MINIMUN HRS</t>
  </si>
  <si>
    <t>ÉVALUATION</t>
  </si>
  <si>
    <t>ASS  .50 .75 .80</t>
  </si>
  <si>
    <t>$ TOTAL</t>
  </si>
  <si>
    <t>DEST CODE POSTALE</t>
  </si>
  <si>
    <t>DEST CANADA 411</t>
  </si>
  <si>
    <t>CLIENT  A  ORIGINE  ( RECH TÉLÉP )</t>
  </si>
  <si>
    <t>RECH CODE_POSTALE</t>
  </si>
  <si>
    <t xml:space="preserve">RECH FOX CLIENT </t>
  </si>
  <si>
    <t>RECH ROLE FONCIER-TAXES VICTORIAVILLE</t>
  </si>
  <si>
    <t>DÉMÉNAGE LE</t>
  </si>
  <si>
    <t>HRS DÉPART</t>
  </si>
  <si>
    <t>ARRIVER CLIENT</t>
  </si>
  <si>
    <t>AU RÉSIDENT</t>
  </si>
  <si>
    <t>LIVRAISON LE =</t>
  </si>
  <si>
    <t xml:space="preserve">TÉL DESTINATION </t>
  </si>
  <si>
    <t>EMBALLAGE =</t>
  </si>
  <si>
    <r>
      <t>(819) 752-5777 142 ST-JEAN</t>
    </r>
    <r>
      <rPr>
        <b/>
        <i/>
        <sz val="14"/>
        <color rgb="FFFF0000"/>
        <rFont val="Arial"/>
        <family val="2"/>
      </rPr>
      <t>, ST-BRUNO-DE-MONTARVILLE, </t>
    </r>
    <r>
      <rPr>
        <b/>
        <i/>
        <sz val="14"/>
        <color rgb="FFFF0000"/>
        <rFont val="Inherit"/>
      </rPr>
      <t>QC</t>
    </r>
    <r>
      <rPr>
        <b/>
        <i/>
        <sz val="14"/>
        <color rgb="FFFF0000"/>
        <rFont val="Arial"/>
        <family val="2"/>
      </rPr>
      <t> </t>
    </r>
    <r>
      <rPr>
        <b/>
        <i/>
        <sz val="14"/>
        <color rgb="FFFF0000"/>
        <rFont val="Inherit"/>
      </rPr>
      <t>G6P 4G3</t>
    </r>
  </si>
  <si>
    <r>
      <rPr>
        <b/>
        <sz val="8"/>
        <color rgb="FFFF0000"/>
        <rFont val="Arial"/>
        <family val="2"/>
      </rPr>
      <t xml:space="preserve">  </t>
    </r>
    <r>
      <rPr>
        <b/>
        <sz val="8"/>
        <rFont val="Arial"/>
        <family val="2"/>
      </rPr>
      <t xml:space="preserve">                      TEL RESIDENCE</t>
    </r>
  </si>
  <si>
    <t>INDIQUER CELLULAIRE A QUI</t>
  </si>
  <si>
    <t>CELL-ORIGINE</t>
  </si>
  <si>
    <t>NOUV-TÉL</t>
  </si>
  <si>
    <t>NOM  OU COMPAGNIE</t>
  </si>
  <si>
    <t>TÉL BUREAU</t>
  </si>
  <si>
    <t>EXT</t>
  </si>
  <si>
    <t>FAX</t>
  </si>
  <si>
    <t>CELL-DEST</t>
  </si>
  <si>
    <t>CL</t>
  </si>
  <si>
    <t>ORIGINE      NOM + CONJOINT</t>
  </si>
  <si>
    <t>ADRESSE ORIGINE-CHARGEMENT</t>
  </si>
  <si>
    <t xml:space="preserve">VILLE  ORIGINE </t>
  </si>
  <si>
    <t>C-POST</t>
  </si>
  <si>
    <t>TÉLÉPHONE</t>
  </si>
  <si>
    <t>DESTINATION  NOM + CONJOINT</t>
  </si>
  <si>
    <t>ADRESSE DESTINATION-LIVRAISON</t>
  </si>
  <si>
    <t>VILLE  DESTINATION</t>
  </si>
  <si>
    <t>SI  FACTURER  LA COMPAGNIE  COPIER ICI</t>
  </si>
  <si>
    <t>ADRESSE DE FACTURATION</t>
  </si>
  <si>
    <t>VILLE- PROVINCE</t>
  </si>
  <si>
    <t>CODE POSTALE</t>
  </si>
  <si>
    <t xml:space="preserve"> NO BON COMMANDE</t>
  </si>
  <si>
    <t>FOURNISSEUR NO=</t>
  </si>
  <si>
    <r>
      <rPr>
        <b/>
        <sz val="16"/>
        <rFont val="Arial"/>
        <family val="2"/>
      </rPr>
      <t xml:space="preserve">  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     </t>
    </r>
    <r>
      <rPr>
        <b/>
        <sz val="8"/>
        <rFont val="Arial"/>
        <family val="2"/>
      </rPr>
      <t xml:space="preserve">                                                        DÉT CHARGEMENT 1e</t>
    </r>
  </si>
  <si>
    <t>.</t>
  </si>
  <si>
    <t>MATELAS</t>
  </si>
  <si>
    <t>CHINA PACK</t>
  </si>
  <si>
    <r>
      <rPr>
        <b/>
        <sz val="14"/>
        <color rgb="FFFF0000"/>
        <rFont val="Arial"/>
        <family val="2"/>
      </rPr>
      <t xml:space="preserve">  </t>
    </r>
    <r>
      <rPr>
        <b/>
        <sz val="8"/>
        <rFont val="Arial"/>
        <family val="2"/>
      </rPr>
      <t xml:space="preserve">                                CHARGEMENT 2e            </t>
    </r>
  </si>
  <si>
    <t>2 PI CU</t>
  </si>
  <si>
    <t>LAMPE</t>
  </si>
  <si>
    <t>DÉTAIL LIVRAISON  1e</t>
  </si>
  <si>
    <t>4 PC CU</t>
  </si>
  <si>
    <t>CREATE</t>
  </si>
  <si>
    <t>DÉTAIL LIVRAISON 2e</t>
  </si>
  <si>
    <t>5 PI.CU</t>
  </si>
  <si>
    <t>BOX CLASSEUR</t>
  </si>
  <si>
    <t>TAPES</t>
  </si>
  <si>
    <t>PAPIER EMBAL</t>
  </si>
  <si>
    <t xml:space="preserve">EXTRA PIANO $ 250 ( $ 450 SEUL) </t>
  </si>
  <si>
    <t>EXTRA 1</t>
  </si>
  <si>
    <t xml:space="preserve">FOAM POELE </t>
  </si>
  <si>
    <t>GARDE-ROBE</t>
  </si>
  <si>
    <t xml:space="preserve">  EXTRA  2  </t>
  </si>
  <si>
    <t>BULLE/PIED</t>
  </si>
  <si>
    <r>
      <rPr>
        <b/>
        <sz val="10"/>
        <color rgb="FFFF0000"/>
        <rFont val="Arial"/>
        <family val="2"/>
      </rPr>
      <t xml:space="preserve">** 07.5 AM **   </t>
    </r>
    <r>
      <rPr>
        <sz val="10"/>
        <rFont val="Arial"/>
        <family val="2"/>
      </rPr>
      <t xml:space="preserve">Andre Guerin (819) 604-3780 170 Rue Suzanne Bastien  Victo G6T0W9  </t>
    </r>
    <r>
      <rPr>
        <b/>
        <sz val="10"/>
        <color rgb="FF0000CC"/>
        <rFont val="Arial"/>
        <family val="2"/>
      </rPr>
      <t>* CELL 819-552-3626</t>
    </r>
  </si>
  <si>
    <t>LOCATION EXT 1 JOUR  32 PIEDS</t>
  </si>
  <si>
    <t>COMBINÉE AVANT TAXES</t>
  </si>
  <si>
    <t>EXTÉRIEUR  AV TX</t>
  </si>
  <si>
    <t>$  ASSURANCE NEUF</t>
  </si>
  <si>
    <t xml:space="preserve"> EXT AVEC  ASS NEUF  </t>
  </si>
  <si>
    <t>EMB CTW  LBS</t>
  </si>
  <si>
    <t>DEBALL CTW  LBS</t>
  </si>
  <si>
    <t>EMB 1 PERS+ MAT</t>
  </si>
  <si>
    <t>ENT 1 MOIS+MANUT</t>
  </si>
  <si>
    <t xml:space="preserve">       MINI-TARRIFF                    </t>
  </si>
  <si>
    <t>**************</t>
  </si>
  <si>
    <t>LOCATION EXT 1 JOUR  53 PIEDS</t>
  </si>
  <si>
    <t>AVEC TAXES</t>
  </si>
  <si>
    <t>EXT - ASS NEUF AV TAXES</t>
  </si>
  <si>
    <t>EMBALLAGE &amp; DÉBALLAGE AV TAXES</t>
  </si>
  <si>
    <t xml:space="preserve"> $ EMBAL APPROX</t>
  </si>
  <si>
    <t>$ MAT EMBAL FACT</t>
  </si>
  <si>
    <t>VALEUR DÉCLARER</t>
  </si>
  <si>
    <t>COPIER-COLLE VOIR AJOUTER NOM ENLEVER TEL 2e LIGNE</t>
  </si>
  <si>
    <t xml:space="preserve"> BON COMMANDE -DOSSIER #</t>
  </si>
  <si>
    <t>CHECK ECRIRE UN OU AUTRE DANS ADRESSE A DESTNATION</t>
  </si>
  <si>
    <t>CHAMPS EMLEVER TELEPHONE ET TRIER LA RUE  RECH MAISON</t>
  </si>
  <si>
    <t xml:space="preserve">  RECH TELEPHONE TRIER LA RUE</t>
  </si>
  <si>
    <t>LIVRE RESERVATION</t>
  </si>
  <si>
    <t>M Desrochers</t>
  </si>
  <si>
    <t>Sans tel</t>
  </si>
  <si>
    <t>Sinon</t>
  </si>
  <si>
    <t>Ville</t>
  </si>
  <si>
    <t>cdepost</t>
  </si>
  <si>
    <t>Adresse</t>
  </si>
  <si>
    <r>
      <t>(819) 752-6729</t>
    </r>
    <r>
      <rPr>
        <sz val="9"/>
        <color rgb="FF5A5B5D"/>
        <rFont val="Normal Arial"/>
      </rPr>
      <t>27 Rue Binette  </t>
    </r>
    <r>
      <rPr>
        <sz val="9"/>
        <color rgb="FF252525"/>
        <rFont val="Normal Arial"/>
      </rPr>
      <t>Victoriaville QC G6S1A2</t>
    </r>
  </si>
  <si>
    <t>(514) 852-4218 11840 boul Lacordaire Montréal-Nord QC H1G4K4</t>
  </si>
  <si>
    <t>FACT A (COMP) RECH C-POSTAL</t>
  </si>
  <si>
    <t>ORIGINE</t>
  </si>
  <si>
    <t>DESTINATION CODE POSTALE</t>
  </si>
  <si>
    <t>DESTINATION CANADA 411</t>
  </si>
  <si>
    <t>COMPAGNIE</t>
  </si>
  <si>
    <t>TEST</t>
  </si>
  <si>
    <t>J Scott &amp; Jodi Easton</t>
  </si>
  <si>
    <t>EMBALLAGE</t>
  </si>
  <si>
    <t>HRS EMBALLAGE</t>
  </si>
  <si>
    <r>
      <t>(905) 521-0328</t>
    </r>
    <r>
      <rPr>
        <sz val="11"/>
        <color rgb="FF5A5B5D"/>
        <rFont val="Arial"/>
        <family val="2"/>
      </rPr>
      <t xml:space="preserve">631 Sandcherry Dr  VICTO NB </t>
    </r>
    <r>
      <rPr>
        <sz val="11"/>
        <color rgb="FF252525"/>
        <rFont val="Arial"/>
        <family val="2"/>
      </rPr>
      <t> G6P4G3</t>
    </r>
  </si>
  <si>
    <t>VILLE  ORIGINE -CHARGEMENT</t>
  </si>
  <si>
    <t>819-752-5777</t>
  </si>
  <si>
    <r>
      <t>142, rue Saint-Jean-Baptiste</t>
    </r>
    <r>
      <rPr>
        <b/>
        <i/>
        <sz val="9"/>
        <color theme="0"/>
        <rFont val="Arial"/>
        <family val="2"/>
      </rPr>
      <t>, </t>
    </r>
    <r>
      <rPr>
        <b/>
        <i/>
        <sz val="9"/>
        <color theme="0"/>
        <rFont val="Inherit"/>
      </rPr>
      <t>Victoriaville</t>
    </r>
    <r>
      <rPr>
        <b/>
        <i/>
        <sz val="9"/>
        <color theme="0"/>
        <rFont val="Arial"/>
        <family val="2"/>
      </rPr>
      <t>, </t>
    </r>
    <r>
      <rPr>
        <b/>
        <i/>
        <sz val="9"/>
        <color theme="0"/>
        <rFont val="Inherit"/>
      </rPr>
      <t>QC</t>
    </r>
    <r>
      <rPr>
        <b/>
        <i/>
        <sz val="9"/>
        <color theme="0"/>
        <rFont val="Arial"/>
        <family val="2"/>
      </rPr>
      <t> </t>
    </r>
    <r>
      <rPr>
        <b/>
        <i/>
        <sz val="9"/>
        <color theme="0"/>
        <rFont val="Inherit"/>
      </rPr>
      <t>G6P 4G3</t>
    </r>
  </si>
  <si>
    <t>DENISE DAIGLE</t>
  </si>
  <si>
    <t>18 Rue Methot, Warwick QC, J0A1M0</t>
  </si>
  <si>
    <t>.     Vous avez entierement raison la formule fonctionnne a merveille ce que je ne doutais absolument pas</t>
  </si>
  <si>
    <t>.     Le probleme est lorsque j`essaie de l`adapter elle me donne l`erreur NOM?  Étant débutant  je ne sais</t>
  </si>
  <si>
    <t xml:space="preserve">.    Ou modifier la commande je crois que le probleme se situe ici </t>
  </si>
  <si>
    <t>18 Rue Methot</t>
  </si>
  <si>
    <t>Warwick QC</t>
  </si>
  <si>
    <t>J0A1M0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</si>
</sst>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$&quot;_);\(#,##0.00\ &quot;$&quot;\)"/>
    <numFmt numFmtId="43" formatCode="_ * #,##0.00_)\ _$_ ;_ * \(#,##0.00\)\ _$_ ;_ * &quot;-&quot;??_)\ _$_ ;_ @_ "/>
    <numFmt numFmtId="164" formatCode="#,##0.00\ &quot;$&quot;"/>
    <numFmt numFmtId="165" formatCode="dddd\ dd\ mmmm\ yyyy"/>
    <numFmt numFmtId="166" formatCode="\(000\)\ 000\-0000"/>
    <numFmt numFmtId="167" formatCode="[&lt;=9999999]###\-####;###\-###\-####"/>
    <numFmt numFmtId="168" formatCode="[$-F800]dddd\,\ mmmm\ dd\,\ yyyy"/>
  </numFmts>
  <fonts count="8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u/>
      <sz val="8"/>
      <color theme="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rgb="FF5A5B5D"/>
      <name val="Normal Arial"/>
    </font>
    <font>
      <b/>
      <sz val="10"/>
      <color rgb="FF0000CC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9"/>
      <color rgb="FF252525"/>
      <name val="Normal Arial"/>
    </font>
    <font>
      <sz val="10"/>
      <name val="Arial"/>
      <family val="2"/>
    </font>
    <font>
      <b/>
      <sz val="10"/>
      <name val="Arial"/>
      <family val="2"/>
    </font>
    <font>
      <b/>
      <i/>
      <sz val="14"/>
      <color rgb="FFFF0000"/>
      <name val="Inherit"/>
    </font>
    <font>
      <b/>
      <i/>
      <sz val="14"/>
      <color rgb="FFFF000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9"/>
      <color rgb="FF0000CC"/>
      <name val="Arial"/>
      <family val="2"/>
    </font>
    <font>
      <b/>
      <sz val="14"/>
      <color rgb="FFFF0000"/>
      <name val="Arial"/>
      <family val="2"/>
    </font>
    <font>
      <sz val="10"/>
      <color rgb="FF0000CC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22"/>
      <color theme="0"/>
      <name val="Arial"/>
      <family val="2"/>
    </font>
    <font>
      <b/>
      <sz val="22"/>
      <color theme="0"/>
      <name val="Arial"/>
      <family val="2"/>
    </font>
    <font>
      <sz val="22"/>
      <name val="Arial"/>
      <family val="2"/>
    </font>
    <font>
      <b/>
      <sz val="12"/>
      <color theme="0"/>
      <name val="Arial"/>
      <family val="2"/>
    </font>
    <font>
      <sz val="11"/>
      <color rgb="FF000000"/>
      <name val="Calibri"/>
      <family val="2"/>
    </font>
    <font>
      <b/>
      <u/>
      <sz val="12"/>
      <color theme="0"/>
      <name val="Arial"/>
      <family val="2"/>
    </font>
    <font>
      <sz val="14"/>
      <color rgb="FF0000CC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sz val="11"/>
      <color rgb="FF0000CC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sz val="10"/>
      <color rgb="FFF589CE"/>
      <name val="Arial"/>
      <family val="2"/>
    </font>
    <font>
      <b/>
      <sz val="11"/>
      <color rgb="FF5A5B5D"/>
      <name val="Arial"/>
      <family val="2"/>
    </font>
    <font>
      <sz val="11"/>
      <color theme="0"/>
      <name val="Arial"/>
      <family val="2"/>
    </font>
    <font>
      <b/>
      <sz val="11"/>
      <color theme="6" tint="0.59999389629810485"/>
      <name val="Arial"/>
      <family val="2"/>
    </font>
    <font>
      <sz val="11"/>
      <color rgb="FFD7E4BC"/>
      <name val="Arial"/>
      <family val="2"/>
    </font>
    <font>
      <b/>
      <sz val="11"/>
      <color rgb="FF252525"/>
      <name val="Arial"/>
      <family val="2"/>
    </font>
    <font>
      <sz val="11"/>
      <color rgb="FF5A5B5D"/>
      <name val="Arial"/>
      <family val="2"/>
    </font>
    <font>
      <sz val="11"/>
      <color rgb="FF252525"/>
      <name val="Arial"/>
      <family val="2"/>
    </font>
    <font>
      <sz val="11"/>
      <color theme="6" tint="0.59999389629810485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1"/>
      <color rgb="FF0000CC"/>
      <name val="Arial"/>
      <family val="2"/>
    </font>
    <font>
      <b/>
      <sz val="11"/>
      <color indexed="12"/>
      <name val="Arial"/>
      <family val="2"/>
    </font>
    <font>
      <b/>
      <sz val="11"/>
      <color rgb="FF0000FF"/>
      <name val="Arial"/>
      <family val="2"/>
    </font>
    <font>
      <b/>
      <sz val="11"/>
      <color theme="0"/>
      <name val="Arial"/>
      <family val="2"/>
    </font>
    <font>
      <sz val="11"/>
      <color rgb="FF44444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2"/>
      <color indexed="10"/>
      <name val="Tahoma"/>
      <family val="2"/>
    </font>
    <font>
      <b/>
      <sz val="8"/>
      <color theme="0"/>
      <name val="Arial"/>
      <family val="2"/>
    </font>
    <font>
      <sz val="20"/>
      <color theme="0"/>
      <name val="Arial"/>
      <family val="2"/>
    </font>
    <font>
      <sz val="14"/>
      <color theme="0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b/>
      <sz val="14"/>
      <color theme="0"/>
      <name val="Arial"/>
      <family val="2"/>
    </font>
    <font>
      <b/>
      <sz val="16"/>
      <color theme="0"/>
      <name val="Arial"/>
      <family val="2"/>
    </font>
    <font>
      <sz val="9"/>
      <color theme="0"/>
      <name val="Arial"/>
      <family val="2"/>
    </font>
    <font>
      <b/>
      <sz val="11"/>
      <color theme="0"/>
      <name val="Verdana"/>
      <family val="2"/>
    </font>
    <font>
      <b/>
      <i/>
      <sz val="9"/>
      <color theme="0"/>
      <name val="Inherit"/>
    </font>
    <font>
      <b/>
      <i/>
      <sz val="9"/>
      <color theme="0"/>
      <name val="Arial"/>
      <family val="2"/>
    </font>
    <font>
      <sz val="12"/>
      <color theme="0"/>
      <name val="Arial"/>
      <family val="2"/>
    </font>
    <font>
      <sz val="15"/>
      <color theme="0"/>
      <name val="Arial"/>
      <family val="2"/>
    </font>
    <font>
      <u/>
      <sz val="10"/>
      <color theme="0"/>
      <name val="Arial"/>
      <family val="2"/>
    </font>
    <font>
      <b/>
      <sz val="11"/>
      <color theme="0"/>
      <name val="Calibri"/>
      <family val="2"/>
    </font>
    <font>
      <sz val="8"/>
      <color theme="0"/>
      <name val="Arial"/>
      <family val="2"/>
    </font>
    <font>
      <b/>
      <sz val="10"/>
      <color theme="0"/>
      <name val="Calibri"/>
      <family val="2"/>
    </font>
    <font>
      <sz val="24"/>
      <color rgb="FF00AEEF"/>
      <name val="Arial"/>
      <family val="2"/>
    </font>
    <font>
      <sz val="10"/>
      <color rgb="FF44444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9DCE7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8">
    <xf numFmtId="0" fontId="0" fillId="0" borderId="0" xfId="0"/>
    <xf numFmtId="0" fontId="7" fillId="4" borderId="0" xfId="1" applyFont="1" applyFill="1"/>
    <xf numFmtId="0" fontId="7" fillId="0" borderId="0" xfId="1" applyFont="1"/>
    <xf numFmtId="0" fontId="1" fillId="4" borderId="0" xfId="1" applyFill="1"/>
    <xf numFmtId="0" fontId="1" fillId="0" borderId="0" xfId="1"/>
    <xf numFmtId="0" fontId="10" fillId="2" borderId="0" xfId="1" applyFont="1" applyFill="1" applyAlignment="1">
      <alignment horizontal="right"/>
    </xf>
    <xf numFmtId="0" fontId="10" fillId="2" borderId="0" xfId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1" fillId="2" borderId="0" xfId="2" applyFont="1" applyFill="1" applyBorder="1" applyAlignment="1" applyProtection="1">
      <alignment horizontal="center"/>
    </xf>
    <xf numFmtId="0" fontId="12" fillId="2" borderId="0" xfId="1" applyFont="1" applyFill="1"/>
    <xf numFmtId="0" fontId="12" fillId="0" borderId="0" xfId="1" applyFont="1"/>
    <xf numFmtId="0" fontId="10" fillId="2" borderId="0" xfId="1" applyFont="1" applyFill="1" applyAlignment="1">
      <alignment horizontal="center" shrinkToFit="1"/>
    </xf>
    <xf numFmtId="0" fontId="17" fillId="0" borderId="0" xfId="1" applyFont="1"/>
    <xf numFmtId="0" fontId="7" fillId="2" borderId="0" xfId="1" applyFont="1" applyFill="1"/>
    <xf numFmtId="0" fontId="4" fillId="3" borderId="0" xfId="2" applyFont="1" applyFill="1" applyBorder="1" applyAlignment="1" applyProtection="1">
      <alignment horizontal="center"/>
    </xf>
    <xf numFmtId="14" fontId="9" fillId="4" borderId="0" xfId="1" applyNumberFormat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 shrinkToFit="1"/>
    </xf>
    <xf numFmtId="0" fontId="1" fillId="2" borderId="0" xfId="1" applyFill="1"/>
    <xf numFmtId="0" fontId="25" fillId="2" borderId="0" xfId="1" applyFont="1" applyFill="1" applyAlignment="1">
      <alignment shrinkToFit="1"/>
    </xf>
    <xf numFmtId="0" fontId="10" fillId="2" borderId="0" xfId="1" applyFont="1" applyFill="1" applyBorder="1" applyAlignment="1">
      <alignment horizontal="center" shrinkToFit="1"/>
    </xf>
    <xf numFmtId="0" fontId="1" fillId="2" borderId="0" xfId="1" applyFill="1" applyBorder="1"/>
    <xf numFmtId="0" fontId="1" fillId="2" borderId="0" xfId="1" applyFill="1" applyBorder="1" applyAlignment="1"/>
    <xf numFmtId="0" fontId="1" fillId="8" borderId="0" xfId="1" applyFill="1"/>
    <xf numFmtId="0" fontId="1" fillId="9" borderId="0" xfId="1" applyFill="1"/>
    <xf numFmtId="0" fontId="19" fillId="7" borderId="9" xfId="1" applyFont="1" applyFill="1" applyBorder="1" applyAlignment="1">
      <alignment horizontal="center" shrinkToFit="1"/>
    </xf>
    <xf numFmtId="166" fontId="19" fillId="7" borderId="9" xfId="1" applyNumberFormat="1" applyFont="1" applyFill="1" applyBorder="1" applyAlignment="1">
      <alignment horizontal="center"/>
    </xf>
    <xf numFmtId="0" fontId="19" fillId="7" borderId="9" xfId="1" applyFont="1" applyFill="1" applyBorder="1" applyAlignment="1">
      <alignment horizontal="center"/>
    </xf>
    <xf numFmtId="166" fontId="19" fillId="2" borderId="9" xfId="1" applyNumberFormat="1" applyFont="1" applyFill="1" applyBorder="1" applyAlignment="1">
      <alignment horizontal="center"/>
    </xf>
    <xf numFmtId="0" fontId="27" fillId="2" borderId="0" xfId="1" applyFont="1" applyFill="1"/>
    <xf numFmtId="2" fontId="1" fillId="0" borderId="0" xfId="1" applyNumberFormat="1"/>
    <xf numFmtId="0" fontId="19" fillId="2" borderId="0" xfId="1" applyNumberFormat="1" applyFont="1" applyFill="1" applyBorder="1" applyAlignment="1">
      <alignment horizontal="center" vertical="top"/>
    </xf>
    <xf numFmtId="0" fontId="24" fillId="2" borderId="9" xfId="1" applyFont="1" applyFill="1" applyBorder="1" applyAlignment="1">
      <alignment horizontal="center"/>
    </xf>
    <xf numFmtId="167" fontId="28" fillId="2" borderId="9" xfId="1" applyNumberFormat="1" applyFont="1" applyFill="1" applyBorder="1" applyAlignment="1">
      <alignment horizontal="center" shrinkToFit="1"/>
    </xf>
    <xf numFmtId="0" fontId="28" fillId="2" borderId="9" xfId="1" applyNumberFormat="1" applyFont="1" applyFill="1" applyBorder="1" applyAlignment="1">
      <alignment horizontal="center" shrinkToFit="1"/>
    </xf>
    <xf numFmtId="166" fontId="24" fillId="2" borderId="9" xfId="1" applyNumberFormat="1" applyFont="1" applyFill="1" applyBorder="1" applyAlignment="1">
      <alignment horizontal="center"/>
    </xf>
    <xf numFmtId="0" fontId="24" fillId="2" borderId="9" xfId="1" applyFont="1" applyFill="1" applyBorder="1" applyAlignment="1">
      <alignment horizontal="center" shrinkToFit="1"/>
    </xf>
    <xf numFmtId="0" fontId="28" fillId="2" borderId="9" xfId="1" applyNumberFormat="1" applyFont="1" applyFill="1" applyBorder="1" applyAlignment="1">
      <alignment horizontal="center" wrapText="1" shrinkToFit="1"/>
    </xf>
    <xf numFmtId="0" fontId="1" fillId="10" borderId="0" xfId="1" applyFill="1"/>
    <xf numFmtId="0" fontId="7" fillId="11" borderId="0" xfId="1" applyFont="1" applyFill="1"/>
    <xf numFmtId="0" fontId="7" fillId="11" borderId="0" xfId="1" applyFont="1" applyFill="1" applyBorder="1" applyAlignment="1" applyProtection="1">
      <alignment shrinkToFit="1"/>
      <protection locked="0"/>
    </xf>
    <xf numFmtId="0" fontId="28" fillId="0" borderId="0" xfId="1" applyFont="1"/>
    <xf numFmtId="0" fontId="27" fillId="8" borderId="0" xfId="1" applyFont="1" applyFill="1" applyBorder="1"/>
    <xf numFmtId="0" fontId="27" fillId="9" borderId="0" xfId="1" applyFont="1" applyFill="1" applyBorder="1"/>
    <xf numFmtId="0" fontId="10" fillId="2" borderId="0" xfId="1" applyFont="1" applyFill="1" applyBorder="1" applyAlignment="1">
      <alignment horizontal="right"/>
    </xf>
    <xf numFmtId="0" fontId="23" fillId="2" borderId="0" xfId="1" applyFont="1" applyFill="1" applyBorder="1"/>
    <xf numFmtId="0" fontId="7" fillId="9" borderId="0" xfId="1" applyFont="1" applyFill="1"/>
    <xf numFmtId="0" fontId="33" fillId="8" borderId="0" xfId="1" applyFont="1" applyFill="1"/>
    <xf numFmtId="0" fontId="33" fillId="8" borderId="0" xfId="1" applyFont="1" applyFill="1" applyBorder="1"/>
    <xf numFmtId="0" fontId="34" fillId="8" borderId="0" xfId="1" applyFont="1" applyFill="1" applyBorder="1" applyAlignment="1">
      <alignment horizontal="center" shrinkToFit="1"/>
    </xf>
    <xf numFmtId="0" fontId="35" fillId="6" borderId="0" xfId="1" applyFont="1" applyFill="1" applyAlignment="1">
      <alignment horizontal="center"/>
    </xf>
    <xf numFmtId="0" fontId="36" fillId="6" borderId="0" xfId="1" applyFont="1" applyFill="1" applyBorder="1" applyAlignment="1">
      <alignment horizontal="center"/>
    </xf>
    <xf numFmtId="0" fontId="35" fillId="6" borderId="0" xfId="1" applyFont="1" applyFill="1" applyBorder="1" applyAlignment="1">
      <alignment horizontal="center"/>
    </xf>
    <xf numFmtId="0" fontId="37" fillId="6" borderId="0" xfId="1" applyFont="1" applyFill="1" applyAlignment="1">
      <alignment horizontal="center"/>
    </xf>
    <xf numFmtId="0" fontId="32" fillId="8" borderId="0" xfId="1" applyFont="1" applyFill="1" applyAlignment="1">
      <alignment horizontal="center" shrinkToFit="1"/>
    </xf>
    <xf numFmtId="0" fontId="32" fillId="8" borderId="0" xfId="1" applyFont="1" applyFill="1" applyBorder="1" applyAlignment="1">
      <alignment horizontal="center" shrinkToFit="1"/>
    </xf>
    <xf numFmtId="0" fontId="32" fillId="8" borderId="0" xfId="1" applyFont="1" applyFill="1" applyAlignment="1">
      <alignment horizontal="center"/>
    </xf>
    <xf numFmtId="0" fontId="23" fillId="8" borderId="0" xfId="1" applyFont="1" applyFill="1"/>
    <xf numFmtId="0" fontId="10" fillId="5" borderId="0" xfId="1" applyFont="1" applyFill="1"/>
    <xf numFmtId="165" fontId="24" fillId="5" borderId="0" xfId="1" applyNumberFormat="1" applyFont="1" applyFill="1" applyBorder="1" applyAlignment="1">
      <alignment horizontal="center" shrinkToFit="1"/>
    </xf>
    <xf numFmtId="168" fontId="31" fillId="5" borderId="0" xfId="1" applyNumberFormat="1" applyFont="1" applyFill="1" applyBorder="1" applyAlignment="1">
      <alignment horizontal="left" shrinkToFit="1"/>
    </xf>
    <xf numFmtId="0" fontId="2" fillId="0" borderId="0" xfId="1" applyFont="1"/>
    <xf numFmtId="167" fontId="10" fillId="4" borderId="0" xfId="1" applyNumberFormat="1" applyFont="1" applyFill="1"/>
    <xf numFmtId="0" fontId="24" fillId="4" borderId="0" xfId="1" applyFont="1" applyFill="1" applyAlignment="1">
      <alignment horizontal="center"/>
    </xf>
    <xf numFmtId="0" fontId="27" fillId="0" borderId="0" xfId="1" applyFont="1"/>
    <xf numFmtId="0" fontId="2" fillId="8" borderId="0" xfId="1" applyFont="1" applyFill="1"/>
    <xf numFmtId="0" fontId="39" fillId="0" borderId="0" xfId="1" applyFont="1" applyAlignment="1">
      <alignment horizontal="center"/>
    </xf>
    <xf numFmtId="1" fontId="1" fillId="0" borderId="0" xfId="1" applyNumberFormat="1"/>
    <xf numFmtId="0" fontId="23" fillId="0" borderId="0" xfId="1" applyFont="1"/>
    <xf numFmtId="0" fontId="18" fillId="0" borderId="0" xfId="1" applyFont="1" applyAlignment="1">
      <alignment wrapText="1"/>
    </xf>
    <xf numFmtId="0" fontId="41" fillId="0" borderId="0" xfId="1" applyFont="1"/>
    <xf numFmtId="0" fontId="20" fillId="0" borderId="0" xfId="1" applyFont="1"/>
    <xf numFmtId="0" fontId="42" fillId="0" borderId="0" xfId="1" applyFont="1"/>
    <xf numFmtId="0" fontId="42" fillId="6" borderId="0" xfId="1" applyFont="1" applyFill="1" applyAlignment="1">
      <alignment vertical="center"/>
    </xf>
    <xf numFmtId="0" fontId="42" fillId="6" borderId="0" xfId="1" applyFont="1" applyFill="1"/>
    <xf numFmtId="0" fontId="42" fillId="6" borderId="0" xfId="1" applyFont="1" applyFill="1" applyAlignment="1">
      <alignment shrinkToFit="1"/>
    </xf>
    <xf numFmtId="0" fontId="4" fillId="3" borderId="0" xfId="2" applyFont="1" applyFill="1" applyBorder="1" applyAlignment="1" applyProtection="1">
      <alignment horizontal="center" shrinkToFit="1"/>
    </xf>
    <xf numFmtId="0" fontId="43" fillId="12" borderId="0" xfId="1" applyFont="1" applyFill="1" applyAlignment="1">
      <alignment horizontal="center" wrapText="1"/>
    </xf>
    <xf numFmtId="0" fontId="32" fillId="13" borderId="0" xfId="1" applyFont="1" applyFill="1"/>
    <xf numFmtId="0" fontId="32" fillId="0" borderId="0" xfId="1" applyFont="1"/>
    <xf numFmtId="0" fontId="44" fillId="13" borderId="0" xfId="1" applyFont="1" applyFill="1"/>
    <xf numFmtId="0" fontId="41" fillId="13" borderId="0" xfId="1" applyFont="1" applyFill="1"/>
    <xf numFmtId="0" fontId="45" fillId="14" borderId="0" xfId="1" applyFont="1" applyFill="1" applyAlignment="1">
      <alignment shrinkToFit="1"/>
    </xf>
    <xf numFmtId="0" fontId="46" fillId="14" borderId="0" xfId="1" applyNumberFormat="1" applyFont="1" applyFill="1" applyBorder="1" applyAlignment="1">
      <alignment horizontal="center" shrinkToFit="1"/>
    </xf>
    <xf numFmtId="0" fontId="45" fillId="14" borderId="0" xfId="1" applyFont="1" applyFill="1" applyAlignment="1">
      <alignment horizontal="center"/>
    </xf>
    <xf numFmtId="0" fontId="47" fillId="8" borderId="0" xfId="1" applyFont="1" applyFill="1"/>
    <xf numFmtId="0" fontId="48" fillId="0" borderId="0" xfId="1" applyFont="1"/>
    <xf numFmtId="0" fontId="32" fillId="0" borderId="0" xfId="1" applyFont="1" applyBorder="1"/>
    <xf numFmtId="0" fontId="1" fillId="0" borderId="0" xfId="1" applyBorder="1"/>
    <xf numFmtId="0" fontId="44" fillId="15" borderId="0" xfId="1" applyFont="1" applyFill="1"/>
    <xf numFmtId="0" fontId="19" fillId="0" borderId="0" xfId="1" applyFont="1"/>
    <xf numFmtId="0" fontId="44" fillId="14" borderId="0" xfId="1" applyFont="1" applyFill="1"/>
    <xf numFmtId="0" fontId="41" fillId="14" borderId="0" xfId="1" applyFont="1" applyFill="1"/>
    <xf numFmtId="0" fontId="45" fillId="16" borderId="0" xfId="1" applyNumberFormat="1" applyFont="1" applyFill="1" applyBorder="1" applyAlignment="1">
      <alignment horizontal="center" shrinkToFit="1"/>
    </xf>
    <xf numFmtId="0" fontId="19" fillId="14" borderId="0" xfId="1" applyFont="1" applyFill="1"/>
    <xf numFmtId="0" fontId="41" fillId="8" borderId="0" xfId="1" applyFont="1" applyFill="1" applyBorder="1"/>
    <xf numFmtId="0" fontId="46" fillId="8" borderId="0" xfId="1" applyNumberFormat="1" applyFont="1" applyFill="1" applyBorder="1" applyAlignment="1">
      <alignment horizontal="center" shrinkToFit="1"/>
    </xf>
    <xf numFmtId="0" fontId="44" fillId="17" borderId="0" xfId="1" applyFont="1" applyFill="1"/>
    <xf numFmtId="0" fontId="41" fillId="17" borderId="0" xfId="1" applyFont="1" applyFill="1"/>
    <xf numFmtId="0" fontId="45" fillId="17" borderId="0" xfId="1" applyFont="1" applyFill="1" applyAlignment="1">
      <alignment shrinkToFit="1"/>
    </xf>
    <xf numFmtId="0" fontId="46" fillId="17" borderId="0" xfId="1" applyNumberFormat="1" applyFont="1" applyFill="1" applyBorder="1" applyAlignment="1">
      <alignment horizontal="center" shrinkToFit="1"/>
    </xf>
    <xf numFmtId="0" fontId="45" fillId="17" borderId="0" xfId="1" applyFont="1" applyFill="1" applyAlignment="1">
      <alignment horizontal="center"/>
    </xf>
    <xf numFmtId="0" fontId="1" fillId="8" borderId="0" xfId="1" applyFill="1" applyAlignment="1"/>
    <xf numFmtId="0" fontId="32" fillId="18" borderId="0" xfId="1" applyFont="1" applyFill="1"/>
    <xf numFmtId="167" fontId="44" fillId="18" borderId="0" xfId="1" applyNumberFormat="1" applyFont="1" applyFill="1"/>
    <xf numFmtId="0" fontId="41" fillId="18" borderId="0" xfId="1" applyFont="1" applyFill="1"/>
    <xf numFmtId="0" fontId="41" fillId="18" borderId="0" xfId="1" applyFont="1" applyFill="1" applyAlignment="1">
      <alignment shrinkToFit="1"/>
    </xf>
    <xf numFmtId="0" fontId="49" fillId="14" borderId="0" xfId="1" applyFont="1" applyFill="1" applyAlignment="1">
      <alignment wrapText="1"/>
    </xf>
    <xf numFmtId="0" fontId="50" fillId="14" borderId="0" xfId="1" applyFont="1" applyFill="1" applyBorder="1"/>
    <xf numFmtId="0" fontId="50" fillId="14" borderId="0" xfId="1" applyFont="1" applyFill="1" applyBorder="1" applyAlignment="1">
      <alignment horizontal="center"/>
    </xf>
    <xf numFmtId="14" fontId="51" fillId="14" borderId="0" xfId="1" applyNumberFormat="1" applyFont="1" applyFill="1" applyBorder="1" applyAlignment="1">
      <alignment horizontal="center"/>
    </xf>
    <xf numFmtId="0" fontId="51" fillId="14" borderId="0" xfId="1" applyFont="1" applyFill="1" applyBorder="1" applyAlignment="1">
      <alignment horizontal="center" shrinkToFit="1"/>
    </xf>
    <xf numFmtId="0" fontId="52" fillId="19" borderId="0" xfId="1" applyFont="1" applyFill="1"/>
    <xf numFmtId="0" fontId="15" fillId="0" borderId="0" xfId="1" applyFont="1"/>
    <xf numFmtId="0" fontId="53" fillId="14" borderId="0" xfId="1" applyFont="1" applyFill="1"/>
    <xf numFmtId="165" fontId="51" fillId="14" borderId="0" xfId="2" applyNumberFormat="1" applyFont="1" applyFill="1" applyBorder="1" applyAlignment="1" applyProtection="1">
      <alignment horizontal="center" shrinkToFit="1"/>
    </xf>
    <xf numFmtId="2" fontId="51" fillId="14" borderId="0" xfId="1" applyNumberFormat="1" applyFont="1" applyFill="1" applyBorder="1" applyAlignment="1">
      <alignment horizontal="center"/>
    </xf>
    <xf numFmtId="0" fontId="15" fillId="14" borderId="0" xfId="1" applyFont="1" applyFill="1"/>
    <xf numFmtId="168" fontId="14" fillId="14" borderId="0" xfId="1" applyNumberFormat="1" applyFont="1" applyFill="1" applyBorder="1" applyAlignment="1">
      <alignment horizontal="left"/>
    </xf>
    <xf numFmtId="0" fontId="14" fillId="14" borderId="0" xfId="1" applyFont="1" applyFill="1" applyAlignment="1">
      <alignment horizontal="left"/>
    </xf>
    <xf numFmtId="0" fontId="15" fillId="14" borderId="0" xfId="1" applyFont="1" applyFill="1" applyAlignment="1">
      <alignment horizontal="center"/>
    </xf>
    <xf numFmtId="0" fontId="56" fillId="14" borderId="0" xfId="1" applyFont="1" applyFill="1" applyBorder="1" applyAlignment="1">
      <alignment horizontal="center"/>
    </xf>
    <xf numFmtId="0" fontId="57" fillId="14" borderId="0" xfId="1" applyFont="1" applyFill="1" applyAlignment="1">
      <alignment horizontal="center"/>
    </xf>
    <xf numFmtId="0" fontId="58" fillId="14" borderId="0" xfId="2" applyFont="1" applyFill="1" applyBorder="1" applyAlignment="1" applyProtection="1">
      <alignment horizontal="center"/>
    </xf>
    <xf numFmtId="0" fontId="51" fillId="14" borderId="0" xfId="1" applyFont="1" applyFill="1" applyAlignment="1">
      <alignment horizontal="center"/>
    </xf>
    <xf numFmtId="0" fontId="47" fillId="19" borderId="0" xfId="1" applyFont="1" applyFill="1"/>
    <xf numFmtId="0" fontId="59" fillId="14" borderId="9" xfId="1" applyFont="1" applyFill="1" applyBorder="1" applyAlignment="1">
      <alignment horizontal="center"/>
    </xf>
    <xf numFmtId="167" fontId="60" fillId="14" borderId="9" xfId="1" applyNumberFormat="1" applyFont="1" applyFill="1" applyBorder="1" applyAlignment="1">
      <alignment horizontal="center" shrinkToFit="1"/>
    </xf>
    <xf numFmtId="0" fontId="61" fillId="14" borderId="9" xfId="1" applyNumberFormat="1" applyFont="1" applyFill="1" applyBorder="1" applyAlignment="1">
      <alignment horizontal="center" shrinkToFit="1"/>
    </xf>
    <xf numFmtId="0" fontId="59" fillId="14" borderId="0" xfId="1" applyFont="1" applyFill="1" applyAlignment="1">
      <alignment horizontal="center"/>
    </xf>
    <xf numFmtId="0" fontId="59" fillId="14" borderId="0" xfId="1" applyFont="1" applyFill="1" applyBorder="1" applyAlignment="1">
      <alignment horizontal="center"/>
    </xf>
    <xf numFmtId="0" fontId="62" fillId="14" borderId="0" xfId="1" applyFont="1" applyFill="1" applyAlignment="1">
      <alignment horizontal="center"/>
    </xf>
    <xf numFmtId="0" fontId="63" fillId="14" borderId="0" xfId="1" applyFont="1" applyFill="1" applyAlignment="1">
      <alignment horizontal="center"/>
    </xf>
    <xf numFmtId="0" fontId="62" fillId="14" borderId="0" xfId="1" applyFont="1" applyFill="1" applyAlignment="1">
      <alignment horizontal="center" wrapText="1"/>
    </xf>
    <xf numFmtId="0" fontId="15" fillId="19" borderId="0" xfId="1" applyFont="1" applyFill="1" applyAlignment="1">
      <alignment horizontal="center"/>
    </xf>
    <xf numFmtId="0" fontId="45" fillId="14" borderId="0" xfId="1" applyFont="1" applyFill="1"/>
    <xf numFmtId="0" fontId="59" fillId="14" borderId="0" xfId="1" applyFont="1" applyFill="1"/>
    <xf numFmtId="43" fontId="15" fillId="14" borderId="0" xfId="3" applyFont="1" applyFill="1" applyAlignment="1"/>
    <xf numFmtId="43" fontId="15" fillId="14" borderId="0" xfId="3" applyFont="1" applyFill="1" applyAlignment="1">
      <alignment horizontal="center"/>
    </xf>
    <xf numFmtId="0" fontId="4" fillId="8" borderId="0" xfId="2" applyFont="1" applyFill="1" applyBorder="1" applyAlignment="1" applyProtection="1">
      <alignment horizontal="center"/>
    </xf>
    <xf numFmtId="166" fontId="19" fillId="20" borderId="9" xfId="1" applyNumberFormat="1" applyFont="1" applyFill="1" applyBorder="1" applyAlignment="1">
      <alignment horizontal="right"/>
    </xf>
    <xf numFmtId="0" fontId="34" fillId="8" borderId="16" xfId="1" applyFont="1" applyFill="1" applyBorder="1" applyAlignment="1">
      <alignment horizontal="center" shrinkToFit="1"/>
    </xf>
    <xf numFmtId="0" fontId="67" fillId="8" borderId="0" xfId="1" applyFont="1" applyFill="1" applyBorder="1" applyAlignment="1">
      <alignment horizontal="right"/>
    </xf>
    <xf numFmtId="0" fontId="6" fillId="8" borderId="0" xfId="1" applyFont="1" applyFill="1" applyBorder="1" applyAlignment="1">
      <alignment horizontal="right"/>
    </xf>
    <xf numFmtId="1" fontId="6" fillId="8" borderId="9" xfId="1" applyNumberFormat="1" applyFont="1" applyFill="1" applyBorder="1" applyAlignment="1">
      <alignment horizontal="center"/>
    </xf>
    <xf numFmtId="0" fontId="6" fillId="8" borderId="0" xfId="1" applyFont="1" applyFill="1" applyAlignment="1">
      <alignment horizontal="right" shrinkToFit="1"/>
    </xf>
    <xf numFmtId="164" fontId="6" fillId="8" borderId="9" xfId="1" applyNumberFormat="1" applyFont="1" applyFill="1" applyBorder="1" applyAlignment="1">
      <alignment horizontal="center"/>
    </xf>
    <xf numFmtId="0" fontId="6" fillId="8" borderId="0" xfId="1" applyFont="1" applyFill="1" applyBorder="1" applyAlignment="1">
      <alignment horizontal="right" shrinkToFit="1"/>
    </xf>
    <xf numFmtId="0" fontId="67" fillId="8" borderId="0" xfId="1" applyFont="1" applyFill="1" applyBorder="1" applyAlignment="1">
      <alignment horizontal="center" shrinkToFit="1"/>
    </xf>
    <xf numFmtId="0" fontId="67" fillId="8" borderId="0" xfId="1" applyFont="1" applyFill="1" applyBorder="1" applyAlignment="1">
      <alignment horizontal="right" shrinkToFit="1"/>
    </xf>
    <xf numFmtId="0" fontId="68" fillId="8" borderId="0" xfId="1" applyFont="1" applyFill="1"/>
    <xf numFmtId="0" fontId="69" fillId="8" borderId="0" xfId="1" applyFont="1" applyFill="1"/>
    <xf numFmtId="0" fontId="67" fillId="8" borderId="0" xfId="1" applyFont="1" applyFill="1" applyAlignment="1">
      <alignment horizontal="center"/>
    </xf>
    <xf numFmtId="0" fontId="67" fillId="8" borderId="0" xfId="1" applyFont="1" applyFill="1" applyAlignment="1">
      <alignment horizontal="center" shrinkToFit="1"/>
    </xf>
    <xf numFmtId="0" fontId="6" fillId="8" borderId="0" xfId="1" applyFont="1" applyFill="1" applyBorder="1" applyAlignment="1">
      <alignment shrinkToFit="1"/>
    </xf>
    <xf numFmtId="0" fontId="67" fillId="8" borderId="2" xfId="1" applyFont="1" applyFill="1" applyBorder="1" applyAlignment="1">
      <alignment horizontal="center" shrinkToFit="1"/>
    </xf>
    <xf numFmtId="0" fontId="67" fillId="8" borderId="3" xfId="1" applyFont="1" applyFill="1" applyBorder="1" applyAlignment="1">
      <alignment horizontal="center" shrinkToFit="1"/>
    </xf>
    <xf numFmtId="0" fontId="67" fillId="8" borderId="11" xfId="1" applyFont="1" applyFill="1" applyBorder="1" applyAlignment="1">
      <alignment horizontal="center" shrinkToFit="1"/>
    </xf>
    <xf numFmtId="0" fontId="70" fillId="8" borderId="0" xfId="1" applyFont="1" applyFill="1" applyBorder="1" applyAlignment="1">
      <alignment horizontal="center" shrinkToFit="1"/>
    </xf>
    <xf numFmtId="164" fontId="70" fillId="8" borderId="0" xfId="1" applyNumberFormat="1" applyFont="1" applyFill="1" applyBorder="1" applyAlignment="1">
      <alignment horizontal="center" shrinkToFit="1"/>
    </xf>
    <xf numFmtId="164" fontId="70" fillId="8" borderId="10" xfId="1" applyNumberFormat="1" applyFont="1" applyFill="1" applyBorder="1" applyAlignment="1">
      <alignment horizontal="center" shrinkToFit="1"/>
    </xf>
    <xf numFmtId="164" fontId="70" fillId="8" borderId="0" xfId="1" applyNumberFormat="1" applyFont="1" applyFill="1" applyBorder="1" applyAlignment="1">
      <alignment horizontal="center"/>
    </xf>
    <xf numFmtId="164" fontId="70" fillId="8" borderId="23" xfId="1" applyNumberFormat="1" applyFont="1" applyFill="1" applyBorder="1" applyAlignment="1">
      <alignment horizontal="center" shrinkToFit="1"/>
    </xf>
    <xf numFmtId="164" fontId="70" fillId="8" borderId="0" xfId="1" applyNumberFormat="1" applyFont="1" applyFill="1" applyAlignment="1">
      <alignment horizontal="center"/>
    </xf>
    <xf numFmtId="0" fontId="67" fillId="8" borderId="6" xfId="1" applyFont="1" applyFill="1" applyBorder="1" applyAlignment="1">
      <alignment horizontal="center"/>
    </xf>
    <xf numFmtId="7" fontId="67" fillId="8" borderId="7" xfId="1" applyNumberFormat="1" applyFont="1" applyFill="1" applyBorder="1" applyAlignment="1">
      <alignment horizontal="center" shrinkToFit="1"/>
    </xf>
    <xf numFmtId="0" fontId="67" fillId="8" borderId="17" xfId="1" applyFont="1" applyFill="1" applyBorder="1" applyAlignment="1">
      <alignment horizontal="center" shrinkToFit="1"/>
    </xf>
    <xf numFmtId="0" fontId="67" fillId="8" borderId="0" xfId="1" applyFont="1" applyFill="1"/>
    <xf numFmtId="0" fontId="33" fillId="8" borderId="0" xfId="1" applyFont="1" applyFill="1" applyAlignment="1">
      <alignment horizontal="center"/>
    </xf>
    <xf numFmtId="164" fontId="72" fillId="8" borderId="0" xfId="1" applyNumberFormat="1" applyFont="1" applyFill="1" applyBorder="1" applyAlignment="1">
      <alignment horizontal="center"/>
    </xf>
    <xf numFmtId="7" fontId="67" fillId="8" borderId="0" xfId="1" applyNumberFormat="1" applyFont="1" applyFill="1" applyBorder="1" applyAlignment="1">
      <alignment horizontal="center" shrinkToFit="1"/>
    </xf>
    <xf numFmtId="164" fontId="67" fillId="8" borderId="0" xfId="1" applyNumberFormat="1" applyFont="1" applyFill="1" applyBorder="1" applyAlignment="1">
      <alignment horizontal="center"/>
    </xf>
    <xf numFmtId="164" fontId="73" fillId="8" borderId="0" xfId="1" applyNumberFormat="1" applyFont="1" applyFill="1" applyBorder="1" applyAlignment="1">
      <alignment horizontal="center"/>
    </xf>
    <xf numFmtId="0" fontId="33" fillId="8" borderId="0" xfId="1" applyFont="1" applyFill="1" applyAlignment="1">
      <alignment horizontal="center" shrinkToFit="1"/>
    </xf>
    <xf numFmtId="0" fontId="6" fillId="8" borderId="0" xfId="1" applyFont="1" applyFill="1" applyBorder="1" applyAlignment="1">
      <alignment horizontal="center" shrinkToFit="1"/>
    </xf>
    <xf numFmtId="0" fontId="74" fillId="8" borderId="0" xfId="1" applyFont="1" applyFill="1"/>
    <xf numFmtId="0" fontId="34" fillId="8" borderId="0" xfId="1" applyFont="1" applyFill="1"/>
    <xf numFmtId="0" fontId="75" fillId="8" borderId="18" xfId="1" applyFont="1" applyFill="1" applyBorder="1" applyAlignment="1">
      <alignment vertical="center" wrapText="1"/>
    </xf>
    <xf numFmtId="0" fontId="6" fillId="8" borderId="0" xfId="1" applyFont="1" applyFill="1" applyAlignment="1">
      <alignment horizontal="center" shrinkToFit="1"/>
    </xf>
    <xf numFmtId="0" fontId="6" fillId="8" borderId="9" xfId="1" applyFont="1" applyFill="1" applyBorder="1" applyAlignment="1">
      <alignment horizontal="center" shrinkToFit="1"/>
    </xf>
    <xf numFmtId="0" fontId="6" fillId="8" borderId="9" xfId="1" applyFont="1" applyFill="1" applyBorder="1" applyAlignment="1">
      <alignment horizontal="center"/>
    </xf>
    <xf numFmtId="0" fontId="38" fillId="8" borderId="21" xfId="1" applyFont="1" applyFill="1" applyBorder="1" applyAlignment="1">
      <alignment horizontal="center"/>
    </xf>
    <xf numFmtId="0" fontId="76" fillId="8" borderId="0" xfId="1" applyFont="1" applyFill="1" applyAlignment="1">
      <alignment horizontal="center" wrapText="1"/>
    </xf>
    <xf numFmtId="0" fontId="5" fillId="8" borderId="0" xfId="2" applyFont="1" applyFill="1" applyBorder="1" applyAlignment="1" applyProtection="1">
      <alignment horizontal="center"/>
    </xf>
    <xf numFmtId="0" fontId="6" fillId="8" borderId="9" xfId="1" applyNumberFormat="1" applyFont="1" applyFill="1" applyBorder="1" applyAlignment="1">
      <alignment horizontal="center"/>
    </xf>
    <xf numFmtId="0" fontId="4" fillId="8" borderId="10" xfId="2" applyFont="1" applyFill="1" applyBorder="1" applyAlignment="1" applyProtection="1">
      <alignment horizontal="center" shrinkToFit="1"/>
    </xf>
    <xf numFmtId="0" fontId="67" fillId="8" borderId="0" xfId="1" applyFont="1" applyFill="1" applyBorder="1" applyAlignment="1">
      <alignment horizontal="center"/>
    </xf>
    <xf numFmtId="0" fontId="78" fillId="8" borderId="0" xfId="1" applyFont="1" applyFill="1"/>
    <xf numFmtId="0" fontId="79" fillId="8" borderId="1" xfId="1" applyFont="1" applyFill="1" applyBorder="1"/>
    <xf numFmtId="0" fontId="43" fillId="8" borderId="11" xfId="1" applyFont="1" applyFill="1" applyBorder="1" applyAlignment="1">
      <alignment wrapText="1"/>
    </xf>
    <xf numFmtId="2" fontId="6" fillId="8" borderId="9" xfId="1" applyNumberFormat="1" applyFont="1" applyFill="1" applyBorder="1" applyAlignment="1">
      <alignment horizontal="center"/>
    </xf>
    <xf numFmtId="0" fontId="79" fillId="8" borderId="5" xfId="1" applyFont="1" applyFill="1" applyBorder="1"/>
    <xf numFmtId="0" fontId="43" fillId="8" borderId="17" xfId="1" applyFont="1" applyFill="1" applyBorder="1"/>
    <xf numFmtId="0" fontId="67" fillId="8" borderId="0" xfId="1" applyFont="1" applyFill="1" applyAlignment="1">
      <alignment horizontal="right"/>
    </xf>
    <xf numFmtId="0" fontId="6" fillId="8" borderId="0" xfId="1" applyFont="1" applyFill="1" applyAlignment="1">
      <alignment horizontal="right"/>
    </xf>
    <xf numFmtId="166" fontId="6" fillId="8" borderId="9" xfId="1" applyNumberFormat="1" applyFont="1" applyFill="1" applyBorder="1" applyAlignment="1">
      <alignment horizontal="left"/>
    </xf>
    <xf numFmtId="14" fontId="67" fillId="8" borderId="0" xfId="1" applyNumberFormat="1" applyFont="1" applyFill="1" applyBorder="1" applyAlignment="1">
      <alignment horizontal="right"/>
    </xf>
    <xf numFmtId="2" fontId="6" fillId="8" borderId="18" xfId="1" applyNumberFormat="1" applyFont="1" applyFill="1" applyBorder="1" applyAlignment="1">
      <alignment horizontal="center"/>
    </xf>
    <xf numFmtId="2" fontId="62" fillId="8" borderId="9" xfId="1" applyNumberFormat="1" applyFont="1" applyFill="1" applyBorder="1" applyAlignment="1">
      <alignment horizontal="center"/>
    </xf>
    <xf numFmtId="0" fontId="81" fillId="8" borderId="0" xfId="1" applyFont="1" applyFill="1" applyAlignment="1">
      <alignment horizontal="center"/>
    </xf>
    <xf numFmtId="0" fontId="4" fillId="8" borderId="1" xfId="2" applyFont="1" applyFill="1" applyBorder="1" applyAlignment="1" applyProtection="1">
      <alignment horizontal="center"/>
    </xf>
    <xf numFmtId="2" fontId="6" fillId="8" borderId="0" xfId="1" applyNumberFormat="1" applyFont="1" applyFill="1" applyBorder="1" applyAlignment="1">
      <alignment horizontal="left"/>
    </xf>
    <xf numFmtId="0" fontId="69" fillId="8" borderId="0" xfId="1" applyFont="1" applyFill="1" applyBorder="1" applyAlignment="1" applyProtection="1">
      <alignment shrinkToFit="1"/>
      <protection locked="0"/>
    </xf>
    <xf numFmtId="0" fontId="67" fillId="8" borderId="4" xfId="1" applyNumberFormat="1" applyFont="1" applyFill="1" applyBorder="1" applyAlignment="1">
      <alignment horizontal="right"/>
    </xf>
    <xf numFmtId="0" fontId="33" fillId="8" borderId="5" xfId="1" applyFont="1" applyFill="1" applyBorder="1"/>
    <xf numFmtId="0" fontId="33" fillId="8" borderId="6" xfId="1" applyFont="1" applyFill="1" applyBorder="1"/>
    <xf numFmtId="0" fontId="67" fillId="8" borderId="7" xfId="1" applyFont="1" applyFill="1" applyBorder="1" applyAlignment="1">
      <alignment horizontal="center" shrinkToFit="1"/>
    </xf>
    <xf numFmtId="0" fontId="6" fillId="8" borderId="6" xfId="1" applyFont="1" applyFill="1" applyBorder="1" applyAlignment="1">
      <alignment horizontal="center"/>
    </xf>
    <xf numFmtId="0" fontId="33" fillId="8" borderId="7" xfId="1" applyFont="1" applyFill="1" applyBorder="1" applyAlignment="1"/>
    <xf numFmtId="0" fontId="33" fillId="8" borderId="0" xfId="1" applyFont="1" applyFill="1" applyAlignment="1"/>
    <xf numFmtId="0" fontId="82" fillId="8" borderId="0" xfId="1" applyFont="1" applyFill="1"/>
    <xf numFmtId="2" fontId="6" fillId="8" borderId="9" xfId="1" applyNumberFormat="1" applyFont="1" applyFill="1" applyBorder="1" applyAlignment="1">
      <alignment horizontal="right"/>
    </xf>
    <xf numFmtId="164" fontId="43" fillId="8" borderId="9" xfId="1" applyNumberFormat="1" applyFont="1" applyFill="1" applyBorder="1" applyAlignment="1">
      <alignment horizontal="center"/>
    </xf>
    <xf numFmtId="7" fontId="38" fillId="8" borderId="9" xfId="1" applyNumberFormat="1" applyFont="1" applyFill="1" applyBorder="1" applyAlignment="1">
      <alignment horizontal="center" shrinkToFit="1"/>
    </xf>
    <xf numFmtId="165" fontId="67" fillId="8" borderId="0" xfId="1" applyNumberFormat="1" applyFont="1" applyFill="1" applyBorder="1" applyAlignment="1">
      <alignment horizontal="right" shrinkToFit="1"/>
    </xf>
    <xf numFmtId="0" fontId="83" fillId="8" borderId="0" xfId="1" applyFont="1" applyFill="1" applyAlignment="1">
      <alignment horizontal="center"/>
    </xf>
    <xf numFmtId="2" fontId="38" fillId="8" borderId="9" xfId="1" applyNumberFormat="1" applyFont="1" applyFill="1" applyBorder="1" applyAlignment="1">
      <alignment horizontal="right"/>
    </xf>
    <xf numFmtId="2" fontId="38" fillId="8" borderId="9" xfId="1" applyNumberFormat="1" applyFont="1" applyFill="1" applyBorder="1" applyAlignment="1">
      <alignment horizontal="center" shrinkToFit="1"/>
    </xf>
    <xf numFmtId="1" fontId="38" fillId="8" borderId="9" xfId="1" applyNumberFormat="1" applyFont="1" applyFill="1" applyBorder="1" applyAlignment="1">
      <alignment horizontal="center"/>
    </xf>
    <xf numFmtId="0" fontId="38" fillId="8" borderId="9" xfId="1" applyFont="1" applyFill="1" applyBorder="1" applyAlignment="1">
      <alignment horizontal="center"/>
    </xf>
    <xf numFmtId="3" fontId="38" fillId="8" borderId="9" xfId="1" applyNumberFormat="1" applyFont="1" applyFill="1" applyBorder="1" applyAlignment="1">
      <alignment horizontal="center"/>
    </xf>
    <xf numFmtId="0" fontId="38" fillId="8" borderId="9" xfId="1" applyNumberFormat="1" applyFont="1" applyFill="1" applyBorder="1" applyAlignment="1">
      <alignment horizontal="center"/>
    </xf>
    <xf numFmtId="4" fontId="38" fillId="8" borderId="9" xfId="1" applyNumberFormat="1" applyFont="1" applyFill="1" applyBorder="1" applyAlignment="1">
      <alignment horizontal="center" shrinkToFit="1"/>
    </xf>
    <xf numFmtId="3" fontId="38" fillId="8" borderId="9" xfId="1" applyNumberFormat="1" applyFont="1" applyFill="1" applyBorder="1" applyAlignment="1">
      <alignment horizontal="center" shrinkToFit="1"/>
    </xf>
    <xf numFmtId="164" fontId="38" fillId="8" borderId="9" xfId="1" applyNumberFormat="1" applyFont="1" applyFill="1" applyBorder="1" applyAlignment="1">
      <alignment horizontal="center" shrinkToFit="1"/>
    </xf>
    <xf numFmtId="164" fontId="38" fillId="8" borderId="9" xfId="1" applyNumberFormat="1" applyFont="1" applyFill="1" applyBorder="1" applyAlignment="1">
      <alignment shrinkToFit="1"/>
    </xf>
    <xf numFmtId="0" fontId="33" fillId="8" borderId="13" xfId="1" applyFont="1" applyFill="1" applyBorder="1" applyAlignment="1"/>
    <xf numFmtId="0" fontId="6" fillId="8" borderId="20" xfId="1" applyFont="1" applyFill="1" applyBorder="1" applyAlignment="1">
      <alignment horizontal="center"/>
    </xf>
    <xf numFmtId="0" fontId="33" fillId="8" borderId="15" xfId="1" applyFont="1" applyFill="1" applyBorder="1" applyAlignment="1"/>
    <xf numFmtId="0" fontId="38" fillId="8" borderId="12" xfId="1" applyFont="1" applyFill="1" applyBorder="1" applyAlignment="1">
      <alignment horizontal="center"/>
    </xf>
    <xf numFmtId="0" fontId="84" fillId="0" borderId="0" xfId="0" applyFont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" fillId="8" borderId="0" xfId="1" applyFont="1" applyFill="1" applyBorder="1" applyAlignment="1">
      <alignment horizontal="center" shrinkToFit="1"/>
    </xf>
    <xf numFmtId="0" fontId="1" fillId="0" borderId="0" xfId="1"/>
    <xf numFmtId="0" fontId="4" fillId="8" borderId="0" xfId="2" applyFont="1" applyFill="1" applyBorder="1" applyAlignment="1" applyProtection="1">
      <alignment horizontal="center"/>
    </xf>
    <xf numFmtId="0" fontId="5" fillId="8" borderId="0" xfId="2" applyFont="1" applyFill="1" applyBorder="1" applyAlignment="1" applyProtection="1">
      <alignment horizontal="center"/>
    </xf>
    <xf numFmtId="0" fontId="67" fillId="8" borderId="0" xfId="1" applyFont="1" applyFill="1" applyAlignment="1">
      <alignment horizontal="center"/>
    </xf>
    <xf numFmtId="2" fontId="80" fillId="8" borderId="12" xfId="2" applyNumberFormat="1" applyFont="1" applyFill="1" applyBorder="1" applyAlignment="1" applyProtection="1"/>
    <xf numFmtId="0" fontId="33" fillId="8" borderId="13" xfId="1" applyFont="1" applyFill="1" applyBorder="1" applyAlignment="1"/>
    <xf numFmtId="165" fontId="6" fillId="8" borderId="14" xfId="1" applyNumberFormat="1" applyFont="1" applyFill="1" applyBorder="1" applyAlignment="1">
      <alignment horizontal="center" shrinkToFit="1"/>
    </xf>
    <xf numFmtId="165" fontId="6" fillId="8" borderId="15" xfId="1" applyNumberFormat="1" applyFont="1" applyFill="1" applyBorder="1" applyAlignment="1">
      <alignment horizontal="center" shrinkToFit="1"/>
    </xf>
    <xf numFmtId="0" fontId="4" fillId="8" borderId="2" xfId="2" applyFont="1" applyFill="1" applyBorder="1" applyAlignment="1" applyProtection="1">
      <alignment horizontal="center"/>
    </xf>
    <xf numFmtId="0" fontId="4" fillId="8" borderId="3" xfId="2" applyFont="1" applyFill="1" applyBorder="1" applyAlignment="1" applyProtection="1"/>
    <xf numFmtId="0" fontId="5" fillId="8" borderId="2" xfId="2" applyFont="1" applyFill="1" applyBorder="1" applyAlignment="1" applyProtection="1">
      <alignment horizontal="center" shrinkToFit="1"/>
    </xf>
    <xf numFmtId="0" fontId="6" fillId="8" borderId="3" xfId="1" applyFont="1" applyFill="1" applyBorder="1" applyAlignment="1"/>
    <xf numFmtId="0" fontId="4" fillId="8" borderId="1" xfId="2" applyFont="1" applyFill="1" applyBorder="1" applyAlignment="1" applyProtection="1">
      <alignment horizontal="center"/>
    </xf>
    <xf numFmtId="0" fontId="33" fillId="8" borderId="8" xfId="1" applyFont="1" applyFill="1" applyBorder="1" applyAlignment="1">
      <alignment horizontal="center"/>
    </xf>
    <xf numFmtId="14" fontId="62" fillId="8" borderId="0" xfId="1" applyNumberFormat="1" applyFont="1" applyFill="1" applyBorder="1" applyAlignment="1">
      <alignment horizontal="right"/>
    </xf>
    <xf numFmtId="0" fontId="50" fillId="8" borderId="0" xfId="1" applyFont="1" applyFill="1" applyBorder="1" applyAlignment="1">
      <alignment horizontal="right"/>
    </xf>
    <xf numFmtId="165" fontId="62" fillId="8" borderId="0" xfId="1" applyNumberFormat="1" applyFont="1" applyFill="1" applyBorder="1" applyAlignment="1" applyProtection="1">
      <alignment horizontal="left" shrinkToFit="1"/>
      <protection locked="0"/>
    </xf>
    <xf numFmtId="0" fontId="33" fillId="8" borderId="0" xfId="1" applyFont="1" applyFill="1" applyBorder="1" applyAlignment="1">
      <alignment horizontal="left" shrinkToFit="1"/>
    </xf>
    <xf numFmtId="0" fontId="33" fillId="8" borderId="16" xfId="1" applyFont="1" applyFill="1" applyBorder="1" applyAlignment="1"/>
    <xf numFmtId="0" fontId="33" fillId="8" borderId="0" xfId="1" applyFont="1" applyFill="1" applyAlignment="1"/>
    <xf numFmtId="165" fontId="6" fillId="8" borderId="16" xfId="2" applyNumberFormat="1" applyFont="1" applyFill="1" applyBorder="1" applyAlignment="1" applyProtection="1">
      <alignment horizontal="center" shrinkToFit="1"/>
    </xf>
    <xf numFmtId="165" fontId="33" fillId="8" borderId="0" xfId="1" applyNumberFormat="1" applyFont="1" applyFill="1" applyBorder="1" applyAlignment="1"/>
    <xf numFmtId="165" fontId="34" fillId="8" borderId="9" xfId="1" applyNumberFormat="1" applyFont="1" applyFill="1" applyBorder="1" applyAlignment="1">
      <alignment horizontal="center" shrinkToFit="1"/>
    </xf>
    <xf numFmtId="0" fontId="33" fillId="8" borderId="9" xfId="1" applyFont="1" applyFill="1" applyBorder="1" applyAlignment="1"/>
    <xf numFmtId="0" fontId="10" fillId="2" borderId="19" xfId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Border="1" applyAlignment="1">
      <alignment horizontal="center"/>
    </xf>
    <xf numFmtId="0" fontId="1" fillId="2" borderId="0" xfId="1" applyFill="1" applyBorder="1" applyAlignment="1"/>
    <xf numFmtId="0" fontId="10" fillId="2" borderId="0" xfId="1" applyFont="1" applyFill="1" applyAlignment="1">
      <alignment horizontal="center" shrinkToFit="1"/>
    </xf>
    <xf numFmtId="0" fontId="1" fillId="2" borderId="0" xfId="1" applyFill="1" applyAlignment="1">
      <alignment horizontal="center"/>
    </xf>
    <xf numFmtId="167" fontId="28" fillId="2" borderId="20" xfId="1" applyNumberFormat="1" applyFont="1" applyFill="1" applyBorder="1" applyAlignment="1">
      <alignment horizontal="center" shrinkToFit="1"/>
    </xf>
    <xf numFmtId="0" fontId="23" fillId="2" borderId="15" xfId="1" applyFont="1" applyFill="1" applyBorder="1" applyAlignment="1"/>
    <xf numFmtId="0" fontId="28" fillId="2" borderId="20" xfId="1" applyNumberFormat="1" applyFont="1" applyFill="1" applyBorder="1" applyAlignment="1">
      <alignment horizontal="center" wrapText="1" shrinkToFit="1"/>
    </xf>
    <xf numFmtId="0" fontId="67" fillId="8" borderId="0" xfId="1" applyFont="1" applyFill="1" applyBorder="1" applyAlignment="1">
      <alignment horizontal="center" shrinkToFit="1"/>
    </xf>
    <xf numFmtId="0" fontId="34" fillId="8" borderId="0" xfId="1" applyFont="1" applyFill="1" applyAlignment="1">
      <alignment horizontal="center" shrinkToFit="1"/>
    </xf>
    <xf numFmtId="0" fontId="33" fillId="8" borderId="0" xfId="1" applyFont="1" applyFill="1" applyAlignment="1">
      <alignment horizontal="center"/>
    </xf>
    <xf numFmtId="165" fontId="6" fillId="8" borderId="9" xfId="1" applyNumberFormat="1" applyFont="1" applyFill="1" applyBorder="1" applyAlignment="1">
      <alignment horizontal="center" shrinkToFit="1"/>
    </xf>
    <xf numFmtId="165" fontId="33" fillId="8" borderId="9" xfId="1" applyNumberFormat="1" applyFont="1" applyFill="1" applyBorder="1" applyAlignment="1"/>
    <xf numFmtId="0" fontId="1" fillId="0" borderId="0" xfId="1" applyAlignment="1">
      <alignment shrinkToFit="1"/>
    </xf>
    <xf numFmtId="0" fontId="27" fillId="0" borderId="0" xfId="1" applyFont="1" applyAlignment="1"/>
    <xf numFmtId="0" fontId="1" fillId="0" borderId="0" xfId="1" applyAlignment="1"/>
    <xf numFmtId="164" fontId="72" fillId="8" borderId="0" xfId="1" applyNumberFormat="1" applyFont="1" applyFill="1" applyBorder="1" applyAlignment="1">
      <alignment horizontal="center"/>
    </xf>
    <xf numFmtId="0" fontId="69" fillId="8" borderId="0" xfId="1" applyFont="1" applyFill="1" applyAlignment="1">
      <alignment horizontal="center"/>
    </xf>
    <xf numFmtId="1" fontId="30" fillId="6" borderId="20" xfId="1" applyNumberFormat="1" applyFont="1" applyFill="1" applyBorder="1" applyAlignment="1">
      <alignment horizontal="left" shrinkToFit="1"/>
    </xf>
    <xf numFmtId="1" fontId="30" fillId="6" borderId="14" xfId="1" applyNumberFormat="1" applyFont="1" applyFill="1" applyBorder="1" applyAlignment="1">
      <alignment horizontal="left" shrinkToFit="1"/>
    </xf>
    <xf numFmtId="1" fontId="30" fillId="6" borderId="15" xfId="1" applyNumberFormat="1" applyFont="1" applyFill="1" applyBorder="1" applyAlignment="1">
      <alignment horizontal="left" shrinkToFit="1"/>
    </xf>
    <xf numFmtId="0" fontId="32" fillId="6" borderId="14" xfId="1" applyFont="1" applyFill="1" applyBorder="1" applyAlignment="1"/>
    <xf numFmtId="0" fontId="32" fillId="6" borderId="15" xfId="1" applyFont="1" applyFill="1" applyBorder="1" applyAlignment="1"/>
    <xf numFmtId="1" fontId="34" fillId="8" borderId="20" xfId="1" applyNumberFormat="1" applyFont="1" applyFill="1" applyBorder="1" applyAlignment="1">
      <alignment horizontal="left" shrinkToFit="1"/>
    </xf>
    <xf numFmtId="0" fontId="33" fillId="8" borderId="14" xfId="1" applyFont="1" applyFill="1" applyBorder="1" applyAlignment="1"/>
    <xf numFmtId="0" fontId="33" fillId="8" borderId="15" xfId="1" applyFont="1" applyFill="1" applyBorder="1" applyAlignment="1"/>
    <xf numFmtId="0" fontId="34" fillId="8" borderId="20" xfId="1" applyFont="1" applyFill="1" applyBorder="1" applyAlignment="1">
      <alignment horizontal="center"/>
    </xf>
    <xf numFmtId="0" fontId="34" fillId="8" borderId="15" xfId="1" applyFont="1" applyFill="1" applyBorder="1" applyAlignment="1">
      <alignment horizontal="center"/>
    </xf>
    <xf numFmtId="0" fontId="23" fillId="6" borderId="19" xfId="1" applyFont="1" applyFill="1" applyBorder="1" applyAlignment="1" applyProtection="1">
      <alignment shrinkToFit="1"/>
      <protection locked="0"/>
    </xf>
    <xf numFmtId="0" fontId="23" fillId="6" borderId="22" xfId="1" applyFont="1" applyFill="1" applyBorder="1" applyAlignment="1" applyProtection="1">
      <alignment shrinkToFit="1"/>
      <protection locked="0"/>
    </xf>
    <xf numFmtId="0" fontId="69" fillId="8" borderId="0" xfId="1" applyFont="1" applyFill="1" applyBorder="1" applyAlignment="1" applyProtection="1">
      <alignment wrapText="1" shrinkToFit="1"/>
      <protection locked="0"/>
    </xf>
    <xf numFmtId="0" fontId="67" fillId="8" borderId="0" xfId="1" applyFont="1" applyFill="1" applyAlignment="1">
      <alignment horizontal="left" shrinkToFit="1"/>
    </xf>
    <xf numFmtId="0" fontId="33" fillId="8" borderId="0" xfId="1" applyFont="1" applyFill="1" applyAlignment="1">
      <alignment horizontal="left"/>
    </xf>
    <xf numFmtId="164" fontId="70" fillId="8" borderId="0" xfId="1" applyNumberFormat="1" applyFont="1" applyFill="1" applyBorder="1" applyAlignment="1">
      <alignment horizontal="left" shrinkToFit="1"/>
    </xf>
    <xf numFmtId="0" fontId="71" fillId="8" borderId="0" xfId="1" applyFont="1" applyFill="1" applyAlignment="1">
      <alignment horizontal="left"/>
    </xf>
    <xf numFmtId="0" fontId="1" fillId="2" borderId="0" xfId="1" applyFill="1" applyAlignment="1"/>
    <xf numFmtId="0" fontId="10" fillId="8" borderId="0" xfId="1" applyFont="1" applyFill="1" applyBorder="1" applyAlignment="1">
      <alignment horizontal="center" shrinkToFit="1"/>
    </xf>
    <xf numFmtId="167" fontId="38" fillId="12" borderId="16" xfId="1" applyNumberFormat="1" applyFont="1" applyFill="1" applyBorder="1" applyAlignment="1">
      <alignment horizontal="center" shrinkToFit="1"/>
    </xf>
    <xf numFmtId="0" fontId="17" fillId="0" borderId="0" xfId="1" applyFont="1" applyAlignment="1">
      <alignment shrinkToFit="1"/>
    </xf>
    <xf numFmtId="0" fontId="40" fillId="3" borderId="6" xfId="2" applyFont="1" applyFill="1" applyBorder="1" applyAlignment="1" applyProtection="1">
      <alignment horizontal="center"/>
    </xf>
    <xf numFmtId="0" fontId="40" fillId="3" borderId="7" xfId="2" applyFont="1" applyFill="1" applyBorder="1" applyAlignment="1" applyProtection="1">
      <alignment horizontal="center"/>
    </xf>
  </cellXfs>
  <cellStyles count="5">
    <cellStyle name="Lien hypertexte" xfId="2" builtinId="8"/>
    <cellStyle name="Milliers 2" xfId="3"/>
    <cellStyle name="Milliers 2 2" xf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9DC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../00-ESTIMEE%20L-DISTANCE%20AVEC%20DOSSIER" TargetMode="External"/><Relationship Id="rId2" Type="http://schemas.openxmlformats.org/officeDocument/2006/relationships/hyperlink" Target="file:///\\Serveur\donnees\ROLE-FONCIER" TargetMode="External"/><Relationship Id="rId1" Type="http://schemas.openxmlformats.org/officeDocument/2006/relationships/image" Target="../media/image1.png"/><Relationship Id="rId4" Type="http://schemas.openxmlformats.org/officeDocument/2006/relationships/hyperlink" Target="file:///C:\Users\Ronald\Desktop\Microsoft%20Office\Microsoft%20Office%20Outlook%202007.l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8</xdr:row>
      <xdr:rowOff>0</xdr:rowOff>
    </xdr:from>
    <xdr:to>
      <xdr:col>15</xdr:col>
      <xdr:colOff>190500</xdr:colOff>
      <xdr:row>8</xdr:row>
      <xdr:rowOff>142875</xdr:rowOff>
    </xdr:to>
    <xdr:pic>
      <xdr:nvPicPr>
        <xdr:cNvPr id="2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38112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9</xdr:col>
      <xdr:colOff>247650</xdr:colOff>
      <xdr:row>23</xdr:row>
      <xdr:rowOff>9524</xdr:rowOff>
    </xdr:from>
    <xdr:to>
      <xdr:col>10</xdr:col>
      <xdr:colOff>790575</xdr:colOff>
      <xdr:row>26</xdr:row>
      <xdr:rowOff>95250</xdr:rowOff>
    </xdr:to>
    <xdr:sp macro="[1]!IMP_BOITES_1_PAGE" textlink="">
      <xdr:nvSpPr>
        <xdr:cNvPr id="3" name="Plaque 2"/>
        <xdr:cNvSpPr/>
      </xdr:nvSpPr>
      <xdr:spPr>
        <a:xfrm>
          <a:off x="15078075" y="3724274"/>
          <a:ext cx="1704975" cy="647701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IMP..BOITES CONSIGNATION</a:t>
          </a:r>
        </a:p>
      </xdr:txBody>
    </xdr:sp>
    <xdr:clientData/>
  </xdr:twoCellAnchor>
  <xdr:twoCellAnchor>
    <xdr:from>
      <xdr:col>0</xdr:col>
      <xdr:colOff>2928504</xdr:colOff>
      <xdr:row>40</xdr:row>
      <xdr:rowOff>8660</xdr:rowOff>
    </xdr:from>
    <xdr:to>
      <xdr:col>2</xdr:col>
      <xdr:colOff>167987</xdr:colOff>
      <xdr:row>42</xdr:row>
      <xdr:rowOff>26843</xdr:rowOff>
    </xdr:to>
    <xdr:sp macro="[1]!VOIR_BON_COMMANDE" textlink="">
      <xdr:nvSpPr>
        <xdr:cNvPr id="4" name="Plaque 3"/>
        <xdr:cNvSpPr/>
      </xdr:nvSpPr>
      <xdr:spPr>
        <a:xfrm>
          <a:off x="2928504" y="6638060"/>
          <a:ext cx="2354408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LOCAL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66675</xdr:colOff>
      <xdr:row>54</xdr:row>
      <xdr:rowOff>38100</xdr:rowOff>
    </xdr:from>
    <xdr:to>
      <xdr:col>13</xdr:col>
      <xdr:colOff>371475</xdr:colOff>
      <xdr:row>56</xdr:row>
      <xdr:rowOff>133350</xdr:rowOff>
    </xdr:to>
    <xdr:sp macro="" textlink="">
      <xdr:nvSpPr>
        <xdr:cNvPr id="5" name="Plaque 4"/>
        <xdr:cNvSpPr/>
      </xdr:nvSpPr>
      <xdr:spPr>
        <a:xfrm>
          <a:off x="17706975" y="9067800"/>
          <a:ext cx="1066800" cy="419100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ysClr val="windowText" lastClr="000000"/>
              </a:solidFill>
            </a:rPr>
            <a:t>FACT</a:t>
          </a:r>
          <a:r>
            <a:rPr lang="fr-CA" sz="1100" b="1" baseline="0">
              <a:solidFill>
                <a:sysClr val="windowText" lastClr="000000"/>
              </a:solidFill>
            </a:rPr>
            <a:t> EXT 2 JR</a:t>
          </a:r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EST.ENT-LOC</a:t>
          </a:r>
          <a:endParaRPr lang="fr-CA"/>
        </a:p>
        <a:p>
          <a:pPr algn="ctr"/>
          <a:r>
            <a:rPr lang="fr-CA" sz="1100" b="1" baseline="0">
              <a:solidFill>
                <a:sysClr val="windowText" lastClr="000000"/>
              </a:solidFill>
            </a:rPr>
            <a:t>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223404</xdr:colOff>
      <xdr:row>49</xdr:row>
      <xdr:rowOff>17318</xdr:rowOff>
    </xdr:from>
    <xdr:to>
      <xdr:col>4</xdr:col>
      <xdr:colOff>1175904</xdr:colOff>
      <xdr:row>50</xdr:row>
      <xdr:rowOff>92653</xdr:rowOff>
    </xdr:to>
    <xdr:sp macro="[1]!RESVxFACTxRESERVxCONTROLExLETTREOFFx2JOURS" textlink="">
      <xdr:nvSpPr>
        <xdr:cNvPr id="6" name="Plaque 5"/>
        <xdr:cNvSpPr/>
      </xdr:nvSpPr>
      <xdr:spPr>
        <a:xfrm>
          <a:off x="8443479" y="8208818"/>
          <a:ext cx="952500" cy="237260"/>
        </a:xfrm>
        <a:prstGeom prst="bevel">
          <a:avLst>
            <a:gd name="adj" fmla="val 6048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  2 JR	</a:t>
          </a:r>
          <a:r>
            <a:rPr lang="fr-CA" sz="1100" b="1" baseline="0">
              <a:solidFill>
                <a:sysClr val="windowText" lastClr="000000"/>
              </a:solidFill>
            </a:rPr>
            <a:t>  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892750</xdr:colOff>
      <xdr:row>51</xdr:row>
      <xdr:rowOff>33771</xdr:rowOff>
    </xdr:from>
    <xdr:to>
      <xdr:col>4</xdr:col>
      <xdr:colOff>71002</xdr:colOff>
      <xdr:row>54</xdr:row>
      <xdr:rowOff>61480</xdr:rowOff>
    </xdr:to>
    <xdr:sp macro="[1]!FACT_EMB_2jr" textlink="">
      <xdr:nvSpPr>
        <xdr:cNvPr id="7" name="Plaque 6"/>
        <xdr:cNvSpPr/>
      </xdr:nvSpPr>
      <xdr:spPr>
        <a:xfrm flipH="1">
          <a:off x="7522150" y="8549121"/>
          <a:ext cx="768927" cy="542059"/>
        </a:xfrm>
        <a:prstGeom prst="bevel">
          <a:avLst/>
        </a:prstGeom>
        <a:solidFill>
          <a:srgbClr val="12FA3E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 EMBAL</a:t>
          </a:r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2  JOURS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171450</xdr:colOff>
      <xdr:row>54</xdr:row>
      <xdr:rowOff>28575</xdr:rowOff>
    </xdr:from>
    <xdr:to>
      <xdr:col>11</xdr:col>
      <xdr:colOff>581025</xdr:colOff>
      <xdr:row>56</xdr:row>
      <xdr:rowOff>152401</xdr:rowOff>
    </xdr:to>
    <xdr:sp macro="[1]!DEVISxSTORxLOCALxESTIMEExDETAILSxASSURANCExENTREPOTxEMAIL" textlink="">
      <xdr:nvSpPr>
        <xdr:cNvPr id="8" name="Plaque 7"/>
        <xdr:cNvSpPr/>
      </xdr:nvSpPr>
      <xdr:spPr>
        <a:xfrm>
          <a:off x="16163925" y="9058275"/>
          <a:ext cx="1295400" cy="447676"/>
        </a:xfrm>
        <a:prstGeom prst="bevel">
          <a:avLst/>
        </a:prstGeom>
        <a:solidFill>
          <a:srgbClr val="F589CE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EST.ENT-LOC</a:t>
          </a:r>
        </a:p>
      </xdr:txBody>
    </xdr:sp>
    <xdr:clientData/>
  </xdr:twoCellAnchor>
  <xdr:twoCellAnchor>
    <xdr:from>
      <xdr:col>0</xdr:col>
      <xdr:colOff>85725</xdr:colOff>
      <xdr:row>31</xdr:row>
      <xdr:rowOff>57152</xdr:rowOff>
    </xdr:from>
    <xdr:to>
      <xdr:col>0</xdr:col>
      <xdr:colOff>4181475</xdr:colOff>
      <xdr:row>32</xdr:row>
      <xdr:rowOff>180975</xdr:rowOff>
    </xdr:to>
    <xdr:sp macro="" textlink="">
      <xdr:nvSpPr>
        <xdr:cNvPr id="9" name="Plaque 8"/>
        <xdr:cNvSpPr/>
      </xdr:nvSpPr>
      <xdr:spPr>
        <a:xfrm>
          <a:off x="85725" y="5057777"/>
          <a:ext cx="3552825" cy="295273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baseline="0">
              <a:solidFill>
                <a:schemeClr val="bg1"/>
              </a:solidFill>
            </a:rPr>
            <a:t>CHANGEMENT DE DATE A IMPRIMER	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58880</xdr:colOff>
      <xdr:row>45</xdr:row>
      <xdr:rowOff>34637</xdr:rowOff>
    </xdr:from>
    <xdr:to>
      <xdr:col>2</xdr:col>
      <xdr:colOff>1354281</xdr:colOff>
      <xdr:row>48</xdr:row>
      <xdr:rowOff>44161</xdr:rowOff>
    </xdr:to>
    <xdr:sp macro="[1]!RESVxENTREPOTxFACTxRESERVxCONTROLExLETTREOFFx1JOURS" textlink="">
      <xdr:nvSpPr>
        <xdr:cNvPr id="10" name="Plaque 9"/>
        <xdr:cNvSpPr/>
      </xdr:nvSpPr>
      <xdr:spPr>
        <a:xfrm>
          <a:off x="5173805" y="7540337"/>
          <a:ext cx="1295401" cy="533399"/>
        </a:xfrm>
        <a:prstGeom prst="bevel">
          <a:avLst/>
        </a:prstGeom>
        <a:solidFill>
          <a:srgbClr val="10FC3D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ENTREP                                 .....1 JOURS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771525</xdr:colOff>
      <xdr:row>31</xdr:row>
      <xdr:rowOff>57151</xdr:rowOff>
    </xdr:from>
    <xdr:to>
      <xdr:col>9</xdr:col>
      <xdr:colOff>1143000</xdr:colOff>
      <xdr:row>32</xdr:row>
      <xdr:rowOff>152400</xdr:rowOff>
    </xdr:to>
    <xdr:sp macro="[1]!DEVISxSTORAGExESTIMEExDETAILSxASSURANCExENTREPOTxEMAIL" textlink="">
      <xdr:nvSpPr>
        <xdr:cNvPr id="11" name="Plaque 10"/>
        <xdr:cNvSpPr/>
      </xdr:nvSpPr>
      <xdr:spPr>
        <a:xfrm>
          <a:off x="14687550" y="5057776"/>
          <a:ext cx="1285875" cy="266699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 baseline="0">
              <a:solidFill>
                <a:schemeClr val="bg1"/>
              </a:solidFill>
            </a:rPr>
            <a:t>IMP ENTREPOT-EXT</a:t>
          </a:r>
          <a:r>
            <a:rPr lang="fr-CA" sz="1100" b="1" baseline="0">
              <a:solidFill>
                <a:sysClr val="windowText" lastClr="000000"/>
              </a:solidFill>
            </a:rPr>
            <a:t>		</a:t>
          </a:r>
        </a:p>
        <a:p>
          <a:pPr algn="ctr"/>
          <a:endParaRPr lang="fr-CA" sz="1100" b="1" baseline="0">
            <a:solidFill>
              <a:sysClr val="windowText" lastClr="000000"/>
            </a:solidFill>
          </a:endParaRPr>
        </a:p>
        <a:p>
          <a:pPr algn="ctr"/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75334</xdr:colOff>
      <xdr:row>48</xdr:row>
      <xdr:rowOff>154999</xdr:rowOff>
    </xdr:from>
    <xdr:to>
      <xdr:col>2</xdr:col>
      <xdr:colOff>1065934</xdr:colOff>
      <xdr:row>50</xdr:row>
      <xdr:rowOff>85726</xdr:rowOff>
    </xdr:to>
    <xdr:sp macro="[1]!RESVxFACTxRESERVxCONTROLExLETTREOFFx1JOURS" textlink="">
      <xdr:nvSpPr>
        <xdr:cNvPr id="12" name="Plaque 11"/>
        <xdr:cNvSpPr/>
      </xdr:nvSpPr>
      <xdr:spPr>
        <a:xfrm>
          <a:off x="5190259" y="8184574"/>
          <a:ext cx="990600" cy="254577"/>
        </a:xfrm>
        <a:prstGeom prst="bevel">
          <a:avLst>
            <a:gd name="adj" fmla="val 10227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1 JR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950768</xdr:colOff>
      <xdr:row>37</xdr:row>
      <xdr:rowOff>43294</xdr:rowOff>
    </xdr:from>
    <xdr:to>
      <xdr:col>10</xdr:col>
      <xdr:colOff>190500</xdr:colOff>
      <xdr:row>39</xdr:row>
      <xdr:rowOff>81394</xdr:rowOff>
    </xdr:to>
    <xdr:sp macro="[1]!VOIR_DEVIS_ENTREPOT" textlink="">
      <xdr:nvSpPr>
        <xdr:cNvPr id="13" name="Plaque 12"/>
        <xdr:cNvSpPr/>
      </xdr:nvSpPr>
      <xdr:spPr>
        <a:xfrm>
          <a:off x="13695218" y="6177394"/>
          <a:ext cx="2487757" cy="371475"/>
        </a:xfrm>
        <a:prstGeom prst="bevel">
          <a:avLst>
            <a:gd name="adj" fmla="val 1250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 DEVIS-ENTREPOT</a:t>
          </a:r>
        </a:p>
      </xdr:txBody>
    </xdr:sp>
    <xdr:clientData/>
  </xdr:twoCellAnchor>
  <xdr:twoCellAnchor>
    <xdr:from>
      <xdr:col>5</xdr:col>
      <xdr:colOff>1549978</xdr:colOff>
      <xdr:row>37</xdr:row>
      <xdr:rowOff>69273</xdr:rowOff>
    </xdr:from>
    <xdr:to>
      <xdr:col>7</xdr:col>
      <xdr:colOff>839932</xdr:colOff>
      <xdr:row>39</xdr:row>
      <xdr:rowOff>78798</xdr:rowOff>
    </xdr:to>
    <xdr:sp macro="[1]!VISIONNER_DEVIS_EMBALL" textlink="">
      <xdr:nvSpPr>
        <xdr:cNvPr id="14" name="Plaque 13"/>
        <xdr:cNvSpPr/>
      </xdr:nvSpPr>
      <xdr:spPr>
        <a:xfrm>
          <a:off x="11189278" y="6203373"/>
          <a:ext cx="2395104" cy="342900"/>
        </a:xfrm>
        <a:prstGeom prst="bevel">
          <a:avLst/>
        </a:prstGeom>
        <a:solidFill>
          <a:srgbClr val="FFFF00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400" b="1">
              <a:solidFill>
                <a:srgbClr val="FF0000"/>
              </a:solidFill>
            </a:rPr>
            <a:t>VISIONNER  DEVIS-EMB-HRS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9525</xdr:colOff>
      <xdr:row>3</xdr:row>
      <xdr:rowOff>180974</xdr:rowOff>
    </xdr:from>
    <xdr:to>
      <xdr:col>0</xdr:col>
      <xdr:colOff>2589068</xdr:colOff>
      <xdr:row>6</xdr:row>
      <xdr:rowOff>85724</xdr:rowOff>
    </xdr:to>
    <xdr:sp macro="[1]!MODELE_BOUTON" textlink="">
      <xdr:nvSpPr>
        <xdr:cNvPr id="15" name="Plaque 14"/>
        <xdr:cNvSpPr/>
      </xdr:nvSpPr>
      <xdr:spPr>
        <a:xfrm>
          <a:off x="9525" y="695324"/>
          <a:ext cx="2579543" cy="447675"/>
        </a:xfrm>
        <a:prstGeom prst="bevel">
          <a:avLst>
            <a:gd name="adj" fmla="val 125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</a:rPr>
            <a:t>MINI TARRIF</a:t>
          </a:r>
        </a:p>
      </xdr:txBody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57151</xdr:colOff>
      <xdr:row>1</xdr:row>
      <xdr:rowOff>104778</xdr:rowOff>
    </xdr:from>
    <xdr:to>
      <xdr:col>11</xdr:col>
      <xdr:colOff>28575</xdr:colOff>
      <xdr:row>4</xdr:row>
      <xdr:rowOff>1</xdr:rowOff>
    </xdr:to>
    <xdr:sp macro="[1]!DEVIS_IMPRESS_RAPIDE" textlink="">
      <xdr:nvSpPr>
        <xdr:cNvPr id="26" name="Plaque 25"/>
        <xdr:cNvSpPr/>
      </xdr:nvSpPr>
      <xdr:spPr>
        <a:xfrm>
          <a:off x="13973176" y="295278"/>
          <a:ext cx="2933699" cy="409573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IMPR -RAPIDE DEVIS CLIENT  BUREAU                                                            </a:t>
          </a:r>
          <a:r>
            <a:rPr lang="fr-CA" sz="1400" b="1">
              <a:solidFill>
                <a:schemeClr val="bg1"/>
              </a:solidFill>
              <a:latin typeface="+mn-lt"/>
              <a:ea typeface="+mn-ea"/>
              <a:cs typeface="+mn-cs"/>
            </a:rPr>
            <a:t>	</a:t>
          </a:r>
        </a:p>
      </xdr:txBody>
    </xdr:sp>
    <xdr:clientData/>
  </xdr:twoCellAnchor>
  <xdr:twoCellAnchor>
    <xdr:from>
      <xdr:col>3</xdr:col>
      <xdr:colOff>133350</xdr:colOff>
      <xdr:row>31</xdr:row>
      <xdr:rowOff>57150</xdr:rowOff>
    </xdr:from>
    <xdr:to>
      <xdr:col>4</xdr:col>
      <xdr:colOff>1019174</xdr:colOff>
      <xdr:row>32</xdr:row>
      <xdr:rowOff>161925</xdr:rowOff>
    </xdr:to>
    <xdr:sp macro="[1]!DEVISxBUREAULxHEURESxLOCATIONxxLETTxOFFxxNOELxOFFSERVICE" textlink="">
      <xdr:nvSpPr>
        <xdr:cNvPr id="27" name="Plaque 26"/>
        <xdr:cNvSpPr/>
      </xdr:nvSpPr>
      <xdr:spPr>
        <a:xfrm>
          <a:off x="6762750" y="5057775"/>
          <a:ext cx="2476499" cy="276225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IMP EST  BUREAU</a:t>
          </a:r>
          <a:r>
            <a:rPr lang="fr-CA" sz="1100" b="1">
              <a:solidFill>
                <a:sysClr val="windowText" lastClr="000000"/>
              </a:solidFill>
            </a:rPr>
            <a:t>	</a:t>
          </a:r>
          <a:endParaRPr lang="fr-CA" sz="1100"/>
        </a:p>
      </xdr:txBody>
    </xdr:sp>
    <xdr:clientData/>
  </xdr:twoCellAnchor>
  <xdr:twoCellAnchor>
    <xdr:from>
      <xdr:col>1</xdr:col>
      <xdr:colOff>123824</xdr:colOff>
      <xdr:row>31</xdr:row>
      <xdr:rowOff>47626</xdr:rowOff>
    </xdr:from>
    <xdr:to>
      <xdr:col>1</xdr:col>
      <xdr:colOff>2266949</xdr:colOff>
      <xdr:row>33</xdr:row>
      <xdr:rowOff>0</xdr:rowOff>
    </xdr:to>
    <xdr:sp macro="" textlink="">
      <xdr:nvSpPr>
        <xdr:cNvPr id="28" name="Plaque 27"/>
        <xdr:cNvSpPr/>
      </xdr:nvSpPr>
      <xdr:spPr>
        <a:xfrm>
          <a:off x="3762374" y="5048251"/>
          <a:ext cx="1352550" cy="314324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 LOCATION 26-32-53</a:t>
          </a:r>
          <a:r>
            <a:rPr lang="fr-CA" sz="1100" b="1" baseline="0">
              <a:solidFill>
                <a:schemeClr val="bg1"/>
              </a:solidFill>
            </a:rPr>
            <a:t> PIED	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285750</xdr:colOff>
      <xdr:row>31</xdr:row>
      <xdr:rowOff>66676</xdr:rowOff>
    </xdr:from>
    <xdr:to>
      <xdr:col>5</xdr:col>
      <xdr:colOff>2257426</xdr:colOff>
      <xdr:row>32</xdr:row>
      <xdr:rowOff>180975</xdr:rowOff>
    </xdr:to>
    <xdr:sp macro="" textlink="">
      <xdr:nvSpPr>
        <xdr:cNvPr id="29" name="Plaque 28"/>
        <xdr:cNvSpPr/>
      </xdr:nvSpPr>
      <xdr:spPr>
        <a:xfrm>
          <a:off x="9925050" y="5067301"/>
          <a:ext cx="1333501" cy="285749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</a:t>
          </a:r>
          <a:r>
            <a:rPr lang="fr-CA" sz="1100" b="1" baseline="0">
              <a:solidFill>
                <a:schemeClr val="bg1"/>
              </a:solidFill>
            </a:rPr>
            <a:t> DEVIS  2 JOURS EXT</a:t>
          </a:r>
          <a:r>
            <a:rPr lang="fr-CA" sz="1100" b="1" baseline="0">
              <a:solidFill>
                <a:sysClr val="windowText" lastClr="000000"/>
              </a:solidFill>
            </a:rPr>
            <a:t>..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baseline="0">
              <a:solidFill>
                <a:sysClr val="windowText" lastClr="000000"/>
              </a:solidFill>
            </a:rPr>
            <a:t>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171450</xdr:colOff>
      <xdr:row>31</xdr:row>
      <xdr:rowOff>57150</xdr:rowOff>
    </xdr:from>
    <xdr:to>
      <xdr:col>8</xdr:col>
      <xdr:colOff>104775</xdr:colOff>
      <xdr:row>32</xdr:row>
      <xdr:rowOff>152401</xdr:rowOff>
    </xdr:to>
    <xdr:sp macro="" textlink="">
      <xdr:nvSpPr>
        <xdr:cNvPr id="30" name="Plaque 29"/>
        <xdr:cNvSpPr/>
      </xdr:nvSpPr>
      <xdr:spPr>
        <a:xfrm>
          <a:off x="11430000" y="5057775"/>
          <a:ext cx="2590800" cy="2667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  DEVIS AVEC  EMBALLAGE</a:t>
          </a:r>
        </a:p>
      </xdr:txBody>
    </xdr:sp>
    <xdr:clientData/>
  </xdr:twoCellAnchor>
  <xdr:twoCellAnchor>
    <xdr:from>
      <xdr:col>0</xdr:col>
      <xdr:colOff>2930238</xdr:colOff>
      <xdr:row>37</xdr:row>
      <xdr:rowOff>25978</xdr:rowOff>
    </xdr:from>
    <xdr:to>
      <xdr:col>2</xdr:col>
      <xdr:colOff>206951</xdr:colOff>
      <xdr:row>39</xdr:row>
      <xdr:rowOff>73602</xdr:rowOff>
    </xdr:to>
    <xdr:sp macro="[1]!VOIRDEVIS" textlink="">
      <xdr:nvSpPr>
        <xdr:cNvPr id="31" name="Plaque 30"/>
        <xdr:cNvSpPr/>
      </xdr:nvSpPr>
      <xdr:spPr>
        <a:xfrm>
          <a:off x="2930238" y="6160078"/>
          <a:ext cx="2391638" cy="380999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</a:t>
          </a:r>
          <a:r>
            <a:rPr lang="fr-CA" sz="1400" b="1">
              <a:solidFill>
                <a:srgbClr val="FF0000"/>
              </a:solidFill>
            </a:rPr>
            <a:t>DEVIS -LOCAL-EXT</a:t>
          </a:r>
        </a:p>
      </xdr:txBody>
    </xdr:sp>
    <xdr:clientData/>
  </xdr:twoCellAnchor>
  <xdr:twoCellAnchor>
    <xdr:from>
      <xdr:col>7</xdr:col>
      <xdr:colOff>0</xdr:colOff>
      <xdr:row>55</xdr:row>
      <xdr:rowOff>0</xdr:rowOff>
    </xdr:from>
    <xdr:to>
      <xdr:col>8</xdr:col>
      <xdr:colOff>771525</xdr:colOff>
      <xdr:row>57</xdr:row>
      <xdr:rowOff>38101</xdr:rowOff>
    </xdr:to>
    <xdr:sp macro="[1]!IMPxESTIMExLOCATION" textlink="">
      <xdr:nvSpPr>
        <xdr:cNvPr id="32" name="Plaque 31"/>
        <xdr:cNvSpPr/>
      </xdr:nvSpPr>
      <xdr:spPr>
        <a:xfrm rot="10800000" flipV="1">
          <a:off x="12744450" y="9191625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0</xdr:colOff>
      <xdr:row>53</xdr:row>
      <xdr:rowOff>0</xdr:rowOff>
    </xdr:from>
    <xdr:to>
      <xdr:col>8</xdr:col>
      <xdr:colOff>771525</xdr:colOff>
      <xdr:row>55</xdr:row>
      <xdr:rowOff>38101</xdr:rowOff>
    </xdr:to>
    <xdr:sp macro="[1]!IMPxESTIMExLOCATION" textlink="">
      <xdr:nvSpPr>
        <xdr:cNvPr id="33" name="Plaque 32"/>
        <xdr:cNvSpPr/>
      </xdr:nvSpPr>
      <xdr:spPr>
        <a:xfrm rot="10800000" flipV="1">
          <a:off x="12744450" y="8867775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0</xdr:colOff>
      <xdr:row>47</xdr:row>
      <xdr:rowOff>0</xdr:rowOff>
    </xdr:from>
    <xdr:to>
      <xdr:col>8</xdr:col>
      <xdr:colOff>771525</xdr:colOff>
      <xdr:row>49</xdr:row>
      <xdr:rowOff>38101</xdr:rowOff>
    </xdr:to>
    <xdr:sp macro="[1]!IMPxESTIMExLOCATION" textlink="">
      <xdr:nvSpPr>
        <xdr:cNvPr id="34" name="Plaque 33"/>
        <xdr:cNvSpPr/>
      </xdr:nvSpPr>
      <xdr:spPr>
        <a:xfrm rot="10800000" flipV="1">
          <a:off x="12744450" y="7867650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47620</xdr:colOff>
      <xdr:row>0</xdr:row>
      <xdr:rowOff>19053</xdr:rowOff>
    </xdr:from>
    <xdr:to>
      <xdr:col>11</xdr:col>
      <xdr:colOff>38095</xdr:colOff>
      <xdr:row>2</xdr:row>
      <xdr:rowOff>1</xdr:rowOff>
    </xdr:to>
    <xdr:sp macro="[1]!DEVIS_IMPRESS_E_MAIL" textlink="">
      <xdr:nvSpPr>
        <xdr:cNvPr id="35" name="Plaque 34"/>
        <xdr:cNvSpPr/>
      </xdr:nvSpPr>
      <xdr:spPr>
        <a:xfrm rot="10800000" flipV="1">
          <a:off x="13963645" y="19053"/>
          <a:ext cx="2952750" cy="342898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200" b="1">
              <a:solidFill>
                <a:schemeClr val="bg1"/>
              </a:solidFill>
            </a:rPr>
            <a:t>         </a:t>
          </a:r>
          <a:r>
            <a:rPr lang="fr-CA" sz="1200" b="1" baseline="0">
              <a:solidFill>
                <a:schemeClr val="bg1"/>
              </a:solidFill>
            </a:rPr>
            <a:t>E-MAIL   </a:t>
          </a:r>
          <a:r>
            <a:rPr lang="fr-CA" sz="1100" b="1" baseline="0">
              <a:solidFill>
                <a:schemeClr val="bg1"/>
              </a:solidFill>
            </a:rPr>
            <a:t>	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714375</xdr:colOff>
      <xdr:row>10</xdr:row>
      <xdr:rowOff>228600</xdr:rowOff>
    </xdr:from>
    <xdr:to>
      <xdr:col>4</xdr:col>
      <xdr:colOff>1400175</xdr:colOff>
      <xdr:row>12</xdr:row>
      <xdr:rowOff>47626</xdr:rowOff>
    </xdr:to>
    <xdr:sp macro="[1]!CHANGEMENT_date" textlink="">
      <xdr:nvSpPr>
        <xdr:cNvPr id="36" name="Plaque 35"/>
        <xdr:cNvSpPr/>
      </xdr:nvSpPr>
      <xdr:spPr>
        <a:xfrm rot="10800000" flipV="1">
          <a:off x="5829300" y="2038350"/>
          <a:ext cx="3790950" cy="238126"/>
        </a:xfrm>
        <a:prstGeom prst="bevel">
          <a:avLst/>
        </a:prstGeom>
        <a:solidFill>
          <a:srgbClr val="FF99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    CHANGEMENT</a:t>
          </a:r>
          <a:r>
            <a:rPr lang="fr-CA" sz="1100" b="1" baseline="0">
              <a:solidFill>
                <a:sysClr val="windowText" lastClr="000000"/>
              </a:solidFill>
            </a:rPr>
            <a:t>  DE DATE   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0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5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6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7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7</xdr:row>
      <xdr:rowOff>209549</xdr:rowOff>
    </xdr:from>
    <xdr:to>
      <xdr:col>14</xdr:col>
      <xdr:colOff>561975</xdr:colOff>
      <xdr:row>18</xdr:row>
      <xdr:rowOff>0</xdr:rowOff>
    </xdr:to>
    <xdr:sp macro="[1]!DEVIS_IMPRESS_RAPIDE" textlink="">
      <xdr:nvSpPr>
        <xdr:cNvPr id="75" name="Plaque 74"/>
        <xdr:cNvSpPr/>
      </xdr:nvSpPr>
      <xdr:spPr>
        <a:xfrm>
          <a:off x="19059529" y="1381124"/>
          <a:ext cx="666746" cy="16478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532535</xdr:colOff>
      <xdr:row>37</xdr:row>
      <xdr:rowOff>34637</xdr:rowOff>
    </xdr:from>
    <xdr:to>
      <xdr:col>3</xdr:col>
      <xdr:colOff>1575954</xdr:colOff>
      <xdr:row>39</xdr:row>
      <xdr:rowOff>72736</xdr:rowOff>
    </xdr:to>
    <xdr:sp macro="[1]!VISIONNER_LOCATION_32_PIED" textlink="">
      <xdr:nvSpPr>
        <xdr:cNvPr id="76" name="Plaque 75"/>
        <xdr:cNvSpPr/>
      </xdr:nvSpPr>
      <xdr:spPr>
        <a:xfrm>
          <a:off x="5647460" y="6168737"/>
          <a:ext cx="2557894" cy="371474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 LOCATION 32 PIED	</a:t>
          </a: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8660</xdr:colOff>
      <xdr:row>1</xdr:row>
      <xdr:rowOff>17319</xdr:rowOff>
    </xdr:from>
    <xdr:to>
      <xdr:col>0</xdr:col>
      <xdr:colOff>2597727</xdr:colOff>
      <xdr:row>3</xdr:row>
      <xdr:rowOff>179244</xdr:rowOff>
    </xdr:to>
    <xdr:sp macro="[1]!REMISE_A_ZERO" textlink="">
      <xdr:nvSpPr>
        <xdr:cNvPr id="77" name="Plaque 76"/>
        <xdr:cNvSpPr/>
      </xdr:nvSpPr>
      <xdr:spPr>
        <a:xfrm>
          <a:off x="8660" y="207819"/>
          <a:ext cx="2589067" cy="485775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600" b="1">
              <a:solidFill>
                <a:schemeClr val="bg1"/>
              </a:solidFill>
              <a:latin typeface="+mn-lt"/>
              <a:ea typeface="+mn-ea"/>
              <a:cs typeface="+mn-cs"/>
            </a:rPr>
            <a:t>REMISE</a:t>
          </a:r>
          <a:r>
            <a:rPr lang="fr-CA" sz="16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A ZÉRO</a:t>
          </a:r>
          <a:r>
            <a:rPr lang="fr-CA" sz="1600" b="1">
              <a:solidFill>
                <a:schemeClr val="bg1"/>
              </a:solidFill>
              <a:latin typeface="+mn-lt"/>
              <a:ea typeface="+mn-ea"/>
              <a:cs typeface="+mn-cs"/>
            </a:rPr>
            <a:t>                                     </a:t>
          </a:r>
          <a:r>
            <a:rPr lang="fr-CA" sz="1000" b="1">
              <a:solidFill>
                <a:schemeClr val="bg1"/>
              </a:solidFill>
              <a:latin typeface="+mn-lt"/>
              <a:ea typeface="+mn-ea"/>
              <a:cs typeface="+mn-cs"/>
            </a:rPr>
            <a:t>	</a:t>
          </a:r>
        </a:p>
      </xdr:txBody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7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8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3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4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5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6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2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3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4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5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7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7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17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7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8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9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2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7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8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9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0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10</xdr:row>
      <xdr:rowOff>0</xdr:rowOff>
    </xdr:from>
    <xdr:to>
      <xdr:col>15</xdr:col>
      <xdr:colOff>190500</xdr:colOff>
      <xdr:row>10</xdr:row>
      <xdr:rowOff>142875</xdr:rowOff>
    </xdr:to>
    <xdr:pic>
      <xdr:nvPicPr>
        <xdr:cNvPr id="19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8764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0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5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6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7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8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503959</xdr:colOff>
      <xdr:row>23</xdr:row>
      <xdr:rowOff>75335</xdr:rowOff>
    </xdr:from>
    <xdr:to>
      <xdr:col>0</xdr:col>
      <xdr:colOff>2398568</xdr:colOff>
      <xdr:row>26</xdr:row>
      <xdr:rowOff>95250</xdr:rowOff>
    </xdr:to>
    <xdr:sp macro="[1]!IMP_DETAIL_FACTURE" textlink="">
      <xdr:nvSpPr>
        <xdr:cNvPr id="219" name="Plaque 218"/>
        <xdr:cNvSpPr/>
      </xdr:nvSpPr>
      <xdr:spPr>
        <a:xfrm>
          <a:off x="503959" y="3790085"/>
          <a:ext cx="1894609" cy="581890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IMP. DÉTAILS FACTURE</a:t>
          </a:r>
        </a:p>
      </xdr:txBody>
    </xdr:sp>
    <xdr:clientData/>
  </xdr:twoCellAnchor>
  <xdr:twoCellAnchor>
    <xdr:from>
      <xdr:col>0</xdr:col>
      <xdr:colOff>98714</xdr:colOff>
      <xdr:row>37</xdr:row>
      <xdr:rowOff>22514</xdr:rowOff>
    </xdr:from>
    <xdr:to>
      <xdr:col>0</xdr:col>
      <xdr:colOff>2460915</xdr:colOff>
      <xdr:row>39</xdr:row>
      <xdr:rowOff>4329</xdr:rowOff>
    </xdr:to>
    <xdr:sp macro="[1]!IMP_ESTIMEE_A_FAIRE" textlink="">
      <xdr:nvSpPr>
        <xdr:cNvPr id="220" name="Plaque 219"/>
        <xdr:cNvSpPr/>
      </xdr:nvSpPr>
      <xdr:spPr>
        <a:xfrm>
          <a:off x="98714" y="6156614"/>
          <a:ext cx="2362201" cy="315190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chemeClr val="bg1"/>
              </a:solidFill>
            </a:rPr>
            <a:t>IMP DEVIS A FAIRE</a:t>
          </a:r>
          <a:endParaRPr lang="fr-CA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864</xdr:colOff>
      <xdr:row>5</xdr:row>
      <xdr:rowOff>164521</xdr:rowOff>
    </xdr:from>
    <xdr:to>
      <xdr:col>4</xdr:col>
      <xdr:colOff>1401026</xdr:colOff>
      <xdr:row>7</xdr:row>
      <xdr:rowOff>25976</xdr:rowOff>
    </xdr:to>
    <xdr:sp macro="[1]!E_MAIL_IMPRESS" textlink="">
      <xdr:nvSpPr>
        <xdr:cNvPr id="221" name="Plaque 220">
          <a:hlinkClick xmlns:r="http://schemas.openxmlformats.org/officeDocument/2006/relationships" r:id="rId2"/>
        </xdr:cNvPr>
        <xdr:cNvSpPr/>
      </xdr:nvSpPr>
      <xdr:spPr>
        <a:xfrm rot="10800000" flipV="1">
          <a:off x="6630264" y="1021771"/>
          <a:ext cx="2990837" cy="223405"/>
        </a:xfrm>
        <a:prstGeom prst="bevel">
          <a:avLst/>
        </a:prstGeom>
        <a:solidFill>
          <a:srgbClr val="0000CC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>
              <a:solidFill>
                <a:schemeClr val="bg1"/>
              </a:solidFill>
            </a:rPr>
            <a:t>                      ROLE FONCIER AUTRES MUNICIPALITÉ</a:t>
          </a:r>
          <a:r>
            <a:rPr lang="fr-CA" sz="800" b="1" baseline="0">
              <a:solidFill>
                <a:schemeClr val="bg1"/>
              </a:solidFill>
            </a:rPr>
            <a:t>  	</a:t>
          </a:r>
          <a:endParaRPr lang="fr-CA" sz="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74467</xdr:rowOff>
    </xdr:from>
    <xdr:to>
      <xdr:col>0</xdr:col>
      <xdr:colOff>2583007</xdr:colOff>
      <xdr:row>6</xdr:row>
      <xdr:rowOff>45892</xdr:rowOff>
    </xdr:to>
    <xdr:sp macro="[1]!E_MAIL_IMPRESS" textlink="">
      <xdr:nvSpPr>
        <xdr:cNvPr id="222" name="Plaque 221">
          <a:hlinkClick xmlns:r="http://schemas.openxmlformats.org/officeDocument/2006/relationships" r:id="rId3"/>
        </xdr:cNvPr>
        <xdr:cNvSpPr/>
      </xdr:nvSpPr>
      <xdr:spPr>
        <a:xfrm>
          <a:off x="0" y="779317"/>
          <a:ext cx="2583007" cy="323850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900" b="1">
              <a:solidFill>
                <a:schemeClr val="bg1"/>
              </a:solidFill>
            </a:rPr>
            <a:t> </a:t>
          </a:r>
          <a:r>
            <a:rPr lang="fr-CA" sz="1600" b="1">
              <a:solidFill>
                <a:schemeClr val="bg1"/>
              </a:solidFill>
            </a:rPr>
            <a:t>OUVRIR</a:t>
          </a:r>
          <a:r>
            <a:rPr lang="fr-CA" sz="1600" b="1" baseline="0">
              <a:solidFill>
                <a:schemeClr val="bg1"/>
              </a:solidFill>
            </a:rPr>
            <a:t> NOUVEAU DOSSIER</a:t>
          </a:r>
          <a:r>
            <a:rPr lang="fr-CA" sz="900" b="1" baseline="0">
              <a:solidFill>
                <a:schemeClr val="bg1"/>
              </a:solidFill>
            </a:rPr>
            <a:t>	  	</a:t>
          </a:r>
          <a:endParaRPr lang="fr-CA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7</xdr:row>
      <xdr:rowOff>1</xdr:rowOff>
    </xdr:from>
    <xdr:to>
      <xdr:col>10</xdr:col>
      <xdr:colOff>790575</xdr:colOff>
      <xdr:row>8</xdr:row>
      <xdr:rowOff>152400</xdr:rowOff>
    </xdr:to>
    <xdr:sp macro="[1]!E_MAIL_IMPRESS" textlink="">
      <xdr:nvSpPr>
        <xdr:cNvPr id="223" name="Plaque 222">
          <a:hlinkClick xmlns:r="http://schemas.openxmlformats.org/officeDocument/2006/relationships" r:id="rId3"/>
        </xdr:cNvPr>
        <xdr:cNvSpPr/>
      </xdr:nvSpPr>
      <xdr:spPr>
        <a:xfrm>
          <a:off x="14830425" y="1219201"/>
          <a:ext cx="1952625" cy="314324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800" b="1" baseline="0">
              <a:solidFill>
                <a:sysClr val="windowText" lastClr="000000"/>
              </a:solidFill>
            </a:rPr>
            <a:t> </a:t>
          </a:r>
          <a:r>
            <a:rPr lang="fr-CA" sz="800" b="1" baseline="0">
              <a:solidFill>
                <a:schemeClr val="bg1"/>
              </a:solidFill>
            </a:rPr>
            <a:t>IMP-RESERVATION GOUV	</a:t>
          </a:r>
          <a:r>
            <a:rPr lang="fr-CA" sz="800" b="1" baseline="0">
              <a:solidFill>
                <a:sysClr val="windowText" lastClr="000000"/>
              </a:solidFill>
            </a:rPr>
            <a:t> 	</a:t>
          </a:r>
          <a:endParaRPr lang="fr-CA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1371599</xdr:colOff>
      <xdr:row>48</xdr:row>
      <xdr:rowOff>141143</xdr:rowOff>
    </xdr:from>
    <xdr:to>
      <xdr:col>3</xdr:col>
      <xdr:colOff>1104033</xdr:colOff>
      <xdr:row>50</xdr:row>
      <xdr:rowOff>112568</xdr:rowOff>
    </xdr:to>
    <xdr:sp macro="[1]!BON_COMMANDE_LOCATION_2_JOURS" textlink="">
      <xdr:nvSpPr>
        <xdr:cNvPr id="224" name="Plaque 223"/>
        <xdr:cNvSpPr/>
      </xdr:nvSpPr>
      <xdr:spPr>
        <a:xfrm>
          <a:off x="6486524" y="8170718"/>
          <a:ext cx="1246909" cy="295275"/>
        </a:xfrm>
        <a:prstGeom prst="bevel">
          <a:avLst>
            <a:gd name="adj" fmla="val 6048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  LOC  2 JR	</a:t>
          </a:r>
          <a:r>
            <a:rPr lang="fr-CA" sz="1100" b="1" baseline="0">
              <a:solidFill>
                <a:sysClr val="windowText" lastClr="000000"/>
              </a:solidFill>
            </a:rPr>
            <a:t>  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112568</xdr:colOff>
      <xdr:row>39</xdr:row>
      <xdr:rowOff>121227</xdr:rowOff>
    </xdr:from>
    <xdr:to>
      <xdr:col>0</xdr:col>
      <xdr:colOff>2469574</xdr:colOff>
      <xdr:row>41</xdr:row>
      <xdr:rowOff>109103</xdr:rowOff>
    </xdr:to>
    <xdr:sp macro="[1]!IMP_ESTIMEE_A_FAIRE" textlink="">
      <xdr:nvSpPr>
        <xdr:cNvPr id="225" name="Plaque 224"/>
        <xdr:cNvSpPr/>
      </xdr:nvSpPr>
      <xdr:spPr>
        <a:xfrm>
          <a:off x="112568" y="6588702"/>
          <a:ext cx="2357006" cy="3117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chemeClr val="bg1"/>
              </a:solidFill>
            </a:rPr>
            <a:t>IMP  RFL-UNITED  CON-QUALITÉ</a:t>
          </a:r>
          <a:endParaRPr lang="fr-CA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8</xdr:row>
      <xdr:rowOff>114300</xdr:rowOff>
    </xdr:from>
    <xdr:to>
      <xdr:col>10</xdr:col>
      <xdr:colOff>762001</xdr:colOff>
      <xdr:row>9</xdr:row>
      <xdr:rowOff>142875</xdr:rowOff>
    </xdr:to>
    <xdr:sp macro="[1]!VOIR_FACT_1jr" textlink="">
      <xdr:nvSpPr>
        <xdr:cNvPr id="226" name="Plaque 225"/>
        <xdr:cNvSpPr/>
      </xdr:nvSpPr>
      <xdr:spPr>
        <a:xfrm>
          <a:off x="14830425" y="1495425"/>
          <a:ext cx="1924051" cy="276225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1 JOURS</a:t>
          </a:r>
        </a:p>
      </xdr:txBody>
    </xdr:sp>
    <xdr:clientData/>
  </xdr:twoCellAnchor>
  <xdr:twoCellAnchor>
    <xdr:from>
      <xdr:col>9</xdr:col>
      <xdr:colOff>0</xdr:colOff>
      <xdr:row>9</xdr:row>
      <xdr:rowOff>114300</xdr:rowOff>
    </xdr:from>
    <xdr:to>
      <xdr:col>10</xdr:col>
      <xdr:colOff>762001</xdr:colOff>
      <xdr:row>10</xdr:row>
      <xdr:rowOff>142875</xdr:rowOff>
    </xdr:to>
    <xdr:sp macro="[1]!VOIR_FACT_2jr" textlink="">
      <xdr:nvSpPr>
        <xdr:cNvPr id="227" name="Plaque 226"/>
        <xdr:cNvSpPr/>
      </xdr:nvSpPr>
      <xdr:spPr>
        <a:xfrm>
          <a:off x="14830425" y="1743075"/>
          <a:ext cx="1924051" cy="276225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2 JOURS</a:t>
          </a:r>
        </a:p>
      </xdr:txBody>
    </xdr:sp>
    <xdr:clientData/>
  </xdr:twoCellAnchor>
  <xdr:twoCellAnchor>
    <xdr:from>
      <xdr:col>9</xdr:col>
      <xdr:colOff>25111</xdr:colOff>
      <xdr:row>11</xdr:row>
      <xdr:rowOff>182707</xdr:rowOff>
    </xdr:from>
    <xdr:to>
      <xdr:col>10</xdr:col>
      <xdr:colOff>804430</xdr:colOff>
      <xdr:row>13</xdr:row>
      <xdr:rowOff>112568</xdr:rowOff>
    </xdr:to>
    <xdr:sp macro="[1]!VOIR_FACT_ENTREPOT" textlink="">
      <xdr:nvSpPr>
        <xdr:cNvPr id="228" name="Plaque 227"/>
        <xdr:cNvSpPr/>
      </xdr:nvSpPr>
      <xdr:spPr>
        <a:xfrm>
          <a:off x="14855536" y="2221057"/>
          <a:ext cx="1941369" cy="244186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ENTREPOT</a:t>
          </a:r>
        </a:p>
      </xdr:txBody>
    </xdr:sp>
    <xdr:clientData/>
  </xdr:twoCellAnchor>
  <xdr:twoCellAnchor>
    <xdr:from>
      <xdr:col>3</xdr:col>
      <xdr:colOff>103908</xdr:colOff>
      <xdr:row>9</xdr:row>
      <xdr:rowOff>38967</xdr:rowOff>
    </xdr:from>
    <xdr:to>
      <xdr:col>3</xdr:col>
      <xdr:colOff>1523999</xdr:colOff>
      <xdr:row>10</xdr:row>
      <xdr:rowOff>119496</xdr:rowOff>
    </xdr:to>
    <xdr:sp macro="[1]!E_MAIL_IMPRESS" textlink="">
      <xdr:nvSpPr>
        <xdr:cNvPr id="229" name="Plaque 228">
          <a:hlinkClick xmlns:r="http://schemas.openxmlformats.org/officeDocument/2006/relationships" r:id="rId4"/>
        </xdr:cNvPr>
        <xdr:cNvSpPr/>
      </xdr:nvSpPr>
      <xdr:spPr>
        <a:xfrm>
          <a:off x="6733308" y="1667742"/>
          <a:ext cx="1420091" cy="328179"/>
        </a:xfrm>
        <a:prstGeom prst="bevel">
          <a:avLst/>
        </a:prstGeom>
        <a:solidFill>
          <a:srgbClr val="0000CC"/>
        </a:solidFill>
        <a:ln>
          <a:solidFill>
            <a:srgbClr val="99FF3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 baseline="0">
              <a:solidFill>
                <a:sysClr val="windowText" lastClr="000000"/>
              </a:solidFill>
            </a:rPr>
            <a:t>    </a:t>
          </a:r>
          <a:r>
            <a:rPr lang="fr-CA" sz="800" b="1" baseline="0">
              <a:solidFill>
                <a:schemeClr val="bg1"/>
              </a:solidFill>
            </a:rPr>
            <a:t>PRE-MOVE   DOCUMENT</a:t>
          </a:r>
          <a:r>
            <a:rPr lang="fr-CA" sz="800" b="1" baseline="0">
              <a:solidFill>
                <a:sysClr val="windowText" lastClr="000000"/>
              </a:solidFill>
            </a:rPr>
            <a:t>  	</a:t>
          </a:r>
          <a:endParaRPr lang="fr-CA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29439</xdr:colOff>
      <xdr:row>13</xdr:row>
      <xdr:rowOff>112567</xdr:rowOff>
    </xdr:from>
    <xdr:to>
      <xdr:col>10</xdr:col>
      <xdr:colOff>805295</xdr:colOff>
      <xdr:row>15</xdr:row>
      <xdr:rowOff>43293</xdr:rowOff>
    </xdr:to>
    <xdr:sp macro="[1]!RETOUR_CONTROLE_QUALITE" textlink="">
      <xdr:nvSpPr>
        <xdr:cNvPr id="230" name="Plaque 229"/>
        <xdr:cNvSpPr/>
      </xdr:nvSpPr>
      <xdr:spPr>
        <a:xfrm>
          <a:off x="14859864" y="2465242"/>
          <a:ext cx="1937906" cy="226001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 baseline="0">
              <a:solidFill>
                <a:schemeClr val="bg1"/>
              </a:solidFill>
            </a:rPr>
            <a:t>RETOUR  C-QUALITE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554181</xdr:colOff>
      <xdr:row>40</xdr:row>
      <xdr:rowOff>25977</xdr:rowOff>
    </xdr:from>
    <xdr:to>
      <xdr:col>3</xdr:col>
      <xdr:colOff>1395846</xdr:colOff>
      <xdr:row>42</xdr:row>
      <xdr:rowOff>44160</xdr:rowOff>
    </xdr:to>
    <xdr:sp macro="[1]!VOIR_BON_COMMANDE" textlink="">
      <xdr:nvSpPr>
        <xdr:cNvPr id="231" name="Plaque 230"/>
        <xdr:cNvSpPr/>
      </xdr:nvSpPr>
      <xdr:spPr>
        <a:xfrm>
          <a:off x="5669106" y="6655377"/>
          <a:ext cx="2356140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2 JOURS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181840</xdr:colOff>
      <xdr:row>40</xdr:row>
      <xdr:rowOff>8660</xdr:rowOff>
    </xdr:from>
    <xdr:to>
      <xdr:col>5</xdr:col>
      <xdr:colOff>1472044</xdr:colOff>
      <xdr:row>42</xdr:row>
      <xdr:rowOff>26843</xdr:rowOff>
    </xdr:to>
    <xdr:sp macro="[1]!VOIR_BON_COMMANDE" textlink="">
      <xdr:nvSpPr>
        <xdr:cNvPr id="232" name="Plaque 231"/>
        <xdr:cNvSpPr/>
      </xdr:nvSpPr>
      <xdr:spPr>
        <a:xfrm>
          <a:off x="8401915" y="6638060"/>
          <a:ext cx="2709429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ENTREPOSAGE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8659</xdr:colOff>
      <xdr:row>10</xdr:row>
      <xdr:rowOff>129887</xdr:rowOff>
    </xdr:from>
    <xdr:to>
      <xdr:col>10</xdr:col>
      <xdr:colOff>787978</xdr:colOff>
      <xdr:row>12</xdr:row>
      <xdr:rowOff>16452</xdr:rowOff>
    </xdr:to>
    <xdr:sp macro="[1]!VOIR_FACTURE_LOC_EMBALLAGE" textlink="">
      <xdr:nvSpPr>
        <xdr:cNvPr id="233" name="Plaque 232"/>
        <xdr:cNvSpPr/>
      </xdr:nvSpPr>
      <xdr:spPr>
        <a:xfrm>
          <a:off x="14839084" y="2006312"/>
          <a:ext cx="1941369" cy="238990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EMBALLAGE	</a:t>
          </a:r>
        </a:p>
      </xdr:txBody>
    </xdr:sp>
    <xdr:clientData/>
  </xdr:twoCellAnchor>
  <xdr:twoCellAnchor>
    <xdr:from>
      <xdr:col>4</xdr:col>
      <xdr:colOff>173183</xdr:colOff>
      <xdr:row>37</xdr:row>
      <xdr:rowOff>43296</xdr:rowOff>
    </xdr:from>
    <xdr:to>
      <xdr:col>5</xdr:col>
      <xdr:colOff>1311852</xdr:colOff>
      <xdr:row>39</xdr:row>
      <xdr:rowOff>81395</xdr:rowOff>
    </xdr:to>
    <xdr:sp macro="[1]!VISIONNER_DEVIS_SPAS" textlink="">
      <xdr:nvSpPr>
        <xdr:cNvPr id="234" name="Plaque 233"/>
        <xdr:cNvSpPr/>
      </xdr:nvSpPr>
      <xdr:spPr>
        <a:xfrm>
          <a:off x="8393258" y="6177396"/>
          <a:ext cx="2557894" cy="371474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 SPAS</a:t>
          </a: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1065068</xdr:colOff>
      <xdr:row>8</xdr:row>
      <xdr:rowOff>173179</xdr:rowOff>
    </xdr:from>
    <xdr:to>
      <xdr:col>0</xdr:col>
      <xdr:colOff>1065068</xdr:colOff>
      <xdr:row>20</xdr:row>
      <xdr:rowOff>147205</xdr:rowOff>
    </xdr:to>
    <xdr:cxnSp macro="">
      <xdr:nvCxnSpPr>
        <xdr:cNvPr id="236" name="Connecteur droit avec flèche 235"/>
        <xdr:cNvCxnSpPr/>
      </xdr:nvCxnSpPr>
      <xdr:spPr>
        <a:xfrm>
          <a:off x="1065068" y="1567293"/>
          <a:ext cx="0" cy="1818412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2017568</xdr:colOff>
      <xdr:row>9</xdr:row>
      <xdr:rowOff>112568</xdr:rowOff>
    </xdr:from>
    <xdr:to>
      <xdr:col>2</xdr:col>
      <xdr:colOff>355022</xdr:colOff>
      <xdr:row>21</xdr:row>
      <xdr:rowOff>69273</xdr:rowOff>
    </xdr:to>
    <xdr:cxnSp macro="">
      <xdr:nvCxnSpPr>
        <xdr:cNvPr id="239" name="Connecteur droit avec flèche 238"/>
        <xdr:cNvCxnSpPr/>
      </xdr:nvCxnSpPr>
      <xdr:spPr>
        <a:xfrm>
          <a:off x="2017568" y="1757795"/>
          <a:ext cx="3454977" cy="1740478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2848841</xdr:colOff>
      <xdr:row>9</xdr:row>
      <xdr:rowOff>216476</xdr:rowOff>
    </xdr:from>
    <xdr:to>
      <xdr:col>3</xdr:col>
      <xdr:colOff>432954</xdr:colOff>
      <xdr:row>21</xdr:row>
      <xdr:rowOff>43295</xdr:rowOff>
    </xdr:to>
    <xdr:cxnSp macro="">
      <xdr:nvCxnSpPr>
        <xdr:cNvPr id="242" name="Connecteur droit avec flèche 241"/>
        <xdr:cNvCxnSpPr/>
      </xdr:nvCxnSpPr>
      <xdr:spPr>
        <a:xfrm>
          <a:off x="2848841" y="1861703"/>
          <a:ext cx="4216977" cy="1610592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EXP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SPAS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  <sheetName val="Z-ESTIMEE + FACTURE A FAIRE "/>
    </sheetNames>
    <definedNames>
      <definedName name="BON_COMMANDE_LOCATION_2_JOURS"/>
      <definedName name="CHANGEMENT_date"/>
      <definedName name="DEVIS_IMPRESS_E_MAIL"/>
      <definedName name="DEVIS_IMPRESS_RAPIDE"/>
      <definedName name="DEVISxBUREAULxHEURESxLOCATIONxxLETTxOFFxxNOELxOFFSERVICE"/>
      <definedName name="DEVISxSTORAGExESTIMEExDETAILSxASSURANCExENTREPOTxEMAIL"/>
      <definedName name="DEVISxSTORxLOCALxESTIMEExDETAILSxASSURANCExENTREPOTxEMAIL"/>
      <definedName name="E_MAIL_IMPRESS"/>
      <definedName name="FACT_EMB_2jr"/>
      <definedName name="IMP_BOITES_1_PAGE"/>
      <definedName name="IMP_DETAIL_FACTURE"/>
      <definedName name="IMP_ESTIMEE_A_FAIRE"/>
      <definedName name="IMPxESTIMExLOCATION"/>
      <definedName name="MODELE_BOUTON"/>
      <definedName name="REMISE_A_ZERO"/>
      <definedName name="RESVxENTREPOTxFACTxRESERVxCONTROLExLETTREOFFx1JOURS"/>
      <definedName name="RESVxFACTxRESERVxCONTROLExLETTREOFFx1JOURS"/>
      <definedName name="RESVxFACTxRESERVxCONTROLExLETTREOFFx2JOURS"/>
      <definedName name="RETOUR_CONTROLE_QUALITE"/>
      <definedName name="VISIONNER_DEVIS_EMBALL"/>
      <definedName name="VISIONNER_DEVIS_SPAS"/>
      <definedName name="VISIONNER_LOCATION_32_PIED"/>
      <definedName name="VOIR_BON_COMMANDE"/>
      <definedName name="VOIR_DEVIS_ENTREPOT"/>
      <definedName name="VOIR_FACT_1jr"/>
      <definedName name="VOIR_FACT_2jr"/>
      <definedName name="VOIR_FACT_ENTREPOT"/>
      <definedName name="VOIR_FACTURE_LOC_EMBALLAGE"/>
      <definedName name="VOIRDEVIS"/>
    </definedNames>
    <sheetDataSet>
      <sheetData sheetId="0"/>
      <sheetData sheetId="1">
        <row r="1">
          <cell r="E1">
            <v>3.5</v>
          </cell>
        </row>
      </sheetData>
      <sheetData sheetId="2">
        <row r="4">
          <cell r="C4">
            <v>264.13043478260875</v>
          </cell>
          <cell r="D4">
            <v>464.72598295774043</v>
          </cell>
          <cell r="E4">
            <v>494.13901985379988</v>
          </cell>
          <cell r="F4">
            <v>0</v>
          </cell>
          <cell r="G4">
            <v>494.13901985379988</v>
          </cell>
          <cell r="H4">
            <v>883.2600000000001</v>
          </cell>
          <cell r="I4">
            <v>214.94</v>
          </cell>
          <cell r="K4">
            <v>691.78251654483324</v>
          </cell>
        </row>
        <row r="6">
          <cell r="C6">
            <v>0.25</v>
          </cell>
          <cell r="E6">
            <v>570.71759678186766</v>
          </cell>
          <cell r="G6">
            <v>570.71759678186766</v>
          </cell>
          <cell r="H6">
            <v>1098.2</v>
          </cell>
        </row>
      </sheetData>
      <sheetData sheetId="3"/>
      <sheetData sheetId="4">
        <row r="46">
          <cell r="H4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1">
          <cell r="H31">
            <v>0</v>
          </cell>
        </row>
      </sheetData>
      <sheetData sheetId="64"/>
      <sheetData sheetId="65">
        <row r="35">
          <cell r="H35">
            <v>313.73906022463484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17">
          <cell r="H17">
            <v>16.739999999999998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>
            <v>0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5">
          <cell r="A35">
            <v>0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9"/>
      <sheetData sheetId="130"/>
      <sheetData sheetId="131"/>
      <sheetData sheetId="132"/>
      <sheetData sheetId="133">
        <row r="3">
          <cell r="A3">
            <v>0</v>
          </cell>
        </row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4"/>
      <sheetData sheetId="135">
        <row r="1">
          <cell r="L1" t="str">
            <v xml:space="preserve"> 8.00</v>
          </cell>
          <cell r="P1">
            <v>3</v>
          </cell>
        </row>
        <row r="15">
          <cell r="K15">
            <v>136</v>
          </cell>
        </row>
      </sheetData>
      <sheetData sheetId="136"/>
      <sheetData sheetId="137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K23">
            <v>0</v>
          </cell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D79">
            <v>0</v>
          </cell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D80">
            <v>0</v>
          </cell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D81">
            <v>0</v>
          </cell>
          <cell r="I81">
            <v>19.75</v>
          </cell>
          <cell r="M81">
            <v>8</v>
          </cell>
          <cell r="P81">
            <v>0</v>
          </cell>
        </row>
        <row r="82">
          <cell r="B82" t="str">
            <v>JORGE M</v>
          </cell>
          <cell r="D82">
            <v>0</v>
          </cell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D90">
            <v>0</v>
          </cell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8"/>
      <sheetData sheetId="139"/>
      <sheetData sheetId="140"/>
      <sheetData sheetId="141"/>
      <sheetData sheetId="142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J4">
            <v>0</v>
          </cell>
        </row>
        <row r="5">
          <cell r="C5" t="str">
            <v>EMBALLER +CHARGEMENT</v>
          </cell>
          <cell r="J5">
            <v>0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17">
          <cell r="C17">
            <v>0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3"/>
      <sheetData sheetId="144"/>
      <sheetData sheetId="145"/>
      <sheetData sheetId="146"/>
      <sheetData sheetId="147"/>
      <sheetData sheetId="1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nada411.ca/" TargetMode="External"/><Relationship Id="rId13" Type="http://schemas.openxmlformats.org/officeDocument/2006/relationships/hyperlink" Target="file:///\\Serveur\DONNEES\roN\LISTE\1-A%20LISTE%202016-03-01.db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postescanada.ca/cpo/mc/personal/postalcode/fpc.jsf" TargetMode="External"/><Relationship Id="rId21" Type="http://schemas.openxmlformats.org/officeDocument/2006/relationships/comments" Target="../comments1.xml"/><Relationship Id="rId7" Type="http://schemas.openxmlformats.org/officeDocument/2006/relationships/hyperlink" Target="http://www.postescanada.ca/cpo/mc/personal/postalcode/fpc.jsf" TargetMode="External"/><Relationship Id="rId12" Type="http://schemas.openxmlformats.org/officeDocument/2006/relationships/hyperlink" Target="http://www.postescanada.ca/cpo/mc/personal/postalcode/fpc.jsf" TargetMode="External"/><Relationship Id="rId17" Type="http://schemas.openxmlformats.org/officeDocument/2006/relationships/hyperlink" Target="../../uvl/cexe/MSMAINQ.EXE" TargetMode="External"/><Relationship Id="rId2" Type="http://schemas.openxmlformats.org/officeDocument/2006/relationships/hyperlink" Target="file:///F:\AppData\0-RHEAULT%20DEMENAGEMENT%20MODELE3\1-%20MODELE%20LIVRE%20DE%20RESERVATION%202010%20LIVRE\00%20RESERVATION%202011.xls" TargetMode="External"/><Relationship Id="rId16" Type="http://schemas.openxmlformats.org/officeDocument/2006/relationships/hyperlink" Target="http://www.fr.canada411.ca/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file:///F:\AppData\0-RHEAULT%20DEMENAGEMENT%20MODELE3\1-%20MODELE%20LIVRE%20DE%20RESERVATION%202010%20LIVRE\00%20RESERVATION%202011.xls" TargetMode="External"/><Relationship Id="rId6" Type="http://schemas.openxmlformats.org/officeDocument/2006/relationships/hyperlink" Target="https://www.google.ca/maps/@53.7961051,-68.4424799,5z?hl=fr" TargetMode="External"/><Relationship Id="rId11" Type="http://schemas.openxmlformats.org/officeDocument/2006/relationships/hyperlink" Target="http://www.canada411.ca/" TargetMode="External"/><Relationship Id="rId5" Type="http://schemas.openxmlformats.org/officeDocument/2006/relationships/hyperlink" Target="http://www.postescanada.ca/cpo/mc/personal/postalcode/fpc.jsf" TargetMode="External"/><Relationship Id="rId15" Type="http://schemas.openxmlformats.org/officeDocument/2006/relationships/hyperlink" Target="http://e-services.acceo.com/immosoft/controller/ImmoNetPub/U4051/trouverParAdresse?session_id=C9FD12CEF39BF42369E4935A2D2D9517&amp;fourn_seq=83&amp;init_mapping=&amp;popupcheck=0&amp;platform_name=Windows&amp;browser_name=Chrome&amp;browser_version=49&amp;FindMode=1&amp;NoCivique=&amp;NomRu" TargetMode="External"/><Relationship Id="rId10" Type="http://schemas.openxmlformats.org/officeDocument/2006/relationships/hyperlink" Target="http://www.postescanada.ca/cpo/mc/personal/postalcode/fpc.jsf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canada411.ca/search/address.html" TargetMode="External"/><Relationship Id="rId9" Type="http://schemas.openxmlformats.org/officeDocument/2006/relationships/hyperlink" Target="../../../Program%20Files/ALK%20Technologies/PMW200/app/PCMWin32.exe" TargetMode="External"/><Relationship Id="rId14" Type="http://schemas.openxmlformats.org/officeDocument/2006/relationships/hyperlink" Target="file:///F:\AppData\Roaming\Microsoft\ROLE-FONC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2">
    <tabColor rgb="FFFF0000"/>
  </sheetPr>
  <dimension ref="A1:AG93"/>
  <sheetViews>
    <sheetView tabSelected="1" topLeftCell="A7" zoomScale="110" zoomScaleNormal="110" workbookViewId="0">
      <selection activeCell="B26" sqref="B26:E26"/>
    </sheetView>
  </sheetViews>
  <sheetFormatPr baseColWidth="10" defaultRowHeight="12.75"/>
  <cols>
    <col min="1" max="1" width="54.5703125" style="4" customWidth="1"/>
    <col min="2" max="2" width="22.140625" style="4" customWidth="1"/>
    <col min="3" max="3" width="22.7109375" style="4" customWidth="1"/>
    <col min="4" max="4" width="23.85546875" style="4" customWidth="1"/>
    <col min="5" max="5" width="21.28515625" style="4" customWidth="1"/>
    <col min="6" max="6" width="24.28515625" style="4" customWidth="1"/>
    <col min="7" max="7" width="22.28515625" style="4" customWidth="1"/>
    <col min="8" max="8" width="17.5703125" style="4" customWidth="1"/>
    <col min="9" max="9" width="13.7109375" style="4" customWidth="1"/>
    <col min="10" max="10" width="17.42578125" style="4" customWidth="1"/>
    <col min="11" max="11" width="13.28515625" style="4" customWidth="1"/>
    <col min="12" max="16384" width="11.42578125" style="4"/>
  </cols>
  <sheetData>
    <row r="1" spans="1:33" s="2" customFormat="1" ht="15" customHeight="1" thickBot="1">
      <c r="A1" s="144" t="e">
        <f>A4*2&amp;" km  "&amp;B4*2&amp;" HR R0UTE DEM..."</f>
        <v>#REF!</v>
      </c>
      <c r="B1" s="200">
        <f>'[1]CLIENTS-MILLAGE'!E1</f>
        <v>3.5</v>
      </c>
      <c r="C1" s="199" t="s">
        <v>0</v>
      </c>
      <c r="D1" s="240" t="s">
        <v>1</v>
      </c>
      <c r="E1" s="241"/>
      <c r="F1" s="242" t="s">
        <v>2</v>
      </c>
      <c r="G1" s="243"/>
      <c r="H1" s="244" t="s">
        <v>3</v>
      </c>
      <c r="I1" s="150"/>
      <c r="J1" s="201"/>
      <c r="K1" s="150"/>
    </row>
    <row r="2" spans="1:33" ht="13.5" thickBot="1">
      <c r="A2" s="202" t="str">
        <f>TRIM(SUBSTITUTE(C18,CHAR(160),CHAR(32)))</f>
        <v>WARWICK, QC</v>
      </c>
      <c r="B2" s="202" t="e">
        <f>TRIM(SUBSTITUTE(I18,CHAR(160),CHAR(32)))</f>
        <v>#VALUE!</v>
      </c>
      <c r="C2" s="203"/>
      <c r="D2" s="204"/>
      <c r="E2" s="205"/>
      <c r="F2" s="206"/>
      <c r="G2" s="207"/>
      <c r="H2" s="245"/>
      <c r="I2" s="46"/>
      <c r="J2" s="46"/>
      <c r="K2" s="208"/>
    </row>
    <row r="3" spans="1:33" s="10" customFormat="1" ht="12" customHeight="1">
      <c r="A3" s="192" t="s">
        <v>4</v>
      </c>
      <c r="B3" s="185" t="s">
        <v>5</v>
      </c>
      <c r="C3" s="151" t="s">
        <v>6</v>
      </c>
      <c r="D3" s="182" t="s">
        <v>7</v>
      </c>
      <c r="E3" s="209"/>
      <c r="F3" s="209"/>
      <c r="G3" s="147"/>
      <c r="H3" s="147"/>
      <c r="I3" s="147"/>
      <c r="J3" s="151"/>
      <c r="K3" s="209"/>
    </row>
    <row r="4" spans="1:33" ht="15" customHeight="1">
      <c r="A4" s="210" t="e">
        <f>MAX(#REF!,#REF!)</f>
        <v>#REF!</v>
      </c>
      <c r="B4" s="189" t="e">
        <f>MAX(#REF!,#REF!)</f>
        <v>#REF!</v>
      </c>
      <c r="C4" s="211">
        <f>'[1]TARRIFF+HR DEM'!K15/'[1]TARRIFF+HR DEM'!P1</f>
        <v>45.333333333333336</v>
      </c>
      <c r="D4" s="212" t="str">
        <f>'[1]TARRIFF+HR DEM'!K15&amp;"  " &amp;"TAXES INCL"</f>
        <v>136  TAXES INCL</v>
      </c>
      <c r="E4" s="246" t="str">
        <f>"DEVIS FAIT LE   "</f>
        <v xml:space="preserve">DEVIS FAIT LE   </v>
      </c>
      <c r="F4" s="247"/>
      <c r="G4" s="248">
        <f ca="1">TODAY()</f>
        <v>42481</v>
      </c>
      <c r="H4" s="249"/>
      <c r="I4" s="46"/>
      <c r="J4" s="46"/>
      <c r="K4" s="46"/>
    </row>
    <row r="5" spans="1:33" s="2" customFormat="1" ht="12" customHeight="1">
      <c r="A5" s="213" t="s">
        <v>8</v>
      </c>
      <c r="B5" s="141" t="s">
        <v>9</v>
      </c>
      <c r="C5" s="185" t="s">
        <v>10</v>
      </c>
      <c r="D5" s="185" t="s">
        <v>11</v>
      </c>
      <c r="E5" s="185" t="s">
        <v>12</v>
      </c>
      <c r="F5" s="185" t="s">
        <v>13</v>
      </c>
      <c r="G5" s="147" t="s">
        <v>14</v>
      </c>
      <c r="H5" s="185" t="s">
        <v>15</v>
      </c>
      <c r="I5" s="152" t="s">
        <v>16</v>
      </c>
      <c r="J5" s="147" t="s">
        <v>17</v>
      </c>
      <c r="K5" s="214" t="s">
        <v>18</v>
      </c>
    </row>
    <row r="6" spans="1:33" s="12" customFormat="1" ht="15.75" customHeight="1">
      <c r="A6" s="215">
        <v>4</v>
      </c>
      <c r="B6" s="216">
        <f>A6-0.5</f>
        <v>3.5</v>
      </c>
      <c r="C6" s="217">
        <v>5</v>
      </c>
      <c r="D6" s="218">
        <v>3</v>
      </c>
      <c r="E6" s="219">
        <v>2</v>
      </c>
      <c r="F6" s="220">
        <f>A6*1000</f>
        <v>4000</v>
      </c>
      <c r="G6" s="221">
        <f>F6/1000</f>
        <v>4</v>
      </c>
      <c r="H6" s="222">
        <v>3</v>
      </c>
      <c r="I6" s="223">
        <f>B6*10000</f>
        <v>35000</v>
      </c>
      <c r="J6" s="216">
        <v>0.82</v>
      </c>
      <c r="K6" s="224">
        <f>J6*I6/100</f>
        <v>287</v>
      </c>
    </row>
    <row r="7" spans="1:33" s="1" customFormat="1" ht="12.95" customHeight="1">
      <c r="A7" s="150"/>
      <c r="B7" s="151" t="s">
        <v>19</v>
      </c>
      <c r="C7" s="151" t="s">
        <v>20</v>
      </c>
      <c r="D7" s="233"/>
      <c r="E7" s="233"/>
      <c r="F7" s="150"/>
      <c r="G7" s="150"/>
      <c r="H7" s="150"/>
      <c r="I7" s="150"/>
      <c r="J7" s="201"/>
      <c r="K7" s="150"/>
      <c r="L7" s="13"/>
    </row>
    <row r="8" spans="1:33" s="12" customFormat="1" ht="12.95" customHeight="1" thickBot="1">
      <c r="A8" s="14" t="s">
        <v>21</v>
      </c>
      <c r="B8" s="184" t="s">
        <v>22</v>
      </c>
      <c r="C8" s="138" t="s">
        <v>23</v>
      </c>
      <c r="D8" s="234" t="s">
        <v>24</v>
      </c>
      <c r="E8" s="234"/>
      <c r="F8" s="235" t="s">
        <v>25</v>
      </c>
      <c r="G8" s="235"/>
      <c r="H8" s="185" t="s">
        <v>26</v>
      </c>
      <c r="I8" s="147" t="s">
        <v>27</v>
      </c>
      <c r="J8" s="186"/>
      <c r="K8" s="186"/>
    </row>
    <row r="9" spans="1:33" ht="20.100000000000001" customHeight="1" thickBot="1">
      <c r="A9" s="229" t="s">
        <v>124</v>
      </c>
      <c r="B9" s="187"/>
      <c r="C9" s="188" t="s">
        <v>28</v>
      </c>
      <c r="D9" s="236"/>
      <c r="E9" s="237"/>
      <c r="F9" s="238">
        <f ca="1">TODAY()</f>
        <v>42481</v>
      </c>
      <c r="G9" s="239"/>
      <c r="H9" s="189" t="str">
        <f>'[1]TARRIFF+HR DEM'!L1</f>
        <v xml:space="preserve"> 8.00</v>
      </c>
      <c r="I9" s="189">
        <f>H9+'[1]ESTIME-DEVIS'!C6</f>
        <v>8.25</v>
      </c>
      <c r="J9" s="250"/>
      <c r="K9" s="251"/>
      <c r="P9" s="15"/>
      <c r="Q9" s="16" t="s">
        <v>27</v>
      </c>
    </row>
    <row r="10" spans="1:33" ht="20.100000000000001" customHeight="1" thickBot="1">
      <c r="A10" s="230" t="s">
        <v>125</v>
      </c>
      <c r="B10" s="190"/>
      <c r="C10" s="191"/>
      <c r="D10" s="46"/>
      <c r="E10" s="192" t="s">
        <v>29</v>
      </c>
      <c r="F10" s="268">
        <f ca="1">F9</f>
        <v>42481</v>
      </c>
      <c r="G10" s="269"/>
      <c r="H10" s="189"/>
      <c r="I10" s="189">
        <f>H10+'[1]ESTIME-DEVIS'!C6</f>
        <v>0.25</v>
      </c>
      <c r="J10" s="151"/>
      <c r="K10" s="46"/>
    </row>
    <row r="11" spans="1:33" ht="12.75" customHeight="1">
      <c r="A11" s="17"/>
      <c r="B11" s="193" t="s">
        <v>30</v>
      </c>
      <c r="C11" s="194"/>
      <c r="D11" s="46"/>
      <c r="E11" s="195" t="s">
        <v>31</v>
      </c>
      <c r="F11" s="252"/>
      <c r="G11" s="253"/>
      <c r="H11" s="196"/>
      <c r="I11" s="196">
        <f>H11+'[1]ESTIME-DEVIS'!C6</f>
        <v>0.25</v>
      </c>
      <c r="J11" s="46"/>
      <c r="K11" s="46"/>
    </row>
    <row r="12" spans="1:33" ht="15" customHeight="1">
      <c r="A12" s="18" t="s">
        <v>32</v>
      </c>
      <c r="B12" s="46"/>
      <c r="C12" s="46"/>
      <c r="D12" s="147"/>
      <c r="E12" s="147"/>
      <c r="F12" s="254"/>
      <c r="G12" s="255"/>
      <c r="H12" s="197"/>
      <c r="I12" s="197"/>
      <c r="J12" s="198"/>
      <c r="K12" s="46"/>
    </row>
    <row r="13" spans="1:33" s="23" customFormat="1" ht="9.9499999999999993" customHeight="1">
      <c r="A13" s="20"/>
      <c r="B13" s="21"/>
      <c r="C13" s="21"/>
      <c r="D13" s="21"/>
      <c r="E13" s="17"/>
      <c r="F13" s="17"/>
      <c r="G13" s="17"/>
      <c r="H13" s="17"/>
      <c r="I13" s="7"/>
      <c r="J13" s="17"/>
      <c r="K13" s="17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s="10" customFormat="1" ht="11.25" customHeight="1">
      <c r="A14" s="5" t="s">
        <v>33</v>
      </c>
      <c r="B14" s="7" t="s">
        <v>34</v>
      </c>
      <c r="C14" s="7" t="s">
        <v>35</v>
      </c>
      <c r="D14" s="19" t="s">
        <v>36</v>
      </c>
      <c r="E14" s="7" t="s">
        <v>37</v>
      </c>
      <c r="F14" s="19" t="s">
        <v>38</v>
      </c>
      <c r="G14" s="6" t="s">
        <v>39</v>
      </c>
      <c r="H14" s="6" t="s">
        <v>40</v>
      </c>
      <c r="I14" s="7" t="s">
        <v>41</v>
      </c>
      <c r="J14" s="9"/>
      <c r="K14" s="9"/>
    </row>
    <row r="15" spans="1:33" ht="12" customHeight="1">
      <c r="A15" s="139" t="s">
        <v>122</v>
      </c>
      <c r="B15" s="24" t="s">
        <v>42</v>
      </c>
      <c r="C15" s="25"/>
      <c r="D15" s="25"/>
      <c r="E15" s="26" t="str">
        <f>IF(A21="","  ",A21)</f>
        <v xml:space="preserve">  </v>
      </c>
      <c r="F15" s="25" t="str">
        <f>A15</f>
        <v>819-752-5777</v>
      </c>
      <c r="G15" s="26"/>
      <c r="H15" s="25"/>
      <c r="I15" s="27"/>
      <c r="J15" s="17"/>
      <c r="K15" s="28"/>
      <c r="M15" s="29"/>
    </row>
    <row r="16" spans="1:33" s="23" customFormat="1" ht="8.1" customHeight="1">
      <c r="A16" s="17"/>
      <c r="B16" s="17"/>
      <c r="C16" s="17"/>
      <c r="D16" s="17"/>
      <c r="E16" s="30" t="str">
        <f>UPPER(LEFT(J76,4))&amp;" "&amp;UPPER(RIGHT(J76,3))</f>
        <v xml:space="preserve"> </v>
      </c>
      <c r="F16" s="17"/>
      <c r="G16" s="256"/>
      <c r="H16" s="256"/>
      <c r="I16" s="257"/>
      <c r="J16" s="257"/>
      <c r="K16" s="8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s="23" customFormat="1" ht="9.9499999999999993" customHeight="1">
      <c r="A17" s="7" t="s">
        <v>43</v>
      </c>
      <c r="B17" s="7" t="s">
        <v>44</v>
      </c>
      <c r="C17" s="11" t="s">
        <v>45</v>
      </c>
      <c r="D17" s="8" t="s">
        <v>46</v>
      </c>
      <c r="E17" s="8" t="s">
        <v>47</v>
      </c>
      <c r="F17" s="7" t="s">
        <v>48</v>
      </c>
      <c r="G17" s="258" t="s">
        <v>49</v>
      </c>
      <c r="H17" s="259"/>
      <c r="I17" s="260" t="s">
        <v>50</v>
      </c>
      <c r="J17" s="261"/>
      <c r="K17" s="8" t="s">
        <v>46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s="37" customFormat="1" ht="12.75" customHeight="1">
      <c r="A18" s="31" t="str">
        <f>UPPER(A9)</f>
        <v>DENISE DAIGLE</v>
      </c>
      <c r="B18" s="32" t="str">
        <f>UPPER(H45)</f>
        <v/>
      </c>
      <c r="C18" s="33" t="str">
        <f>UPPER(D67)</f>
        <v>WARWICK, QC</v>
      </c>
      <c r="D18" s="31" t="str">
        <f>UPPER(LEFT(I67,4))&amp;" "&amp;UPPER(RIGHT(I67,3))</f>
        <v xml:space="preserve"> J0A 1M0</v>
      </c>
      <c r="E18" s="34" t="str">
        <f>A15</f>
        <v>819-752-5777</v>
      </c>
      <c r="F18" s="35" t="str">
        <f>A18</f>
        <v>DENISE DAIGLE</v>
      </c>
      <c r="G18" s="262" t="str">
        <f>UPPER(IF(ISBLANK(B10),F75," ")&amp;""&amp;IF(ISBLANK(C10),B71,""))</f>
        <v>0</v>
      </c>
      <c r="H18" s="263"/>
      <c r="I18" s="264" t="e">
        <f>UPPER(IF(ISBLANK(B10),D75," ")&amp;""&amp;IF(ISBLANK(C10),D71," "))</f>
        <v>#VALUE!</v>
      </c>
      <c r="J18" s="263"/>
      <c r="K18" s="36" t="str">
        <f>UPPER(IF(ISBLANK(C10),I71," ")&amp;""&amp;IF(ISBLANK(B10),I75," "))</f>
        <v xml:space="preserve">0 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s="38" customFormat="1" ht="5.0999999999999996" customHeight="1">
      <c r="J19" s="39"/>
    </row>
    <row r="20" spans="1:33" s="40" customFormat="1" ht="9.9499999999999993" customHeight="1">
      <c r="A20" s="147" t="s">
        <v>51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</row>
    <row r="21" spans="1:33" ht="15" customHeight="1" thickBot="1">
      <c r="A21" s="176"/>
      <c r="B21" s="231" t="s">
        <v>129</v>
      </c>
      <c r="C21" s="231" t="s">
        <v>130</v>
      </c>
      <c r="D21" s="231" t="s">
        <v>131</v>
      </c>
      <c r="E21" s="265" t="s">
        <v>52</v>
      </c>
      <c r="F21" s="251"/>
      <c r="G21" s="152" t="s">
        <v>53</v>
      </c>
      <c r="H21" s="151" t="s">
        <v>54</v>
      </c>
      <c r="I21" s="177" t="s">
        <v>55</v>
      </c>
      <c r="J21" s="266" t="s">
        <v>56</v>
      </c>
      <c r="K21" s="267"/>
      <c r="L21" s="41"/>
      <c r="M21" s="42"/>
      <c r="N21" s="271"/>
      <c r="O21" s="272"/>
      <c r="P21" s="272"/>
      <c r="Q21" s="272"/>
      <c r="R21" s="272"/>
    </row>
    <row r="22" spans="1:33" ht="15" customHeight="1" thickBot="1">
      <c r="A22" s="232" t="str">
        <f>A9</f>
        <v>DENISE DAIGLE</v>
      </c>
      <c r="B22" s="232" t="e">
        <f ca="1">ELEMADRESSE($A$10,1)</f>
        <v>#NAME?</v>
      </c>
      <c r="C22" s="232" t="e">
        <f ca="1">ELEMADRESSE($A$10,2)</f>
        <v>#NAME?</v>
      </c>
      <c r="D22" s="232" t="e">
        <f ca="1">ELEMADRESSE($A$10,3)</f>
        <v>#NAME?</v>
      </c>
      <c r="E22" s="226"/>
      <c r="F22" s="227"/>
      <c r="G22" s="178"/>
      <c r="H22" s="179"/>
      <c r="I22" s="180"/>
      <c r="J22" s="228"/>
      <c r="K22" s="225"/>
    </row>
    <row r="23" spans="1:33" ht="9.9499999999999993" customHeight="1">
      <c r="A23" s="181" t="s">
        <v>123</v>
      </c>
      <c r="B23" s="151"/>
      <c r="C23" s="151"/>
      <c r="D23" s="182"/>
      <c r="E23" s="182"/>
      <c r="F23" s="46"/>
      <c r="G23" s="46"/>
      <c r="H23" s="46"/>
      <c r="I23" s="46"/>
      <c r="J23" s="46"/>
      <c r="K23" s="46"/>
    </row>
    <row r="24" spans="1:33" ht="15.95" customHeight="1">
      <c r="A24" s="43" t="s">
        <v>57</v>
      </c>
      <c r="B24" s="275" t="s">
        <v>126</v>
      </c>
      <c r="C24" s="276"/>
      <c r="D24" s="276"/>
      <c r="E24" s="277"/>
      <c r="F24" s="146" t="s">
        <v>59</v>
      </c>
      <c r="G24" s="143">
        <v>0</v>
      </c>
      <c r="H24" s="142" t="s">
        <v>60</v>
      </c>
      <c r="I24" s="183">
        <v>0</v>
      </c>
      <c r="J24" s="46"/>
      <c r="K24" s="44"/>
    </row>
    <row r="25" spans="1:33" ht="15.95" customHeight="1">
      <c r="A25" s="43" t="s">
        <v>61</v>
      </c>
      <c r="B25" s="275" t="s">
        <v>127</v>
      </c>
      <c r="C25" s="276"/>
      <c r="D25" s="276"/>
      <c r="E25" s="277"/>
      <c r="F25" s="142" t="s">
        <v>62</v>
      </c>
      <c r="G25" s="143">
        <v>0</v>
      </c>
      <c r="H25" s="142" t="s">
        <v>63</v>
      </c>
      <c r="I25" s="143">
        <v>0</v>
      </c>
      <c r="J25" s="46"/>
      <c r="K25" s="44"/>
    </row>
    <row r="26" spans="1:33" ht="12.75" customHeight="1">
      <c r="A26" s="43" t="s">
        <v>64</v>
      </c>
      <c r="B26" s="275" t="s">
        <v>128</v>
      </c>
      <c r="C26" s="278"/>
      <c r="D26" s="278"/>
      <c r="E26" s="279"/>
      <c r="F26" s="142" t="s">
        <v>65</v>
      </c>
      <c r="G26" s="143">
        <v>0</v>
      </c>
      <c r="H26" s="142" t="s">
        <v>66</v>
      </c>
      <c r="I26" s="143">
        <v>0</v>
      </c>
      <c r="J26" s="47"/>
      <c r="K26" s="44"/>
    </row>
    <row r="27" spans="1:33" ht="12.75" customHeight="1">
      <c r="A27" s="141" t="s">
        <v>67</v>
      </c>
      <c r="B27" s="280" t="s">
        <v>58</v>
      </c>
      <c r="C27" s="281"/>
      <c r="D27" s="281"/>
      <c r="E27" s="282"/>
      <c r="F27" s="142" t="s">
        <v>68</v>
      </c>
      <c r="G27" s="143">
        <v>0</v>
      </c>
      <c r="H27" s="144" t="s">
        <v>69</v>
      </c>
      <c r="I27" s="143">
        <v>0</v>
      </c>
      <c r="J27" s="47"/>
      <c r="K27" s="47"/>
    </row>
    <row r="28" spans="1:33">
      <c r="A28" s="46"/>
      <c r="B28" s="46"/>
      <c r="C28" s="46"/>
      <c r="D28" s="46"/>
      <c r="E28" s="46"/>
      <c r="F28" s="142" t="s">
        <v>70</v>
      </c>
      <c r="G28" s="143">
        <v>0</v>
      </c>
      <c r="H28" s="144" t="s">
        <v>71</v>
      </c>
      <c r="I28" s="143">
        <v>0</v>
      </c>
      <c r="J28" s="47"/>
      <c r="K28" s="47"/>
    </row>
    <row r="29" spans="1:33" ht="12.75" customHeight="1">
      <c r="A29" s="140" t="s">
        <v>72</v>
      </c>
      <c r="B29" s="145"/>
      <c r="C29" s="283" t="s">
        <v>73</v>
      </c>
      <c r="D29" s="284"/>
      <c r="E29" s="145"/>
      <c r="F29" s="146" t="s">
        <v>74</v>
      </c>
      <c r="G29" s="143">
        <v>0</v>
      </c>
      <c r="H29" s="142" t="s">
        <v>75</v>
      </c>
      <c r="I29" s="143">
        <v>0</v>
      </c>
      <c r="J29" s="47"/>
      <c r="K29" s="47"/>
    </row>
    <row r="30" spans="1:33" ht="12.75" customHeight="1">
      <c r="A30" s="46"/>
      <c r="B30" s="147"/>
      <c r="C30" s="283" t="s">
        <v>76</v>
      </c>
      <c r="D30" s="284"/>
      <c r="E30" s="145"/>
      <c r="F30" s="46"/>
      <c r="G30" s="148" t="s">
        <v>77</v>
      </c>
      <c r="H30" s="143">
        <v>0</v>
      </c>
      <c r="I30" s="46"/>
      <c r="J30" s="46"/>
      <c r="K30" s="149"/>
      <c r="L30" s="285" t="s">
        <v>78</v>
      </c>
      <c r="M30" s="285"/>
      <c r="N30" s="285"/>
      <c r="O30" s="285"/>
      <c r="P30" s="285"/>
      <c r="Q30" s="285"/>
      <c r="R30" s="286"/>
    </row>
    <row r="31" spans="1:33" s="45" customFormat="1" ht="6" customHeight="1">
      <c r="A31" s="46"/>
      <c r="B31" s="287"/>
      <c r="C31" s="287"/>
      <c r="D31" s="287"/>
      <c r="E31" s="287"/>
      <c r="F31" s="287"/>
      <c r="G31" s="287"/>
      <c r="H31" s="287"/>
      <c r="I31" s="287"/>
      <c r="J31" s="287"/>
      <c r="K31" s="150"/>
    </row>
    <row r="32" spans="1:33" s="22" customFormat="1" ht="13.5" customHeight="1">
      <c r="A32" s="46"/>
      <c r="B32" s="151"/>
      <c r="C32" s="151"/>
      <c r="D32" s="152"/>
      <c r="E32" s="152"/>
      <c r="F32" s="152"/>
      <c r="G32" s="151"/>
      <c r="H32" s="151"/>
      <c r="I32" s="151"/>
      <c r="J32" s="151"/>
      <c r="K32" s="153"/>
      <c r="L32" s="46"/>
      <c r="M32" s="47"/>
      <c r="N32" s="47"/>
      <c r="O32" s="47"/>
      <c r="P32" s="46"/>
      <c r="Q32" s="48"/>
    </row>
    <row r="33" spans="1:17" s="22" customFormat="1" ht="15" customHeight="1" thickBot="1">
      <c r="A33" s="46"/>
      <c r="B33" s="151"/>
      <c r="C33" s="151"/>
      <c r="D33" s="152"/>
      <c r="E33" s="152"/>
      <c r="F33" s="152"/>
      <c r="G33" s="151"/>
      <c r="H33" s="151"/>
      <c r="I33" s="151"/>
      <c r="J33" s="151"/>
      <c r="K33" s="153"/>
      <c r="L33" s="46"/>
      <c r="M33" s="47"/>
      <c r="N33" s="47"/>
      <c r="O33" s="47"/>
      <c r="P33" s="46"/>
      <c r="Q33" s="48"/>
    </row>
    <row r="34" spans="1:17" s="22" customFormat="1" ht="13.5" customHeight="1">
      <c r="A34" s="46"/>
      <c r="B34" s="151" t="s">
        <v>79</v>
      </c>
      <c r="C34" s="151" t="s">
        <v>80</v>
      </c>
      <c r="D34" s="154" t="s">
        <v>81</v>
      </c>
      <c r="E34" s="155" t="s">
        <v>82</v>
      </c>
      <c r="F34" s="156" t="s">
        <v>83</v>
      </c>
      <c r="G34" s="151" t="s">
        <v>84</v>
      </c>
      <c r="H34" s="151" t="s">
        <v>85</v>
      </c>
      <c r="I34" s="151" t="s">
        <v>86</v>
      </c>
      <c r="J34" s="288" t="s">
        <v>87</v>
      </c>
      <c r="K34" s="289"/>
      <c r="L34" s="46"/>
      <c r="M34" s="47"/>
      <c r="N34" s="47"/>
      <c r="O34" s="47"/>
      <c r="P34" s="46"/>
      <c r="Q34" s="48"/>
    </row>
    <row r="35" spans="1:17" s="52" customFormat="1" ht="20.100000000000001" customHeight="1">
      <c r="A35" s="157" t="s">
        <v>88</v>
      </c>
      <c r="B35" s="158">
        <f>'[1]ESTIME-DEVIS'!C4</f>
        <v>264.13043478260875</v>
      </c>
      <c r="C35" s="158">
        <f>'[1]ESTIME-DEVIS'!D4</f>
        <v>464.72598295774043</v>
      </c>
      <c r="D35" s="159">
        <f>'[1]ESTIME-DEVIS'!E4</f>
        <v>494.13901985379988</v>
      </c>
      <c r="E35" s="160">
        <f>'[1]ESTIME-DEVIS'!F4</f>
        <v>0</v>
      </c>
      <c r="F35" s="161">
        <f>'[1]ESTIME-DEVIS'!G4</f>
        <v>494.13901985379988</v>
      </c>
      <c r="G35" s="158">
        <f>'[1]ESTIME-DEVIS'!H4</f>
        <v>883.2600000000001</v>
      </c>
      <c r="H35" s="162">
        <f>'[1]ESTIME-DEVIS'!I4</f>
        <v>214.94</v>
      </c>
      <c r="I35" s="158">
        <f>'[1]EST HEURE N-PACK EXT'!H31/2</f>
        <v>0</v>
      </c>
      <c r="J35" s="290">
        <f>'[1]ESTIME-DEVIS'!K4</f>
        <v>691.78251654483324</v>
      </c>
      <c r="K35" s="291"/>
      <c r="L35" s="49"/>
      <c r="M35" s="50"/>
      <c r="N35" s="51" t="s">
        <v>89</v>
      </c>
      <c r="O35" s="51"/>
      <c r="P35" s="49"/>
      <c r="Q35" s="49"/>
    </row>
    <row r="36" spans="1:17" ht="12.75" customHeight="1" thickBot="1">
      <c r="A36" s="46"/>
      <c r="B36" s="151" t="s">
        <v>90</v>
      </c>
      <c r="C36" s="46"/>
      <c r="D36" s="163" t="s">
        <v>91</v>
      </c>
      <c r="E36" s="164">
        <f>I6</f>
        <v>35000</v>
      </c>
      <c r="F36" s="165" t="s">
        <v>92</v>
      </c>
      <c r="G36" s="235" t="s">
        <v>93</v>
      </c>
      <c r="H36" s="235"/>
      <c r="I36" s="166" t="s">
        <v>94</v>
      </c>
      <c r="J36" s="153" t="s">
        <v>95</v>
      </c>
      <c r="K36" s="46"/>
    </row>
    <row r="37" spans="1:17" s="55" customFormat="1" ht="15" customHeight="1">
      <c r="A37" s="167"/>
      <c r="B37" s="168">
        <f>'[1]EST LOCAT 53 PIED'!H17</f>
        <v>16.739999999999998</v>
      </c>
      <c r="C37" s="167"/>
      <c r="D37" s="169">
        <f>'[1]ESTIME-DEVIS'!E6</f>
        <v>570.71759678186766</v>
      </c>
      <c r="E37" s="151" t="s">
        <v>96</v>
      </c>
      <c r="F37" s="170">
        <f>'[1]ESTIME-DEVIS'!G6</f>
        <v>570.71759678186766</v>
      </c>
      <c r="G37" s="273">
        <f>'[1]ESTIME-DEVIS'!H6</f>
        <v>1098.2</v>
      </c>
      <c r="H37" s="274"/>
      <c r="I37" s="168">
        <f>'[1]EST HEURE-EMBALL HEURE'!H35</f>
        <v>313.73906022463484</v>
      </c>
      <c r="J37" s="171">
        <f>'[1]IMP-BOITE A FACTURER'!H46</f>
        <v>0</v>
      </c>
      <c r="K37" s="172"/>
      <c r="L37" s="53"/>
      <c r="M37" s="53"/>
      <c r="N37" s="53"/>
      <c r="O37" s="53"/>
      <c r="P37" s="53"/>
      <c r="Q37" s="54"/>
    </row>
    <row r="38" spans="1:17" s="56" customFormat="1" ht="13.5" customHeight="1">
      <c r="A38" s="46"/>
      <c r="B38" s="173"/>
      <c r="C38" s="46"/>
      <c r="D38" s="46"/>
      <c r="E38" s="46"/>
      <c r="F38" s="46"/>
      <c r="G38" s="46"/>
      <c r="H38" s="46"/>
      <c r="I38" s="46"/>
      <c r="J38" s="46"/>
      <c r="K38" s="46"/>
    </row>
    <row r="39" spans="1:17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</row>
    <row r="40" spans="1:17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</row>
    <row r="41" spans="1:17">
      <c r="A41" s="46"/>
      <c r="B41" s="46"/>
      <c r="C41" s="46"/>
      <c r="D41" s="46"/>
      <c r="E41" s="46"/>
      <c r="F41" s="174"/>
      <c r="G41" s="46"/>
      <c r="H41" s="46"/>
      <c r="I41" s="46"/>
      <c r="J41" s="46"/>
      <c r="K41" s="46"/>
    </row>
    <row r="42" spans="1:17">
      <c r="A42" s="46"/>
      <c r="B42" s="46"/>
      <c r="C42" s="46"/>
      <c r="D42" s="46"/>
      <c r="E42" s="46"/>
      <c r="F42" s="174"/>
      <c r="G42" s="46"/>
      <c r="H42" s="46"/>
      <c r="I42" s="46"/>
      <c r="J42" s="46"/>
      <c r="K42" s="46"/>
    </row>
    <row r="43" spans="1:17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7">
      <c r="A44" s="17"/>
      <c r="B44" s="17"/>
      <c r="C44" s="292"/>
      <c r="D44" s="292"/>
      <c r="E44" s="292"/>
      <c r="F44" s="292"/>
      <c r="G44" s="292"/>
      <c r="H44" s="17"/>
      <c r="I44" s="17"/>
      <c r="J44" s="17"/>
      <c r="K44" s="17"/>
    </row>
    <row r="45" spans="1:17" ht="18">
      <c r="A45" s="22"/>
      <c r="B45" s="22"/>
      <c r="C45" s="22"/>
      <c r="D45" s="22"/>
      <c r="E45" s="22"/>
      <c r="F45" s="22"/>
      <c r="G45" s="22"/>
      <c r="H45" s="57" t="str">
        <f>LEFT(C67,FIND(H67,C67)-2)</f>
        <v/>
      </c>
      <c r="I45" s="58" t="str">
        <f>UPPER(RIGHT(A10,7))</f>
        <v xml:space="preserve"> J0A1M0</v>
      </c>
      <c r="J45" s="59">
        <f ca="1">TODAY()</f>
        <v>42481</v>
      </c>
    </row>
    <row r="46" spans="1:17">
      <c r="A46" s="60" t="s">
        <v>97</v>
      </c>
      <c r="E46" s="293" t="s">
        <v>98</v>
      </c>
      <c r="F46" s="272"/>
      <c r="H46" s="61" t="str">
        <f>G18</f>
        <v>0</v>
      </c>
      <c r="I46" s="62" t="str">
        <f>J75</f>
        <v/>
      </c>
      <c r="J46" s="3"/>
    </row>
    <row r="47" spans="1:17" ht="15.75">
      <c r="E47" s="294">
        <f>I22</f>
        <v>0</v>
      </c>
      <c r="F47" s="295"/>
    </row>
    <row r="48" spans="1:17" ht="12.75" customHeight="1">
      <c r="A48" s="63" t="s">
        <v>99</v>
      </c>
    </row>
    <row r="51" spans="1:11" ht="12.75" customHeight="1">
      <c r="A51" s="64" t="s">
        <v>100</v>
      </c>
      <c r="H51" s="65"/>
    </row>
    <row r="52" spans="1:11" ht="15">
      <c r="A52" s="64" t="s">
        <v>101</v>
      </c>
      <c r="G52" s="66">
        <f>'ENTESTTRER N-CLIENT+VILLE'!G25</f>
        <v>0</v>
      </c>
      <c r="H52" s="65"/>
      <c r="I52" s="65"/>
    </row>
    <row r="58" spans="1:11">
      <c r="F58" s="67"/>
    </row>
    <row r="59" spans="1:11" ht="16.5" thickBot="1">
      <c r="J59" s="296" t="s">
        <v>102</v>
      </c>
      <c r="K59" s="297"/>
    </row>
    <row r="60" spans="1:11" ht="18.75">
      <c r="A60" s="68" t="s">
        <v>103</v>
      </c>
      <c r="B60" s="69" t="s">
        <v>104</v>
      </c>
      <c r="C60" s="69" t="s">
        <v>105</v>
      </c>
      <c r="D60" s="69" t="s">
        <v>106</v>
      </c>
      <c r="E60" s="69" t="s">
        <v>107</v>
      </c>
      <c r="F60" s="69" t="s">
        <v>108</v>
      </c>
    </row>
    <row r="61" spans="1:11" ht="18.75">
      <c r="A61" s="70" t="s">
        <v>109</v>
      </c>
      <c r="B61" s="71" t="str">
        <f>MID(A61,16,100)</f>
        <v>7 Rue Binette  Victoriaville QC G6S1A2</v>
      </c>
      <c r="C61" s="71" t="str">
        <f>LEFT(B61,FIND("QC",B61)-2)</f>
        <v>7 Rue Binette  Victoriaville</v>
      </c>
      <c r="D61" s="71" t="str">
        <f>MID(C61,FIND("±",SUBSTITUTE(C61," ","±",LEN(C61)-LEN(SUBSTITUTE(C61," ",""))))+1,50)</f>
        <v>Binette  Victoriaville</v>
      </c>
      <c r="E61" s="71" t="str">
        <f>MID(B61,FIND("QC",B61),20)</f>
        <v>QC G6S1A2</v>
      </c>
      <c r="F61" s="71" t="str">
        <f>LEFT(C61,FIND(D61,C61)-2)</f>
        <v>7 Rue</v>
      </c>
    </row>
    <row r="63" spans="1:11" ht="18.75">
      <c r="A63" s="72" t="s">
        <v>110</v>
      </c>
      <c r="B63" s="73" t="str">
        <f>MID(A63,16,100)</f>
        <v>11840 boul Lacordaire Montréal-Nord QC H1G4K4</v>
      </c>
      <c r="C63" s="74" t="str">
        <f>LEFT(B63,FIND("QC",B63)-2)</f>
        <v>11840 boul Lacordaire Montréal-Nord</v>
      </c>
      <c r="D63" s="73" t="str">
        <f>MID(C63,FIND("±",SUBSTITUTE(C63," ","±",LEN(C63)-LEN(SUBSTITUTE(C63," ",""))))+1,50)</f>
        <v>Montréal-Nord</v>
      </c>
      <c r="E63" s="73" t="str">
        <f>MID(B63,FIND("QC",B63),20)</f>
        <v>QC H1G4K4</v>
      </c>
      <c r="F63" s="73" t="str">
        <f>LEFT(C63,FIND(D63,C63)-2)</f>
        <v>11840 boul Lacordaire</v>
      </c>
      <c r="H63" s="75" t="s">
        <v>111</v>
      </c>
    </row>
    <row r="65" spans="1:10" ht="15">
      <c r="A65" s="76" t="s">
        <v>112</v>
      </c>
    </row>
    <row r="66" spans="1:10" ht="18.75" customHeight="1">
      <c r="A66" s="77" t="str">
        <f>A9</f>
        <v>DENISE DAIGLE</v>
      </c>
      <c r="B66" s="78"/>
      <c r="C66" s="78"/>
      <c r="D66" s="78"/>
      <c r="E66" s="78"/>
      <c r="F66" s="78"/>
    </row>
    <row r="67" spans="1:10" s="85" customFormat="1" ht="18.75">
      <c r="A67" s="79" t="str">
        <f>TRIM(SUBSTITUTE(A10,CHAR(160),CHAR(32)))</f>
        <v>18 Rue Methot, Warwick QC, J0A1M0</v>
      </c>
      <c r="B67" s="80" t="str">
        <f>MID(A67,15,100)</f>
        <v xml:space="preserve"> Warwick QC, J0A1M0</v>
      </c>
      <c r="C67" s="81" t="str">
        <f>IFERROR(LEFT(B67,FIND("QC",B67)-2),IFERROR(LEFT(B67,FIND("ON",B67)-2),IFERROR(LEFT(B67,FIND("NB",B67)-2),IFERROR(LEFT(B67,FIND("MB",B67)-2),IFERROR(LEFT(B67,FIND("NS",B67)-2),IFERROR(LEFT(B67,FIND("AB",B67)-2),""))))))</f>
        <v xml:space="preserve"> Warwick</v>
      </c>
      <c r="D67" s="82" t="str">
        <f>UPPER(H67 &amp;", "&amp;LEFT(E67,2))</f>
        <v>WARWICK, QC</v>
      </c>
      <c r="E67" s="83" t="str">
        <f>IFERROR(MID(B67,FIND("QC",B67),20),IFERROR(MID(B67,FIND("ON",B67),20),IFERROR(MID(B67,FIND("NB",B67),20),IFERROR(MID(B67,FIND("MB",B67),20),IFERROR(MID(B67,FIND("NS",B67),20),"")))))</f>
        <v>QC, J0A1M0</v>
      </c>
      <c r="F67" s="83" t="str">
        <f>IFERROR(LEFT(C67,FIND(H67,C67)-1),"")</f>
        <v xml:space="preserve"> </v>
      </c>
      <c r="G67" s="83" t="str">
        <f>UPPER(LEFT(D67,4))&amp;" "&amp;UPPER(RIGHT(D67,3))</f>
        <v>WARW  QC</v>
      </c>
      <c r="H67" s="83" t="str">
        <f>IFERROR(MID(C67,FIND("±",SUBSTITUTE(C67," ","±",LEN(C67)-LEN(SUBSTITUTE(C67," ",""))))+1,50),"")</f>
        <v>Warwick</v>
      </c>
      <c r="I67" s="84" t="str">
        <f>UPPER(RIGHT(A67,7))</f>
        <v xml:space="preserve"> J0A1M0</v>
      </c>
    </row>
    <row r="68" spans="1:10">
      <c r="A68" s="78"/>
      <c r="B68" s="78"/>
      <c r="C68" s="78"/>
      <c r="D68" s="86"/>
      <c r="E68" s="78"/>
      <c r="F68" s="78"/>
    </row>
    <row r="69" spans="1:10" ht="15">
      <c r="A69" s="76" t="s">
        <v>113</v>
      </c>
      <c r="D69" s="87"/>
    </row>
    <row r="70" spans="1:10" s="85" customFormat="1" ht="18.75" customHeight="1">
      <c r="A70" s="88">
        <f>B9</f>
        <v>0</v>
      </c>
      <c r="B70" s="78"/>
      <c r="D70" s="86"/>
      <c r="E70" s="78"/>
      <c r="F70" s="78"/>
      <c r="G70" s="89"/>
    </row>
    <row r="71" spans="1:10" s="85" customFormat="1" ht="18.75">
      <c r="A71" s="90">
        <f>B10</f>
        <v>0</v>
      </c>
      <c r="B71" s="91" t="str">
        <f>MID(A70,1,200)</f>
        <v>0</v>
      </c>
      <c r="C71" s="91">
        <f>IFERROR(LEFT(A71,FIND("NS",A71)-1),IFERROR(LEFT(A71,FIND("QC",A71)-1),IFERROR(LEFT(A71,FIND("BC",A71)-1),IFERROR(LEFT(A71,FIND("AB",A71)-1),IFERROR(LEFT(A71,FIND("NB",A71)-1),IFERROR(LEFT(A71,FIND("ON",A71)-1),))))))</f>
        <v>0</v>
      </c>
      <c r="D71" s="92" t="str">
        <f>SUBSTITUTE(UPPER(C71 &amp;", "&amp;LEFT(E71,2))," ,",",")</f>
        <v>0, 0</v>
      </c>
      <c r="E71" s="91">
        <f>IFERROR(MID(A71,FIND("NS",A71),20),IFERROR(MID(A71,FIND("QC",A71),20),IFERROR(MID(A71,FIND("ON",A71),20),IFERROR(LEFT(A71,FIND("AB",A71)-1),IFERROR(MID(A71,FIND("BC",A71),20),IFERROR(MID(A71,FIND("NB",A71),20),))))))</f>
        <v>0</v>
      </c>
      <c r="F71" s="83" t="str">
        <f>IFERROR(LEFT(C71,FIND(H71,C71)-1),"")</f>
        <v/>
      </c>
      <c r="G71" s="83" t="str">
        <f>UPPER(LEFT(D71,4))&amp;" "&amp;UPPER(RIGHT(D71,3))</f>
        <v>0, 0 , 0</v>
      </c>
      <c r="H71" s="83" t="str">
        <f>IFERROR(MID(C71,FIND("±",SUBSTITUTE(C71," ","±",LEN(C71)-LEN(SUBSTITUTE(C71," ",""))))+1,50),"")</f>
        <v/>
      </c>
      <c r="I71" s="84" t="str">
        <f>UPPER(RIGHT(A71,7))</f>
        <v>0</v>
      </c>
    </row>
    <row r="72" spans="1:10">
      <c r="A72" s="78"/>
      <c r="B72" s="78"/>
      <c r="C72" s="78"/>
      <c r="D72" s="86"/>
      <c r="E72" s="78"/>
      <c r="F72" s="78"/>
      <c r="H72" s="270"/>
      <c r="I72" s="270"/>
    </row>
    <row r="73" spans="1:10" ht="15">
      <c r="A73" s="76" t="s">
        <v>114</v>
      </c>
      <c r="B73" s="78"/>
      <c r="C73" s="78"/>
      <c r="D73" s="86"/>
      <c r="E73" s="78"/>
      <c r="F73" s="78"/>
      <c r="H73" s="270"/>
      <c r="I73" s="270"/>
    </row>
    <row r="74" spans="1:10" ht="18.75" customHeight="1">
      <c r="A74" s="93" t="str">
        <f>C9</f>
        <v>AU RÉSIDENT</v>
      </c>
      <c r="B74" s="94"/>
      <c r="C74" s="94"/>
      <c r="D74" s="95"/>
      <c r="E74" s="94"/>
      <c r="F74" s="94"/>
      <c r="G74" s="87"/>
      <c r="H74" s="87"/>
    </row>
    <row r="75" spans="1:10" s="85" customFormat="1" ht="18.75">
      <c r="A75" s="96" t="str">
        <f>TRIM(SUBSTITUTE(C10,CHAR(160),CHAR(32)))</f>
        <v/>
      </c>
      <c r="B75" s="97" t="str">
        <f>MID(A75,15,100)</f>
        <v/>
      </c>
      <c r="C75" s="98" t="str">
        <f>IFERROR(LEFT(B75,FIND("QC",B75)-2),IFERROR(LEFT(B75,FIND("ON",B75)-2),IFERROR(LEFT(B75,FIND("NB",B75)-2),IFERROR(LEFT(B75,FIND("NS",B75)-2),""))))</f>
        <v/>
      </c>
      <c r="D75" s="99" t="e">
        <f>UPPER(H75 &amp;", "&amp;LEFT(E75,2))</f>
        <v>#VALUE!</v>
      </c>
      <c r="E75" s="97" t="e">
        <f>MID(B75,FIND("QC",B75),20)</f>
        <v>#VALUE!</v>
      </c>
      <c r="F75" s="100" t="str">
        <f>IFERROR(LEFT(C75,FIND(H75,C75)-1),"")</f>
        <v/>
      </c>
      <c r="G75" s="100" t="e">
        <f>UPPER(LEFT(D75,4))&amp;" "&amp;UPPER(RIGHT(D75,3))</f>
        <v>#VALUE!</v>
      </c>
      <c r="H75" s="83" t="str">
        <f>IFERROR(MID(C75,FIND("±",SUBSTITUTE(C75," ","±",LEN(C75)-LEN(SUBSTITUTE(C75," ",""))))+1,50),"")</f>
        <v/>
      </c>
      <c r="I75" s="4" t="str">
        <f>UPPER(LEFT(J75,4))&amp;" "&amp;UPPER(RIGHT(J75,3))</f>
        <v xml:space="preserve"> </v>
      </c>
      <c r="J75" s="101" t="str">
        <f>UPPER(RIGHT(A75,7))</f>
        <v/>
      </c>
    </row>
    <row r="76" spans="1:10">
      <c r="A76" s="78"/>
      <c r="B76" s="78"/>
      <c r="C76" s="78"/>
      <c r="D76" s="86"/>
      <c r="E76" s="78"/>
      <c r="F76" s="78"/>
    </row>
    <row r="77" spans="1:10" ht="15">
      <c r="A77" s="76" t="s">
        <v>115</v>
      </c>
      <c r="B77" s="78"/>
      <c r="C77" s="78"/>
      <c r="D77" s="78"/>
      <c r="E77" s="78"/>
      <c r="F77" s="78"/>
    </row>
    <row r="78" spans="1:10" ht="18.75" customHeight="1">
      <c r="A78" s="102">
        <f>A21</f>
        <v>0</v>
      </c>
      <c r="B78" s="78"/>
      <c r="C78" s="78"/>
      <c r="D78" s="78"/>
      <c r="E78" s="78"/>
      <c r="F78" s="78"/>
    </row>
    <row r="79" spans="1:10" s="85" customFormat="1" ht="18.75">
      <c r="A79" s="103" t="str">
        <f>A22</f>
        <v>DENISE DAIGLE</v>
      </c>
      <c r="B79" s="104" t="str">
        <f>MID(A79,1,100)</f>
        <v>DENISE DAIGLE</v>
      </c>
      <c r="C79" s="105" t="e">
        <f>LEFT(B79,FIND("QC",B79)-2)</f>
        <v>#VALUE!</v>
      </c>
      <c r="D79" s="104" t="e">
        <f>MID(C79,FIND("±",SUBSTITUTE(C79," ","±",LEN(C79)-LEN(SUBSTITUTE(C79," ",""))))+1,50)</f>
        <v>#VALUE!</v>
      </c>
      <c r="E79" s="104" t="e">
        <f>MID(B79,FIND("QC",B79),20)</f>
        <v>#VALUE!</v>
      </c>
      <c r="F79" s="104" t="e">
        <f>LEFT(C79,FIND(D79,C79)-2)</f>
        <v>#VALUE!</v>
      </c>
      <c r="G79" s="89" t="s">
        <v>116</v>
      </c>
      <c r="H79" s="67" t="e">
        <f>UPPER(RIGHT(E79,7))</f>
        <v>#VALUE!</v>
      </c>
      <c r="I79" s="63" t="str">
        <f>UPPER(RIGHT(A79,7))</f>
        <v xml:space="preserve"> DAIGLE</v>
      </c>
    </row>
    <row r="80" spans="1:10">
      <c r="A80" s="4" t="str">
        <f>A20</f>
        <v>SI  FACTURER  LA COMPAGNIE  COPIER ICI</v>
      </c>
    </row>
    <row r="82" spans="1:7" s="112" customFormat="1" ht="15">
      <c r="A82" s="106" t="s">
        <v>117</v>
      </c>
      <c r="B82" s="107"/>
      <c r="C82" s="107"/>
      <c r="D82" s="108"/>
      <c r="E82" s="109" t="s">
        <v>118</v>
      </c>
      <c r="F82" s="110" t="s">
        <v>119</v>
      </c>
      <c r="G82" s="111"/>
    </row>
    <row r="83" spans="1:7" s="112" customFormat="1" ht="15">
      <c r="A83" s="113" t="s">
        <v>120</v>
      </c>
      <c r="B83" s="107"/>
      <c r="C83" s="107"/>
      <c r="D83" s="108"/>
      <c r="E83" s="114">
        <v>42062</v>
      </c>
      <c r="F83" s="115">
        <v>8</v>
      </c>
      <c r="G83" s="111"/>
    </row>
    <row r="84" spans="1:7" s="112" customFormat="1" ht="15">
      <c r="A84" s="116"/>
      <c r="B84" s="117"/>
      <c r="C84" s="118"/>
      <c r="D84" s="119"/>
      <c r="E84" s="120"/>
      <c r="F84" s="120"/>
      <c r="G84" s="111"/>
    </row>
    <row r="85" spans="1:7" s="112" customFormat="1" ht="15">
      <c r="A85" s="121" t="s">
        <v>43</v>
      </c>
      <c r="B85" s="121" t="s">
        <v>44</v>
      </c>
      <c r="C85" s="121" t="s">
        <v>121</v>
      </c>
      <c r="D85" s="122" t="s">
        <v>46</v>
      </c>
      <c r="E85" s="122" t="s">
        <v>47</v>
      </c>
      <c r="F85" s="123" t="str">
        <f>LEFT(C91,FIND(D91,C91)-2)</f>
        <v>631 Sandcherry Dr</v>
      </c>
      <c r="G85" s="124" t="str">
        <f>UPPER(RIGHT(A83,7))</f>
        <v> G6P4G3</v>
      </c>
    </row>
    <row r="86" spans="1:7" s="112" customFormat="1" ht="15">
      <c r="A86" s="125" t="str">
        <f>UPPER(A82)</f>
        <v>J SCOTT &amp; JODI EASTON</v>
      </c>
      <c r="B86" s="126" t="str">
        <f>IFERROR(UPPER(F85),"")</f>
        <v>631 SANDCHERRY DR</v>
      </c>
      <c r="C86" s="127" t="str">
        <f>UPPER(D91 &amp;", QC")</f>
        <v>VICTO, QC</v>
      </c>
      <c r="D86" s="128" t="str">
        <f>UPPER(LEFT(G85,4))&amp;" "&amp;UPPER(RIGHT(G85,3))</f>
        <v> G6P 4G3</v>
      </c>
      <c r="E86" s="129" t="str">
        <f>UPPER(LEFT(A83,14))</f>
        <v>(905) 521-0328</v>
      </c>
      <c r="F86" s="130"/>
      <c r="G86" s="111"/>
    </row>
    <row r="87" spans="1:7" s="112" customFormat="1" ht="14.25">
      <c r="A87" s="116"/>
      <c r="B87" s="116"/>
      <c r="C87" s="116"/>
      <c r="D87" s="119"/>
      <c r="E87" s="119"/>
      <c r="F87" s="131"/>
      <c r="G87" s="111"/>
    </row>
    <row r="88" spans="1:7" s="112" customFormat="1" ht="14.25">
      <c r="A88" s="116"/>
      <c r="B88" s="116"/>
      <c r="C88" s="116"/>
      <c r="D88" s="119"/>
      <c r="E88" s="119"/>
      <c r="F88" s="119"/>
      <c r="G88" s="111"/>
    </row>
    <row r="89" spans="1:7" s="112" customFormat="1" ht="15">
      <c r="A89" s="132" t="s">
        <v>112</v>
      </c>
      <c r="B89" s="116"/>
      <c r="C89" s="116"/>
      <c r="D89" s="119"/>
      <c r="E89" s="119"/>
      <c r="F89" s="133"/>
      <c r="G89" s="111"/>
    </row>
    <row r="90" spans="1:7" s="112" customFormat="1" ht="15">
      <c r="A90" s="134" t="str">
        <f>A82</f>
        <v>J Scott &amp; Jodi Easton</v>
      </c>
      <c r="B90" s="134"/>
      <c r="C90" s="81"/>
      <c r="D90" s="128"/>
      <c r="E90" s="128"/>
      <c r="F90" s="83"/>
      <c r="G90" s="111"/>
    </row>
    <row r="91" spans="1:7" s="112" customFormat="1" ht="15">
      <c r="A91" s="135" t="str">
        <f>TRIM(SUBSTITUTE(A83,CHAR(160),CHAR(32)))</f>
        <v>(905) 521-0328631 Sandcherry Dr VICTO NB G6P4G3</v>
      </c>
      <c r="B91" s="134" t="str">
        <f>MID(A91,15,100)</f>
        <v>631 Sandcherry Dr VICTO NB G6P4G3</v>
      </c>
      <c r="C91" s="81" t="str">
        <f>IFERROR(LEFT(B91,FIND("QC",B91)-2),IFERROR(LEFT(B91,FIND("ON",B91)-2),IFERROR(LEFT(B91,FIND("NB",B91)-2),IFERROR(LEFT(B91,FIND("NS",B91)-2),""))))</f>
        <v>631 Sandcherry Dr VICTO</v>
      </c>
      <c r="D91" s="83" t="str">
        <f>IFERROR(MID(C91,FIND("±",SUBSTITUTE(C91," ","±",LEN(C91)-LEN(SUBSTITUTE(C91," ",""))))+1,50),"")</f>
        <v>VICTO</v>
      </c>
      <c r="E91" s="83" t="str">
        <f>IFERROR(MID(B91,FIND("QC",B91),20),IFERROR(MID(B91,FIND("ON",B91),20),IFERROR(MID(B91,FIND("NB",B91),20),IFERROR(MID(B91,FIND("NS",B91),20),""))))</f>
        <v>NB G6P4G3</v>
      </c>
      <c r="F91" s="83" t="str">
        <f>IFERROR(LEFT(C91,FIND(D91,C91)-1),"")</f>
        <v xml:space="preserve">631 Sandcherry Dr </v>
      </c>
      <c r="G91" s="111"/>
    </row>
    <row r="92" spans="1:7" s="112" customFormat="1" ht="14.25">
      <c r="A92" s="136"/>
      <c r="B92" s="136"/>
      <c r="C92" s="136"/>
      <c r="D92" s="137"/>
      <c r="E92" s="137"/>
      <c r="F92" s="137"/>
      <c r="G92" s="111"/>
    </row>
    <row r="93" spans="1:7" s="112" customFormat="1" ht="14.25">
      <c r="A93" s="116"/>
      <c r="B93" s="116"/>
      <c r="C93" s="116"/>
      <c r="D93" s="119"/>
      <c r="E93" s="119"/>
      <c r="F93" s="119"/>
      <c r="G93" s="111"/>
    </row>
  </sheetData>
  <mergeCells count="41">
    <mergeCell ref="E47:F47"/>
    <mergeCell ref="J59:K59"/>
    <mergeCell ref="H72:I72"/>
    <mergeCell ref="H73:I73"/>
    <mergeCell ref="N21:R21"/>
    <mergeCell ref="G37:H37"/>
    <mergeCell ref="B24:E24"/>
    <mergeCell ref="B25:E25"/>
    <mergeCell ref="B26:E26"/>
    <mergeCell ref="B27:E27"/>
    <mergeCell ref="C29:D29"/>
    <mergeCell ref="C30:D30"/>
    <mergeCell ref="L30:R30"/>
    <mergeCell ref="B31:J31"/>
    <mergeCell ref="J34:K34"/>
    <mergeCell ref="J35:K35"/>
    <mergeCell ref="G36:H36"/>
    <mergeCell ref="C44:G44"/>
    <mergeCell ref="E46:F46"/>
    <mergeCell ref="G17:H17"/>
    <mergeCell ref="I17:J17"/>
    <mergeCell ref="G18:H18"/>
    <mergeCell ref="I18:J18"/>
    <mergeCell ref="E21:F21"/>
    <mergeCell ref="J21:K21"/>
    <mergeCell ref="J9:K9"/>
    <mergeCell ref="F11:G11"/>
    <mergeCell ref="F12:G12"/>
    <mergeCell ref="G16:H16"/>
    <mergeCell ref="I16:J16"/>
    <mergeCell ref="F10:G10"/>
    <mergeCell ref="D1:E1"/>
    <mergeCell ref="F1:G1"/>
    <mergeCell ref="H1:H2"/>
    <mergeCell ref="E4:F4"/>
    <mergeCell ref="G4:H4"/>
    <mergeCell ref="D7:E7"/>
    <mergeCell ref="D8:E8"/>
    <mergeCell ref="F8:G8"/>
    <mergeCell ref="D9:E9"/>
    <mergeCell ref="F9:G9"/>
  </mergeCells>
  <dataValidations count="10">
    <dataValidation type="list" allowBlank="1" showInputMessage="1" sqref="A2:B2">
      <formula1>VILLLE</formula1>
    </dataValidation>
    <dataValidation type="list" allowBlank="1" showInputMessage="1" showErrorMessage="1" sqref="D6">
      <formula1>NBRHOM</formula1>
    </dataValidation>
    <dataValidation type="list" allowBlank="1" showInputMessage="1" showErrorMessage="1" sqref="E6">
      <formula1>CHARGEM</formula1>
    </dataValidation>
    <dataValidation type="list" allowBlank="1" showInputMessage="1" showErrorMessage="1" sqref="G6">
      <formula1>PPOIDS</formula1>
    </dataValidation>
    <dataValidation type="list" allowBlank="1" showInputMessage="1" showErrorMessage="1" sqref="H6">
      <formula1>MIN</formula1>
    </dataValidation>
    <dataValidation type="list" allowBlank="1" showInputMessage="1" showErrorMessage="1" sqref="J6">
      <formula1>ASS</formula1>
    </dataValidation>
    <dataValidation type="list" allowBlank="1" showInputMessage="1" showErrorMessage="1" sqref="H11">
      <formula1>TEMPSLV</formula1>
    </dataValidation>
    <dataValidation type="list" allowBlank="1" showInputMessage="1" sqref="I9:I11">
      <formula1>TEEMP</formula1>
    </dataValidation>
    <dataValidation type="list" allowBlank="1" showInputMessage="1" sqref="B26:E27">
      <formula1>DESTINAT</formula1>
    </dataValidation>
    <dataValidation type="list" allowBlank="1" showInputMessage="1" showErrorMessage="1" sqref="F83">
      <formula1>efsad</formula1>
    </dataValidation>
  </dataValidations>
  <hyperlinks>
    <hyperlink ref="J59" r:id="rId1" display="LIVRE RESERVAATION"/>
    <hyperlink ref="J59:K59" r:id="rId2" display="LIVRE RESERVATION"/>
    <hyperlink ref="H63" r:id="rId3"/>
    <hyperlink ref="F1" r:id="rId4"/>
    <hyperlink ref="B8" r:id="rId5"/>
    <hyperlink ref="D1:E1" r:id="rId6" display="GOOGLE MAPS (RESIDENCE)"/>
    <hyperlink ref="D85" r:id="rId7"/>
    <hyperlink ref="E85" r:id="rId8"/>
    <hyperlink ref="C1" r:id="rId9"/>
    <hyperlink ref="D17" r:id="rId10"/>
    <hyperlink ref="E17" r:id="rId11"/>
    <hyperlink ref="K17" r:id="rId12"/>
    <hyperlink ref="C8" r:id="rId13"/>
    <hyperlink ref="D7:E7" r:id="rId14" display=" ROLE FONCIER EXTERIEUR"/>
    <hyperlink ref="D8:E8" r:id="rId15" display="RECH ROLE FONCIER-TAXES VICTORIAVILLE"/>
    <hyperlink ref="A8" r:id="rId16"/>
    <hyperlink ref="H1" r:id="rId17"/>
  </hyperlinks>
  <pageMargins left="0" right="0" top="0" bottom="0" header="0" footer="0"/>
  <pageSetup orientation="portrait" horizontalDpi="300" verticalDpi="300" r:id="rId18"/>
  <drawing r:id="rId19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2016-04-20T18:54:52Z</dcterms:created>
  <dcterms:modified xsi:type="dcterms:W3CDTF">2016-04-21T10:37:58Z</dcterms:modified>
</cp:coreProperties>
</file>