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Calcul repartition" sheetId="1" r:id="rId1"/>
    <sheet name="Feuil2" sheetId="2" r:id="rId2"/>
    <sheet name="Feuil1" sheetId="3" r:id="rId3"/>
  </sheets>
  <calcPr calcId="125725"/>
</workbook>
</file>

<file path=xl/calcChain.xml><?xml version="1.0" encoding="utf-8"?>
<calcChain xmlns="http://schemas.openxmlformats.org/spreadsheetml/2006/main">
  <c r="C40" i="1"/>
  <c r="C39"/>
  <c r="C38"/>
  <c r="E3"/>
  <c r="G37"/>
  <c r="H37"/>
  <c r="G36"/>
  <c r="D23"/>
  <c r="E23" s="1"/>
  <c r="G23" s="1"/>
  <c r="F23"/>
  <c r="H23"/>
  <c r="D5"/>
  <c r="E5"/>
  <c r="F5"/>
  <c r="G5"/>
  <c r="H5"/>
  <c r="D6"/>
  <c r="E6" s="1"/>
  <c r="G6" s="1"/>
  <c r="F6"/>
  <c r="H6"/>
  <c r="L2"/>
  <c r="D3"/>
  <c r="F3" s="1"/>
  <c r="H3" s="1"/>
  <c r="C41" l="1"/>
  <c r="D24"/>
  <c r="D7"/>
  <c r="D4"/>
  <c r="G3"/>
  <c r="F24" l="1"/>
  <c r="H24" s="1"/>
  <c r="E24"/>
  <c r="G24" s="1"/>
  <c r="D25"/>
  <c r="F7"/>
  <c r="H7" s="1"/>
  <c r="E7"/>
  <c r="G7" s="1"/>
  <c r="D8"/>
  <c r="E4"/>
  <c r="G4" s="1"/>
  <c r="F4"/>
  <c r="H4" s="1"/>
  <c r="E25" l="1"/>
  <c r="G25" s="1"/>
  <c r="D26"/>
  <c r="F25"/>
  <c r="H25" s="1"/>
  <c r="E8"/>
  <c r="G8" s="1"/>
  <c r="D9"/>
  <c r="F8"/>
  <c r="H8" s="1"/>
  <c r="F26" l="1"/>
  <c r="H26" s="1"/>
  <c r="E26"/>
  <c r="G26" s="1"/>
  <c r="D27"/>
  <c r="F9"/>
  <c r="H9" s="1"/>
  <c r="E9"/>
  <c r="G9" s="1"/>
  <c r="D10"/>
  <c r="E27" l="1"/>
  <c r="G27" s="1"/>
  <c r="D28"/>
  <c r="F27"/>
  <c r="H27" s="1"/>
  <c r="E10"/>
  <c r="G10" s="1"/>
  <c r="D11"/>
  <c r="F10"/>
  <c r="H10" s="1"/>
  <c r="F28" l="1"/>
  <c r="H28" s="1"/>
  <c r="E28"/>
  <c r="G28" s="1"/>
  <c r="D29"/>
  <c r="F11"/>
  <c r="H11" s="1"/>
  <c r="E11"/>
  <c r="G11" s="1"/>
  <c r="D12"/>
  <c r="E29" l="1"/>
  <c r="G29" s="1"/>
  <c r="D30"/>
  <c r="F29"/>
  <c r="H29" s="1"/>
  <c r="E12"/>
  <c r="G12" s="1"/>
  <c r="D13"/>
  <c r="F12"/>
  <c r="H12" s="1"/>
  <c r="F30" l="1"/>
  <c r="H30" s="1"/>
  <c r="D31"/>
  <c r="E30"/>
  <c r="G30" s="1"/>
  <c r="F13"/>
  <c r="H13" s="1"/>
  <c r="E13"/>
  <c r="G13" s="1"/>
  <c r="D14"/>
  <c r="E31" l="1"/>
  <c r="G31" s="1"/>
  <c r="D32"/>
  <c r="F31"/>
  <c r="H31" s="1"/>
  <c r="E14"/>
  <c r="G14" s="1"/>
  <c r="D15"/>
  <c r="F14"/>
  <c r="H14" s="1"/>
  <c r="F32" l="1"/>
  <c r="H32" s="1"/>
  <c r="E32"/>
  <c r="G32" s="1"/>
  <c r="D33"/>
  <c r="F15"/>
  <c r="H15" s="1"/>
  <c r="E15"/>
  <c r="G15" s="1"/>
  <c r="D16"/>
  <c r="E33" l="1"/>
  <c r="G33" s="1"/>
  <c r="D34"/>
  <c r="F33"/>
  <c r="H33" s="1"/>
  <c r="E16"/>
  <c r="G16" s="1"/>
  <c r="D17"/>
  <c r="F16"/>
  <c r="H16" s="1"/>
  <c r="F34" l="1"/>
  <c r="H34" s="1"/>
  <c r="D35"/>
  <c r="E34"/>
  <c r="G34" s="1"/>
  <c r="F17"/>
  <c r="H17" s="1"/>
  <c r="E17"/>
  <c r="G17" s="1"/>
  <c r="D18"/>
  <c r="E35" l="1"/>
  <c r="G35" s="1"/>
  <c r="D36"/>
  <c r="F35"/>
  <c r="H35" s="1"/>
  <c r="E18"/>
  <c r="G18" s="1"/>
  <c r="K4" s="1"/>
  <c r="D19"/>
  <c r="F18"/>
  <c r="H18" s="1"/>
  <c r="F36" l="1"/>
  <c r="H36" s="1"/>
  <c r="E36"/>
  <c r="D37"/>
  <c r="F19"/>
  <c r="H19" s="1"/>
  <c r="E19"/>
  <c r="G19" s="1"/>
  <c r="D20"/>
  <c r="E37" l="1"/>
  <c r="F37"/>
  <c r="E20"/>
  <c r="G20" s="1"/>
  <c r="D21"/>
  <c r="F20"/>
  <c r="H20" s="1"/>
  <c r="F21" l="1"/>
  <c r="H21" s="1"/>
  <c r="E21"/>
  <c r="G21" s="1"/>
  <c r="D22"/>
  <c r="E22" l="1"/>
  <c r="G22" s="1"/>
  <c r="F22"/>
  <c r="H22" s="1"/>
  <c r="L4" l="1"/>
  <c r="L5" s="1"/>
  <c r="K5"/>
  <c r="K7" l="1"/>
  <c r="M4" s="1"/>
  <c r="M5" s="1"/>
  <c r="N4" l="1"/>
  <c r="N6" s="1"/>
  <c r="N7" s="1"/>
  <c r="N5" l="1"/>
</calcChain>
</file>

<file path=xl/sharedStrings.xml><?xml version="1.0" encoding="utf-8"?>
<sst xmlns="http://schemas.openxmlformats.org/spreadsheetml/2006/main" count="52" uniqueCount="51">
  <si>
    <t>Angle rds</t>
  </si>
  <si>
    <t>Cos</t>
  </si>
  <si>
    <t>Sin</t>
  </si>
  <si>
    <t>Somme</t>
  </si>
  <si>
    <t>sinus</t>
  </si>
  <si>
    <t>cosinus</t>
  </si>
  <si>
    <t>Angle relatif</t>
  </si>
  <si>
    <t>Résultante calculée</t>
  </si>
  <si>
    <t>g .m</t>
  </si>
  <si>
    <r>
      <t>Angle réel calculé (</t>
    </r>
    <r>
      <rPr>
        <i/>
        <sz val="8"/>
        <rFont val="Symbol"/>
        <family val="1"/>
        <charset val="2"/>
      </rPr>
      <t>a</t>
    </r>
    <r>
      <rPr>
        <i/>
        <sz val="8"/>
        <rFont val="Arial"/>
        <family val="2"/>
      </rPr>
      <t>)</t>
    </r>
  </si>
  <si>
    <t>deg (°)</t>
  </si>
  <si>
    <t>Valeur de résultante cible</t>
  </si>
  <si>
    <t>LEGENDE</t>
  </si>
  <si>
    <t>PROBLEME</t>
  </si>
  <si>
    <t>Je voudrais soit : (par l'utilisation du solver d'Excel,fonctions loop ou autres)</t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</si>
  <si>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cas</t>
    </r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</si>
  <si>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cas</t>
    </r>
  </si>
  <si>
    <r>
      <t>4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cas</t>
    </r>
  </si>
  <si>
    <t>Masse</t>
  </si>
  <si>
    <t>identification pièce</t>
  </si>
  <si>
    <t>Emplacement</t>
  </si>
  <si>
    <t>Nombre de pièces sur la roue :</t>
  </si>
  <si>
    <t>deg</t>
  </si>
  <si>
    <t>Espace angulaire entre 2 pièces</t>
  </si>
  <si>
    <t>Information : Les masses des pièces dans la colonne C ont été placés arbitrairement par ordre croissant</t>
  </si>
  <si>
    <t>Masse*Cos</t>
  </si>
  <si>
    <t>Masse* Sin</t>
  </si>
  <si>
    <t>Valeur mini</t>
  </si>
  <si>
    <t>Valeur MAXI</t>
  </si>
  <si>
    <t>MOYENNE</t>
  </si>
  <si>
    <t>Ecart Maxi-mini</t>
  </si>
  <si>
    <t>Valeur a rentrer</t>
  </si>
  <si>
    <t>Valeurs issues d'une formule</t>
  </si>
  <si>
    <t>Exemple : La pièce n°15 aura toujours une masse de 11,6g</t>
  </si>
  <si>
    <t>Grossierement, je voudrais pouvoir replacer les pièces dans un certain ordre pour pouvoir respecter les conditions que je me fixe</t>
  </si>
  <si>
    <t>pouvoir imposer certains types d'ailettes a des positions bien précises &amp; avoir une résultante nulle ou approchant de zéro (exemple une pièce avec un suffixe A sera placé dans un emplacement paire)</t>
  </si>
  <si>
    <t>avoir une résultante nulle ou approchant de zéro (cellule K8) , dans ce 1er cas l'angle ne nous interesse pas, il peut se situer ente 0° &amp; 360°  (la celllule K7 devra être égale a la cellule K8)</t>
  </si>
  <si>
    <t>pouvoir imposer certains types d'ailettes a des positions bien précises &amp; avoir une résultante égale ou approchant de X (cellule K9) &amp; un angle a voulu ou approchant (cellule N9)</t>
  </si>
  <si>
    <r>
      <t xml:space="preserve">avoir une résultante égale ou approchant de X (cellule Q9) &amp; un angle </t>
    </r>
    <r>
      <rPr>
        <sz val="10"/>
        <rFont val="Symbol"/>
        <family val="1"/>
        <charset val="2"/>
      </rPr>
      <t>a</t>
    </r>
    <r>
      <rPr>
        <sz val="10"/>
        <rFont val="Arial"/>
        <family val="2"/>
      </rPr>
      <t xml:space="preserve"> voulu ou approchant (cellule N9)</t>
    </r>
  </si>
  <si>
    <t>par une permutation des pièces (en gardant l'attribution du numéro d'identification de la pièce avec sa masse)</t>
  </si>
  <si>
    <t>Bonjour,</t>
  </si>
  <si>
    <t xml:space="preserve">J'ai une problématique, </t>
  </si>
  <si>
    <t>Sur une roue, je dois placer 35 pièces qui ont des masses différentes &amp; je voudrais minimiser le balourd résiduel de cette roue</t>
  </si>
  <si>
    <t>Le principe étant de permuter les cellules contenant les masses des pièces</t>
  </si>
  <si>
    <t>Le balourd généré est calculé en automatique voir cellule"K7" &amp; "N7" pour l'emplacement angulaire du balourd</t>
  </si>
  <si>
    <t>J'ai une condition a respecter : Le balourd résiduel de la roue doit être égal ou approchant de 0</t>
  </si>
  <si>
    <t>Je n'ai pas de connaissance en VBA mais a priori, la fonction boucle ou le solveur doit être capable de m'automatiser le calcul</t>
  </si>
  <si>
    <t>Quelqu'un peut-il m'aider,</t>
  </si>
  <si>
    <t>Voir fichier joint,</t>
  </si>
  <si>
    <t>Merci d'avance</t>
  </si>
  <si>
    <t>Permutation de cellule automatisée</t>
  </si>
</sst>
</file>

<file path=xl/styles.xml><?xml version="1.0" encoding="utf-8"?>
<styleSheet xmlns="http://schemas.openxmlformats.org/spreadsheetml/2006/main">
  <numFmts count="1">
    <numFmt numFmtId="164" formatCode="0.000"/>
  </numFmts>
  <fonts count="17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  <font>
      <b/>
      <i/>
      <sz val="10"/>
      <name val="Arial"/>
      <family val="2"/>
    </font>
    <font>
      <i/>
      <sz val="8"/>
      <name val="Symbol"/>
      <family val="1"/>
      <charset val="2"/>
    </font>
    <font>
      <vertAlign val="superscript"/>
      <sz val="10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sz val="10"/>
      <name val="Symbol"/>
      <family val="1"/>
      <charset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41">
    <border>
      <left/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left"/>
    </xf>
    <xf numFmtId="2" fontId="2" fillId="0" borderId="5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9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/>
    </xf>
    <xf numFmtId="2" fontId="12" fillId="2" borderId="12" xfId="0" applyNumberFormat="1" applyFont="1" applyFill="1" applyBorder="1" applyAlignment="1">
      <alignment horizontal="center"/>
    </xf>
    <xf numFmtId="0" fontId="13" fillId="0" borderId="0" xfId="0" applyFont="1"/>
    <xf numFmtId="0" fontId="16" fillId="0" borderId="0" xfId="0" applyFont="1"/>
    <xf numFmtId="164" fontId="16" fillId="0" borderId="0" xfId="0" applyNumberFormat="1" applyFont="1"/>
    <xf numFmtId="2" fontId="12" fillId="2" borderId="16" xfId="0" applyNumberFormat="1" applyFont="1" applyFill="1" applyBorder="1" applyAlignment="1">
      <alignment horizontal="center"/>
    </xf>
    <xf numFmtId="2" fontId="12" fillId="2" borderId="17" xfId="0" applyNumberFormat="1" applyFont="1" applyFill="1" applyBorder="1" applyAlignment="1">
      <alignment horizontal="center"/>
    </xf>
    <xf numFmtId="2" fontId="12" fillId="2" borderId="18" xfId="0" applyNumberFormat="1" applyFont="1" applyFill="1" applyBorder="1" applyAlignment="1">
      <alignment horizontal="center"/>
    </xf>
    <xf numFmtId="2" fontId="12" fillId="2" borderId="19" xfId="0" applyNumberFormat="1" applyFont="1" applyFill="1" applyBorder="1" applyAlignment="1">
      <alignment horizontal="center"/>
    </xf>
    <xf numFmtId="2" fontId="12" fillId="2" borderId="20" xfId="0" applyNumberFormat="1" applyFont="1" applyFill="1" applyBorder="1" applyAlignment="1">
      <alignment horizontal="center"/>
    </xf>
    <xf numFmtId="2" fontId="12" fillId="2" borderId="21" xfId="0" applyNumberFormat="1" applyFont="1" applyFill="1" applyBorder="1" applyAlignment="1">
      <alignment horizontal="center"/>
    </xf>
    <xf numFmtId="2" fontId="12" fillId="2" borderId="22" xfId="0" applyNumberFormat="1" applyFont="1" applyFill="1" applyBorder="1" applyAlignment="1">
      <alignment horizontal="center"/>
    </xf>
    <xf numFmtId="0" fontId="15" fillId="0" borderId="28" xfId="0" applyFont="1" applyFill="1" applyBorder="1" applyAlignment="1">
      <alignment horizontal="center"/>
    </xf>
    <xf numFmtId="0" fontId="15" fillId="0" borderId="30" xfId="0" applyFont="1" applyFill="1" applyBorder="1" applyAlignment="1">
      <alignment horizontal="center"/>
    </xf>
    <xf numFmtId="0" fontId="15" fillId="0" borderId="29" xfId="0" applyFont="1" applyFill="1" applyBorder="1" applyAlignment="1">
      <alignment horizontal="center"/>
    </xf>
    <xf numFmtId="164" fontId="15" fillId="0" borderId="33" xfId="0" applyNumberFormat="1" applyFont="1" applyFill="1" applyBorder="1" applyAlignment="1">
      <alignment horizontal="center"/>
    </xf>
    <xf numFmtId="164" fontId="15" fillId="0" borderId="8" xfId="0" applyNumberFormat="1" applyFont="1" applyFill="1" applyBorder="1" applyAlignment="1">
      <alignment horizontal="center"/>
    </xf>
    <xf numFmtId="164" fontId="15" fillId="0" borderId="11" xfId="0" applyNumberFormat="1" applyFont="1" applyFill="1" applyBorder="1" applyAlignment="1">
      <alignment horizontal="center"/>
    </xf>
    <xf numFmtId="49" fontId="15" fillId="0" borderId="23" xfId="0" applyNumberFormat="1" applyFont="1" applyFill="1" applyBorder="1" applyAlignment="1">
      <alignment horizontal="center"/>
    </xf>
    <xf numFmtId="49" fontId="15" fillId="0" borderId="24" xfId="0" applyNumberFormat="1" applyFont="1" applyFill="1" applyBorder="1" applyAlignment="1">
      <alignment horizontal="center"/>
    </xf>
    <xf numFmtId="49" fontId="15" fillId="0" borderId="35" xfId="0" applyNumberFormat="1" applyFont="1" applyFill="1" applyBorder="1" applyAlignment="1">
      <alignment horizontal="center"/>
    </xf>
    <xf numFmtId="49" fontId="15" fillId="0" borderId="34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left" vertical="center"/>
    </xf>
    <xf numFmtId="2" fontId="4" fillId="0" borderId="36" xfId="0" applyNumberFormat="1" applyFont="1" applyFill="1" applyBorder="1" applyAlignment="1">
      <alignment horizontal="center" vertical="center"/>
    </xf>
    <xf numFmtId="164" fontId="15" fillId="0" borderId="37" xfId="0" applyNumberFormat="1" applyFont="1" applyFill="1" applyBorder="1" applyAlignment="1">
      <alignment horizontal="center"/>
    </xf>
    <xf numFmtId="2" fontId="12" fillId="2" borderId="38" xfId="0" applyNumberFormat="1" applyFont="1" applyFill="1" applyBorder="1" applyAlignment="1">
      <alignment horizontal="center"/>
    </xf>
    <xf numFmtId="2" fontId="12" fillId="2" borderId="39" xfId="0" applyNumberFormat="1" applyFont="1" applyFill="1" applyBorder="1" applyAlignment="1">
      <alignment horizontal="center"/>
    </xf>
    <xf numFmtId="2" fontId="12" fillId="2" borderId="40" xfId="0" applyNumberFormat="1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/>
    <xf numFmtId="2" fontId="11" fillId="0" borderId="14" xfId="0" applyNumberFormat="1" applyFont="1" applyFill="1" applyBorder="1" applyAlignment="1">
      <alignment horizontal="center" vertical="center"/>
    </xf>
    <xf numFmtId="2" fontId="11" fillId="0" borderId="26" xfId="0" applyNumberFormat="1" applyFont="1" applyBorder="1" applyAlignment="1">
      <alignment horizontal="center"/>
    </xf>
    <xf numFmtId="2" fontId="11" fillId="0" borderId="15" xfId="0" applyNumberFormat="1" applyFont="1" applyFill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horizont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wrapText="1"/>
    </xf>
    <xf numFmtId="2" fontId="11" fillId="0" borderId="13" xfId="0" applyNumberFormat="1" applyFont="1" applyFill="1" applyBorder="1" applyAlignment="1">
      <alignment horizontal="center" vertical="center"/>
    </xf>
    <xf numFmtId="2" fontId="11" fillId="0" borderId="25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left" vertical="center"/>
    </xf>
    <xf numFmtId="2" fontId="2" fillId="0" borderId="8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left" vertical="center" wrapText="1"/>
    </xf>
    <xf numFmtId="2" fontId="2" fillId="0" borderId="8" xfId="0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1"/>
  <sheetViews>
    <sheetView tabSelected="1" topLeftCell="C1" workbookViewId="0">
      <selection activeCell="K7" sqref="K7"/>
    </sheetView>
  </sheetViews>
  <sheetFormatPr baseColWidth="10" defaultRowHeight="15.75"/>
  <cols>
    <col min="1" max="1" width="17.42578125" style="38" customWidth="1"/>
    <col min="2" max="2" width="17.140625" style="38" customWidth="1"/>
    <col min="3" max="3" width="13" style="38" customWidth="1"/>
    <col min="4" max="4" width="8.7109375" style="37" bestFit="1" customWidth="1"/>
    <col min="5" max="6" width="4.5703125" style="37" bestFit="1" customWidth="1"/>
    <col min="7" max="7" width="10" style="37" bestFit="1" customWidth="1"/>
    <col min="8" max="8" width="9.7109375" style="37" bestFit="1" customWidth="1"/>
    <col min="9" max="9" width="16.85546875" customWidth="1"/>
    <col min="10" max="10" width="24.7109375" customWidth="1"/>
    <col min="11" max="11" width="15" customWidth="1"/>
    <col min="12" max="12" width="9" customWidth="1"/>
    <col min="13" max="13" width="22.85546875" customWidth="1"/>
    <col min="15" max="15" width="6.5703125" customWidth="1"/>
  </cols>
  <sheetData>
    <row r="1" spans="1:22" ht="15">
      <c r="A1" s="73" t="s">
        <v>20</v>
      </c>
      <c r="B1" s="77" t="s">
        <v>19</v>
      </c>
      <c r="C1" s="75" t="s">
        <v>18</v>
      </c>
      <c r="D1" s="79" t="s">
        <v>0</v>
      </c>
      <c r="E1" s="69" t="s">
        <v>1</v>
      </c>
      <c r="F1" s="69" t="s">
        <v>2</v>
      </c>
      <c r="G1" s="69" t="s">
        <v>25</v>
      </c>
      <c r="H1" s="71" t="s">
        <v>26</v>
      </c>
      <c r="I1" s="1"/>
      <c r="J1" s="66" t="s">
        <v>21</v>
      </c>
      <c r="K1" s="67"/>
      <c r="L1" s="2">
        <v>35</v>
      </c>
      <c r="M1" s="3"/>
      <c r="N1" s="3"/>
      <c r="O1" s="4"/>
      <c r="P1" s="4"/>
      <c r="Q1" s="4"/>
      <c r="R1" s="4"/>
      <c r="S1" s="4"/>
      <c r="T1" s="4"/>
      <c r="U1" s="4"/>
      <c r="V1" s="4"/>
    </row>
    <row r="2" spans="1:22" thickBot="1">
      <c r="A2" s="74"/>
      <c r="B2" s="78"/>
      <c r="C2" s="76"/>
      <c r="D2" s="80"/>
      <c r="E2" s="70"/>
      <c r="F2" s="70"/>
      <c r="G2" s="70"/>
      <c r="H2" s="72"/>
      <c r="I2" s="1"/>
      <c r="J2" s="66" t="s">
        <v>23</v>
      </c>
      <c r="K2" s="68"/>
      <c r="L2" s="34">
        <f>360/L1</f>
        <v>10.285714285714286</v>
      </c>
      <c r="M2" s="33" t="s">
        <v>22</v>
      </c>
      <c r="N2" s="3"/>
      <c r="O2" s="5"/>
      <c r="P2" s="5"/>
      <c r="Q2" s="5"/>
      <c r="R2" s="5"/>
      <c r="S2" s="5"/>
      <c r="T2" s="5"/>
      <c r="U2" s="5"/>
      <c r="V2" s="5"/>
    </row>
    <row r="3" spans="1:22" ht="15" customHeight="1" thickBot="1">
      <c r="A3" s="47">
        <v>1</v>
      </c>
      <c r="B3" s="53">
        <v>1</v>
      </c>
      <c r="C3" s="62">
        <v>11.55</v>
      </c>
      <c r="D3" s="63">
        <f>(2*PI()/$L$1)</f>
        <v>0.17951958020513104</v>
      </c>
      <c r="E3" s="64">
        <f>COS(D3)</f>
        <v>0.98392958859862967</v>
      </c>
      <c r="F3" s="64">
        <f t="shared" ref="F3:F22" si="0">SIN(D3)</f>
        <v>0.17855689479863665</v>
      </c>
      <c r="G3" s="64">
        <f t="shared" ref="G3:G22" si="1">C3*E3</f>
        <v>11.364386748314173</v>
      </c>
      <c r="H3" s="65">
        <f t="shared" ref="H3:H22" si="2">C3*F3</f>
        <v>2.0623321349242536</v>
      </c>
      <c r="I3" s="1"/>
      <c r="J3" s="6"/>
      <c r="K3" s="7"/>
      <c r="L3" s="7"/>
      <c r="M3" s="7" t="s">
        <v>4</v>
      </c>
      <c r="N3" s="7" t="s">
        <v>5</v>
      </c>
      <c r="O3" s="3"/>
      <c r="P3" s="3"/>
      <c r="Q3" s="3"/>
      <c r="R3" s="3"/>
      <c r="S3" s="3"/>
      <c r="T3" s="3"/>
      <c r="U3" s="3"/>
      <c r="V3" s="3"/>
    </row>
    <row r="4" spans="1:22" ht="15" customHeight="1" thickBot="1">
      <c r="A4" s="48">
        <v>2</v>
      </c>
      <c r="B4" s="54">
        <v>15</v>
      </c>
      <c r="C4" s="50">
        <v>11.6</v>
      </c>
      <c r="D4" s="40">
        <f t="shared" ref="D4:D22" si="3">(2*PI()/$L$1)+D3</f>
        <v>0.35903916041026207</v>
      </c>
      <c r="E4" s="35">
        <f t="shared" ref="E4:E22" si="4">COS(D4)</f>
        <v>0.9362348706397372</v>
      </c>
      <c r="F4" s="35">
        <f t="shared" si="0"/>
        <v>0.35137482408134268</v>
      </c>
      <c r="G4" s="35">
        <f t="shared" si="1"/>
        <v>10.860324499420951</v>
      </c>
      <c r="H4" s="41">
        <f t="shared" si="2"/>
        <v>4.0759479593435755</v>
      </c>
      <c r="I4" s="1"/>
      <c r="J4" s="6" t="s">
        <v>3</v>
      </c>
      <c r="K4" s="11">
        <f>SUM(G3:G22)</f>
        <v>-42.111489926886691</v>
      </c>
      <c r="L4" s="11">
        <f>SUM(H3:H37)</f>
        <v>-5.1963490213538375</v>
      </c>
      <c r="M4" s="11">
        <f>L4/K7</f>
        <v>-0.122466207394385</v>
      </c>
      <c r="N4" s="11">
        <f>K4/K7</f>
        <v>-0.99247268377846831</v>
      </c>
      <c r="O4" s="3"/>
      <c r="P4" s="3"/>
      <c r="Q4" s="3"/>
      <c r="R4" s="3"/>
      <c r="S4" s="3"/>
      <c r="T4" s="3"/>
      <c r="U4" s="3"/>
      <c r="V4" s="3"/>
    </row>
    <row r="5" spans="1:22" ht="15" customHeight="1" thickBot="1">
      <c r="A5" s="48">
        <v>3</v>
      </c>
      <c r="B5" s="55">
        <v>14</v>
      </c>
      <c r="C5" s="50">
        <v>11.75</v>
      </c>
      <c r="D5" s="40">
        <f t="shared" si="3"/>
        <v>0.53855874061539311</v>
      </c>
      <c r="E5" s="35">
        <f t="shared" si="4"/>
        <v>0.8584487936018661</v>
      </c>
      <c r="F5" s="35">
        <f t="shared" si="0"/>
        <v>0.51289927740590613</v>
      </c>
      <c r="G5" s="35">
        <f t="shared" si="1"/>
        <v>10.086773324821927</v>
      </c>
      <c r="H5" s="41">
        <f t="shared" si="2"/>
        <v>6.0265665095193972</v>
      </c>
      <c r="I5" s="1"/>
      <c r="J5" s="6"/>
      <c r="K5" s="11">
        <f>POWER(K4,2)</f>
        <v>1773.3775838622792</v>
      </c>
      <c r="L5" s="11">
        <f>POWER(L4,2)</f>
        <v>27.002043151724983</v>
      </c>
      <c r="M5" s="11">
        <f>ASIN(M4)</f>
        <v>-0.12277441621162834</v>
      </c>
      <c r="N5" s="11">
        <f>ACOS(N4)</f>
        <v>3.0188182373781651</v>
      </c>
      <c r="O5" s="3"/>
      <c r="P5" s="3"/>
      <c r="Q5" s="3"/>
      <c r="R5" s="3"/>
      <c r="S5" s="3"/>
      <c r="T5" s="3"/>
      <c r="U5" s="3"/>
      <c r="V5" s="3"/>
    </row>
    <row r="6" spans="1:22" ht="15" customHeight="1" thickBot="1">
      <c r="A6" s="48">
        <v>4</v>
      </c>
      <c r="B6" s="54">
        <v>2</v>
      </c>
      <c r="C6" s="50">
        <v>11.8</v>
      </c>
      <c r="D6" s="40">
        <f t="shared" si="3"/>
        <v>0.71807832082052414</v>
      </c>
      <c r="E6" s="35">
        <f t="shared" si="4"/>
        <v>0.75307146600361097</v>
      </c>
      <c r="F6" s="35">
        <f t="shared" si="0"/>
        <v>0.65793872593971259</v>
      </c>
      <c r="G6" s="35">
        <f t="shared" si="1"/>
        <v>8.8862432988426097</v>
      </c>
      <c r="H6" s="41">
        <f t="shared" si="2"/>
        <v>7.7636769660886094</v>
      </c>
      <c r="I6" s="1"/>
      <c r="J6" s="6"/>
      <c r="K6" s="7"/>
      <c r="L6" s="7"/>
      <c r="M6" s="7" t="s">
        <v>6</v>
      </c>
      <c r="N6" s="11">
        <f>ACOS(N4)*180/PI()</f>
        <v>172.96554411889116</v>
      </c>
      <c r="O6" s="3"/>
      <c r="P6" s="3"/>
      <c r="Q6" s="3"/>
      <c r="R6" s="3"/>
      <c r="S6" s="3"/>
      <c r="T6" s="3"/>
      <c r="U6" s="3"/>
      <c r="V6" s="3"/>
    </row>
    <row r="7" spans="1:22" ht="15" customHeight="1" thickBot="1">
      <c r="A7" s="48">
        <v>5</v>
      </c>
      <c r="B7" s="55">
        <v>3</v>
      </c>
      <c r="C7" s="50">
        <v>11.85</v>
      </c>
      <c r="D7" s="40">
        <f t="shared" si="3"/>
        <v>0.89759790102565518</v>
      </c>
      <c r="E7" s="35">
        <f t="shared" si="4"/>
        <v>0.62348980185873359</v>
      </c>
      <c r="F7" s="35">
        <f t="shared" si="0"/>
        <v>0.7818314824680298</v>
      </c>
      <c r="G7" s="35">
        <f t="shared" si="1"/>
        <v>7.3883541520259932</v>
      </c>
      <c r="H7" s="41">
        <f t="shared" si="2"/>
        <v>9.2647030672461526</v>
      </c>
      <c r="I7" s="1"/>
      <c r="J7" s="10" t="s">
        <v>7</v>
      </c>
      <c r="K7" s="11">
        <f>SQRT(K5+L5)</f>
        <v>42.430880582589893</v>
      </c>
      <c r="L7" s="12" t="s">
        <v>8</v>
      </c>
      <c r="M7" s="61" t="s">
        <v>9</v>
      </c>
      <c r="N7" s="11">
        <f>IF(M4&gt;0,N6,360-(N6))</f>
        <v>187.03445588110884</v>
      </c>
      <c r="O7" s="12" t="s">
        <v>10</v>
      </c>
      <c r="P7" s="3"/>
      <c r="Q7" s="3"/>
      <c r="R7" s="3"/>
      <c r="S7" s="3"/>
      <c r="T7" s="3"/>
      <c r="U7" s="3"/>
      <c r="V7" s="3"/>
    </row>
    <row r="8" spans="1:22" ht="15" customHeight="1" thickBot="1">
      <c r="A8" s="48">
        <v>6</v>
      </c>
      <c r="B8" s="54">
        <v>7</v>
      </c>
      <c r="C8" s="50">
        <v>11.9</v>
      </c>
      <c r="D8" s="40">
        <f t="shared" si="3"/>
        <v>1.0771174812307862</v>
      </c>
      <c r="E8" s="35">
        <f t="shared" si="4"/>
        <v>0.47386866247299869</v>
      </c>
      <c r="F8" s="35">
        <f t="shared" si="0"/>
        <v>0.880595531856738</v>
      </c>
      <c r="G8" s="35">
        <f t="shared" si="1"/>
        <v>5.6390370834286845</v>
      </c>
      <c r="H8" s="41">
        <f t="shared" si="2"/>
        <v>10.479086829095182</v>
      </c>
      <c r="I8" s="13"/>
      <c r="J8" s="10" t="s">
        <v>11</v>
      </c>
      <c r="K8" s="57">
        <v>0</v>
      </c>
      <c r="L8" s="12" t="s">
        <v>8</v>
      </c>
      <c r="M8" s="59"/>
      <c r="N8" s="1"/>
      <c r="O8" s="60"/>
      <c r="P8" s="4"/>
      <c r="Q8" s="3"/>
      <c r="R8" s="3"/>
      <c r="S8" s="3"/>
      <c r="T8" s="3"/>
      <c r="U8" s="3"/>
      <c r="V8" s="3"/>
    </row>
    <row r="9" spans="1:22" ht="15" customHeight="1">
      <c r="A9" s="48">
        <v>7</v>
      </c>
      <c r="B9" s="55">
        <v>12</v>
      </c>
      <c r="C9" s="50">
        <v>11.9</v>
      </c>
      <c r="D9" s="40">
        <f t="shared" si="3"/>
        <v>1.2566370614359172</v>
      </c>
      <c r="E9" s="35">
        <f>COS(D9)</f>
        <v>0.30901699437494745</v>
      </c>
      <c r="F9" s="35">
        <f t="shared" si="0"/>
        <v>0.95105651629515353</v>
      </c>
      <c r="G9" s="35">
        <f t="shared" si="1"/>
        <v>3.6773022330618748</v>
      </c>
      <c r="H9" s="41">
        <f t="shared" si="2"/>
        <v>11.317572543912327</v>
      </c>
      <c r="I9" s="13"/>
      <c r="J9" s="59"/>
      <c r="K9" s="1"/>
      <c r="L9" s="60"/>
      <c r="M9" s="59"/>
      <c r="N9" s="1"/>
      <c r="O9" s="60"/>
      <c r="P9" s="4"/>
      <c r="Q9" s="3"/>
      <c r="R9" s="3"/>
      <c r="S9" s="3"/>
      <c r="T9" s="3"/>
      <c r="U9" s="3"/>
      <c r="V9" s="3"/>
    </row>
    <row r="10" spans="1:22" ht="15" customHeight="1">
      <c r="A10" s="48">
        <v>8</v>
      </c>
      <c r="B10" s="54">
        <v>20</v>
      </c>
      <c r="C10" s="50">
        <v>11.9</v>
      </c>
      <c r="D10" s="40">
        <f t="shared" si="3"/>
        <v>1.4361566416410483</v>
      </c>
      <c r="E10" s="35">
        <f t="shared" si="4"/>
        <v>0.13423326581765554</v>
      </c>
      <c r="F10" s="35">
        <f t="shared" si="0"/>
        <v>0.9909497617679347</v>
      </c>
      <c r="G10" s="35">
        <f t="shared" si="1"/>
        <v>1.5973758632301009</v>
      </c>
      <c r="H10" s="41">
        <f t="shared" si="2"/>
        <v>11.792302165038423</v>
      </c>
      <c r="Q10" s="3"/>
      <c r="R10" s="3"/>
      <c r="S10" s="3"/>
      <c r="T10" s="3"/>
      <c r="U10" s="3"/>
      <c r="V10" s="3"/>
    </row>
    <row r="11" spans="1:22" ht="15" customHeight="1">
      <c r="A11" s="48">
        <v>9</v>
      </c>
      <c r="B11" s="55">
        <v>23</v>
      </c>
      <c r="C11" s="50">
        <v>11.9</v>
      </c>
      <c r="D11" s="40">
        <f t="shared" si="3"/>
        <v>1.6156762218461793</v>
      </c>
      <c r="E11" s="35">
        <f t="shared" si="4"/>
        <v>-4.4864830350514862E-2</v>
      </c>
      <c r="F11" s="35">
        <f t="shared" si="0"/>
        <v>0.9989930665413147</v>
      </c>
      <c r="G11" s="35">
        <f t="shared" si="1"/>
        <v>-0.53389148117112684</v>
      </c>
      <c r="H11" s="41">
        <f t="shared" si="2"/>
        <v>11.888017491841646</v>
      </c>
      <c r="Q11" s="3"/>
      <c r="R11" s="3"/>
      <c r="S11" s="3"/>
      <c r="T11" s="3"/>
      <c r="U11" s="3"/>
      <c r="V11" s="3"/>
    </row>
    <row r="12" spans="1:22" ht="15" customHeight="1">
      <c r="A12" s="48">
        <v>10</v>
      </c>
      <c r="B12" s="54">
        <v>32</v>
      </c>
      <c r="C12" s="50">
        <v>11.9</v>
      </c>
      <c r="D12" s="40">
        <f t="shared" si="3"/>
        <v>1.7951958020513104</v>
      </c>
      <c r="E12" s="35">
        <f t="shared" si="4"/>
        <v>-0.22252093395631434</v>
      </c>
      <c r="F12" s="35">
        <f t="shared" si="0"/>
        <v>0.97492791218182362</v>
      </c>
      <c r="G12" s="35">
        <f t="shared" si="1"/>
        <v>-2.6479991140801409</v>
      </c>
      <c r="H12" s="41">
        <f t="shared" si="2"/>
        <v>11.601642154963701</v>
      </c>
      <c r="Q12" s="3"/>
      <c r="R12" s="3"/>
      <c r="S12" s="3"/>
      <c r="T12" s="3"/>
      <c r="U12" s="3"/>
      <c r="V12" s="3"/>
    </row>
    <row r="13" spans="1:22" ht="15" customHeight="1">
      <c r="A13" s="48">
        <v>11</v>
      </c>
      <c r="B13" s="55">
        <v>34</v>
      </c>
      <c r="C13" s="50">
        <v>11.9</v>
      </c>
      <c r="D13" s="40">
        <f t="shared" si="3"/>
        <v>1.9747153822564414</v>
      </c>
      <c r="E13" s="35">
        <f t="shared" si="4"/>
        <v>-0.39302503165392355</v>
      </c>
      <c r="F13" s="35">
        <f t="shared" si="0"/>
        <v>0.91952777255145068</v>
      </c>
      <c r="G13" s="35">
        <f t="shared" si="1"/>
        <v>-4.67699787668169</v>
      </c>
      <c r="H13" s="41">
        <f t="shared" si="2"/>
        <v>10.942380493362263</v>
      </c>
      <c r="I13" s="1"/>
      <c r="J13" s="8"/>
      <c r="K13" s="9"/>
      <c r="L13" s="8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5" customHeight="1">
      <c r="A14" s="48">
        <v>12</v>
      </c>
      <c r="B14" s="54">
        <v>8</v>
      </c>
      <c r="C14" s="50">
        <v>12</v>
      </c>
      <c r="D14" s="40">
        <f t="shared" si="3"/>
        <v>2.1542349624615724</v>
      </c>
      <c r="E14" s="35">
        <f t="shared" si="4"/>
        <v>-0.55089698145210242</v>
      </c>
      <c r="F14" s="35">
        <f t="shared" si="0"/>
        <v>0.83457325372130264</v>
      </c>
      <c r="G14" s="35">
        <f t="shared" si="1"/>
        <v>-6.6107637774252286</v>
      </c>
      <c r="H14" s="41">
        <f t="shared" si="2"/>
        <v>10.014879044655633</v>
      </c>
      <c r="I14" s="1"/>
      <c r="J14" s="8"/>
      <c r="K14" s="9"/>
      <c r="L14" s="8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5" customHeight="1">
      <c r="A15" s="48">
        <v>13</v>
      </c>
      <c r="B15" s="55">
        <v>9</v>
      </c>
      <c r="C15" s="50">
        <v>12</v>
      </c>
      <c r="D15" s="40">
        <f t="shared" si="3"/>
        <v>2.3337545426667035</v>
      </c>
      <c r="E15" s="35">
        <f t="shared" si="4"/>
        <v>-0.69106264898686465</v>
      </c>
      <c r="F15" s="35">
        <f t="shared" si="0"/>
        <v>0.72279486382739155</v>
      </c>
      <c r="G15" s="35">
        <f t="shared" si="1"/>
        <v>-8.2927517878423753</v>
      </c>
      <c r="H15" s="41">
        <f t="shared" si="2"/>
        <v>8.6735383659286995</v>
      </c>
      <c r="I15" s="1"/>
      <c r="J15" s="8"/>
      <c r="K15" s="9"/>
      <c r="L15" s="8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5" customHeight="1">
      <c r="A16" s="48">
        <v>14</v>
      </c>
      <c r="B16" s="54">
        <v>24</v>
      </c>
      <c r="C16" s="50">
        <v>12</v>
      </c>
      <c r="D16" s="40">
        <f t="shared" si="3"/>
        <v>2.5132741228718345</v>
      </c>
      <c r="E16" s="35">
        <f t="shared" si="4"/>
        <v>-0.80901699437494734</v>
      </c>
      <c r="F16" s="35">
        <f t="shared" si="0"/>
        <v>0.58778525229247325</v>
      </c>
      <c r="G16" s="35">
        <f t="shared" si="1"/>
        <v>-9.7082039324993676</v>
      </c>
      <c r="H16" s="41">
        <f t="shared" si="2"/>
        <v>7.0534230275096785</v>
      </c>
      <c r="I16" s="3"/>
      <c r="J16" s="8"/>
      <c r="K16" s="9"/>
      <c r="L16" s="8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5" customHeight="1" thickBot="1">
      <c r="A17" s="48">
        <v>15</v>
      </c>
      <c r="B17" s="55">
        <v>25</v>
      </c>
      <c r="C17" s="50">
        <v>12</v>
      </c>
      <c r="D17" s="40">
        <f t="shared" si="3"/>
        <v>2.6927937030769655</v>
      </c>
      <c r="E17" s="35">
        <f t="shared" si="4"/>
        <v>-0.90096886790241903</v>
      </c>
      <c r="F17" s="35">
        <f t="shared" si="0"/>
        <v>0.43388373911755823</v>
      </c>
      <c r="G17" s="35">
        <f t="shared" si="1"/>
        <v>-10.811626414829028</v>
      </c>
      <c r="H17" s="41">
        <f t="shared" si="2"/>
        <v>5.2066048694106986</v>
      </c>
      <c r="I17" s="3"/>
      <c r="J17" s="8"/>
      <c r="K17" s="9"/>
      <c r="L17" s="8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5" customHeight="1" thickBot="1">
      <c r="A18" s="48">
        <v>16</v>
      </c>
      <c r="B18" s="54">
        <v>28</v>
      </c>
      <c r="C18" s="50">
        <v>12.05</v>
      </c>
      <c r="D18" s="40">
        <f t="shared" si="3"/>
        <v>2.8723132832820966</v>
      </c>
      <c r="E18" s="35">
        <f t="shared" si="4"/>
        <v>-0.96396286069585324</v>
      </c>
      <c r="F18" s="35">
        <f t="shared" si="0"/>
        <v>0.26603684556667523</v>
      </c>
      <c r="G18" s="35">
        <f t="shared" si="1"/>
        <v>-11.615752471385033</v>
      </c>
      <c r="H18" s="41">
        <f t="shared" si="2"/>
        <v>3.2057439890784365</v>
      </c>
      <c r="I18" s="3"/>
      <c r="J18" s="14" t="s">
        <v>12</v>
      </c>
      <c r="K18" s="9"/>
      <c r="L18" s="8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5" customHeight="1" thickBot="1">
      <c r="A19" s="48">
        <v>17</v>
      </c>
      <c r="B19" s="55">
        <v>17</v>
      </c>
      <c r="C19" s="50">
        <v>12.1</v>
      </c>
      <c r="D19" s="40">
        <f t="shared" si="3"/>
        <v>3.0518328634872276</v>
      </c>
      <c r="E19" s="35">
        <f t="shared" si="4"/>
        <v>-0.99597429399523907</v>
      </c>
      <c r="F19" s="35">
        <f t="shared" si="0"/>
        <v>8.963930890343362E-2</v>
      </c>
      <c r="G19" s="35">
        <f t="shared" si="1"/>
        <v>-12.051288957342392</v>
      </c>
      <c r="H19" s="41">
        <f t="shared" si="2"/>
        <v>1.0846356377315467</v>
      </c>
      <c r="I19" s="3"/>
      <c r="J19" s="15" t="s">
        <v>32</v>
      </c>
      <c r="K19" s="9"/>
      <c r="L19" s="8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5" customHeight="1" thickBot="1">
      <c r="A20" s="48">
        <v>18</v>
      </c>
      <c r="B20" s="54">
        <v>18</v>
      </c>
      <c r="C20" s="50">
        <v>12.1</v>
      </c>
      <c r="D20" s="40">
        <f t="shared" si="3"/>
        <v>3.2313524436923586</v>
      </c>
      <c r="E20" s="35">
        <f t="shared" si="4"/>
        <v>-0.99597429399523907</v>
      </c>
      <c r="F20" s="35">
        <f t="shared" si="0"/>
        <v>-8.9639308903433371E-2</v>
      </c>
      <c r="G20" s="35">
        <f t="shared" si="1"/>
        <v>-12.051288957342392</v>
      </c>
      <c r="H20" s="41">
        <f t="shared" si="2"/>
        <v>-1.0846356377315438</v>
      </c>
      <c r="I20" s="3"/>
      <c r="J20" s="57" t="s">
        <v>31</v>
      </c>
      <c r="K20" s="9"/>
      <c r="L20" s="8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5" customHeight="1">
      <c r="A21" s="48">
        <v>19</v>
      </c>
      <c r="B21" s="55">
        <v>30</v>
      </c>
      <c r="C21" s="50">
        <v>12.1</v>
      </c>
      <c r="D21" s="40">
        <f t="shared" si="3"/>
        <v>3.4108720238974897</v>
      </c>
      <c r="E21" s="35">
        <f t="shared" si="4"/>
        <v>-0.96396286069585335</v>
      </c>
      <c r="F21" s="35">
        <f t="shared" si="0"/>
        <v>-0.26603684556667501</v>
      </c>
      <c r="G21" s="35">
        <f t="shared" si="1"/>
        <v>-11.663950614419825</v>
      </c>
      <c r="H21" s="41">
        <f t="shared" si="2"/>
        <v>-3.2190458313567674</v>
      </c>
      <c r="I21" s="3"/>
      <c r="J21" s="8"/>
      <c r="K21" s="9"/>
      <c r="L21" s="8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5" customHeight="1">
      <c r="A22" s="48">
        <v>20</v>
      </c>
      <c r="B22" s="54">
        <v>16</v>
      </c>
      <c r="C22" s="51">
        <v>12.15</v>
      </c>
      <c r="D22" s="42">
        <f t="shared" si="3"/>
        <v>3.5903916041026207</v>
      </c>
      <c r="E22" s="36">
        <f t="shared" si="4"/>
        <v>-0.90096886790241915</v>
      </c>
      <c r="F22" s="36">
        <f t="shared" si="0"/>
        <v>-0.43388373911755801</v>
      </c>
      <c r="G22" s="36">
        <f t="shared" si="1"/>
        <v>-10.946771745014393</v>
      </c>
      <c r="H22" s="43">
        <f t="shared" si="2"/>
        <v>-5.2716874302783303</v>
      </c>
      <c r="I22" s="3"/>
      <c r="J22" s="8"/>
      <c r="K22" s="9"/>
      <c r="L22" s="8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5" customHeight="1">
      <c r="A23" s="48">
        <v>21</v>
      </c>
      <c r="B23" s="55">
        <v>11</v>
      </c>
      <c r="C23" s="50">
        <v>12.25</v>
      </c>
      <c r="D23" s="42">
        <f t="shared" ref="D23:D37" si="5">(2*PI()/$L$1)+D22</f>
        <v>3.7699111843077517</v>
      </c>
      <c r="E23" s="36">
        <f t="shared" ref="E23:E37" si="6">COS(D23)</f>
        <v>-0.80901699437494756</v>
      </c>
      <c r="F23" s="36">
        <f t="shared" ref="F23:F37" si="7">SIN(D23)</f>
        <v>-0.58778525229247303</v>
      </c>
      <c r="G23" s="36">
        <f t="shared" ref="G23:G35" si="8">C23*E23</f>
        <v>-9.9104581810931069</v>
      </c>
      <c r="H23" s="43">
        <f t="shared" ref="H23:H36" si="9">C23*F23</f>
        <v>-7.2003693405827942</v>
      </c>
      <c r="I23" s="3"/>
    </row>
    <row r="24" spans="1:22" ht="15" customHeight="1">
      <c r="A24" s="48">
        <v>22</v>
      </c>
      <c r="B24" s="54">
        <v>27</v>
      </c>
      <c r="C24" s="50">
        <v>12.25</v>
      </c>
      <c r="D24" s="42">
        <f t="shared" si="5"/>
        <v>3.9494307645128828</v>
      </c>
      <c r="E24" s="36">
        <f t="shared" si="6"/>
        <v>-0.69106264898686476</v>
      </c>
      <c r="F24" s="36">
        <f t="shared" si="7"/>
        <v>-0.72279486382739144</v>
      </c>
      <c r="G24" s="36">
        <f t="shared" si="8"/>
        <v>-8.4655174500890933</v>
      </c>
      <c r="H24" s="43">
        <f t="shared" si="9"/>
        <v>-8.8542370818855449</v>
      </c>
      <c r="I24" s="3"/>
    </row>
    <row r="25" spans="1:22" ht="15" customHeight="1">
      <c r="A25" s="48">
        <v>23</v>
      </c>
      <c r="B25" s="55">
        <v>6</v>
      </c>
      <c r="C25" s="50">
        <v>12.3</v>
      </c>
      <c r="D25" s="42">
        <f t="shared" si="5"/>
        <v>4.1289503447180138</v>
      </c>
      <c r="E25" s="36">
        <f t="shared" si="6"/>
        <v>-0.55089698145210264</v>
      </c>
      <c r="F25" s="36">
        <f t="shared" si="7"/>
        <v>-0.83457325372130253</v>
      </c>
      <c r="G25" s="36">
        <f t="shared" si="8"/>
        <v>-6.7760328718608624</v>
      </c>
      <c r="H25" s="43">
        <f t="shared" si="9"/>
        <v>-10.265251020772022</v>
      </c>
      <c r="I25" s="3"/>
    </row>
    <row r="26" spans="1:22" ht="15" customHeight="1">
      <c r="A26" s="48">
        <v>24</v>
      </c>
      <c r="B26" s="54">
        <v>22</v>
      </c>
      <c r="C26" s="50">
        <v>12.3</v>
      </c>
      <c r="D26" s="42">
        <f t="shared" si="5"/>
        <v>4.3084699249231448</v>
      </c>
      <c r="E26" s="36">
        <f t="shared" si="6"/>
        <v>-0.39302503165392377</v>
      </c>
      <c r="F26" s="36">
        <f t="shared" si="7"/>
        <v>-0.91952777255145057</v>
      </c>
      <c r="G26" s="36">
        <f t="shared" si="8"/>
        <v>-4.8342078893432623</v>
      </c>
      <c r="H26" s="43">
        <f t="shared" si="9"/>
        <v>-11.310191602382842</v>
      </c>
      <c r="I26" s="1"/>
    </row>
    <row r="27" spans="1:22" ht="15" customHeight="1">
      <c r="A27" s="48">
        <v>25</v>
      </c>
      <c r="B27" s="55">
        <v>10</v>
      </c>
      <c r="C27" s="50">
        <v>12.35</v>
      </c>
      <c r="D27" s="42">
        <f t="shared" si="5"/>
        <v>4.4879895051282759</v>
      </c>
      <c r="E27" s="36">
        <f t="shared" si="6"/>
        <v>-0.22252093395631459</v>
      </c>
      <c r="F27" s="36">
        <f t="shared" si="7"/>
        <v>-0.97492791218182362</v>
      </c>
      <c r="G27" s="36">
        <f t="shared" si="8"/>
        <v>-2.7481335343604849</v>
      </c>
      <c r="H27" s="43">
        <f t="shared" si="9"/>
        <v>-12.040359715445522</v>
      </c>
      <c r="I27" s="1"/>
    </row>
    <row r="28" spans="1:22" ht="15" customHeight="1">
      <c r="A28" s="48">
        <v>26</v>
      </c>
      <c r="B28" s="54">
        <v>26</v>
      </c>
      <c r="C28" s="50">
        <v>12.35</v>
      </c>
      <c r="D28" s="42">
        <f t="shared" si="5"/>
        <v>4.6675090853334069</v>
      </c>
      <c r="E28" s="36">
        <f t="shared" si="6"/>
        <v>-4.4864830350515104E-2</v>
      </c>
      <c r="F28" s="36">
        <f t="shared" si="7"/>
        <v>-0.99899306654131459</v>
      </c>
      <c r="G28" s="36">
        <f t="shared" si="8"/>
        <v>-0.55408065482886149</v>
      </c>
      <c r="H28" s="43">
        <f t="shared" si="9"/>
        <v>-12.337564371785234</v>
      </c>
      <c r="I28" s="1"/>
    </row>
    <row r="29" spans="1:22" ht="15" customHeight="1">
      <c r="A29" s="48">
        <v>27</v>
      </c>
      <c r="B29" s="55">
        <v>29</v>
      </c>
      <c r="C29" s="50">
        <v>12.35</v>
      </c>
      <c r="D29" s="42">
        <f t="shared" si="5"/>
        <v>4.847028665538538</v>
      </c>
      <c r="E29" s="36">
        <f t="shared" si="6"/>
        <v>0.1342332658176553</v>
      </c>
      <c r="F29" s="36">
        <f t="shared" si="7"/>
        <v>-0.99094976176793481</v>
      </c>
      <c r="G29" s="36">
        <f t="shared" si="8"/>
        <v>1.6577808328480428</v>
      </c>
      <c r="H29" s="43">
        <f t="shared" si="9"/>
        <v>-12.238229557833995</v>
      </c>
      <c r="I29" s="1"/>
    </row>
    <row r="30" spans="1:22" ht="15" customHeight="1">
      <c r="A30" s="48">
        <v>28</v>
      </c>
      <c r="B30" s="54">
        <v>35</v>
      </c>
      <c r="C30" s="50">
        <v>12.35</v>
      </c>
      <c r="D30" s="42">
        <f t="shared" si="5"/>
        <v>5.026548245743669</v>
      </c>
      <c r="E30" s="36">
        <f t="shared" si="6"/>
        <v>0.30901699437494723</v>
      </c>
      <c r="F30" s="36">
        <f t="shared" si="7"/>
        <v>-0.95105651629515364</v>
      </c>
      <c r="G30" s="36">
        <f t="shared" si="8"/>
        <v>3.816359880530598</v>
      </c>
      <c r="H30" s="43">
        <f t="shared" si="9"/>
        <v>-11.745547976245147</v>
      </c>
      <c r="I30" s="1"/>
    </row>
    <row r="31" spans="1:22" ht="15" customHeight="1">
      <c r="A31" s="48">
        <v>29</v>
      </c>
      <c r="B31" s="55">
        <v>19</v>
      </c>
      <c r="C31" s="50">
        <v>12.4</v>
      </c>
      <c r="D31" s="42">
        <f t="shared" si="5"/>
        <v>5.2060678259488</v>
      </c>
      <c r="E31" s="36">
        <f t="shared" si="6"/>
        <v>0.47386866247299847</v>
      </c>
      <c r="F31" s="36">
        <f t="shared" si="7"/>
        <v>-0.88059553185673811</v>
      </c>
      <c r="G31" s="36">
        <f t="shared" si="8"/>
        <v>5.8759714146651811</v>
      </c>
      <c r="H31" s="43">
        <f t="shared" si="9"/>
        <v>-10.919384595023553</v>
      </c>
      <c r="I31" s="1"/>
    </row>
    <row r="32" spans="1:22" ht="15" customHeight="1">
      <c r="A32" s="48">
        <v>30</v>
      </c>
      <c r="B32" s="54">
        <v>31</v>
      </c>
      <c r="C32" s="50">
        <v>12.4</v>
      </c>
      <c r="D32" s="42">
        <f t="shared" si="5"/>
        <v>5.3855874061539311</v>
      </c>
      <c r="E32" s="36">
        <f t="shared" si="6"/>
        <v>0.62348980185873337</v>
      </c>
      <c r="F32" s="36">
        <f t="shared" si="7"/>
        <v>-0.78183148246802991</v>
      </c>
      <c r="G32" s="36">
        <f t="shared" si="8"/>
        <v>7.7312735430482942</v>
      </c>
      <c r="H32" s="43">
        <f t="shared" si="9"/>
        <v>-9.6947103826035708</v>
      </c>
      <c r="I32" s="1"/>
    </row>
    <row r="33" spans="1:9" ht="15" customHeight="1">
      <c r="A33" s="48">
        <v>31</v>
      </c>
      <c r="B33" s="55">
        <v>4</v>
      </c>
      <c r="C33" s="50">
        <v>12.5</v>
      </c>
      <c r="D33" s="42">
        <f t="shared" si="5"/>
        <v>5.5651069863590621</v>
      </c>
      <c r="E33" s="36">
        <f t="shared" si="6"/>
        <v>0.75307146600361075</v>
      </c>
      <c r="F33" s="36">
        <f t="shared" si="7"/>
        <v>-0.65793872593971281</v>
      </c>
      <c r="G33" s="36">
        <f t="shared" si="8"/>
        <v>9.4133933250451349</v>
      </c>
      <c r="H33" s="43">
        <f t="shared" si="9"/>
        <v>-8.2242340742464108</v>
      </c>
      <c r="I33" s="1"/>
    </row>
    <row r="34" spans="1:9" ht="15" customHeight="1">
      <c r="A34" s="48">
        <v>32</v>
      </c>
      <c r="B34" s="54">
        <v>5</v>
      </c>
      <c r="C34" s="51">
        <v>12.7</v>
      </c>
      <c r="D34" s="42">
        <f t="shared" si="5"/>
        <v>5.7446265665641931</v>
      </c>
      <c r="E34" s="36">
        <f t="shared" si="6"/>
        <v>0.85844879360186599</v>
      </c>
      <c r="F34" s="36">
        <f t="shared" si="7"/>
        <v>-0.51289927740590635</v>
      </c>
      <c r="G34" s="36">
        <f t="shared" si="8"/>
        <v>10.902299678743697</v>
      </c>
      <c r="H34" s="43">
        <f t="shared" si="9"/>
        <v>-6.5138208230550099</v>
      </c>
      <c r="I34" s="1"/>
    </row>
    <row r="35" spans="1:9" ht="15" customHeight="1">
      <c r="A35" s="48">
        <v>33</v>
      </c>
      <c r="B35" s="55">
        <v>21</v>
      </c>
      <c r="C35" s="50">
        <v>12.7</v>
      </c>
      <c r="D35" s="42">
        <f t="shared" si="5"/>
        <v>5.9241461467693242</v>
      </c>
      <c r="E35" s="36">
        <f t="shared" si="6"/>
        <v>0.93623487063973709</v>
      </c>
      <c r="F35" s="36">
        <f t="shared" si="7"/>
        <v>-0.35137482408134291</v>
      </c>
      <c r="G35" s="36">
        <f t="shared" si="8"/>
        <v>11.89018285712466</v>
      </c>
      <c r="H35" s="43">
        <f t="shared" si="9"/>
        <v>-4.4624602658330543</v>
      </c>
      <c r="I35" s="1"/>
    </row>
    <row r="36" spans="1:9" ht="15" customHeight="1">
      <c r="A36" s="48">
        <v>34</v>
      </c>
      <c r="B36" s="54">
        <v>33</v>
      </c>
      <c r="C36" s="51">
        <v>12.7</v>
      </c>
      <c r="D36" s="42">
        <f t="shared" si="5"/>
        <v>6.1036657269744552</v>
      </c>
      <c r="E36" s="36">
        <f t="shared" si="6"/>
        <v>0.98392958859862967</v>
      </c>
      <c r="F36" s="36">
        <f t="shared" si="7"/>
        <v>-0.17855689479863687</v>
      </c>
      <c r="G36" s="36">
        <f>C36*E36</f>
        <v>12.495905775202596</v>
      </c>
      <c r="H36" s="43">
        <f t="shared" si="9"/>
        <v>-2.2676725639426882</v>
      </c>
    </row>
    <row r="37" spans="1:9" ht="15" customHeight="1" thickBot="1">
      <c r="A37" s="49">
        <v>35</v>
      </c>
      <c r="B37" s="56">
        <v>13</v>
      </c>
      <c r="C37" s="52">
        <v>12.8</v>
      </c>
      <c r="D37" s="44">
        <f t="shared" si="5"/>
        <v>6.2831853071795862</v>
      </c>
      <c r="E37" s="45">
        <f t="shared" si="6"/>
        <v>1</v>
      </c>
      <c r="F37" s="45">
        <f t="shared" si="7"/>
        <v>-2.45029690981724E-16</v>
      </c>
      <c r="G37" s="45">
        <f>C37*E37</f>
        <v>12.8</v>
      </c>
      <c r="H37" s="46">
        <f>C37*F37</f>
        <v>-3.1363800445660672E-15</v>
      </c>
    </row>
    <row r="38" spans="1:9">
      <c r="B38" s="38" t="s">
        <v>27</v>
      </c>
      <c r="C38" s="39">
        <f>MIN(C3:C37)</f>
        <v>11.55</v>
      </c>
    </row>
    <row r="39" spans="1:9">
      <c r="B39" s="38" t="s">
        <v>28</v>
      </c>
      <c r="C39" s="39">
        <f>MAX(C3:C37)</f>
        <v>12.8</v>
      </c>
    </row>
    <row r="40" spans="1:9">
      <c r="B40" s="38" t="s">
        <v>29</v>
      </c>
      <c r="C40" s="39">
        <f>AVERAGE(C3:C37)</f>
        <v>12.14714285714286</v>
      </c>
    </row>
    <row r="41" spans="1:9">
      <c r="B41" s="38" t="s">
        <v>30</v>
      </c>
      <c r="C41" s="39">
        <f>C39-C38</f>
        <v>1.25</v>
      </c>
    </row>
  </sheetData>
  <sortState ref="B4:C37">
    <sortCondition ref="C37"/>
  </sortState>
  <mergeCells count="10">
    <mergeCell ref="A1:A2"/>
    <mergeCell ref="C1:C2"/>
    <mergeCell ref="B1:B2"/>
    <mergeCell ref="D1:D2"/>
    <mergeCell ref="E1:E2"/>
    <mergeCell ref="J1:K1"/>
    <mergeCell ref="J2:K2"/>
    <mergeCell ref="F1:F2"/>
    <mergeCell ref="G1:G2"/>
    <mergeCell ref="H1:H2"/>
  </mergeCells>
  <conditionalFormatting sqref="C3:C35">
    <cfRule type="dataBar" priority="4">
      <dataBar>
        <cfvo type="min" val="0"/>
        <cfvo type="max" val="0"/>
        <color rgb="FF638EC6"/>
      </dataBar>
    </cfRule>
  </conditionalFormatting>
  <conditionalFormatting sqref="C37">
    <cfRule type="dataBar" priority="3">
      <dataBar>
        <cfvo type="min" val="0"/>
        <cfvo type="max" val="0"/>
        <color rgb="FF638EC6"/>
      </dataBar>
    </cfRule>
  </conditionalFormatting>
  <conditionalFormatting sqref="C36">
    <cfRule type="dataBar" priority="2">
      <dataBar>
        <cfvo type="min" val="0"/>
        <cfvo type="max" val="0"/>
        <color rgb="FF638EC6"/>
      </dataBar>
    </cfRule>
  </conditionalFormatting>
  <conditionalFormatting sqref="C3:C37">
    <cfRule type="dataBar" priority="1">
      <dataBar>
        <cfvo type="min" val="0"/>
        <cfvo type="max" val="0"/>
        <color rgb="FF63C384"/>
      </dataBar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3"/>
  <sheetViews>
    <sheetView workbookViewId="0">
      <selection activeCell="F2" sqref="F2"/>
    </sheetView>
  </sheetViews>
  <sheetFormatPr baseColWidth="10" defaultRowHeight="15"/>
  <cols>
    <col min="1" max="1" width="14.85546875" customWidth="1"/>
    <col min="6" max="6" width="35.85546875" customWidth="1"/>
    <col min="13" max="13" width="17" customWidth="1"/>
  </cols>
  <sheetData>
    <row r="1" spans="1:13" ht="16.5" thickBot="1">
      <c r="A1" s="58" t="s">
        <v>13</v>
      </c>
      <c r="B1" s="9"/>
      <c r="C1" s="8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3.25">
      <c r="A2" s="16" t="s">
        <v>39</v>
      </c>
      <c r="B2" s="17"/>
      <c r="C2" s="18"/>
      <c r="D2" s="19"/>
      <c r="E2" s="19"/>
      <c r="F2" s="20"/>
      <c r="G2" s="21" t="s">
        <v>33</v>
      </c>
      <c r="H2" s="19"/>
      <c r="I2" s="19"/>
      <c r="J2" s="19"/>
      <c r="K2" s="19"/>
      <c r="L2" s="19"/>
      <c r="M2" s="22"/>
    </row>
    <row r="3" spans="1:13" ht="23.25">
      <c r="A3" s="23" t="s">
        <v>14</v>
      </c>
      <c r="B3" s="24"/>
      <c r="C3" s="24"/>
      <c r="D3" s="24"/>
      <c r="E3" s="3"/>
      <c r="F3" s="25"/>
      <c r="G3" s="3"/>
      <c r="H3" s="3"/>
      <c r="I3" s="3"/>
      <c r="J3" s="3"/>
      <c r="K3" s="3"/>
      <c r="L3" s="3"/>
      <c r="M3" s="26"/>
    </row>
    <row r="4" spans="1:13">
      <c r="A4" s="27"/>
      <c r="B4" s="81" t="s">
        <v>36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2"/>
    </row>
    <row r="5" spans="1:13" hidden="1">
      <c r="A5" s="27" t="s">
        <v>15</v>
      </c>
      <c r="B5" s="81" t="s">
        <v>38</v>
      </c>
      <c r="C5" s="81"/>
      <c r="D5" s="81"/>
      <c r="E5" s="81"/>
      <c r="F5" s="81"/>
      <c r="G5" s="81"/>
      <c r="H5" s="81"/>
      <c r="I5" s="81"/>
      <c r="J5" s="81"/>
      <c r="K5" s="81"/>
      <c r="L5" s="81"/>
      <c r="M5" s="82"/>
    </row>
    <row r="6" spans="1:13" ht="9.75" hidden="1" customHeight="1">
      <c r="A6" s="83" t="s">
        <v>16</v>
      </c>
      <c r="B6" s="84" t="s">
        <v>35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85"/>
    </row>
    <row r="7" spans="1:13" ht="10.5" hidden="1" customHeight="1">
      <c r="A7" s="83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5"/>
    </row>
    <row r="8" spans="1:13" hidden="1">
      <c r="A8" s="27" t="s">
        <v>17</v>
      </c>
      <c r="B8" s="81" t="s">
        <v>37</v>
      </c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</row>
    <row r="9" spans="1:13" ht="23.25">
      <c r="A9" s="28"/>
      <c r="B9" s="9"/>
      <c r="C9" s="8"/>
      <c r="D9" s="3"/>
      <c r="E9" s="3"/>
      <c r="F9" s="25"/>
      <c r="G9" s="3"/>
      <c r="H9" s="3"/>
      <c r="I9" s="3"/>
      <c r="J9" s="3"/>
      <c r="K9" s="3"/>
      <c r="L9" s="3"/>
      <c r="M9" s="26"/>
    </row>
    <row r="10" spans="1:13" ht="23.25">
      <c r="A10" s="23" t="s">
        <v>34</v>
      </c>
      <c r="B10" s="9"/>
      <c r="C10" s="8"/>
      <c r="D10" s="3"/>
      <c r="E10" s="3"/>
      <c r="F10" s="25"/>
      <c r="G10" s="3"/>
      <c r="H10" s="3"/>
      <c r="I10" s="3"/>
      <c r="J10" s="3"/>
      <c r="K10" s="3"/>
      <c r="L10" s="3"/>
      <c r="M10" s="26"/>
    </row>
    <row r="11" spans="1:13" ht="23.25">
      <c r="A11" s="28"/>
      <c r="B11" s="9"/>
      <c r="C11" s="8"/>
      <c r="D11" s="3"/>
      <c r="E11" s="3"/>
      <c r="F11" s="25"/>
      <c r="G11" s="3"/>
      <c r="H11" s="3"/>
      <c r="I11" s="3"/>
      <c r="J11" s="3"/>
      <c r="K11" s="3"/>
      <c r="L11" s="3"/>
      <c r="M11" s="26"/>
    </row>
    <row r="12" spans="1:13">
      <c r="A12" s="28"/>
      <c r="B12" s="9"/>
      <c r="C12" s="8"/>
      <c r="D12" s="3"/>
      <c r="E12" s="3"/>
      <c r="F12" s="3"/>
      <c r="G12" s="3"/>
      <c r="H12" s="3"/>
      <c r="I12" s="3"/>
      <c r="J12" s="3"/>
      <c r="K12" s="3"/>
      <c r="L12" s="3"/>
      <c r="M12" s="26"/>
    </row>
    <row r="13" spans="1:13" ht="15.75" thickBot="1">
      <c r="A13" s="29" t="s">
        <v>24</v>
      </c>
      <c r="B13" s="30"/>
      <c r="C13" s="30"/>
      <c r="D13" s="30"/>
      <c r="E13" s="30"/>
      <c r="F13" s="30"/>
      <c r="G13" s="31"/>
      <c r="H13" s="31"/>
      <c r="I13" s="31"/>
      <c r="J13" s="31"/>
      <c r="K13" s="31"/>
      <c r="L13" s="31"/>
      <c r="M13" s="32"/>
    </row>
  </sheetData>
  <mergeCells count="5">
    <mergeCell ref="B5:M5"/>
    <mergeCell ref="A6:A7"/>
    <mergeCell ref="B6:M7"/>
    <mergeCell ref="B8:M8"/>
    <mergeCell ref="B4:M4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RowHeight="15"/>
  <cols>
    <col min="1" max="1" width="113" customWidth="1"/>
  </cols>
  <sheetData>
    <row r="1" spans="1:1">
      <c r="A1" t="s">
        <v>50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repartition</vt:lpstr>
      <vt:lpstr>Feuil2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2014-03-22T22:14:35Z</dcterms:modified>
</cp:coreProperties>
</file>