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fileSharing readOnlyRecommended="1"/>
  <workbookPr autoCompressPictures="0"/>
  <bookViews>
    <workbookView xWindow="0" yWindow="0" windowWidth="25600" windowHeight="15480"/>
  </bookViews>
  <sheets>
    <sheet name="MARS 2014" sheetId="16" r:id="rId1"/>
    <sheet name="Billetage" sheetId="13" r:id="rId2"/>
    <sheet name="CODE" sheetId="17" r:id="rId3"/>
  </sheets>
  <definedNames>
    <definedName name="_xlnm._FilterDatabase" localSheetId="0" hidden="1">'MARS 2014'!$A$4:$N$217</definedName>
    <definedName name="code">CODE!$A$2:$A$20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6" l="1"/>
  <c r="I7" i="16"/>
  <c r="I8" i="16"/>
  <c r="J6" i="16"/>
  <c r="J7" i="16"/>
  <c r="J8" i="16"/>
  <c r="I9" i="16"/>
  <c r="J9" i="16"/>
  <c r="I10" i="16"/>
  <c r="J10" i="16"/>
  <c r="I11" i="16"/>
  <c r="H11" i="16"/>
  <c r="J11" i="16"/>
  <c r="I12" i="16"/>
  <c r="J12" i="16"/>
  <c r="I13" i="16"/>
  <c r="H13" i="16"/>
  <c r="J13" i="16"/>
  <c r="I14" i="16"/>
  <c r="J14" i="16"/>
  <c r="I15" i="16"/>
  <c r="H15" i="16"/>
  <c r="J15" i="16"/>
  <c r="I16" i="16"/>
  <c r="J16" i="16"/>
  <c r="I17" i="16"/>
  <c r="H17" i="16"/>
  <c r="J17" i="16"/>
  <c r="I18" i="16"/>
  <c r="J18" i="16"/>
  <c r="I19" i="16"/>
  <c r="J19" i="16"/>
  <c r="I20" i="16"/>
  <c r="H20" i="16"/>
  <c r="J20" i="16"/>
  <c r="I21" i="16"/>
  <c r="J21" i="16"/>
  <c r="I22" i="16"/>
  <c r="H22" i="16"/>
  <c r="J22" i="16"/>
  <c r="I23" i="16"/>
  <c r="H23" i="16"/>
  <c r="J23" i="16"/>
  <c r="I24" i="16"/>
  <c r="J24" i="16"/>
  <c r="I25" i="16"/>
  <c r="J25" i="16"/>
  <c r="I26" i="16"/>
  <c r="H26" i="16"/>
  <c r="J26" i="16"/>
  <c r="I27" i="16"/>
  <c r="J27" i="16"/>
  <c r="I28" i="16"/>
  <c r="J28" i="16"/>
  <c r="I29" i="16"/>
  <c r="H29" i="16"/>
  <c r="J29" i="16"/>
  <c r="I30" i="16"/>
  <c r="H30" i="16"/>
  <c r="J30" i="16"/>
  <c r="I31" i="16"/>
  <c r="J31" i="16"/>
  <c r="I32" i="16"/>
  <c r="J32" i="16"/>
  <c r="I33" i="16"/>
  <c r="H33" i="16"/>
  <c r="J33" i="16"/>
  <c r="I34" i="16"/>
  <c r="H34" i="16"/>
  <c r="J34" i="16"/>
  <c r="I35" i="16"/>
  <c r="J35" i="16"/>
  <c r="I36" i="16"/>
  <c r="J36" i="16"/>
  <c r="I37" i="16"/>
  <c r="H37" i="16"/>
  <c r="J37" i="16"/>
  <c r="I38" i="16"/>
  <c r="J38" i="16"/>
  <c r="I39" i="16"/>
  <c r="J39" i="16"/>
  <c r="I40" i="16"/>
  <c r="J40" i="16"/>
  <c r="I41" i="16"/>
  <c r="J41" i="16"/>
  <c r="I42" i="16"/>
  <c r="J42" i="16"/>
  <c r="I43" i="16"/>
  <c r="J43" i="16"/>
  <c r="I44" i="16"/>
  <c r="J44" i="16"/>
  <c r="I45" i="16"/>
  <c r="J45" i="16"/>
  <c r="I46" i="16"/>
  <c r="H46" i="16"/>
  <c r="J46" i="16"/>
  <c r="I47" i="16"/>
  <c r="J47" i="16"/>
  <c r="I48" i="16"/>
  <c r="J48" i="16"/>
  <c r="I49" i="16"/>
  <c r="H49" i="16"/>
  <c r="J49" i="16"/>
  <c r="I50" i="16"/>
  <c r="J50" i="16"/>
  <c r="I51" i="16"/>
  <c r="H51" i="16"/>
  <c r="J51" i="16"/>
  <c r="I52" i="16"/>
  <c r="J52" i="16"/>
  <c r="I53" i="16"/>
  <c r="H53" i="16"/>
  <c r="J53" i="16"/>
  <c r="I54" i="16"/>
  <c r="H54" i="16"/>
  <c r="J54" i="16"/>
  <c r="I55" i="16"/>
  <c r="J55" i="16"/>
  <c r="I56" i="16"/>
  <c r="J56" i="16"/>
  <c r="I57" i="16"/>
  <c r="J57" i="16"/>
  <c r="I58" i="16"/>
  <c r="J58" i="16"/>
  <c r="I59" i="16"/>
  <c r="J59" i="16"/>
  <c r="I60" i="16"/>
  <c r="J60" i="16"/>
  <c r="I61" i="16"/>
  <c r="J61" i="16"/>
  <c r="I62" i="16"/>
  <c r="J62" i="16"/>
  <c r="I63" i="16"/>
  <c r="J63" i="16"/>
  <c r="I64" i="16"/>
  <c r="J64" i="16"/>
  <c r="I65" i="16"/>
  <c r="H65" i="16"/>
  <c r="J65" i="16"/>
  <c r="I66" i="16"/>
  <c r="J66" i="16"/>
  <c r="I67" i="16"/>
  <c r="J67" i="16"/>
  <c r="I68" i="16"/>
  <c r="J68" i="16"/>
  <c r="I69" i="16"/>
  <c r="H69" i="16"/>
  <c r="J69" i="16"/>
  <c r="I70" i="16"/>
  <c r="H70" i="16"/>
  <c r="J70" i="16"/>
  <c r="I71" i="16"/>
  <c r="J71" i="16"/>
  <c r="I72" i="16"/>
  <c r="J72" i="16"/>
  <c r="I73" i="16"/>
  <c r="J73" i="16"/>
  <c r="I74" i="16"/>
  <c r="J74" i="16"/>
  <c r="I75" i="16"/>
  <c r="J75" i="16"/>
  <c r="I76" i="16"/>
  <c r="J76" i="16"/>
  <c r="I77" i="16"/>
  <c r="J77" i="16"/>
  <c r="I78" i="16"/>
  <c r="J78" i="16"/>
  <c r="I79" i="16"/>
  <c r="J79" i="16"/>
  <c r="I80" i="16"/>
  <c r="J80" i="16"/>
  <c r="I81" i="16"/>
  <c r="H81" i="16"/>
  <c r="J81" i="16"/>
  <c r="I82" i="16"/>
  <c r="J82" i="16"/>
  <c r="I83" i="16"/>
  <c r="J83" i="16"/>
  <c r="I84" i="16"/>
  <c r="J84" i="16"/>
  <c r="I85" i="16"/>
  <c r="J85" i="16"/>
  <c r="I86" i="16"/>
  <c r="J86" i="16"/>
  <c r="I87" i="16"/>
  <c r="H87" i="16"/>
  <c r="J87" i="16"/>
  <c r="I88" i="16"/>
  <c r="J88" i="16"/>
  <c r="I89" i="16"/>
  <c r="J89" i="16"/>
  <c r="I90" i="16"/>
  <c r="J90" i="16"/>
  <c r="I91" i="16"/>
  <c r="J91" i="16"/>
  <c r="I92" i="16"/>
  <c r="H92" i="16"/>
  <c r="J92" i="16"/>
  <c r="I93" i="16"/>
  <c r="J93" i="16"/>
  <c r="I94" i="16"/>
  <c r="J94" i="16"/>
  <c r="I95" i="16"/>
  <c r="J95" i="16"/>
  <c r="I96" i="16"/>
  <c r="J96" i="16"/>
  <c r="I97" i="16"/>
  <c r="J97" i="16"/>
  <c r="I98" i="16"/>
  <c r="J98" i="16"/>
  <c r="I99" i="16"/>
  <c r="J99" i="16"/>
  <c r="I100" i="16"/>
  <c r="J100" i="16"/>
  <c r="I101" i="16"/>
  <c r="J101" i="16"/>
  <c r="I102" i="16"/>
  <c r="J102" i="16"/>
  <c r="I103" i="16"/>
  <c r="J103" i="16"/>
  <c r="I104" i="16"/>
  <c r="J104" i="16"/>
  <c r="I105" i="16"/>
  <c r="J105" i="16"/>
  <c r="I106" i="16"/>
  <c r="H106" i="16"/>
  <c r="J106" i="16"/>
  <c r="I107" i="16"/>
  <c r="J107" i="16"/>
  <c r="I108" i="16"/>
  <c r="J108" i="16"/>
  <c r="I109" i="16"/>
  <c r="J109" i="16"/>
  <c r="I110" i="16"/>
  <c r="J110" i="16"/>
  <c r="I111" i="16"/>
  <c r="F111" i="16"/>
  <c r="J111" i="16"/>
  <c r="I112" i="16"/>
  <c r="F112" i="16"/>
  <c r="J112" i="16"/>
  <c r="I113" i="16"/>
  <c r="F113" i="16"/>
  <c r="J113" i="16"/>
  <c r="I114" i="16"/>
  <c r="J114" i="16"/>
  <c r="I115" i="16"/>
  <c r="H115" i="16"/>
  <c r="J115" i="16"/>
  <c r="I116" i="16"/>
  <c r="H116" i="16"/>
  <c r="J116" i="16"/>
  <c r="I117" i="16"/>
  <c r="H117" i="16"/>
  <c r="J117" i="16"/>
  <c r="I118" i="16"/>
  <c r="J118" i="16"/>
  <c r="I119" i="16"/>
  <c r="H119" i="16"/>
  <c r="J119" i="16"/>
  <c r="I120" i="16"/>
  <c r="J120" i="16"/>
  <c r="I121" i="16"/>
  <c r="J121" i="16"/>
  <c r="I122" i="16"/>
  <c r="J122" i="16"/>
  <c r="I123" i="16"/>
  <c r="J123" i="16"/>
  <c r="I124" i="16"/>
  <c r="J124" i="16"/>
  <c r="I125" i="16"/>
  <c r="H125" i="16"/>
  <c r="J125" i="16"/>
  <c r="I126" i="16"/>
  <c r="J126" i="16"/>
  <c r="I127" i="16"/>
  <c r="J127" i="16"/>
  <c r="I128" i="16"/>
  <c r="H128" i="16"/>
  <c r="J128" i="16"/>
  <c r="I129" i="16"/>
  <c r="J129" i="16"/>
  <c r="I130" i="16"/>
  <c r="J130" i="16"/>
  <c r="I131" i="16"/>
  <c r="J131" i="16"/>
  <c r="I132" i="16"/>
  <c r="J132" i="16"/>
  <c r="I133" i="16"/>
  <c r="J133" i="16"/>
  <c r="I134" i="16"/>
  <c r="J134" i="16"/>
  <c r="I135" i="16"/>
  <c r="J135" i="16"/>
  <c r="I136" i="16"/>
  <c r="J136" i="16"/>
  <c r="I137" i="16"/>
  <c r="J137" i="16"/>
  <c r="I138" i="16"/>
  <c r="J138" i="16"/>
  <c r="I139" i="16"/>
  <c r="J139" i="16"/>
  <c r="I140" i="16"/>
  <c r="J140" i="16"/>
  <c r="I141" i="16"/>
  <c r="J141" i="16"/>
  <c r="I142" i="16"/>
  <c r="J142" i="16"/>
  <c r="I143" i="16"/>
  <c r="J143" i="16"/>
  <c r="I144" i="16"/>
  <c r="J144" i="16"/>
  <c r="I145" i="16"/>
  <c r="J145" i="16"/>
  <c r="I146" i="16"/>
  <c r="J146" i="16"/>
  <c r="I147" i="16"/>
  <c r="J147" i="16"/>
  <c r="I148" i="16"/>
  <c r="J148" i="16"/>
  <c r="I149" i="16"/>
  <c r="J149" i="16"/>
  <c r="I150" i="16"/>
  <c r="J150" i="16"/>
  <c r="I151" i="16"/>
  <c r="J151" i="16"/>
  <c r="I152" i="16"/>
  <c r="J152" i="16"/>
  <c r="I153" i="16"/>
  <c r="J153" i="16"/>
  <c r="I154" i="16"/>
  <c r="J154" i="16"/>
  <c r="I155" i="16"/>
  <c r="J155" i="16"/>
  <c r="I156" i="16"/>
  <c r="J156" i="16"/>
  <c r="I157" i="16"/>
  <c r="J157" i="16"/>
  <c r="I158" i="16"/>
  <c r="J158" i="16"/>
  <c r="I159" i="16"/>
  <c r="J159" i="16"/>
  <c r="I160" i="16"/>
  <c r="J160" i="16"/>
  <c r="I161" i="16"/>
  <c r="J161" i="16"/>
  <c r="I162" i="16"/>
  <c r="J162" i="16"/>
  <c r="I163" i="16"/>
  <c r="J163" i="16"/>
  <c r="I164" i="16"/>
  <c r="J164" i="16"/>
  <c r="I165" i="16"/>
  <c r="J165" i="16"/>
  <c r="I166" i="16"/>
  <c r="J166" i="16"/>
  <c r="I167" i="16"/>
  <c r="J167" i="16"/>
  <c r="I168" i="16"/>
  <c r="J168" i="16"/>
  <c r="I169" i="16"/>
  <c r="J169" i="16"/>
  <c r="I170" i="16"/>
  <c r="J170" i="16"/>
  <c r="I171" i="16"/>
  <c r="J171" i="16"/>
  <c r="I172" i="16"/>
  <c r="J172" i="16"/>
  <c r="I173" i="16"/>
  <c r="J173" i="16"/>
  <c r="I174" i="16"/>
  <c r="J174" i="16"/>
  <c r="I175" i="16"/>
  <c r="J175" i="16"/>
  <c r="I176" i="16"/>
  <c r="J176" i="16"/>
  <c r="I177" i="16"/>
  <c r="J177" i="16"/>
  <c r="I178" i="16"/>
  <c r="J178" i="16"/>
  <c r="I179" i="16"/>
  <c r="J179" i="16"/>
  <c r="I180" i="16"/>
  <c r="J180" i="16"/>
  <c r="I181" i="16"/>
  <c r="J181" i="16"/>
  <c r="I182" i="16"/>
  <c r="J182" i="16"/>
  <c r="I183" i="16"/>
  <c r="J183" i="16"/>
  <c r="I184" i="16"/>
  <c r="J184" i="16"/>
  <c r="I185" i="16"/>
  <c r="J185" i="16"/>
  <c r="I186" i="16"/>
  <c r="J186" i="16"/>
  <c r="I187" i="16"/>
  <c r="J187" i="16"/>
  <c r="I188" i="16"/>
  <c r="J188" i="16"/>
  <c r="I189" i="16"/>
  <c r="J189" i="16"/>
  <c r="I190" i="16"/>
  <c r="J190" i="16"/>
  <c r="I191" i="16"/>
  <c r="J191" i="16"/>
  <c r="I192" i="16"/>
  <c r="J192" i="16"/>
  <c r="I193" i="16"/>
  <c r="J193" i="16"/>
  <c r="I194" i="16"/>
  <c r="J194" i="16"/>
  <c r="I195" i="16"/>
  <c r="J195" i="16"/>
  <c r="I196" i="16"/>
  <c r="J196" i="16"/>
  <c r="I197" i="16"/>
  <c r="J197" i="16"/>
  <c r="I198" i="16"/>
  <c r="J198" i="16"/>
  <c r="I199" i="16"/>
  <c r="J199" i="16"/>
  <c r="I200" i="16"/>
  <c r="J200" i="16"/>
  <c r="I201" i="16"/>
  <c r="J201" i="16"/>
  <c r="I202" i="16"/>
  <c r="J202" i="16"/>
  <c r="I203" i="16"/>
  <c r="J203" i="16"/>
  <c r="I204" i="16"/>
  <c r="J204" i="16"/>
  <c r="I205" i="16"/>
  <c r="J205" i="16"/>
  <c r="I206" i="16"/>
  <c r="J206" i="16"/>
  <c r="I207" i="16"/>
  <c r="J207" i="16"/>
  <c r="I208" i="16"/>
  <c r="J208" i="16"/>
  <c r="I209" i="16"/>
  <c r="J209" i="16"/>
  <c r="I210" i="16"/>
  <c r="J210" i="16"/>
  <c r="I211" i="16"/>
  <c r="J211" i="16"/>
  <c r="I212" i="16"/>
  <c r="J212" i="16"/>
  <c r="I213" i="16"/>
  <c r="J213" i="16"/>
  <c r="I214" i="16"/>
  <c r="J214" i="16"/>
  <c r="I215" i="16"/>
  <c r="J215" i="16"/>
  <c r="I216" i="16"/>
  <c r="J216" i="16"/>
  <c r="I217" i="16"/>
  <c r="J217" i="16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H5" i="13"/>
  <c r="H6" i="13"/>
  <c r="H7" i="13"/>
  <c r="H8" i="13"/>
  <c r="H9" i="13"/>
  <c r="H10" i="13"/>
  <c r="H11" i="13"/>
  <c r="H12" i="13"/>
  <c r="H13" i="13"/>
  <c r="H14" i="13"/>
  <c r="H15" i="13"/>
  <c r="H16" i="13"/>
  <c r="K5" i="13"/>
  <c r="K6" i="13"/>
  <c r="K7" i="13"/>
  <c r="K8" i="13"/>
  <c r="K9" i="13"/>
  <c r="K10" i="13"/>
  <c r="K11" i="13"/>
  <c r="K12" i="13"/>
  <c r="K13" i="13"/>
  <c r="K14" i="13"/>
  <c r="K15" i="13"/>
  <c r="K16" i="13"/>
  <c r="K4" i="13"/>
  <c r="K17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C21" i="13"/>
  <c r="C20" i="13"/>
  <c r="C23" i="13"/>
</calcChain>
</file>

<file path=xl/comments1.xml><?xml version="1.0" encoding="utf-8"?>
<comments xmlns="http://schemas.openxmlformats.org/spreadsheetml/2006/main">
  <authors>
    <author>Haingo</author>
  </authors>
  <commentList>
    <comment ref="H122" authorId="0">
      <text>
        <r>
          <rPr>
            <b/>
            <sz val="9"/>
            <color indexed="81"/>
            <rFont val="Tahoma"/>
            <family val="2"/>
          </rPr>
          <t>Haingo:</t>
        </r>
        <r>
          <rPr>
            <sz val="9"/>
            <color indexed="81"/>
            <rFont val="Tahoma"/>
            <family val="2"/>
          </rPr>
          <t xml:space="preserve">
enfant malade à Ambilobe</t>
        </r>
      </text>
    </comment>
  </commentList>
</comments>
</file>

<file path=xl/sharedStrings.xml><?xml version="1.0" encoding="utf-8"?>
<sst xmlns="http://schemas.openxmlformats.org/spreadsheetml/2006/main" count="202" uniqueCount="49">
  <si>
    <t>Caisse</t>
  </si>
  <si>
    <t>Client</t>
  </si>
  <si>
    <t>Tec</t>
  </si>
  <si>
    <t>Jardin</t>
  </si>
  <si>
    <t>Vente</t>
  </si>
  <si>
    <t>Excursion</t>
  </si>
  <si>
    <t>cuisine</t>
  </si>
  <si>
    <t>Entretien</t>
  </si>
  <si>
    <t>Ecologie</t>
  </si>
  <si>
    <t>DATE</t>
  </si>
  <si>
    <t>LIBELLE</t>
  </si>
  <si>
    <t>CREDIT</t>
  </si>
  <si>
    <t>DEBIT</t>
  </si>
  <si>
    <t>SOLDE</t>
  </si>
  <si>
    <t>Destination</t>
  </si>
  <si>
    <t>EUR</t>
  </si>
  <si>
    <t>ARIARY</t>
  </si>
  <si>
    <t>DECEMBRE</t>
  </si>
  <si>
    <t>CONTRÔLE CAISSE DU</t>
  </si>
  <si>
    <t>ECART</t>
  </si>
  <si>
    <t>(comptage physique)</t>
  </si>
  <si>
    <t>Caisse réelle</t>
  </si>
  <si>
    <t>Soit en AR</t>
  </si>
  <si>
    <t>TOTAL</t>
  </si>
  <si>
    <t>nombre</t>
  </si>
  <si>
    <t>Carte de CREDIT ariary</t>
  </si>
  <si>
    <t>EURO</t>
  </si>
  <si>
    <t>COMPTAGE PHYSIQUE</t>
  </si>
  <si>
    <t>n° Fact</t>
  </si>
  <si>
    <t>JOURNAL</t>
  </si>
  <si>
    <t>caisse courante</t>
  </si>
  <si>
    <t>staff salaire</t>
  </si>
  <si>
    <t>staff Avance</t>
  </si>
  <si>
    <t>staff prime</t>
  </si>
  <si>
    <t>Frais medical</t>
  </si>
  <si>
    <t>journalier salaire</t>
  </si>
  <si>
    <t>divers</t>
  </si>
  <si>
    <t xml:space="preserve">JOURNAL DE CAISSE </t>
  </si>
  <si>
    <t>USD</t>
  </si>
  <si>
    <t>A</t>
  </si>
  <si>
    <t>B</t>
  </si>
  <si>
    <t>D</t>
  </si>
  <si>
    <t>F</t>
  </si>
  <si>
    <t>T</t>
  </si>
  <si>
    <t>G</t>
  </si>
  <si>
    <t>R</t>
  </si>
  <si>
    <t>Q</t>
  </si>
  <si>
    <t>Z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</si>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</sst>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38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FF00"/>
      <name val="Calibri"/>
      <family val="2"/>
      <scheme val="minor"/>
    </font>
    <font>
      <sz val="8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rgb="FFFF66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88">
    <xf numFmtId="0" fontId="0" fillId="0" borderId="0"/>
    <xf numFmtId="164" fontId="3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21">
    <xf numFmtId="0" fontId="0" fillId="0" borderId="0" xfId="0"/>
    <xf numFmtId="164" fontId="0" fillId="0" borderId="0" xfId="1" applyFont="1"/>
    <xf numFmtId="0" fontId="15" fillId="12" borderId="0" xfId="0" applyFont="1" applyFill="1" applyAlignment="1">
      <alignment horizontal="right"/>
    </xf>
    <xf numFmtId="164" fontId="16" fillId="0" borderId="16" xfId="1" applyFont="1" applyBorder="1"/>
    <xf numFmtId="0" fontId="16" fillId="0" borderId="0" xfId="0" applyFont="1"/>
    <xf numFmtId="164" fontId="14" fillId="0" borderId="1" xfId="1" applyFont="1" applyBorder="1"/>
    <xf numFmtId="0" fontId="14" fillId="0" borderId="1" xfId="0" applyFont="1" applyBorder="1"/>
    <xf numFmtId="0" fontId="2" fillId="0" borderId="0" xfId="0" applyFont="1"/>
    <xf numFmtId="164" fontId="2" fillId="0" borderId="1" xfId="1" applyFont="1" applyBorder="1" applyAlignment="1">
      <alignment horizontal="center"/>
    </xf>
    <xf numFmtId="165" fontId="2" fillId="0" borderId="1" xfId="1" applyNumberFormat="1" applyFont="1" applyBorder="1" applyAlignment="1">
      <alignment horizontal="center"/>
    </xf>
    <xf numFmtId="0" fontId="17" fillId="0" borderId="0" xfId="0" applyFont="1" applyAlignment="1">
      <alignment horizontal="center"/>
    </xf>
    <xf numFmtId="164" fontId="17" fillId="0" borderId="1" xfId="1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164" fontId="17" fillId="0" borderId="19" xfId="1" applyFont="1" applyBorder="1" applyAlignment="1">
      <alignment horizontal="center"/>
    </xf>
    <xf numFmtId="165" fontId="2" fillId="0" borderId="20" xfId="1" applyNumberFormat="1" applyFont="1" applyBorder="1" applyAlignment="1">
      <alignment horizontal="center"/>
    </xf>
    <xf numFmtId="164" fontId="2" fillId="0" borderId="21" xfId="1" applyFont="1" applyBorder="1" applyAlignment="1">
      <alignment horizontal="center"/>
    </xf>
    <xf numFmtId="165" fontId="2" fillId="0" borderId="22" xfId="1" applyNumberFormat="1" applyFont="1" applyBorder="1" applyAlignment="1">
      <alignment horizontal="center"/>
    </xf>
    <xf numFmtId="165" fontId="2" fillId="0" borderId="12" xfId="1" applyNumberFormat="1" applyFont="1" applyBorder="1" applyAlignment="1">
      <alignment horizontal="center"/>
    </xf>
    <xf numFmtId="164" fontId="2" fillId="0" borderId="23" xfId="1" applyFont="1" applyBorder="1" applyAlignment="1">
      <alignment horizontal="center"/>
    </xf>
    <xf numFmtId="0" fontId="14" fillId="0" borderId="24" xfId="0" applyFont="1" applyBorder="1"/>
    <xf numFmtId="164" fontId="14" fillId="0" borderId="25" xfId="1" applyFont="1" applyBorder="1"/>
    <xf numFmtId="0" fontId="14" fillId="0" borderId="16" xfId="0" applyFont="1" applyBorder="1"/>
    <xf numFmtId="165" fontId="14" fillId="0" borderId="1" xfId="0" applyNumberFormat="1" applyFont="1" applyBorder="1"/>
    <xf numFmtId="164" fontId="5" fillId="0" borderId="0" xfId="1" applyFont="1"/>
    <xf numFmtId="164" fontId="21" fillId="13" borderId="16" xfId="1" applyFont="1" applyFill="1" applyBorder="1"/>
    <xf numFmtId="0" fontId="4" fillId="0" borderId="0" xfId="0" applyFont="1" applyProtection="1"/>
    <xf numFmtId="0" fontId="7" fillId="0" borderId="0" xfId="0" applyFont="1" applyAlignment="1" applyProtection="1">
      <alignment horizontal="right"/>
    </xf>
    <xf numFmtId="16" fontId="17" fillId="2" borderId="1" xfId="0" applyNumberFormat="1" applyFont="1" applyFill="1" applyBorder="1" applyAlignment="1" applyProtection="1">
      <alignment horizontal="center"/>
    </xf>
    <xf numFmtId="16" fontId="17" fillId="3" borderId="1" xfId="0" applyNumberFormat="1" applyFont="1" applyFill="1" applyBorder="1" applyAlignment="1" applyProtection="1">
      <alignment horizontal="center"/>
    </xf>
    <xf numFmtId="16" fontId="6" fillId="5" borderId="1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6" fontId="17" fillId="0" borderId="1" xfId="0" applyNumberFormat="1" applyFont="1" applyFill="1" applyBorder="1" applyAlignment="1" applyProtection="1">
      <alignment horizontal="center"/>
    </xf>
    <xf numFmtId="16" fontId="17" fillId="6" borderId="1" xfId="0" applyNumberFormat="1" applyFont="1" applyFill="1" applyBorder="1" applyAlignment="1" applyProtection="1">
      <alignment horizontal="center"/>
    </xf>
    <xf numFmtId="0" fontId="7" fillId="0" borderId="0" xfId="0" applyFont="1" applyProtection="1"/>
    <xf numFmtId="0" fontId="7" fillId="0" borderId="0" xfId="0" applyFont="1" applyAlignment="1" applyProtection="1">
      <alignment horizontal="center"/>
    </xf>
    <xf numFmtId="0" fontId="7" fillId="7" borderId="2" xfId="0" applyFont="1" applyFill="1" applyBorder="1" applyAlignment="1" applyProtection="1">
      <alignment horizontal="center"/>
    </xf>
    <xf numFmtId="0" fontId="7" fillId="7" borderId="3" xfId="0" applyFont="1" applyFill="1" applyBorder="1" applyAlignment="1" applyProtection="1">
      <alignment horizontal="center"/>
    </xf>
    <xf numFmtId="0" fontId="7" fillId="7" borderId="6" xfId="0" applyFont="1" applyFill="1" applyBorder="1" applyAlignment="1" applyProtection="1">
      <alignment horizontal="center"/>
    </xf>
    <xf numFmtId="0" fontId="7" fillId="7" borderId="7" xfId="0" applyFont="1" applyFill="1" applyBorder="1" applyAlignment="1" applyProtection="1">
      <alignment horizontal="center"/>
    </xf>
    <xf numFmtId="0" fontId="7" fillId="8" borderId="8" xfId="0" applyFont="1" applyFill="1" applyBorder="1" applyAlignment="1" applyProtection="1">
      <alignment horizontal="center"/>
    </xf>
    <xf numFmtId="0" fontId="7" fillId="8" borderId="9" xfId="0" applyFont="1" applyFill="1" applyBorder="1" applyAlignment="1" applyProtection="1">
      <alignment horizontal="center"/>
    </xf>
    <xf numFmtId="0" fontId="7" fillId="9" borderId="10" xfId="0" applyFont="1" applyFill="1" applyBorder="1" applyAlignment="1" applyProtection="1">
      <alignment horizontal="center"/>
    </xf>
    <xf numFmtId="0" fontId="7" fillId="9" borderId="9" xfId="0" applyFont="1" applyFill="1" applyBorder="1" applyAlignment="1" applyProtection="1">
      <alignment horizontal="center"/>
    </xf>
    <xf numFmtId="0" fontId="7" fillId="7" borderId="10" xfId="0" applyFont="1" applyFill="1" applyBorder="1" applyAlignment="1" applyProtection="1">
      <alignment horizontal="center"/>
    </xf>
    <xf numFmtId="0" fontId="7" fillId="7" borderId="9" xfId="0" applyFont="1" applyFill="1" applyBorder="1" applyAlignment="1" applyProtection="1">
      <alignment horizontal="center"/>
    </xf>
    <xf numFmtId="3" fontId="4" fillId="0" borderId="11" xfId="0" applyNumberFormat="1" applyFont="1" applyBorder="1" applyAlignment="1" applyProtection="1">
      <alignment horizontal="center"/>
    </xf>
    <xf numFmtId="3" fontId="4" fillId="0" borderId="11" xfId="1" applyNumberFormat="1" applyFont="1" applyBorder="1" applyAlignment="1" applyProtection="1">
      <alignment horizontal="center"/>
    </xf>
    <xf numFmtId="16" fontId="4" fillId="0" borderId="0" xfId="0" applyNumberFormat="1" applyFont="1" applyFill="1" applyProtection="1"/>
    <xf numFmtId="16" fontId="4" fillId="0" borderId="1" xfId="0" applyNumberFormat="1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Protection="1"/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Protection="1"/>
    <xf numFmtId="0" fontId="10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left"/>
    </xf>
    <xf numFmtId="165" fontId="4" fillId="0" borderId="0" xfId="1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left"/>
    </xf>
    <xf numFmtId="0" fontId="7" fillId="0" borderId="0" xfId="0" applyFont="1" applyBorder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6" fontId="11" fillId="4" borderId="1" xfId="0" applyNumberFormat="1" applyFont="1" applyFill="1" applyBorder="1" applyAlignment="1" applyProtection="1">
      <alignment horizontal="left"/>
    </xf>
    <xf numFmtId="16" fontId="7" fillId="4" borderId="1" xfId="0" applyNumberFormat="1" applyFont="1" applyFill="1" applyBorder="1" applyAlignment="1" applyProtection="1">
      <alignment horizontal="center"/>
    </xf>
    <xf numFmtId="0" fontId="7" fillId="4" borderId="13" xfId="0" applyFont="1" applyFill="1" applyBorder="1" applyAlignment="1" applyProtection="1">
      <alignment horizontal="center"/>
    </xf>
    <xf numFmtId="165" fontId="7" fillId="4" borderId="14" xfId="1" applyNumberFormat="1" applyFont="1" applyFill="1" applyBorder="1" applyAlignment="1" applyProtection="1">
      <alignment horizontal="center"/>
    </xf>
    <xf numFmtId="0" fontId="7" fillId="4" borderId="14" xfId="0" applyFont="1" applyFill="1" applyBorder="1" applyAlignment="1" applyProtection="1">
      <alignment horizontal="center"/>
    </xf>
    <xf numFmtId="165" fontId="7" fillId="4" borderId="15" xfId="1" applyNumberFormat="1" applyFont="1" applyFill="1" applyBorder="1" applyAlignment="1" applyProtection="1">
      <alignment horizontal="right"/>
    </xf>
    <xf numFmtId="165" fontId="7" fillId="0" borderId="0" xfId="1" applyNumberFormat="1" applyFont="1" applyAlignment="1" applyProtection="1">
      <alignment horizontal="center"/>
    </xf>
    <xf numFmtId="3" fontId="4" fillId="0" borderId="0" xfId="1" applyNumberFormat="1" applyFont="1" applyBorder="1" applyAlignment="1" applyProtection="1">
      <alignment horizontal="center"/>
    </xf>
    <xf numFmtId="165" fontId="7" fillId="0" borderId="0" xfId="0" applyNumberFormat="1" applyFont="1" applyProtection="1"/>
    <xf numFmtId="165" fontId="4" fillId="0" borderId="0" xfId="0" applyNumberFormat="1" applyFont="1" applyBorder="1" applyAlignment="1" applyProtection="1">
      <alignment horizontal="center"/>
    </xf>
    <xf numFmtId="16" fontId="4" fillId="12" borderId="1" xfId="0" applyNumberFormat="1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/>
    </xf>
    <xf numFmtId="3" fontId="9" fillId="10" borderId="1" xfId="0" applyNumberFormat="1" applyFont="1" applyFill="1" applyBorder="1" applyAlignment="1" applyProtection="1">
      <alignment horizontal="center"/>
    </xf>
    <xf numFmtId="3" fontId="9" fillId="10" borderId="1" xfId="1" applyNumberFormat="1" applyFont="1" applyFill="1" applyBorder="1" applyAlignment="1" applyProtection="1">
      <alignment horizontal="center"/>
    </xf>
    <xf numFmtId="3" fontId="9" fillId="11" borderId="1" xfId="0" applyNumberFormat="1" applyFont="1" applyFill="1" applyBorder="1" applyAlignment="1" applyProtection="1">
      <alignment horizontal="center"/>
    </xf>
    <xf numFmtId="3" fontId="4" fillId="11" borderId="1" xfId="1" applyNumberFormat="1" applyFont="1" applyFill="1" applyBorder="1" applyAlignment="1" applyProtection="1">
      <alignment horizontal="center"/>
    </xf>
    <xf numFmtId="16" fontId="23" fillId="14" borderId="1" xfId="0" applyNumberFormat="1" applyFont="1" applyFill="1" applyBorder="1" applyAlignment="1" applyProtection="1">
      <alignment horizontal="center"/>
    </xf>
    <xf numFmtId="0" fontId="9" fillId="0" borderId="15" xfId="0" applyFont="1" applyBorder="1" applyAlignment="1" applyProtection="1">
      <alignment horizontal="center"/>
    </xf>
    <xf numFmtId="3" fontId="9" fillId="15" borderId="15" xfId="0" applyNumberFormat="1" applyFont="1" applyFill="1" applyBorder="1" applyAlignment="1" applyProtection="1">
      <alignment horizontal="center"/>
    </xf>
    <xf numFmtId="3" fontId="9" fillId="16" borderId="15" xfId="0" applyNumberFormat="1" applyFont="1" applyFill="1" applyBorder="1" applyAlignment="1" applyProtection="1">
      <alignment horizontal="center"/>
    </xf>
    <xf numFmtId="3" fontId="23" fillId="16" borderId="15" xfId="0" applyNumberFormat="1" applyFont="1" applyFill="1" applyBorder="1" applyAlignment="1" applyProtection="1">
      <alignment horizontal="center"/>
    </xf>
    <xf numFmtId="3" fontId="7" fillId="10" borderId="1" xfId="0" applyNumberFormat="1" applyFont="1" applyFill="1" applyBorder="1" applyAlignment="1" applyProtection="1">
      <alignment horizontal="center"/>
    </xf>
    <xf numFmtId="3" fontId="7" fillId="10" borderId="1" xfId="1" applyNumberFormat="1" applyFont="1" applyFill="1" applyBorder="1" applyAlignment="1" applyProtection="1">
      <alignment horizontal="center"/>
    </xf>
    <xf numFmtId="3" fontId="7" fillId="11" borderId="1" xfId="0" applyNumberFormat="1" applyFont="1" applyFill="1" applyBorder="1" applyAlignment="1" applyProtection="1">
      <alignment horizontal="center"/>
    </xf>
    <xf numFmtId="0" fontId="9" fillId="12" borderId="1" xfId="0" applyFont="1" applyFill="1" applyBorder="1" applyAlignment="1" applyProtection="1">
      <alignment horizontal="center"/>
    </xf>
    <xf numFmtId="3" fontId="4" fillId="10" borderId="1" xfId="1" applyNumberFormat="1" applyFont="1" applyFill="1" applyBorder="1" applyAlignment="1" applyProtection="1">
      <alignment horizontal="center"/>
    </xf>
    <xf numFmtId="164" fontId="4" fillId="11" borderId="1" xfId="1" applyFont="1" applyFill="1" applyBorder="1" applyAlignment="1" applyProtection="1">
      <alignment horizontal="center"/>
    </xf>
    <xf numFmtId="0" fontId="18" fillId="0" borderId="1" xfId="0" applyFont="1" applyFill="1" applyBorder="1" applyAlignment="1" applyProtection="1">
      <alignment horizontal="center"/>
    </xf>
    <xf numFmtId="16" fontId="1" fillId="5" borderId="1" xfId="0" applyNumberFormat="1" applyFont="1" applyFill="1" applyBorder="1" applyAlignment="1" applyProtection="1">
      <alignment horizontal="center"/>
    </xf>
    <xf numFmtId="0" fontId="4" fillId="17" borderId="1" xfId="0" applyFont="1" applyFill="1" applyBorder="1" applyAlignment="1" applyProtection="1">
      <alignment horizontal="center"/>
    </xf>
    <xf numFmtId="0" fontId="4" fillId="18" borderId="0" xfId="0" applyFont="1" applyFill="1" applyAlignment="1" applyProtection="1">
      <alignment horizontal="center"/>
    </xf>
    <xf numFmtId="16" fontId="24" fillId="19" borderId="1" xfId="0" applyNumberFormat="1" applyFont="1" applyFill="1" applyBorder="1" applyAlignment="1">
      <alignment horizontal="center"/>
    </xf>
    <xf numFmtId="0" fontId="4" fillId="20" borderId="1" xfId="0" applyFont="1" applyFill="1" applyBorder="1" applyAlignment="1" applyProtection="1">
      <alignment horizontal="center"/>
    </xf>
    <xf numFmtId="0" fontId="4" fillId="20" borderId="1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7" borderId="2" xfId="0" applyFont="1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</xf>
    <xf numFmtId="16" fontId="17" fillId="12" borderId="1" xfId="0" applyNumberFormat="1" applyFont="1" applyFill="1" applyBorder="1" applyAlignment="1" applyProtection="1">
      <alignment horizontal="center" vertical="center"/>
    </xf>
    <xf numFmtId="16" fontId="6" fillId="12" borderId="1" xfId="0" applyNumberFormat="1" applyFont="1" applyFill="1" applyBorder="1" applyAlignment="1" applyProtection="1">
      <alignment horizontal="center" vertical="center"/>
    </xf>
    <xf numFmtId="16" fontId="17" fillId="6" borderId="1" xfId="0" applyNumberFormat="1" applyFont="1" applyFill="1" applyBorder="1" applyAlignment="1" applyProtection="1">
      <alignment horizontal="center" vertical="center"/>
    </xf>
    <xf numFmtId="16" fontId="6" fillId="5" borderId="1" xfId="0" applyNumberFormat="1" applyFont="1" applyFill="1" applyBorder="1" applyAlignment="1" applyProtection="1">
      <alignment horizontal="center" vertical="center"/>
    </xf>
    <xf numFmtId="16" fontId="17" fillId="2" borderId="1" xfId="0" applyNumberFormat="1" applyFont="1" applyFill="1" applyBorder="1" applyAlignment="1" applyProtection="1">
      <alignment horizontal="center" vertical="center"/>
    </xf>
    <xf numFmtId="16" fontId="5" fillId="4" borderId="1" xfId="0" applyNumberFormat="1" applyFont="1" applyFill="1" applyBorder="1" applyAlignment="1" applyProtection="1">
      <alignment horizontal="center" vertical="center"/>
    </xf>
    <xf numFmtId="0" fontId="4" fillId="21" borderId="1" xfId="0" applyFont="1" applyFill="1" applyBorder="1" applyAlignment="1" applyProtection="1">
      <alignment horizontal="center"/>
    </xf>
    <xf numFmtId="0" fontId="17" fillId="0" borderId="1" xfId="0" applyFont="1" applyBorder="1" applyAlignment="1" applyProtection="1">
      <alignment horizontal="center" vertical="center"/>
    </xf>
    <xf numFmtId="16" fontId="17" fillId="22" borderId="1" xfId="0" applyNumberFormat="1" applyFont="1" applyFill="1" applyBorder="1" applyAlignment="1" applyProtection="1">
      <alignment horizontal="center" vertical="center"/>
    </xf>
    <xf numFmtId="16" fontId="17" fillId="4" borderId="1" xfId="0" applyNumberFormat="1" applyFont="1" applyFill="1" applyBorder="1" applyAlignment="1" applyProtection="1">
      <alignment horizontal="center" vertical="center"/>
    </xf>
    <xf numFmtId="16" fontId="1" fillId="5" borderId="1" xfId="0" applyNumberFormat="1" applyFont="1" applyFill="1" applyBorder="1" applyAlignment="1" applyProtection="1">
      <alignment horizontal="center" vertical="center"/>
    </xf>
    <xf numFmtId="16" fontId="17" fillId="3" borderId="1" xfId="0" applyNumberFormat="1" applyFont="1" applyFill="1" applyBorder="1" applyAlignment="1" applyProtection="1">
      <alignment horizontal="center" vertical="center"/>
    </xf>
    <xf numFmtId="0" fontId="4" fillId="18" borderId="1" xfId="0" applyFont="1" applyFill="1" applyBorder="1" applyAlignment="1" applyProtection="1">
      <alignment horizontal="center" vertical="center"/>
    </xf>
    <xf numFmtId="0" fontId="4" fillId="21" borderId="1" xfId="0" applyFont="1" applyFill="1" applyBorder="1" applyAlignment="1" applyProtection="1">
      <alignment horizontal="center" vertical="center"/>
    </xf>
    <xf numFmtId="16" fontId="17" fillId="0" borderId="1" xfId="0" applyNumberFormat="1" applyFont="1" applyFill="1" applyBorder="1" applyAlignment="1" applyProtection="1">
      <alignment horizontal="center" vertical="center"/>
    </xf>
    <xf numFmtId="0" fontId="4" fillId="17" borderId="1" xfId="0" applyFont="1" applyFill="1" applyBorder="1" applyAlignment="1" applyProtection="1">
      <alignment horizontal="center" vertical="center"/>
    </xf>
    <xf numFmtId="0" fontId="0" fillId="0" borderId="1" xfId="0" applyBorder="1"/>
    <xf numFmtId="0" fontId="7" fillId="8" borderId="4" xfId="0" applyFont="1" applyFill="1" applyBorder="1" applyAlignment="1" applyProtection="1">
      <alignment horizontal="center"/>
    </xf>
    <xf numFmtId="0" fontId="14" fillId="0" borderId="5" xfId="0" applyFont="1" applyBorder="1" applyAlignment="1" applyProtection="1">
      <alignment horizontal="center"/>
    </xf>
    <xf numFmtId="0" fontId="7" fillId="9" borderId="4" xfId="0" applyFont="1" applyFill="1" applyBorder="1" applyAlignment="1" applyProtection="1">
      <alignment horizontal="center"/>
    </xf>
    <xf numFmtId="0" fontId="7" fillId="7" borderId="4" xfId="0" applyFont="1" applyFill="1" applyBorder="1" applyAlignment="1" applyProtection="1">
      <alignment horizontal="center"/>
    </xf>
    <xf numFmtId="0" fontId="0" fillId="7" borderId="5" xfId="0" applyFill="1" applyBorder="1" applyAlignment="1" applyProtection="1">
      <alignment horizontal="center"/>
    </xf>
  </cellXfs>
  <cellStyles count="88">
    <cellStyle name="Comma" xfId="1" builtinId="3"/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Followed Hyperlink" xfId="19" builtinId="9" hidden="1"/>
    <cellStyle name="Followed Hyperlink" xfId="21" builtinId="9" hidden="1"/>
    <cellStyle name="Followed Hyperlink" xfId="23" builtinId="9" hidden="1"/>
    <cellStyle name="Followed Hyperlink" xfId="25" builtinId="9" hidden="1"/>
    <cellStyle name="Followed Hyperlink" xfId="27" builtinId="9" hidden="1"/>
    <cellStyle name="Followed Hyperlink" xfId="29" builtinId="9" hidden="1"/>
    <cellStyle name="Followed Hyperlink" xfId="31" builtinId="9" hidden="1"/>
    <cellStyle name="Followed Hyperlink" xfId="33" builtinId="9" hidden="1"/>
    <cellStyle name="Followed Hyperlink" xfId="35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 hidden="1"/>
    <cellStyle name="Hyperlink" xfId="20" builtinId="8" hidden="1"/>
    <cellStyle name="Hyperlink" xfId="22" builtinId="8" hidden="1"/>
    <cellStyle name="Hyperlink" xfId="24" builtinId="8" hidden="1"/>
    <cellStyle name="Hyperlink" xfId="26" builtinId="8" hidden="1"/>
    <cellStyle name="Hyperlink" xfId="28" builtinId="8" hidden="1"/>
    <cellStyle name="Hyperlink" xfId="30" builtinId="8" hidden="1"/>
    <cellStyle name="Hyperlink" xfId="32" builtinId="8" hidden="1"/>
    <cellStyle name="Hyperlink" xfId="34" builtinId="8" hidden="1"/>
    <cellStyle name="Hyperlink" xfId="36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enableFormatConditionsCalculation="0"/>
  <dimension ref="A2:N222"/>
  <sheetViews>
    <sheetView tabSelected="1" zoomScale="75" zoomScaleNormal="75" zoomScalePageLayoutView="75" workbookViewId="0">
      <pane ySplit="4" topLeftCell="A5" activePane="bottomLeft" state="frozen"/>
      <selection pane="bottomLeft" activeCell="D9" sqref="D9"/>
    </sheetView>
  </sheetViews>
  <sheetFormatPr baseColWidth="10" defaultColWidth="12.83203125" defaultRowHeight="18" x14ac:dyDescent="0"/>
  <cols>
    <col min="1" max="1" width="1.5" style="27" customWidth="1"/>
    <col min="2" max="2" width="14.6640625" style="27" bestFit="1" customWidth="1"/>
    <col min="3" max="3" width="16.6640625" style="95" customWidth="1"/>
    <col min="4" max="4" width="56" style="35" bestFit="1" customWidth="1"/>
    <col min="5" max="5" width="12.83203125" style="35" customWidth="1"/>
    <col min="6" max="6" width="16.5" style="35" customWidth="1"/>
    <col min="7" max="7" width="12.83203125" style="35"/>
    <col min="8" max="8" width="16.5" style="35" bestFit="1" customWidth="1"/>
    <col min="9" max="9" width="12.83203125" style="27"/>
    <col min="10" max="10" width="16.1640625" style="27" customWidth="1"/>
    <col min="11" max="11" width="14.1640625" style="27" customWidth="1"/>
    <col min="12" max="12" width="19.83203125" style="27" bestFit="1" customWidth="1"/>
    <col min="13" max="13" width="15.83203125" style="27" customWidth="1"/>
    <col min="14" max="16384" width="12.83203125" style="27"/>
  </cols>
  <sheetData>
    <row r="2" spans="2:10" s="35" customFormat="1" ht="19" thickBot="1">
      <c r="B2" s="35" t="s">
        <v>17</v>
      </c>
      <c r="C2" s="96"/>
      <c r="D2" s="36" t="s">
        <v>37</v>
      </c>
      <c r="E2" s="36"/>
      <c r="G2" s="36"/>
    </row>
    <row r="3" spans="2:10" s="35" customFormat="1">
      <c r="B3" s="37" t="s">
        <v>9</v>
      </c>
      <c r="C3" s="97"/>
      <c r="D3" s="38" t="s">
        <v>10</v>
      </c>
      <c r="E3" s="116" t="s">
        <v>11</v>
      </c>
      <c r="F3" s="117"/>
      <c r="G3" s="118" t="s">
        <v>12</v>
      </c>
      <c r="H3" s="117"/>
      <c r="I3" s="119" t="s">
        <v>13</v>
      </c>
      <c r="J3" s="120"/>
    </row>
    <row r="4" spans="2:10" s="35" customFormat="1" ht="19" thickBot="1">
      <c r="B4" s="39"/>
      <c r="C4" s="98" t="s">
        <v>14</v>
      </c>
      <c r="D4" s="40"/>
      <c r="E4" s="41" t="s">
        <v>15</v>
      </c>
      <c r="F4" s="42" t="s">
        <v>38</v>
      </c>
      <c r="G4" s="43" t="s">
        <v>15</v>
      </c>
      <c r="H4" s="44" t="s">
        <v>38</v>
      </c>
      <c r="I4" s="45" t="s">
        <v>15</v>
      </c>
      <c r="J4" s="46" t="s">
        <v>38</v>
      </c>
    </row>
    <row r="5" spans="2:10" s="35" customFormat="1">
      <c r="B5" s="71"/>
      <c r="C5" s="99" t="s">
        <v>4</v>
      </c>
      <c r="D5" s="72"/>
      <c r="E5" s="73">
        <v>0</v>
      </c>
      <c r="F5" s="74"/>
      <c r="G5" s="75">
        <v>0</v>
      </c>
      <c r="H5" s="76"/>
      <c r="I5" s="47">
        <v>0</v>
      </c>
      <c r="J5" s="47">
        <v>315000</v>
      </c>
    </row>
    <row r="6" spans="2:10" ht="18" customHeight="1">
      <c r="B6" s="77">
        <v>41700</v>
      </c>
      <c r="C6" s="99" t="s">
        <v>5</v>
      </c>
      <c r="D6" s="78" t="s">
        <v>39</v>
      </c>
      <c r="E6" s="79"/>
      <c r="F6" s="79"/>
      <c r="G6" s="80"/>
      <c r="H6" s="81">
        <v>10000</v>
      </c>
      <c r="I6" s="47">
        <f t="shared" ref="I6" si="0">I5+E6-G6</f>
        <v>0</v>
      </c>
      <c r="J6" s="48">
        <f>J5+F6-H6</f>
        <v>305000</v>
      </c>
    </row>
    <row r="7" spans="2:10" ht="18" customHeight="1">
      <c r="B7" s="71">
        <v>41702</v>
      </c>
      <c r="C7" s="110" t="s">
        <v>31</v>
      </c>
      <c r="D7" s="72" t="s">
        <v>40</v>
      </c>
      <c r="E7" s="82"/>
      <c r="F7" s="83"/>
      <c r="G7" s="84"/>
      <c r="H7" s="76">
        <v>137000</v>
      </c>
      <c r="I7" s="47">
        <f>I6+E7-G7</f>
        <v>0</v>
      </c>
      <c r="J7" s="48">
        <f>J6+F7-H7</f>
        <v>168000</v>
      </c>
    </row>
    <row r="8" spans="2:10">
      <c r="B8" s="71"/>
      <c r="C8" s="106" t="s">
        <v>0</v>
      </c>
      <c r="D8" s="88" t="s">
        <v>41</v>
      </c>
      <c r="E8" s="82"/>
      <c r="F8" s="83">
        <v>8100000</v>
      </c>
      <c r="G8" s="84"/>
      <c r="H8" s="76"/>
      <c r="I8" s="47">
        <f t="shared" ref="I8:I71" si="1">I7+E8-G8</f>
        <v>0</v>
      </c>
      <c r="J8" s="48">
        <f t="shared" ref="J8:J71" si="2">J7+F8-H8</f>
        <v>8268000</v>
      </c>
    </row>
    <row r="9" spans="2:10" ht="18" customHeight="1">
      <c r="B9" s="71"/>
      <c r="C9" s="30" t="s">
        <v>31</v>
      </c>
      <c r="D9" s="72" t="s">
        <v>42</v>
      </c>
      <c r="E9" s="82"/>
      <c r="F9" s="83"/>
      <c r="G9" s="84"/>
      <c r="H9" s="76">
        <v>160800</v>
      </c>
      <c r="I9" s="47">
        <f t="shared" si="1"/>
        <v>0</v>
      </c>
      <c r="J9" s="48">
        <f t="shared" si="2"/>
        <v>8107200</v>
      </c>
    </row>
    <row r="10" spans="2:10" ht="18" customHeight="1">
      <c r="B10" s="71"/>
      <c r="C10" s="91" t="s">
        <v>33</v>
      </c>
      <c r="D10" s="72" t="s">
        <v>43</v>
      </c>
      <c r="E10" s="82"/>
      <c r="F10" s="83"/>
      <c r="G10" s="84"/>
      <c r="H10" s="76">
        <v>15000</v>
      </c>
      <c r="I10" s="47">
        <f t="shared" si="1"/>
        <v>0</v>
      </c>
      <c r="J10" s="48">
        <f t="shared" si="2"/>
        <v>8092200</v>
      </c>
    </row>
    <row r="11" spans="2:10" ht="18" customHeight="1">
      <c r="B11" s="71"/>
      <c r="C11" s="30" t="s">
        <v>31</v>
      </c>
      <c r="D11" s="72" t="s">
        <v>44</v>
      </c>
      <c r="E11" s="82"/>
      <c r="F11" s="83"/>
      <c r="G11" s="84"/>
      <c r="H11" s="76">
        <f>122500</f>
        <v>122500</v>
      </c>
      <c r="I11" s="47">
        <f t="shared" si="1"/>
        <v>0</v>
      </c>
      <c r="J11" s="48">
        <f t="shared" si="2"/>
        <v>7969700</v>
      </c>
    </row>
    <row r="12" spans="2:10" ht="18" customHeight="1">
      <c r="B12" s="71"/>
      <c r="C12" s="91" t="s">
        <v>33</v>
      </c>
      <c r="D12" s="72" t="s">
        <v>45</v>
      </c>
      <c r="E12" s="82"/>
      <c r="F12" s="83"/>
      <c r="G12" s="84"/>
      <c r="H12" s="76">
        <v>15000</v>
      </c>
      <c r="I12" s="47">
        <f t="shared" si="1"/>
        <v>0</v>
      </c>
      <c r="J12" s="48">
        <f t="shared" si="2"/>
        <v>7954700</v>
      </c>
    </row>
    <row r="13" spans="2:10" ht="18" customHeight="1">
      <c r="B13" s="71"/>
      <c r="C13" s="30" t="s">
        <v>31</v>
      </c>
      <c r="D13" s="72" t="s">
        <v>42</v>
      </c>
      <c r="E13" s="82"/>
      <c r="F13" s="83"/>
      <c r="G13" s="84"/>
      <c r="H13" s="76">
        <f>151000</f>
        <v>151000</v>
      </c>
      <c r="I13" s="47">
        <f t="shared" si="1"/>
        <v>0</v>
      </c>
      <c r="J13" s="48">
        <f t="shared" si="2"/>
        <v>7803700</v>
      </c>
    </row>
    <row r="14" spans="2:10" ht="18" customHeight="1">
      <c r="B14" s="71"/>
      <c r="C14" s="91" t="s">
        <v>33</v>
      </c>
      <c r="D14" s="72" t="s">
        <v>41</v>
      </c>
      <c r="E14" s="82"/>
      <c r="F14" s="83"/>
      <c r="G14" s="84"/>
      <c r="H14" s="76">
        <v>15000</v>
      </c>
      <c r="I14" s="47">
        <f t="shared" si="1"/>
        <v>0</v>
      </c>
      <c r="J14" s="48">
        <f t="shared" si="2"/>
        <v>7788700</v>
      </c>
    </row>
    <row r="15" spans="2:10" ht="18" customHeight="1">
      <c r="B15" s="71"/>
      <c r="C15" s="30" t="s">
        <v>31</v>
      </c>
      <c r="D15" s="72" t="s">
        <v>46</v>
      </c>
      <c r="E15" s="82"/>
      <c r="F15" s="83"/>
      <c r="G15" s="84"/>
      <c r="H15" s="76">
        <f>194100</f>
        <v>194100</v>
      </c>
      <c r="I15" s="47">
        <f t="shared" si="1"/>
        <v>0</v>
      </c>
      <c r="J15" s="48">
        <f t="shared" si="2"/>
        <v>7594600</v>
      </c>
    </row>
    <row r="16" spans="2:10" ht="18" customHeight="1">
      <c r="B16" s="71"/>
      <c r="C16" s="91" t="s">
        <v>33</v>
      </c>
      <c r="D16" s="72" t="s">
        <v>47</v>
      </c>
      <c r="E16" s="82"/>
      <c r="F16" s="83"/>
      <c r="G16" s="84"/>
      <c r="H16" s="76">
        <v>15000</v>
      </c>
      <c r="I16" s="47">
        <f t="shared" si="1"/>
        <v>0</v>
      </c>
      <c r="J16" s="48">
        <f t="shared" si="2"/>
        <v>7579600</v>
      </c>
    </row>
    <row r="17" spans="1:11" ht="18" customHeight="1">
      <c r="A17" s="49"/>
      <c r="B17" s="71">
        <v>41702</v>
      </c>
      <c r="C17" s="102" t="s">
        <v>8</v>
      </c>
      <c r="D17" s="85" t="s">
        <v>48</v>
      </c>
      <c r="E17" s="82"/>
      <c r="F17" s="83"/>
      <c r="G17" s="84"/>
      <c r="H17" s="76">
        <f>60000</f>
        <v>60000</v>
      </c>
      <c r="I17" s="47">
        <f t="shared" si="1"/>
        <v>0</v>
      </c>
      <c r="J17" s="48">
        <f t="shared" si="2"/>
        <v>7519600</v>
      </c>
    </row>
    <row r="18" spans="1:11" ht="18" customHeight="1">
      <c r="A18" s="50"/>
      <c r="B18" s="71"/>
      <c r="C18" s="30" t="s">
        <v>31</v>
      </c>
      <c r="D18" s="72" t="s">
        <v>45</v>
      </c>
      <c r="E18" s="82"/>
      <c r="F18" s="83"/>
      <c r="G18" s="84"/>
      <c r="H18" s="76">
        <v>137200</v>
      </c>
      <c r="I18" s="47">
        <f t="shared" si="1"/>
        <v>0</v>
      </c>
      <c r="J18" s="48">
        <f t="shared" si="2"/>
        <v>7382400</v>
      </c>
    </row>
    <row r="19" spans="1:11" ht="18" customHeight="1">
      <c r="B19" s="71"/>
      <c r="C19" s="91" t="s">
        <v>33</v>
      </c>
      <c r="D19" s="72" t="s">
        <v>43</v>
      </c>
      <c r="E19" s="82"/>
      <c r="F19" s="83"/>
      <c r="G19" s="84"/>
      <c r="H19" s="76">
        <v>15000</v>
      </c>
      <c r="I19" s="47">
        <f t="shared" si="1"/>
        <v>0</v>
      </c>
      <c r="J19" s="48">
        <f t="shared" si="2"/>
        <v>7367400</v>
      </c>
      <c r="K19" s="32"/>
    </row>
    <row r="20" spans="1:11" ht="18" customHeight="1">
      <c r="B20" s="71"/>
      <c r="C20" s="30" t="s">
        <v>31</v>
      </c>
      <c r="D20" s="72"/>
      <c r="E20" s="82"/>
      <c r="F20" s="83"/>
      <c r="G20" s="84"/>
      <c r="H20" s="76">
        <f>137200</f>
        <v>137200</v>
      </c>
      <c r="I20" s="47">
        <f t="shared" si="1"/>
        <v>0</v>
      </c>
      <c r="J20" s="48">
        <f t="shared" si="2"/>
        <v>7230200</v>
      </c>
    </row>
    <row r="21" spans="1:11" ht="18" customHeight="1">
      <c r="B21" s="71"/>
      <c r="C21" s="91" t="s">
        <v>33</v>
      </c>
      <c r="D21" s="72"/>
      <c r="E21" s="82"/>
      <c r="F21" s="83"/>
      <c r="G21" s="84"/>
      <c r="H21" s="76">
        <v>15000</v>
      </c>
      <c r="I21" s="47">
        <f t="shared" si="1"/>
        <v>0</v>
      </c>
      <c r="J21" s="48">
        <f t="shared" si="2"/>
        <v>7215200</v>
      </c>
    </row>
    <row r="22" spans="1:11" ht="18" customHeight="1">
      <c r="B22" s="71"/>
      <c r="C22" s="30" t="s">
        <v>31</v>
      </c>
      <c r="D22" s="72"/>
      <c r="E22" s="82"/>
      <c r="F22" s="83"/>
      <c r="G22" s="84"/>
      <c r="H22" s="76">
        <f>281300</f>
        <v>281300</v>
      </c>
      <c r="I22" s="47">
        <f t="shared" si="1"/>
        <v>0</v>
      </c>
      <c r="J22" s="48">
        <f t="shared" si="2"/>
        <v>6933900</v>
      </c>
    </row>
    <row r="23" spans="1:11" ht="18" customHeight="1">
      <c r="B23" s="71"/>
      <c r="C23" s="91" t="s">
        <v>33</v>
      </c>
      <c r="D23" s="72"/>
      <c r="E23" s="82"/>
      <c r="F23" s="83"/>
      <c r="G23" s="84"/>
      <c r="H23" s="76">
        <f>15000</f>
        <v>15000</v>
      </c>
      <c r="I23" s="47">
        <f t="shared" si="1"/>
        <v>0</v>
      </c>
      <c r="J23" s="48">
        <f t="shared" si="2"/>
        <v>6918900</v>
      </c>
    </row>
    <row r="24" spans="1:11" ht="18" customHeight="1">
      <c r="B24" s="71"/>
      <c r="C24" s="30" t="s">
        <v>31</v>
      </c>
      <c r="D24" s="72"/>
      <c r="E24" s="82"/>
      <c r="F24" s="83"/>
      <c r="G24" s="84"/>
      <c r="H24" s="76">
        <v>172500</v>
      </c>
      <c r="I24" s="47">
        <f t="shared" si="1"/>
        <v>0</v>
      </c>
      <c r="J24" s="48">
        <f t="shared" si="2"/>
        <v>6746400</v>
      </c>
    </row>
    <row r="25" spans="1:11" ht="18" customHeight="1">
      <c r="B25" s="71"/>
      <c r="C25" s="91" t="s">
        <v>33</v>
      </c>
      <c r="D25" s="72"/>
      <c r="E25" s="82"/>
      <c r="F25" s="83"/>
      <c r="G25" s="84"/>
      <c r="H25" s="76">
        <v>15000</v>
      </c>
      <c r="I25" s="47">
        <f t="shared" si="1"/>
        <v>0</v>
      </c>
      <c r="J25" s="48">
        <f t="shared" si="2"/>
        <v>6731400</v>
      </c>
    </row>
    <row r="26" spans="1:11" ht="18" customHeight="1">
      <c r="B26" s="71"/>
      <c r="C26" s="30" t="s">
        <v>31</v>
      </c>
      <c r="D26" s="72"/>
      <c r="E26" s="82"/>
      <c r="F26" s="83"/>
      <c r="G26" s="84"/>
      <c r="H26" s="76">
        <f>156800</f>
        <v>156800</v>
      </c>
      <c r="I26" s="47">
        <f t="shared" si="1"/>
        <v>0</v>
      </c>
      <c r="J26" s="48">
        <f t="shared" si="2"/>
        <v>6574600</v>
      </c>
    </row>
    <row r="27" spans="1:11" ht="18" customHeight="1">
      <c r="B27" s="71"/>
      <c r="C27" s="91" t="s">
        <v>33</v>
      </c>
      <c r="D27" s="72"/>
      <c r="E27" s="82"/>
      <c r="F27" s="83"/>
      <c r="G27" s="84"/>
      <c r="H27" s="76">
        <v>15000</v>
      </c>
      <c r="I27" s="47">
        <f t="shared" si="1"/>
        <v>0</v>
      </c>
      <c r="J27" s="48">
        <f t="shared" si="2"/>
        <v>6559600</v>
      </c>
    </row>
    <row r="28" spans="1:11" ht="18" customHeight="1">
      <c r="B28" s="71"/>
      <c r="C28" s="30" t="s">
        <v>31</v>
      </c>
      <c r="D28" s="72"/>
      <c r="E28" s="82"/>
      <c r="F28" s="83"/>
      <c r="G28" s="84"/>
      <c r="H28" s="76">
        <v>17500</v>
      </c>
      <c r="I28" s="47">
        <f t="shared" si="1"/>
        <v>0</v>
      </c>
      <c r="J28" s="48">
        <f t="shared" si="2"/>
        <v>6542100</v>
      </c>
    </row>
    <row r="29" spans="1:11" ht="18" customHeight="1">
      <c r="B29" s="71"/>
      <c r="C29" s="91" t="s">
        <v>33</v>
      </c>
      <c r="D29" s="72"/>
      <c r="E29" s="82"/>
      <c r="F29" s="83"/>
      <c r="G29" s="84"/>
      <c r="H29" s="76">
        <f>15000</f>
        <v>15000</v>
      </c>
      <c r="I29" s="47">
        <f t="shared" si="1"/>
        <v>0</v>
      </c>
      <c r="J29" s="48">
        <f t="shared" si="2"/>
        <v>6527100</v>
      </c>
    </row>
    <row r="30" spans="1:11" ht="18" customHeight="1">
      <c r="B30" s="71"/>
      <c r="C30" s="30" t="s">
        <v>31</v>
      </c>
      <c r="D30" s="72"/>
      <c r="E30" s="82"/>
      <c r="F30" s="83"/>
      <c r="G30" s="84"/>
      <c r="H30" s="76">
        <f>12500</f>
        <v>12500</v>
      </c>
      <c r="I30" s="47">
        <f t="shared" si="1"/>
        <v>0</v>
      </c>
      <c r="J30" s="48">
        <f t="shared" si="2"/>
        <v>6514600</v>
      </c>
    </row>
    <row r="31" spans="1:11" ht="18" customHeight="1">
      <c r="B31" s="71"/>
      <c r="C31" s="91" t="s">
        <v>33</v>
      </c>
      <c r="D31" s="72"/>
      <c r="E31" s="82"/>
      <c r="F31" s="83"/>
      <c r="G31" s="84"/>
      <c r="H31" s="76">
        <v>15000</v>
      </c>
      <c r="I31" s="47">
        <f t="shared" si="1"/>
        <v>0</v>
      </c>
      <c r="J31" s="48">
        <f t="shared" si="2"/>
        <v>6499600</v>
      </c>
    </row>
    <row r="32" spans="1:11" ht="18" customHeight="1">
      <c r="B32" s="71"/>
      <c r="C32" s="30" t="s">
        <v>31</v>
      </c>
      <c r="D32" s="72"/>
      <c r="E32" s="82"/>
      <c r="F32" s="83"/>
      <c r="G32" s="84"/>
      <c r="H32" s="76">
        <v>187000</v>
      </c>
      <c r="I32" s="47">
        <f t="shared" si="1"/>
        <v>0</v>
      </c>
      <c r="J32" s="48">
        <f t="shared" si="2"/>
        <v>6312600</v>
      </c>
    </row>
    <row r="33" spans="2:14" ht="18" customHeight="1">
      <c r="B33" s="71"/>
      <c r="C33" s="91" t="s">
        <v>33</v>
      </c>
      <c r="D33" s="72"/>
      <c r="E33" s="82"/>
      <c r="F33" s="83"/>
      <c r="G33" s="84"/>
      <c r="H33" s="76">
        <f>15000</f>
        <v>15000</v>
      </c>
      <c r="I33" s="47">
        <f t="shared" si="1"/>
        <v>0</v>
      </c>
      <c r="J33" s="48">
        <f t="shared" si="2"/>
        <v>6297600</v>
      </c>
    </row>
    <row r="34" spans="2:14" ht="18" customHeight="1">
      <c r="B34" s="71"/>
      <c r="C34" s="30" t="s">
        <v>31</v>
      </c>
      <c r="D34" s="72"/>
      <c r="E34" s="82"/>
      <c r="F34" s="83"/>
      <c r="G34" s="84"/>
      <c r="H34" s="76">
        <f>186200</f>
        <v>186200</v>
      </c>
      <c r="I34" s="47">
        <f t="shared" si="1"/>
        <v>0</v>
      </c>
      <c r="J34" s="48">
        <f t="shared" si="2"/>
        <v>6111400</v>
      </c>
    </row>
    <row r="35" spans="2:14" ht="18" customHeight="1">
      <c r="B35" s="71"/>
      <c r="C35" s="91" t="s">
        <v>33</v>
      </c>
      <c r="D35" s="72"/>
      <c r="E35" s="82"/>
      <c r="F35" s="83"/>
      <c r="G35" s="84"/>
      <c r="H35" s="76">
        <v>15000</v>
      </c>
      <c r="I35" s="47">
        <f t="shared" si="1"/>
        <v>0</v>
      </c>
      <c r="J35" s="48">
        <f t="shared" si="2"/>
        <v>6096400</v>
      </c>
    </row>
    <row r="36" spans="2:14" ht="18" customHeight="1">
      <c r="B36" s="71"/>
      <c r="C36" s="30" t="s">
        <v>31</v>
      </c>
      <c r="D36" s="72"/>
      <c r="E36" s="82"/>
      <c r="F36" s="83"/>
      <c r="G36" s="84"/>
      <c r="H36" s="76">
        <v>52300</v>
      </c>
      <c r="I36" s="47">
        <f t="shared" si="1"/>
        <v>0</v>
      </c>
      <c r="J36" s="48">
        <f t="shared" si="2"/>
        <v>6044100</v>
      </c>
    </row>
    <row r="37" spans="2:14" ht="18" customHeight="1">
      <c r="B37" s="71"/>
      <c r="C37" s="91" t="s">
        <v>33</v>
      </c>
      <c r="D37" s="72"/>
      <c r="E37" s="82"/>
      <c r="F37" s="83"/>
      <c r="G37" s="84"/>
      <c r="H37" s="76">
        <f>15000</f>
        <v>15000</v>
      </c>
      <c r="I37" s="47">
        <f t="shared" si="1"/>
        <v>0</v>
      </c>
      <c r="J37" s="48">
        <f t="shared" si="2"/>
        <v>6029100</v>
      </c>
    </row>
    <row r="38" spans="2:14" ht="18" customHeight="1">
      <c r="B38" s="71"/>
      <c r="C38" s="91" t="s">
        <v>33</v>
      </c>
      <c r="D38" s="72"/>
      <c r="E38" s="82"/>
      <c r="F38" s="83"/>
      <c r="G38" s="84"/>
      <c r="H38" s="76">
        <v>15000</v>
      </c>
      <c r="I38" s="47">
        <f t="shared" si="1"/>
        <v>0</v>
      </c>
      <c r="J38" s="48">
        <f t="shared" si="2"/>
        <v>6014100</v>
      </c>
      <c r="L38" s="51"/>
      <c r="M38" s="51"/>
      <c r="N38" s="52"/>
    </row>
    <row r="39" spans="2:14" ht="18" customHeight="1">
      <c r="B39" s="71"/>
      <c r="C39" s="30" t="s">
        <v>31</v>
      </c>
      <c r="D39" s="72"/>
      <c r="E39" s="82"/>
      <c r="F39" s="83"/>
      <c r="G39" s="84"/>
      <c r="H39" s="76">
        <v>235200</v>
      </c>
      <c r="I39" s="47">
        <f t="shared" si="1"/>
        <v>0</v>
      </c>
      <c r="J39" s="48">
        <f t="shared" si="2"/>
        <v>5778900</v>
      </c>
      <c r="L39" s="53"/>
      <c r="M39" s="51"/>
      <c r="N39" s="52"/>
    </row>
    <row r="40" spans="2:14" ht="18" customHeight="1">
      <c r="B40" s="71"/>
      <c r="C40" s="91" t="s">
        <v>33</v>
      </c>
      <c r="D40" s="72"/>
      <c r="E40" s="82"/>
      <c r="F40" s="83"/>
      <c r="G40" s="84"/>
      <c r="H40" s="76">
        <v>15000</v>
      </c>
      <c r="I40" s="47">
        <f t="shared" si="1"/>
        <v>0</v>
      </c>
      <c r="J40" s="48">
        <f t="shared" si="2"/>
        <v>5763900</v>
      </c>
      <c r="L40" s="53"/>
      <c r="M40" s="51"/>
      <c r="N40" s="52"/>
    </row>
    <row r="41" spans="2:14" ht="18" customHeight="1">
      <c r="B41" s="71"/>
      <c r="C41" s="30" t="s">
        <v>31</v>
      </c>
      <c r="D41" s="72"/>
      <c r="E41" s="82"/>
      <c r="F41" s="83"/>
      <c r="G41" s="84"/>
      <c r="H41" s="76">
        <v>225400</v>
      </c>
      <c r="I41" s="47">
        <f t="shared" si="1"/>
        <v>0</v>
      </c>
      <c r="J41" s="48">
        <f t="shared" si="2"/>
        <v>5538500</v>
      </c>
      <c r="K41" s="35"/>
      <c r="L41" s="54"/>
      <c r="M41" s="52"/>
      <c r="N41" s="52"/>
    </row>
    <row r="42" spans="2:14" ht="18" customHeight="1">
      <c r="B42" s="71"/>
      <c r="C42" s="91" t="s">
        <v>33</v>
      </c>
      <c r="D42" s="72"/>
      <c r="E42" s="82"/>
      <c r="F42" s="83"/>
      <c r="G42" s="84"/>
      <c r="H42" s="76">
        <v>15000</v>
      </c>
      <c r="I42" s="47">
        <f t="shared" si="1"/>
        <v>0</v>
      </c>
      <c r="J42" s="48">
        <f t="shared" si="2"/>
        <v>5523500</v>
      </c>
      <c r="K42" s="55"/>
      <c r="L42" s="54"/>
      <c r="M42" s="52"/>
      <c r="N42" s="52"/>
    </row>
    <row r="43" spans="2:14" ht="18" customHeight="1">
      <c r="B43" s="71"/>
      <c r="C43" s="30" t="s">
        <v>31</v>
      </c>
      <c r="D43" s="72"/>
      <c r="E43" s="82"/>
      <c r="F43" s="83"/>
      <c r="G43" s="84"/>
      <c r="H43" s="76">
        <v>122500</v>
      </c>
      <c r="I43" s="47">
        <f t="shared" si="1"/>
        <v>0</v>
      </c>
      <c r="J43" s="48">
        <f t="shared" si="2"/>
        <v>5401000</v>
      </c>
      <c r="K43" s="56"/>
      <c r="L43" s="54"/>
      <c r="M43" s="52"/>
      <c r="N43" s="52"/>
    </row>
    <row r="44" spans="2:14" ht="18" customHeight="1">
      <c r="B44" s="71"/>
      <c r="C44" s="91" t="s">
        <v>33</v>
      </c>
      <c r="D44" s="72"/>
      <c r="E44" s="82"/>
      <c r="F44" s="83"/>
      <c r="G44" s="84"/>
      <c r="H44" s="76">
        <v>15000</v>
      </c>
      <c r="I44" s="47">
        <f t="shared" si="1"/>
        <v>0</v>
      </c>
      <c r="J44" s="48">
        <f t="shared" si="2"/>
        <v>5386000</v>
      </c>
      <c r="K44" s="56"/>
      <c r="L44" s="52"/>
      <c r="M44" s="52"/>
      <c r="N44" s="52"/>
    </row>
    <row r="45" spans="2:14" ht="18" customHeight="1">
      <c r="B45" s="71"/>
      <c r="C45" s="30" t="s">
        <v>31</v>
      </c>
      <c r="D45" s="72"/>
      <c r="E45" s="82"/>
      <c r="F45" s="83"/>
      <c r="G45" s="84"/>
      <c r="H45" s="76">
        <v>215600</v>
      </c>
      <c r="I45" s="47">
        <f t="shared" si="1"/>
        <v>0</v>
      </c>
      <c r="J45" s="48">
        <f t="shared" si="2"/>
        <v>5170400</v>
      </c>
      <c r="K45" s="56"/>
      <c r="L45" s="51"/>
      <c r="M45" s="51"/>
      <c r="N45" s="52"/>
    </row>
    <row r="46" spans="2:14" ht="18" customHeight="1">
      <c r="B46" s="71"/>
      <c r="C46" s="91" t="s">
        <v>33</v>
      </c>
      <c r="D46" s="72"/>
      <c r="E46" s="82"/>
      <c r="F46" s="83"/>
      <c r="G46" s="84"/>
      <c r="H46" s="76">
        <f>15000</f>
        <v>15000</v>
      </c>
      <c r="I46" s="47">
        <f t="shared" si="1"/>
        <v>0</v>
      </c>
      <c r="J46" s="48">
        <f t="shared" si="2"/>
        <v>5155400</v>
      </c>
      <c r="K46" s="32"/>
      <c r="L46" s="51"/>
      <c r="M46" s="51"/>
      <c r="N46" s="52"/>
    </row>
    <row r="47" spans="2:14" ht="18" customHeight="1">
      <c r="B47" s="71"/>
      <c r="C47" s="30" t="s">
        <v>31</v>
      </c>
      <c r="D47" s="72"/>
      <c r="E47" s="82"/>
      <c r="F47" s="83"/>
      <c r="G47" s="84"/>
      <c r="H47" s="76">
        <v>196000</v>
      </c>
      <c r="I47" s="47">
        <f t="shared" si="1"/>
        <v>0</v>
      </c>
      <c r="J47" s="48">
        <f t="shared" si="2"/>
        <v>4959400</v>
      </c>
      <c r="K47" s="56"/>
      <c r="L47" s="51"/>
      <c r="M47" s="51"/>
      <c r="N47" s="52"/>
    </row>
    <row r="48" spans="2:14" ht="18" customHeight="1">
      <c r="B48" s="71"/>
      <c r="C48" s="91" t="s">
        <v>33</v>
      </c>
      <c r="D48" s="72"/>
      <c r="E48" s="82"/>
      <c r="F48" s="83"/>
      <c r="G48" s="84"/>
      <c r="H48" s="76">
        <v>15000</v>
      </c>
      <c r="I48" s="47">
        <f t="shared" si="1"/>
        <v>0</v>
      </c>
      <c r="J48" s="48">
        <f t="shared" si="2"/>
        <v>4944400</v>
      </c>
      <c r="K48" s="56"/>
      <c r="L48" s="51"/>
      <c r="M48" s="51"/>
      <c r="N48" s="52"/>
    </row>
    <row r="49" spans="2:14" ht="18" customHeight="1">
      <c r="B49" s="71"/>
      <c r="C49" s="30" t="s">
        <v>31</v>
      </c>
      <c r="D49" s="72"/>
      <c r="E49" s="82"/>
      <c r="F49" s="83"/>
      <c r="G49" s="84"/>
      <c r="H49" s="76">
        <f>82400</f>
        <v>82400</v>
      </c>
      <c r="I49" s="47">
        <f t="shared" si="1"/>
        <v>0</v>
      </c>
      <c r="J49" s="48">
        <f t="shared" si="2"/>
        <v>4862000</v>
      </c>
      <c r="K49" s="56"/>
      <c r="L49" s="51"/>
      <c r="M49" s="51"/>
      <c r="N49" s="52"/>
    </row>
    <row r="50" spans="2:14" ht="18" customHeight="1">
      <c r="B50" s="71"/>
      <c r="C50" s="91" t="s">
        <v>33</v>
      </c>
      <c r="D50" s="72"/>
      <c r="E50" s="82"/>
      <c r="F50" s="83"/>
      <c r="G50" s="84"/>
      <c r="H50" s="76">
        <v>15000</v>
      </c>
      <c r="I50" s="47">
        <f t="shared" si="1"/>
        <v>0</v>
      </c>
      <c r="J50" s="48">
        <f t="shared" si="2"/>
        <v>4847000</v>
      </c>
      <c r="K50" s="56"/>
      <c r="L50" s="51"/>
      <c r="M50" s="51"/>
      <c r="N50" s="52"/>
    </row>
    <row r="51" spans="2:14" ht="18" customHeight="1">
      <c r="B51" s="71"/>
      <c r="C51" s="30" t="s">
        <v>31</v>
      </c>
      <c r="D51" s="72"/>
      <c r="E51" s="82"/>
      <c r="F51" s="83"/>
      <c r="G51" s="84"/>
      <c r="H51" s="76">
        <f>176400</f>
        <v>176400</v>
      </c>
      <c r="I51" s="47">
        <f t="shared" si="1"/>
        <v>0</v>
      </c>
      <c r="J51" s="48">
        <f t="shared" si="2"/>
        <v>4670600</v>
      </c>
      <c r="K51" s="56"/>
      <c r="L51" s="51"/>
      <c r="M51" s="51"/>
      <c r="N51" s="52"/>
    </row>
    <row r="52" spans="2:14" ht="18" customHeight="1">
      <c r="B52" s="71"/>
      <c r="C52" s="91" t="s">
        <v>33</v>
      </c>
      <c r="D52" s="72"/>
      <c r="E52" s="82"/>
      <c r="F52" s="83"/>
      <c r="G52" s="84"/>
      <c r="H52" s="76">
        <v>15000</v>
      </c>
      <c r="I52" s="47">
        <f t="shared" si="1"/>
        <v>0</v>
      </c>
      <c r="J52" s="48">
        <f t="shared" si="2"/>
        <v>4655600</v>
      </c>
      <c r="K52" s="56"/>
      <c r="L52" s="51"/>
      <c r="M52" s="51"/>
      <c r="N52" s="52"/>
    </row>
    <row r="53" spans="2:14" ht="18" customHeight="1">
      <c r="B53" s="71"/>
      <c r="C53" s="105" t="s">
        <v>35</v>
      </c>
      <c r="D53" s="72"/>
      <c r="E53" s="82"/>
      <c r="F53" s="83"/>
      <c r="G53" s="84"/>
      <c r="H53" s="76">
        <f>50000*2</f>
        <v>100000</v>
      </c>
      <c r="I53" s="47">
        <f t="shared" si="1"/>
        <v>0</v>
      </c>
      <c r="J53" s="48">
        <f t="shared" si="2"/>
        <v>4555600</v>
      </c>
      <c r="K53" s="56"/>
      <c r="L53" s="51"/>
      <c r="M53" s="51"/>
      <c r="N53" s="52"/>
    </row>
    <row r="54" spans="2:14" ht="18" customHeight="1">
      <c r="B54" s="71"/>
      <c r="C54" s="105" t="s">
        <v>35</v>
      </c>
      <c r="D54" s="72"/>
      <c r="E54" s="82"/>
      <c r="F54" s="83"/>
      <c r="G54" s="84"/>
      <c r="H54" s="76">
        <f>13.5*5000</f>
        <v>67500</v>
      </c>
      <c r="I54" s="47">
        <f t="shared" si="1"/>
        <v>0</v>
      </c>
      <c r="J54" s="48">
        <f t="shared" si="2"/>
        <v>4488100</v>
      </c>
      <c r="K54" s="56"/>
      <c r="L54" s="51"/>
      <c r="M54" s="51"/>
      <c r="N54" s="52"/>
    </row>
    <row r="55" spans="2:14" ht="18" customHeight="1">
      <c r="B55" s="71">
        <v>41703</v>
      </c>
      <c r="C55" s="30" t="s">
        <v>31</v>
      </c>
      <c r="D55" s="72"/>
      <c r="E55" s="82"/>
      <c r="F55" s="83"/>
      <c r="G55" s="84"/>
      <c r="H55" s="76">
        <v>151000</v>
      </c>
      <c r="I55" s="47">
        <f t="shared" si="1"/>
        <v>0</v>
      </c>
      <c r="J55" s="48">
        <f t="shared" si="2"/>
        <v>4337100</v>
      </c>
      <c r="K55" s="56"/>
      <c r="L55" s="51"/>
      <c r="M55" s="51"/>
      <c r="N55" s="52"/>
    </row>
    <row r="56" spans="2:14" ht="18" customHeight="1">
      <c r="B56" s="71"/>
      <c r="C56" s="91" t="s">
        <v>33</v>
      </c>
      <c r="D56" s="72"/>
      <c r="E56" s="82"/>
      <c r="F56" s="83"/>
      <c r="G56" s="84"/>
      <c r="H56" s="76">
        <v>15000</v>
      </c>
      <c r="I56" s="47">
        <f t="shared" si="1"/>
        <v>0</v>
      </c>
      <c r="J56" s="48">
        <f t="shared" si="2"/>
        <v>4322100</v>
      </c>
      <c r="K56" s="56"/>
      <c r="L56" s="51"/>
      <c r="M56" s="51"/>
      <c r="N56" s="52"/>
    </row>
    <row r="57" spans="2:14" ht="18" customHeight="1">
      <c r="B57" s="71"/>
      <c r="C57" s="30" t="s">
        <v>31</v>
      </c>
      <c r="D57" s="72"/>
      <c r="E57" s="82"/>
      <c r="F57" s="83"/>
      <c r="G57" s="84"/>
      <c r="H57" s="76">
        <v>117600</v>
      </c>
      <c r="I57" s="47">
        <f t="shared" si="1"/>
        <v>0</v>
      </c>
      <c r="J57" s="48">
        <f t="shared" si="2"/>
        <v>4204500</v>
      </c>
      <c r="K57" s="56"/>
      <c r="L57" s="52"/>
      <c r="M57" s="52"/>
      <c r="N57" s="52"/>
    </row>
    <row r="58" spans="2:14" ht="18" customHeight="1">
      <c r="B58" s="71"/>
      <c r="C58" s="30" t="s">
        <v>31</v>
      </c>
      <c r="D58" s="72"/>
      <c r="E58" s="82"/>
      <c r="F58" s="83"/>
      <c r="G58" s="84"/>
      <c r="H58" s="76">
        <v>122500</v>
      </c>
      <c r="I58" s="47">
        <f t="shared" si="1"/>
        <v>0</v>
      </c>
      <c r="J58" s="48">
        <f t="shared" si="2"/>
        <v>4082000</v>
      </c>
      <c r="K58" s="56"/>
      <c r="L58" s="52"/>
      <c r="M58" s="52"/>
    </row>
    <row r="59" spans="2:14" ht="18" customHeight="1">
      <c r="B59" s="71"/>
      <c r="C59" s="91" t="s">
        <v>33</v>
      </c>
      <c r="D59" s="72"/>
      <c r="E59" s="82"/>
      <c r="F59" s="83"/>
      <c r="G59" s="84"/>
      <c r="H59" s="76">
        <v>15000</v>
      </c>
      <c r="I59" s="47">
        <f t="shared" si="1"/>
        <v>0</v>
      </c>
      <c r="J59" s="48">
        <f t="shared" si="2"/>
        <v>4067000</v>
      </c>
      <c r="K59" s="56"/>
      <c r="L59" s="51"/>
      <c r="M59" s="52"/>
    </row>
    <row r="60" spans="2:14" ht="18" customHeight="1">
      <c r="B60" s="71"/>
      <c r="C60" s="30" t="s">
        <v>31</v>
      </c>
      <c r="D60" s="72"/>
      <c r="E60" s="82"/>
      <c r="F60" s="83"/>
      <c r="G60" s="84"/>
      <c r="H60" s="76">
        <v>145600</v>
      </c>
      <c r="I60" s="47">
        <f t="shared" si="1"/>
        <v>0</v>
      </c>
      <c r="J60" s="48">
        <f t="shared" si="2"/>
        <v>3921400</v>
      </c>
      <c r="K60" s="56"/>
      <c r="L60" s="51"/>
      <c r="M60" s="51"/>
    </row>
    <row r="61" spans="2:14" ht="18" customHeight="1">
      <c r="B61" s="71"/>
      <c r="C61" s="91" t="s">
        <v>33</v>
      </c>
      <c r="D61" s="72"/>
      <c r="E61" s="82"/>
      <c r="F61" s="83"/>
      <c r="G61" s="84"/>
      <c r="H61" s="76">
        <v>15000</v>
      </c>
      <c r="I61" s="47">
        <f t="shared" si="1"/>
        <v>0</v>
      </c>
      <c r="J61" s="48">
        <f t="shared" si="2"/>
        <v>3906400</v>
      </c>
      <c r="K61" s="56"/>
      <c r="L61" s="51"/>
      <c r="M61" s="51"/>
    </row>
    <row r="62" spans="2:14" ht="18" customHeight="1">
      <c r="B62" s="71"/>
      <c r="C62" s="30" t="s">
        <v>31</v>
      </c>
      <c r="D62" s="72"/>
      <c r="E62" s="82"/>
      <c r="F62" s="83"/>
      <c r="G62" s="84"/>
      <c r="H62" s="76">
        <v>147000</v>
      </c>
      <c r="I62" s="47">
        <f t="shared" si="1"/>
        <v>0</v>
      </c>
      <c r="J62" s="48">
        <f t="shared" si="2"/>
        <v>3759400</v>
      </c>
      <c r="K62" s="56"/>
      <c r="L62" s="51"/>
      <c r="M62" s="51"/>
    </row>
    <row r="63" spans="2:14" ht="18" customHeight="1">
      <c r="B63" s="71"/>
      <c r="C63" s="30" t="s">
        <v>31</v>
      </c>
      <c r="D63" s="72"/>
      <c r="E63" s="82"/>
      <c r="F63" s="83"/>
      <c r="G63" s="84"/>
      <c r="H63" s="76">
        <v>82000</v>
      </c>
      <c r="I63" s="47">
        <f t="shared" si="1"/>
        <v>0</v>
      </c>
      <c r="J63" s="48">
        <f t="shared" si="2"/>
        <v>3677400</v>
      </c>
      <c r="K63" s="56"/>
      <c r="L63" s="51"/>
      <c r="M63" s="51"/>
    </row>
    <row r="64" spans="2:14" ht="18" customHeight="1">
      <c r="B64" s="71"/>
      <c r="C64" s="91" t="s">
        <v>33</v>
      </c>
      <c r="D64" s="72"/>
      <c r="E64" s="82"/>
      <c r="F64" s="83"/>
      <c r="G64" s="84"/>
      <c r="H64" s="76">
        <v>15000</v>
      </c>
      <c r="I64" s="47">
        <f t="shared" si="1"/>
        <v>0</v>
      </c>
      <c r="J64" s="48">
        <f t="shared" si="2"/>
        <v>3662400</v>
      </c>
      <c r="K64" s="56"/>
      <c r="L64" s="51"/>
      <c r="M64" s="51"/>
    </row>
    <row r="65" spans="2:13" ht="18" customHeight="1">
      <c r="B65" s="71"/>
      <c r="C65" s="101" t="s">
        <v>6</v>
      </c>
      <c r="D65" s="72"/>
      <c r="E65" s="82"/>
      <c r="F65" s="83"/>
      <c r="G65" s="84"/>
      <c r="H65" s="76">
        <f>9*2500</f>
        <v>22500</v>
      </c>
      <c r="I65" s="47">
        <f t="shared" si="1"/>
        <v>0</v>
      </c>
      <c r="J65" s="48">
        <f t="shared" si="2"/>
        <v>3639900</v>
      </c>
      <c r="K65" s="56"/>
      <c r="L65" s="51"/>
      <c r="M65" s="51"/>
    </row>
    <row r="66" spans="2:13" ht="18" customHeight="1">
      <c r="B66" s="71"/>
      <c r="C66" s="30" t="s">
        <v>31</v>
      </c>
      <c r="D66" s="72"/>
      <c r="E66" s="82"/>
      <c r="F66" s="83"/>
      <c r="G66" s="84"/>
      <c r="H66" s="76">
        <v>151000</v>
      </c>
      <c r="I66" s="47">
        <f t="shared" si="1"/>
        <v>0</v>
      </c>
      <c r="J66" s="48">
        <f t="shared" si="2"/>
        <v>3488900</v>
      </c>
      <c r="K66" s="56"/>
      <c r="L66" s="51"/>
      <c r="M66" s="51"/>
    </row>
    <row r="67" spans="2:13" ht="18" customHeight="1">
      <c r="B67" s="71"/>
      <c r="C67" s="91" t="s">
        <v>33</v>
      </c>
      <c r="D67" s="72"/>
      <c r="E67" s="82"/>
      <c r="F67" s="83"/>
      <c r="G67" s="84"/>
      <c r="H67" s="76">
        <v>15000</v>
      </c>
      <c r="I67" s="47">
        <f t="shared" si="1"/>
        <v>0</v>
      </c>
      <c r="J67" s="48">
        <f t="shared" si="2"/>
        <v>3473900</v>
      </c>
      <c r="K67" s="56"/>
      <c r="L67" s="51"/>
      <c r="M67" s="51"/>
    </row>
    <row r="68" spans="2:13" ht="18" customHeight="1">
      <c r="B68" s="71"/>
      <c r="C68" s="91" t="s">
        <v>33</v>
      </c>
      <c r="D68" s="72"/>
      <c r="E68" s="82"/>
      <c r="F68" s="83"/>
      <c r="G68" s="84"/>
      <c r="H68" s="76">
        <v>15000</v>
      </c>
      <c r="I68" s="47">
        <f t="shared" si="1"/>
        <v>0</v>
      </c>
      <c r="J68" s="48">
        <f t="shared" si="2"/>
        <v>3458900</v>
      </c>
      <c r="K68" s="56"/>
      <c r="L68" s="51"/>
      <c r="M68" s="51"/>
    </row>
    <row r="69" spans="2:13" ht="18" customHeight="1">
      <c r="B69" s="71"/>
      <c r="C69" s="102" t="s">
        <v>8</v>
      </c>
      <c r="D69" s="72"/>
      <c r="E69" s="82"/>
      <c r="F69" s="83"/>
      <c r="G69" s="84"/>
      <c r="H69" s="76">
        <f>4*4000</f>
        <v>16000</v>
      </c>
      <c r="I69" s="47">
        <f t="shared" si="1"/>
        <v>0</v>
      </c>
      <c r="J69" s="48">
        <f t="shared" si="2"/>
        <v>3442900</v>
      </c>
      <c r="K69" s="56"/>
      <c r="L69" s="51"/>
      <c r="M69" s="51"/>
    </row>
    <row r="70" spans="2:13" ht="18" customHeight="1">
      <c r="B70" s="71"/>
      <c r="C70" s="105" t="s">
        <v>35</v>
      </c>
      <c r="D70" s="72"/>
      <c r="E70" s="82"/>
      <c r="F70" s="83"/>
      <c r="G70" s="84"/>
      <c r="H70" s="76">
        <f>24*5000</f>
        <v>120000</v>
      </c>
      <c r="I70" s="47">
        <f t="shared" si="1"/>
        <v>0</v>
      </c>
      <c r="J70" s="48">
        <f t="shared" si="2"/>
        <v>3322900</v>
      </c>
      <c r="K70" s="56"/>
      <c r="L70" s="51"/>
      <c r="M70" s="51"/>
    </row>
    <row r="71" spans="2:13" ht="18" customHeight="1">
      <c r="B71" s="71"/>
      <c r="C71" s="30" t="s">
        <v>31</v>
      </c>
      <c r="D71" s="72"/>
      <c r="E71" s="82"/>
      <c r="F71" s="83"/>
      <c r="G71" s="84"/>
      <c r="H71" s="76">
        <v>105920</v>
      </c>
      <c r="I71" s="47">
        <f t="shared" si="1"/>
        <v>0</v>
      </c>
      <c r="J71" s="48">
        <f t="shared" si="2"/>
        <v>3216980</v>
      </c>
      <c r="K71" s="56"/>
      <c r="L71" s="51"/>
      <c r="M71" s="51"/>
    </row>
    <row r="72" spans="2:13" ht="18" customHeight="1">
      <c r="B72" s="71"/>
      <c r="C72" s="30" t="s">
        <v>31</v>
      </c>
      <c r="D72" s="72"/>
      <c r="E72" s="82"/>
      <c r="F72" s="83"/>
      <c r="G72" s="84"/>
      <c r="H72" s="76">
        <v>44100</v>
      </c>
      <c r="I72" s="47">
        <f t="shared" ref="I72:I135" si="3">I71+E72-G72</f>
        <v>0</v>
      </c>
      <c r="J72" s="48">
        <f t="shared" ref="J72:J135" si="4">J71+F72-H72</f>
        <v>3172880</v>
      </c>
      <c r="K72" s="56"/>
      <c r="L72" s="51"/>
      <c r="M72" s="51"/>
    </row>
    <row r="73" spans="2:13" ht="18" customHeight="1">
      <c r="B73" s="71"/>
      <c r="C73" s="91" t="s">
        <v>33</v>
      </c>
      <c r="D73" s="72"/>
      <c r="E73" s="82"/>
      <c r="F73" s="83"/>
      <c r="G73" s="84"/>
      <c r="H73" s="76">
        <v>15000</v>
      </c>
      <c r="I73" s="47">
        <f t="shared" si="3"/>
        <v>0</v>
      </c>
      <c r="J73" s="48">
        <f t="shared" si="4"/>
        <v>3157880</v>
      </c>
      <c r="K73" s="56"/>
      <c r="L73" s="51"/>
      <c r="M73" s="51"/>
    </row>
    <row r="74" spans="2:13" ht="18" customHeight="1">
      <c r="B74" s="71"/>
      <c r="C74" s="91" t="s">
        <v>33</v>
      </c>
      <c r="D74" s="72"/>
      <c r="E74" s="82"/>
      <c r="F74" s="83"/>
      <c r="G74" s="84"/>
      <c r="H74" s="76">
        <v>15000</v>
      </c>
      <c r="I74" s="47">
        <f t="shared" si="3"/>
        <v>0</v>
      </c>
      <c r="J74" s="48">
        <f t="shared" si="4"/>
        <v>3142880</v>
      </c>
      <c r="K74" s="56"/>
      <c r="L74" s="51"/>
      <c r="M74" s="51"/>
    </row>
    <row r="75" spans="2:13" ht="18" customHeight="1">
      <c r="B75" s="71"/>
      <c r="C75" s="30" t="s">
        <v>31</v>
      </c>
      <c r="D75" s="72"/>
      <c r="E75" s="82"/>
      <c r="F75" s="83"/>
      <c r="G75" s="84"/>
      <c r="H75" s="76">
        <v>72500</v>
      </c>
      <c r="I75" s="47">
        <f t="shared" si="3"/>
        <v>0</v>
      </c>
      <c r="J75" s="48">
        <f t="shared" si="4"/>
        <v>3070380</v>
      </c>
      <c r="K75" s="56"/>
      <c r="L75" s="51"/>
      <c r="M75" s="51"/>
    </row>
    <row r="76" spans="2:13" ht="18" customHeight="1">
      <c r="B76" s="71"/>
      <c r="C76" s="91" t="s">
        <v>33</v>
      </c>
      <c r="D76" s="72"/>
      <c r="E76" s="82"/>
      <c r="F76" s="83"/>
      <c r="G76" s="84"/>
      <c r="H76" s="76">
        <v>15000</v>
      </c>
      <c r="I76" s="47">
        <f t="shared" si="3"/>
        <v>0</v>
      </c>
      <c r="J76" s="48">
        <f t="shared" si="4"/>
        <v>3055380</v>
      </c>
      <c r="K76" s="56"/>
      <c r="L76" s="51"/>
      <c r="M76" s="51"/>
    </row>
    <row r="77" spans="2:13" ht="18" customHeight="1">
      <c r="B77" s="71"/>
      <c r="C77" s="30" t="s">
        <v>31</v>
      </c>
      <c r="D77" s="72"/>
      <c r="E77" s="82"/>
      <c r="F77" s="83"/>
      <c r="G77" s="84"/>
      <c r="H77" s="76">
        <v>121300</v>
      </c>
      <c r="I77" s="47">
        <f t="shared" si="3"/>
        <v>0</v>
      </c>
      <c r="J77" s="48">
        <f t="shared" si="4"/>
        <v>2934080</v>
      </c>
      <c r="K77" s="56"/>
      <c r="L77" s="51"/>
      <c r="M77" s="51"/>
    </row>
    <row r="78" spans="2:13" ht="18" customHeight="1">
      <c r="B78" s="71"/>
      <c r="C78" s="91" t="s">
        <v>33</v>
      </c>
      <c r="D78" s="72"/>
      <c r="E78" s="82"/>
      <c r="F78" s="83"/>
      <c r="G78" s="84"/>
      <c r="H78" s="76">
        <v>15000</v>
      </c>
      <c r="I78" s="47">
        <f t="shared" si="3"/>
        <v>0</v>
      </c>
      <c r="J78" s="48">
        <f t="shared" si="4"/>
        <v>2919080</v>
      </c>
      <c r="K78" s="56"/>
      <c r="L78" s="51"/>
      <c r="M78" s="51"/>
    </row>
    <row r="79" spans="2:13" ht="18" customHeight="1">
      <c r="B79" s="71"/>
      <c r="C79" s="30" t="s">
        <v>31</v>
      </c>
      <c r="D79" s="72"/>
      <c r="E79" s="82"/>
      <c r="F79" s="83"/>
      <c r="G79" s="84"/>
      <c r="H79" s="76">
        <v>137200</v>
      </c>
      <c r="I79" s="47">
        <f t="shared" si="3"/>
        <v>0</v>
      </c>
      <c r="J79" s="48">
        <f t="shared" si="4"/>
        <v>2781880</v>
      </c>
      <c r="K79" s="56"/>
      <c r="L79" s="51"/>
      <c r="M79" s="51"/>
    </row>
    <row r="80" spans="2:13" ht="18" customHeight="1">
      <c r="B80" s="71"/>
      <c r="C80" s="91" t="s">
        <v>33</v>
      </c>
      <c r="D80" s="72"/>
      <c r="E80" s="82"/>
      <c r="F80" s="83"/>
      <c r="G80" s="84"/>
      <c r="H80" s="76">
        <v>15000</v>
      </c>
      <c r="I80" s="47">
        <f t="shared" si="3"/>
        <v>0</v>
      </c>
      <c r="J80" s="48">
        <f t="shared" si="4"/>
        <v>2766880</v>
      </c>
      <c r="K80" s="56"/>
      <c r="L80" s="51"/>
      <c r="M80" s="51"/>
    </row>
    <row r="81" spans="2:13" ht="18" customHeight="1">
      <c r="B81" s="71"/>
      <c r="C81" s="105" t="s">
        <v>35</v>
      </c>
      <c r="D81" s="72"/>
      <c r="E81" s="82"/>
      <c r="F81" s="83"/>
      <c r="G81" s="84"/>
      <c r="H81" s="76">
        <f>22*5000</f>
        <v>110000</v>
      </c>
      <c r="I81" s="47">
        <f t="shared" si="3"/>
        <v>0</v>
      </c>
      <c r="J81" s="48">
        <f t="shared" si="4"/>
        <v>2656880</v>
      </c>
      <c r="K81" s="56"/>
      <c r="L81" s="51"/>
      <c r="M81" s="51"/>
    </row>
    <row r="82" spans="2:13" ht="18" customHeight="1">
      <c r="B82" s="71"/>
      <c r="C82" s="30" t="s">
        <v>31</v>
      </c>
      <c r="D82" s="72"/>
      <c r="E82" s="82"/>
      <c r="F82" s="83"/>
      <c r="G82" s="84"/>
      <c r="H82" s="76">
        <v>117600</v>
      </c>
      <c r="I82" s="47">
        <f t="shared" si="3"/>
        <v>0</v>
      </c>
      <c r="J82" s="48">
        <f t="shared" si="4"/>
        <v>2539280</v>
      </c>
      <c r="K82" s="56"/>
      <c r="L82" s="51"/>
      <c r="M82" s="51"/>
    </row>
    <row r="83" spans="2:13" ht="18" customHeight="1">
      <c r="B83" s="71"/>
      <c r="C83" s="91" t="s">
        <v>33</v>
      </c>
      <c r="D83" s="72"/>
      <c r="E83" s="82"/>
      <c r="F83" s="83"/>
      <c r="G83" s="84"/>
      <c r="H83" s="76">
        <v>15000</v>
      </c>
      <c r="I83" s="47">
        <f t="shared" si="3"/>
        <v>0</v>
      </c>
      <c r="J83" s="48">
        <f t="shared" si="4"/>
        <v>2524280</v>
      </c>
      <c r="K83" s="56"/>
      <c r="L83" s="51"/>
      <c r="M83" s="51"/>
    </row>
    <row r="84" spans="2:13" ht="18" customHeight="1">
      <c r="B84" s="71"/>
      <c r="C84" s="91" t="s">
        <v>33</v>
      </c>
      <c r="D84" s="85"/>
      <c r="E84" s="82"/>
      <c r="F84" s="83"/>
      <c r="G84" s="84"/>
      <c r="H84" s="76">
        <v>80000</v>
      </c>
      <c r="I84" s="47">
        <f t="shared" si="3"/>
        <v>0</v>
      </c>
      <c r="J84" s="48">
        <f t="shared" si="4"/>
        <v>2444280</v>
      </c>
      <c r="K84" s="56"/>
      <c r="L84" s="51"/>
      <c r="M84" s="51"/>
    </row>
    <row r="85" spans="2:13" ht="18" customHeight="1">
      <c r="B85" s="71"/>
      <c r="C85" s="30" t="s">
        <v>31</v>
      </c>
      <c r="D85" s="72"/>
      <c r="E85" s="82"/>
      <c r="F85" s="83"/>
      <c r="G85" s="84"/>
      <c r="H85" s="76">
        <v>122500</v>
      </c>
      <c r="I85" s="47">
        <f t="shared" si="3"/>
        <v>0</v>
      </c>
      <c r="J85" s="48">
        <f t="shared" si="4"/>
        <v>2321780</v>
      </c>
      <c r="K85" s="56"/>
      <c r="L85" s="51"/>
      <c r="M85" s="51"/>
    </row>
    <row r="86" spans="2:13" ht="18" customHeight="1">
      <c r="B86" s="71"/>
      <c r="C86" s="91" t="s">
        <v>33</v>
      </c>
      <c r="D86" s="72"/>
      <c r="E86" s="82"/>
      <c r="F86" s="83"/>
      <c r="G86" s="84"/>
      <c r="H86" s="76">
        <v>15000</v>
      </c>
      <c r="I86" s="47">
        <f t="shared" si="3"/>
        <v>0</v>
      </c>
      <c r="J86" s="48">
        <f t="shared" si="4"/>
        <v>2306780</v>
      </c>
      <c r="K86" s="56"/>
      <c r="L86" s="51"/>
      <c r="M86" s="51"/>
    </row>
    <row r="87" spans="2:13" ht="18" customHeight="1">
      <c r="B87" s="71"/>
      <c r="C87" s="107" t="s">
        <v>36</v>
      </c>
      <c r="D87" s="85"/>
      <c r="E87" s="82"/>
      <c r="F87" s="83"/>
      <c r="G87" s="84"/>
      <c r="H87" s="76">
        <f>13*3500</f>
        <v>45500</v>
      </c>
      <c r="I87" s="47">
        <f t="shared" si="3"/>
        <v>0</v>
      </c>
      <c r="J87" s="48">
        <f t="shared" si="4"/>
        <v>2261280</v>
      </c>
      <c r="K87" s="56"/>
      <c r="L87" s="51"/>
      <c r="M87" s="51"/>
    </row>
    <row r="88" spans="2:13" ht="18" customHeight="1">
      <c r="B88" s="71">
        <v>41704</v>
      </c>
      <c r="C88" s="103" t="s">
        <v>5</v>
      </c>
      <c r="D88" s="72"/>
      <c r="E88" s="82"/>
      <c r="F88" s="83"/>
      <c r="G88" s="84"/>
      <c r="H88" s="76">
        <v>15000</v>
      </c>
      <c r="I88" s="47">
        <f t="shared" si="3"/>
        <v>0</v>
      </c>
      <c r="J88" s="48">
        <f t="shared" si="4"/>
        <v>2246280</v>
      </c>
      <c r="K88" s="56"/>
      <c r="L88" s="51"/>
      <c r="M88" s="51"/>
    </row>
    <row r="89" spans="2:13" ht="18" customHeight="1">
      <c r="B89" s="71"/>
      <c r="C89" s="30" t="s">
        <v>31</v>
      </c>
      <c r="D89" s="72"/>
      <c r="E89" s="82"/>
      <c r="F89" s="83"/>
      <c r="G89" s="84"/>
      <c r="H89" s="76">
        <v>122500</v>
      </c>
      <c r="I89" s="47">
        <f t="shared" si="3"/>
        <v>0</v>
      </c>
      <c r="J89" s="48">
        <f t="shared" si="4"/>
        <v>2123780</v>
      </c>
      <c r="K89" s="56"/>
      <c r="L89" s="51"/>
      <c r="M89" s="51"/>
    </row>
    <row r="90" spans="2:13" ht="18" customHeight="1">
      <c r="B90" s="71"/>
      <c r="C90" s="91" t="s">
        <v>33</v>
      </c>
      <c r="D90" s="72"/>
      <c r="E90" s="82"/>
      <c r="F90" s="83"/>
      <c r="G90" s="84"/>
      <c r="H90" s="76">
        <v>15000</v>
      </c>
      <c r="I90" s="47">
        <f t="shared" si="3"/>
        <v>0</v>
      </c>
      <c r="J90" s="48">
        <f t="shared" si="4"/>
        <v>2108780</v>
      </c>
      <c r="K90" s="56"/>
      <c r="L90" s="51"/>
      <c r="M90" s="51"/>
    </row>
    <row r="91" spans="2:13" ht="18" customHeight="1">
      <c r="B91" s="71"/>
      <c r="C91" s="91" t="s">
        <v>33</v>
      </c>
      <c r="D91" s="72"/>
      <c r="E91" s="82"/>
      <c r="F91" s="83"/>
      <c r="G91" s="84"/>
      <c r="H91" s="76">
        <v>30000</v>
      </c>
      <c r="I91" s="47">
        <f t="shared" si="3"/>
        <v>0</v>
      </c>
      <c r="J91" s="48">
        <f t="shared" si="4"/>
        <v>2078780</v>
      </c>
      <c r="K91" s="56"/>
      <c r="L91" s="51"/>
      <c r="M91" s="51"/>
    </row>
    <row r="92" spans="2:13" ht="18" customHeight="1">
      <c r="B92" s="71"/>
      <c r="C92" s="105" t="s">
        <v>35</v>
      </c>
      <c r="D92" s="72"/>
      <c r="E92" s="82"/>
      <c r="F92" s="83"/>
      <c r="G92" s="84"/>
      <c r="H92" s="76">
        <f>8*5000</f>
        <v>40000</v>
      </c>
      <c r="I92" s="47">
        <f t="shared" si="3"/>
        <v>0</v>
      </c>
      <c r="J92" s="48">
        <f t="shared" si="4"/>
        <v>2038780</v>
      </c>
      <c r="K92" s="56"/>
      <c r="L92" s="51"/>
      <c r="M92" s="51"/>
    </row>
    <row r="93" spans="2:13" ht="18" customHeight="1">
      <c r="B93" s="71"/>
      <c r="C93" s="105" t="s">
        <v>35</v>
      </c>
      <c r="D93" s="72"/>
      <c r="E93" s="82"/>
      <c r="F93" s="83"/>
      <c r="G93" s="84"/>
      <c r="H93" s="76">
        <v>21000</v>
      </c>
      <c r="I93" s="47">
        <f t="shared" si="3"/>
        <v>0</v>
      </c>
      <c r="J93" s="48">
        <f t="shared" si="4"/>
        <v>2017780</v>
      </c>
      <c r="K93" s="56"/>
      <c r="L93" s="51"/>
      <c r="M93" s="51"/>
    </row>
    <row r="94" spans="2:13" ht="18" customHeight="1">
      <c r="B94" s="71"/>
      <c r="C94" s="30" t="s">
        <v>31</v>
      </c>
      <c r="D94" s="72"/>
      <c r="E94" s="82"/>
      <c r="F94" s="83"/>
      <c r="G94" s="84"/>
      <c r="H94" s="76">
        <v>122500</v>
      </c>
      <c r="I94" s="47">
        <f t="shared" si="3"/>
        <v>0</v>
      </c>
      <c r="J94" s="48">
        <f t="shared" si="4"/>
        <v>1895280</v>
      </c>
      <c r="K94" s="56"/>
      <c r="L94" s="51"/>
      <c r="M94" s="51"/>
    </row>
    <row r="95" spans="2:13" ht="18" customHeight="1">
      <c r="B95" s="71"/>
      <c r="C95" s="30" t="s">
        <v>31</v>
      </c>
      <c r="D95" s="72"/>
      <c r="E95" s="82"/>
      <c r="F95" s="83"/>
      <c r="G95" s="84"/>
      <c r="H95" s="76">
        <v>156800</v>
      </c>
      <c r="I95" s="47">
        <f t="shared" si="3"/>
        <v>0</v>
      </c>
      <c r="J95" s="48">
        <f t="shared" si="4"/>
        <v>1738480</v>
      </c>
      <c r="K95" s="56"/>
      <c r="L95" s="51"/>
      <c r="M95" s="51"/>
    </row>
    <row r="96" spans="2:13" ht="18" customHeight="1">
      <c r="B96" s="71"/>
      <c r="C96" s="91" t="s">
        <v>33</v>
      </c>
      <c r="D96" s="72"/>
      <c r="E96" s="82"/>
      <c r="F96" s="83"/>
      <c r="G96" s="84"/>
      <c r="H96" s="76">
        <v>15000</v>
      </c>
      <c r="I96" s="47">
        <f t="shared" si="3"/>
        <v>0</v>
      </c>
      <c r="J96" s="48">
        <f t="shared" si="4"/>
        <v>1723480</v>
      </c>
      <c r="K96" s="56"/>
      <c r="L96" s="51"/>
      <c r="M96" s="51"/>
    </row>
    <row r="97" spans="1:13" ht="18" customHeight="1">
      <c r="B97" s="71"/>
      <c r="C97" s="91" t="s">
        <v>33</v>
      </c>
      <c r="D97" s="72"/>
      <c r="E97" s="82"/>
      <c r="F97" s="83"/>
      <c r="G97" s="84"/>
      <c r="H97" s="87">
        <v>15000</v>
      </c>
      <c r="I97" s="47">
        <f t="shared" si="3"/>
        <v>0</v>
      </c>
      <c r="J97" s="48">
        <f t="shared" si="4"/>
        <v>1708480</v>
      </c>
      <c r="K97" s="56"/>
      <c r="L97" s="51"/>
      <c r="M97" s="51"/>
    </row>
    <row r="98" spans="1:13" ht="18" customHeight="1">
      <c r="B98" s="71"/>
      <c r="C98" s="30" t="s">
        <v>31</v>
      </c>
      <c r="D98" s="72"/>
      <c r="E98" s="82"/>
      <c r="F98" s="83"/>
      <c r="G98" s="84"/>
      <c r="H98" s="76">
        <v>145000</v>
      </c>
      <c r="I98" s="47">
        <f t="shared" si="3"/>
        <v>0</v>
      </c>
      <c r="J98" s="48">
        <f t="shared" si="4"/>
        <v>1563480</v>
      </c>
      <c r="K98" s="56"/>
      <c r="L98" s="57"/>
      <c r="M98" s="51"/>
    </row>
    <row r="99" spans="1:13" ht="18" customHeight="1">
      <c r="B99" s="71"/>
      <c r="C99" s="91" t="s">
        <v>33</v>
      </c>
      <c r="D99" s="72"/>
      <c r="E99" s="82"/>
      <c r="F99" s="83"/>
      <c r="G99" s="84"/>
      <c r="H99" s="76">
        <v>30000</v>
      </c>
      <c r="I99" s="47">
        <f t="shared" si="3"/>
        <v>0</v>
      </c>
      <c r="J99" s="48">
        <f t="shared" si="4"/>
        <v>1533480</v>
      </c>
      <c r="K99" s="56"/>
      <c r="L99" s="51"/>
      <c r="M99" s="51"/>
    </row>
    <row r="100" spans="1:13" ht="18" customHeight="1">
      <c r="B100" s="71"/>
      <c r="C100" s="30" t="s">
        <v>31</v>
      </c>
      <c r="D100" s="72"/>
      <c r="E100" s="82"/>
      <c r="F100" s="83"/>
      <c r="G100" s="84"/>
      <c r="H100" s="76">
        <v>147000</v>
      </c>
      <c r="I100" s="47">
        <f t="shared" si="3"/>
        <v>0</v>
      </c>
      <c r="J100" s="48">
        <f t="shared" si="4"/>
        <v>1386480</v>
      </c>
      <c r="K100" s="56"/>
      <c r="L100" s="51"/>
      <c r="M100" s="51"/>
    </row>
    <row r="101" spans="1:13" ht="18" customHeight="1">
      <c r="B101" s="71"/>
      <c r="C101" s="91" t="s">
        <v>33</v>
      </c>
      <c r="D101" s="72"/>
      <c r="E101" s="82"/>
      <c r="F101" s="83"/>
      <c r="G101" s="84"/>
      <c r="H101" s="76">
        <v>15000</v>
      </c>
      <c r="I101" s="47">
        <f t="shared" si="3"/>
        <v>0</v>
      </c>
      <c r="J101" s="48">
        <f t="shared" si="4"/>
        <v>1371480</v>
      </c>
      <c r="K101" s="56"/>
      <c r="L101" s="51"/>
      <c r="M101" s="51"/>
    </row>
    <row r="102" spans="1:13" ht="18" customHeight="1">
      <c r="B102" s="71"/>
      <c r="C102" s="105" t="s">
        <v>35</v>
      </c>
      <c r="D102" s="72"/>
      <c r="E102" s="82"/>
      <c r="F102" s="83"/>
      <c r="G102" s="84"/>
      <c r="H102" s="76">
        <v>100000</v>
      </c>
      <c r="I102" s="47">
        <f t="shared" si="3"/>
        <v>0</v>
      </c>
      <c r="J102" s="48">
        <f t="shared" si="4"/>
        <v>1271480</v>
      </c>
      <c r="K102" s="56"/>
      <c r="L102" s="51"/>
      <c r="M102" s="51"/>
    </row>
    <row r="103" spans="1:13" ht="18" customHeight="1">
      <c r="B103" s="71"/>
      <c r="C103" s="34" t="s">
        <v>6</v>
      </c>
      <c r="D103" s="72"/>
      <c r="E103" s="82"/>
      <c r="F103" s="83"/>
      <c r="G103" s="84"/>
      <c r="H103" s="76">
        <v>165800</v>
      </c>
      <c r="I103" s="47">
        <f t="shared" si="3"/>
        <v>0</v>
      </c>
      <c r="J103" s="48">
        <f t="shared" si="4"/>
        <v>1105680</v>
      </c>
      <c r="K103" s="56"/>
      <c r="L103" s="70"/>
      <c r="M103" s="51"/>
    </row>
    <row r="104" spans="1:13" ht="18" customHeight="1">
      <c r="B104" s="71"/>
      <c r="C104" s="107" t="s">
        <v>36</v>
      </c>
      <c r="D104" s="72"/>
      <c r="E104" s="82"/>
      <c r="F104" s="83"/>
      <c r="G104" s="84"/>
      <c r="H104" s="76">
        <v>6000</v>
      </c>
      <c r="I104" s="47">
        <f t="shared" si="3"/>
        <v>0</v>
      </c>
      <c r="J104" s="48">
        <f t="shared" si="4"/>
        <v>1099680</v>
      </c>
      <c r="K104" s="56"/>
      <c r="L104" s="51"/>
      <c r="M104" s="51"/>
    </row>
    <row r="105" spans="1:13" ht="18" customHeight="1">
      <c r="B105" s="71"/>
      <c r="C105" s="107" t="s">
        <v>36</v>
      </c>
      <c r="D105" s="72"/>
      <c r="E105" s="82"/>
      <c r="F105" s="83"/>
      <c r="G105" s="84"/>
      <c r="H105" s="76">
        <v>4000</v>
      </c>
      <c r="I105" s="47">
        <f t="shared" si="3"/>
        <v>0</v>
      </c>
      <c r="J105" s="48">
        <f t="shared" si="4"/>
        <v>1095680</v>
      </c>
      <c r="K105" s="56"/>
      <c r="L105" s="51"/>
      <c r="M105" s="51"/>
    </row>
    <row r="106" spans="1:13" ht="18" customHeight="1">
      <c r="B106" s="71"/>
      <c r="C106" s="29" t="s">
        <v>5</v>
      </c>
      <c r="D106" s="72"/>
      <c r="E106" s="82"/>
      <c r="F106" s="83"/>
      <c r="G106" s="84"/>
      <c r="H106" s="76">
        <f>30000*2</f>
        <v>60000</v>
      </c>
      <c r="I106" s="47">
        <f t="shared" si="3"/>
        <v>0</v>
      </c>
      <c r="J106" s="48">
        <f t="shared" si="4"/>
        <v>1035680</v>
      </c>
      <c r="K106" s="56"/>
      <c r="L106" s="51"/>
      <c r="M106" s="51"/>
    </row>
    <row r="107" spans="1:13" ht="18" customHeight="1">
      <c r="B107" s="71"/>
      <c r="C107" s="30" t="s">
        <v>31</v>
      </c>
      <c r="D107" s="72"/>
      <c r="E107" s="82"/>
      <c r="F107" s="83"/>
      <c r="G107" s="84"/>
      <c r="H107" s="76">
        <v>196000</v>
      </c>
      <c r="I107" s="47">
        <f t="shared" si="3"/>
        <v>0</v>
      </c>
      <c r="J107" s="48">
        <f t="shared" si="4"/>
        <v>839680</v>
      </c>
      <c r="K107" s="56"/>
      <c r="L107" s="51"/>
      <c r="M107" s="51"/>
    </row>
    <row r="108" spans="1:13" s="35" customFormat="1" ht="18" customHeight="1">
      <c r="A108" s="27"/>
      <c r="B108" s="71"/>
      <c r="C108" s="91" t="s">
        <v>33</v>
      </c>
      <c r="D108" s="72"/>
      <c r="E108" s="82"/>
      <c r="F108" s="83"/>
      <c r="G108" s="84"/>
      <c r="H108" s="76">
        <v>15000</v>
      </c>
      <c r="I108" s="47">
        <f t="shared" si="3"/>
        <v>0</v>
      </c>
      <c r="J108" s="48">
        <f t="shared" si="4"/>
        <v>824680</v>
      </c>
      <c r="K108" s="58"/>
      <c r="L108" s="59"/>
      <c r="M108" s="59"/>
    </row>
    <row r="109" spans="1:13" ht="18" customHeight="1">
      <c r="B109" s="71"/>
      <c r="C109" s="94" t="s">
        <v>34</v>
      </c>
      <c r="D109" s="72"/>
      <c r="E109" s="82"/>
      <c r="F109" s="83"/>
      <c r="G109" s="84"/>
      <c r="H109" s="76">
        <v>43900</v>
      </c>
      <c r="I109" s="47">
        <f t="shared" si="3"/>
        <v>0</v>
      </c>
      <c r="J109" s="48">
        <f t="shared" si="4"/>
        <v>780780</v>
      </c>
      <c r="K109" s="56"/>
      <c r="L109" s="51"/>
      <c r="M109" s="51"/>
    </row>
    <row r="110" spans="1:13">
      <c r="A110" s="35"/>
      <c r="B110" s="71">
        <v>41705</v>
      </c>
      <c r="C110" s="33" t="s">
        <v>4</v>
      </c>
      <c r="D110" s="72"/>
      <c r="E110" s="82"/>
      <c r="F110" s="86">
        <v>67000</v>
      </c>
      <c r="G110" s="84"/>
      <c r="H110" s="76"/>
      <c r="I110" s="47">
        <f t="shared" si="3"/>
        <v>0</v>
      </c>
      <c r="J110" s="48">
        <f t="shared" si="4"/>
        <v>847780</v>
      </c>
      <c r="K110" s="56"/>
      <c r="L110" s="51"/>
      <c r="M110" s="51"/>
    </row>
    <row r="111" spans="1:13">
      <c r="B111" s="71"/>
      <c r="C111" s="33" t="s">
        <v>4</v>
      </c>
      <c r="D111" s="72"/>
      <c r="E111" s="82"/>
      <c r="F111" s="86">
        <f>48000</f>
        <v>48000</v>
      </c>
      <c r="G111" s="84"/>
      <c r="H111" s="76"/>
      <c r="I111" s="47">
        <f t="shared" si="3"/>
        <v>0</v>
      </c>
      <c r="J111" s="48">
        <f t="shared" si="4"/>
        <v>895780</v>
      </c>
      <c r="K111" s="56"/>
      <c r="L111" s="51"/>
      <c r="M111" s="51"/>
    </row>
    <row r="112" spans="1:13">
      <c r="B112" s="71"/>
      <c r="C112" s="33" t="s">
        <v>4</v>
      </c>
      <c r="D112" s="72"/>
      <c r="E112" s="82"/>
      <c r="F112" s="86">
        <f>13000</f>
        <v>13000</v>
      </c>
      <c r="G112" s="84"/>
      <c r="H112" s="76"/>
      <c r="I112" s="47">
        <f t="shared" si="3"/>
        <v>0</v>
      </c>
      <c r="J112" s="48">
        <f t="shared" si="4"/>
        <v>908780</v>
      </c>
      <c r="K112" s="56"/>
      <c r="L112" s="51"/>
      <c r="M112" s="51"/>
    </row>
    <row r="113" spans="2:13">
      <c r="B113" s="71"/>
      <c r="C113" s="33" t="s">
        <v>4</v>
      </c>
      <c r="D113" s="72"/>
      <c r="E113" s="82"/>
      <c r="F113" s="86">
        <f>17000</f>
        <v>17000</v>
      </c>
      <c r="G113" s="84"/>
      <c r="H113" s="76"/>
      <c r="I113" s="47">
        <f t="shared" si="3"/>
        <v>0</v>
      </c>
      <c r="J113" s="48">
        <f t="shared" si="4"/>
        <v>925780</v>
      </c>
      <c r="K113" s="56"/>
      <c r="L113" s="51"/>
      <c r="M113" s="51"/>
    </row>
    <row r="114" spans="2:13">
      <c r="B114" s="71"/>
      <c r="C114" s="33" t="s">
        <v>4</v>
      </c>
      <c r="D114" s="72"/>
      <c r="E114" s="82"/>
      <c r="F114" s="83"/>
      <c r="G114" s="84"/>
      <c r="H114" s="76"/>
      <c r="I114" s="47">
        <f t="shared" si="3"/>
        <v>0</v>
      </c>
      <c r="J114" s="48">
        <f t="shared" si="4"/>
        <v>925780</v>
      </c>
      <c r="K114" s="56"/>
      <c r="L114" s="51"/>
      <c r="M114" s="51"/>
    </row>
    <row r="115" spans="2:13" ht="18" customHeight="1">
      <c r="B115" s="71"/>
      <c r="C115" s="105" t="s">
        <v>35</v>
      </c>
      <c r="D115" s="72"/>
      <c r="E115" s="82"/>
      <c r="F115" s="83"/>
      <c r="G115" s="84"/>
      <c r="H115" s="76">
        <f>23*5000</f>
        <v>115000</v>
      </c>
      <c r="I115" s="47">
        <f t="shared" si="3"/>
        <v>0</v>
      </c>
      <c r="J115" s="48">
        <f t="shared" si="4"/>
        <v>810780</v>
      </c>
      <c r="K115" s="56"/>
      <c r="L115" s="51"/>
      <c r="M115" s="51"/>
    </row>
    <row r="116" spans="2:13" ht="18" customHeight="1">
      <c r="B116" s="71"/>
      <c r="C116" s="107" t="s">
        <v>36</v>
      </c>
      <c r="D116" s="72"/>
      <c r="E116" s="82"/>
      <c r="F116" s="83"/>
      <c r="G116" s="84"/>
      <c r="H116" s="76">
        <f>32000</f>
        <v>32000</v>
      </c>
      <c r="I116" s="47">
        <f t="shared" si="3"/>
        <v>0</v>
      </c>
      <c r="J116" s="48">
        <f t="shared" si="4"/>
        <v>778780</v>
      </c>
      <c r="K116" s="56"/>
      <c r="L116" s="51"/>
      <c r="M116" s="51"/>
    </row>
    <row r="117" spans="2:13" ht="18" customHeight="1">
      <c r="B117" s="71"/>
      <c r="C117" s="105" t="s">
        <v>35</v>
      </c>
      <c r="D117" s="72"/>
      <c r="E117" s="82"/>
      <c r="F117" s="83"/>
      <c r="G117" s="84"/>
      <c r="H117" s="76">
        <f>26*5000</f>
        <v>130000</v>
      </c>
      <c r="I117" s="47">
        <f t="shared" si="3"/>
        <v>0</v>
      </c>
      <c r="J117" s="48">
        <f t="shared" si="4"/>
        <v>648780</v>
      </c>
      <c r="K117" s="56"/>
      <c r="L117" s="51"/>
      <c r="M117" s="51"/>
    </row>
    <row r="118" spans="2:13" ht="18" customHeight="1">
      <c r="B118" s="71"/>
      <c r="C118" s="89" t="s">
        <v>3</v>
      </c>
      <c r="D118" s="72"/>
      <c r="E118" s="82"/>
      <c r="F118" s="83"/>
      <c r="G118" s="84"/>
      <c r="H118" s="76">
        <v>4000</v>
      </c>
      <c r="I118" s="47">
        <f t="shared" si="3"/>
        <v>0</v>
      </c>
      <c r="J118" s="48">
        <f t="shared" si="4"/>
        <v>644780</v>
      </c>
      <c r="K118" s="56"/>
      <c r="L118" s="51"/>
      <c r="M118" s="51"/>
    </row>
    <row r="119" spans="2:13" ht="18" customHeight="1">
      <c r="B119" s="71"/>
      <c r="C119" s="107" t="s">
        <v>36</v>
      </c>
      <c r="D119" s="72"/>
      <c r="E119" s="82"/>
      <c r="F119" s="83"/>
      <c r="G119" s="84"/>
      <c r="H119" s="76">
        <f>7000</f>
        <v>7000</v>
      </c>
      <c r="I119" s="47">
        <f t="shared" si="3"/>
        <v>0</v>
      </c>
      <c r="J119" s="48">
        <f t="shared" si="4"/>
        <v>637780</v>
      </c>
      <c r="K119" s="56"/>
    </row>
    <row r="120" spans="2:13" ht="18" customHeight="1">
      <c r="B120" s="71">
        <v>41707</v>
      </c>
      <c r="C120" s="30" t="s">
        <v>31</v>
      </c>
      <c r="D120" s="72"/>
      <c r="E120" s="82"/>
      <c r="F120" s="83"/>
      <c r="G120" s="84"/>
      <c r="H120" s="76">
        <v>121300</v>
      </c>
      <c r="I120" s="47">
        <f t="shared" si="3"/>
        <v>0</v>
      </c>
      <c r="J120" s="48">
        <f t="shared" si="4"/>
        <v>516480</v>
      </c>
      <c r="K120" s="60"/>
      <c r="L120" s="52"/>
      <c r="M120" s="52"/>
    </row>
    <row r="121" spans="2:13" ht="18" customHeight="1">
      <c r="B121" s="71"/>
      <c r="C121" s="107" t="s">
        <v>36</v>
      </c>
      <c r="D121" s="72"/>
      <c r="E121" s="82"/>
      <c r="F121" s="83"/>
      <c r="G121" s="84"/>
      <c r="H121" s="76">
        <v>10000</v>
      </c>
      <c r="I121" s="47">
        <f t="shared" si="3"/>
        <v>0</v>
      </c>
      <c r="J121" s="48">
        <f t="shared" si="4"/>
        <v>506480</v>
      </c>
      <c r="K121" s="60"/>
      <c r="L121" s="52"/>
      <c r="M121" s="52"/>
    </row>
    <row r="122" spans="2:13" ht="18" customHeight="1">
      <c r="B122" s="71"/>
      <c r="C122" s="90" t="s">
        <v>32</v>
      </c>
      <c r="D122" s="72"/>
      <c r="E122" s="82"/>
      <c r="F122" s="83"/>
      <c r="G122" s="84"/>
      <c r="H122" s="76">
        <v>100000</v>
      </c>
      <c r="I122" s="47">
        <f t="shared" si="3"/>
        <v>0</v>
      </c>
      <c r="J122" s="48">
        <f t="shared" si="4"/>
        <v>406480</v>
      </c>
      <c r="K122" s="56"/>
      <c r="L122" s="52"/>
      <c r="M122" s="52"/>
    </row>
    <row r="123" spans="2:13">
      <c r="B123" s="71"/>
      <c r="C123" s="90" t="s">
        <v>32</v>
      </c>
      <c r="D123" s="72"/>
      <c r="E123" s="82"/>
      <c r="F123" s="83"/>
      <c r="G123" s="84"/>
      <c r="H123" s="76">
        <v>3000</v>
      </c>
      <c r="I123" s="47">
        <f t="shared" si="3"/>
        <v>0</v>
      </c>
      <c r="J123" s="48">
        <f t="shared" si="4"/>
        <v>403480</v>
      </c>
      <c r="K123" s="56"/>
      <c r="L123" s="52"/>
      <c r="M123" s="52"/>
    </row>
    <row r="124" spans="2:13">
      <c r="B124" s="71"/>
      <c r="C124" s="107" t="s">
        <v>36</v>
      </c>
      <c r="D124" s="72"/>
      <c r="E124" s="82"/>
      <c r="F124" s="83"/>
      <c r="G124" s="84"/>
      <c r="H124" s="76">
        <v>4000</v>
      </c>
      <c r="I124" s="47">
        <f t="shared" si="3"/>
        <v>0</v>
      </c>
      <c r="J124" s="48">
        <f t="shared" si="4"/>
        <v>399480</v>
      </c>
      <c r="K124" s="56"/>
      <c r="L124" s="52"/>
      <c r="M124" s="52"/>
    </row>
    <row r="125" spans="2:13">
      <c r="B125" s="71"/>
      <c r="C125" s="93" t="s">
        <v>34</v>
      </c>
      <c r="D125" s="72"/>
      <c r="E125" s="82"/>
      <c r="F125" s="83"/>
      <c r="G125" s="84"/>
      <c r="H125" s="76">
        <f>59000+10000</f>
        <v>69000</v>
      </c>
      <c r="I125" s="47">
        <f t="shared" si="3"/>
        <v>0</v>
      </c>
      <c r="J125" s="48">
        <f t="shared" si="4"/>
        <v>330480</v>
      </c>
      <c r="K125" s="56"/>
      <c r="L125" s="52"/>
      <c r="M125" s="52"/>
    </row>
    <row r="126" spans="2:13">
      <c r="B126" s="71">
        <v>41713</v>
      </c>
      <c r="C126" s="90" t="s">
        <v>32</v>
      </c>
      <c r="D126" s="72"/>
      <c r="E126" s="82"/>
      <c r="F126" s="83"/>
      <c r="G126" s="84"/>
      <c r="H126" s="76">
        <v>100000</v>
      </c>
      <c r="I126" s="47">
        <f t="shared" si="3"/>
        <v>0</v>
      </c>
      <c r="J126" s="48">
        <f t="shared" si="4"/>
        <v>230480</v>
      </c>
      <c r="K126" s="56"/>
      <c r="L126" s="52"/>
      <c r="M126" s="52"/>
    </row>
    <row r="127" spans="2:13">
      <c r="B127" s="71"/>
      <c r="C127" s="106" t="s">
        <v>0</v>
      </c>
      <c r="D127" s="72"/>
      <c r="E127" s="82"/>
      <c r="F127" s="83">
        <v>1000000</v>
      </c>
      <c r="G127" s="84"/>
      <c r="H127" s="76"/>
      <c r="I127" s="47">
        <f t="shared" si="3"/>
        <v>0</v>
      </c>
      <c r="J127" s="48">
        <f t="shared" si="4"/>
        <v>1230480</v>
      </c>
      <c r="K127" s="56"/>
      <c r="L127" s="52"/>
      <c r="M127" s="52"/>
    </row>
    <row r="128" spans="2:13">
      <c r="B128" s="71"/>
      <c r="C128" s="31" t="s">
        <v>8</v>
      </c>
      <c r="D128" s="72"/>
      <c r="E128" s="82"/>
      <c r="F128" s="83"/>
      <c r="G128" s="84"/>
      <c r="H128" s="76">
        <f>40*4000</f>
        <v>160000</v>
      </c>
      <c r="I128" s="47">
        <f t="shared" si="3"/>
        <v>0</v>
      </c>
      <c r="J128" s="48">
        <f t="shared" si="4"/>
        <v>1070480</v>
      </c>
      <c r="K128" s="56"/>
      <c r="L128" s="52"/>
      <c r="M128" s="52"/>
    </row>
    <row r="129" spans="2:13">
      <c r="B129" s="71"/>
      <c r="C129" s="94" t="s">
        <v>34</v>
      </c>
      <c r="D129" s="72"/>
      <c r="E129" s="82"/>
      <c r="F129" s="83"/>
      <c r="G129" s="84"/>
      <c r="H129" s="76">
        <v>20300</v>
      </c>
      <c r="I129" s="47">
        <f t="shared" si="3"/>
        <v>0</v>
      </c>
      <c r="J129" s="48">
        <f t="shared" si="4"/>
        <v>1050180</v>
      </c>
      <c r="K129" s="56"/>
      <c r="L129" s="52"/>
      <c r="M129" s="52"/>
    </row>
    <row r="130" spans="2:13">
      <c r="B130" s="71">
        <v>41713</v>
      </c>
      <c r="C130" s="90" t="s">
        <v>32</v>
      </c>
      <c r="D130" s="72"/>
      <c r="E130" s="82"/>
      <c r="F130" s="83"/>
      <c r="G130" s="84"/>
      <c r="H130" s="76">
        <v>50000</v>
      </c>
      <c r="I130" s="47">
        <f t="shared" si="3"/>
        <v>0</v>
      </c>
      <c r="J130" s="48">
        <f t="shared" si="4"/>
        <v>1000180</v>
      </c>
      <c r="K130" s="56"/>
      <c r="L130" s="52"/>
      <c r="M130" s="52"/>
    </row>
    <row r="131" spans="2:13">
      <c r="B131" s="71"/>
      <c r="C131" s="90" t="s">
        <v>32</v>
      </c>
      <c r="D131" s="72"/>
      <c r="E131" s="82"/>
      <c r="F131" s="83"/>
      <c r="G131" s="84"/>
      <c r="H131" s="76">
        <v>60000</v>
      </c>
      <c r="I131" s="47">
        <f t="shared" si="3"/>
        <v>0</v>
      </c>
      <c r="J131" s="48">
        <f t="shared" si="4"/>
        <v>940180</v>
      </c>
      <c r="K131" s="56"/>
      <c r="L131" s="52"/>
      <c r="M131" s="52"/>
    </row>
    <row r="132" spans="2:13">
      <c r="B132" s="71"/>
      <c r="C132" s="90" t="s">
        <v>32</v>
      </c>
      <c r="D132" s="72"/>
      <c r="E132" s="82"/>
      <c r="F132" s="83"/>
      <c r="G132" s="84"/>
      <c r="H132" s="76">
        <v>40000</v>
      </c>
      <c r="I132" s="47">
        <f t="shared" si="3"/>
        <v>0</v>
      </c>
      <c r="J132" s="48">
        <f t="shared" si="4"/>
        <v>900180</v>
      </c>
      <c r="K132" s="56"/>
      <c r="L132" s="52"/>
      <c r="M132" s="52"/>
    </row>
    <row r="133" spans="2:13">
      <c r="B133" s="71"/>
      <c r="C133" s="31" t="s">
        <v>8</v>
      </c>
      <c r="D133" s="72"/>
      <c r="E133" s="82"/>
      <c r="F133" s="83"/>
      <c r="G133" s="84"/>
      <c r="H133" s="76">
        <v>80000</v>
      </c>
      <c r="I133" s="47">
        <f t="shared" si="3"/>
        <v>0</v>
      </c>
      <c r="J133" s="48">
        <f t="shared" si="4"/>
        <v>820180</v>
      </c>
      <c r="K133" s="56"/>
      <c r="L133" s="52"/>
      <c r="M133" s="52"/>
    </row>
    <row r="134" spans="2:13">
      <c r="B134" s="71"/>
      <c r="C134" s="90" t="s">
        <v>32</v>
      </c>
      <c r="D134" s="72"/>
      <c r="E134" s="82"/>
      <c r="F134" s="83"/>
      <c r="G134" s="84"/>
      <c r="H134" s="76">
        <v>35000</v>
      </c>
      <c r="I134" s="47">
        <f t="shared" si="3"/>
        <v>0</v>
      </c>
      <c r="J134" s="48">
        <f t="shared" si="4"/>
        <v>785180</v>
      </c>
      <c r="K134" s="56"/>
      <c r="L134" s="52"/>
      <c r="M134" s="52"/>
    </row>
    <row r="135" spans="2:13">
      <c r="B135" s="71"/>
      <c r="C135" s="90" t="s">
        <v>32</v>
      </c>
      <c r="D135" s="72"/>
      <c r="E135" s="82"/>
      <c r="F135" s="83"/>
      <c r="G135" s="84"/>
      <c r="H135" s="76">
        <v>20000</v>
      </c>
      <c r="I135" s="47">
        <f t="shared" si="3"/>
        <v>0</v>
      </c>
      <c r="J135" s="48">
        <f t="shared" si="4"/>
        <v>765180</v>
      </c>
      <c r="K135" s="56"/>
      <c r="L135" s="52"/>
      <c r="M135" s="52"/>
    </row>
    <row r="136" spans="2:13">
      <c r="B136" s="71"/>
      <c r="C136" s="90" t="s">
        <v>32</v>
      </c>
      <c r="D136" s="72"/>
      <c r="E136" s="82"/>
      <c r="F136" s="83"/>
      <c r="G136" s="84"/>
      <c r="H136" s="76">
        <v>40000</v>
      </c>
      <c r="I136" s="47">
        <f t="shared" ref="I136:I199" si="5">I135+E136-G136</f>
        <v>0</v>
      </c>
      <c r="J136" s="48">
        <f t="shared" ref="J136:J199" si="6">J135+F136-H136</f>
        <v>725180</v>
      </c>
      <c r="K136" s="56"/>
      <c r="L136" s="52"/>
      <c r="M136" s="52"/>
    </row>
    <row r="137" spans="2:13">
      <c r="B137" s="71"/>
      <c r="C137" s="90" t="s">
        <v>32</v>
      </c>
      <c r="D137" s="72"/>
      <c r="E137" s="82"/>
      <c r="F137" s="83"/>
      <c r="G137" s="84"/>
      <c r="H137" s="76">
        <v>60000</v>
      </c>
      <c r="I137" s="47">
        <f t="shared" si="5"/>
        <v>0</v>
      </c>
      <c r="J137" s="48">
        <f t="shared" si="6"/>
        <v>665180</v>
      </c>
      <c r="K137" s="56"/>
      <c r="L137" s="52"/>
      <c r="M137" s="52"/>
    </row>
    <row r="138" spans="2:13">
      <c r="B138" s="71"/>
      <c r="C138" s="90" t="s">
        <v>32</v>
      </c>
      <c r="D138" s="72"/>
      <c r="E138" s="82"/>
      <c r="F138" s="83"/>
      <c r="G138" s="84"/>
      <c r="H138" s="76">
        <v>100000</v>
      </c>
      <c r="I138" s="47">
        <f t="shared" si="5"/>
        <v>0</v>
      </c>
      <c r="J138" s="48">
        <f t="shared" si="6"/>
        <v>565180</v>
      </c>
      <c r="K138" s="56"/>
      <c r="L138" s="52"/>
      <c r="M138" s="52"/>
    </row>
    <row r="139" spans="2:13">
      <c r="B139" s="71"/>
      <c r="C139" s="90" t="s">
        <v>32</v>
      </c>
      <c r="D139" s="72"/>
      <c r="E139" s="82"/>
      <c r="F139" s="83"/>
      <c r="G139" s="84"/>
      <c r="H139" s="76">
        <v>80000</v>
      </c>
      <c r="I139" s="47">
        <f t="shared" si="5"/>
        <v>0</v>
      </c>
      <c r="J139" s="48">
        <f t="shared" si="6"/>
        <v>485180</v>
      </c>
      <c r="K139" s="56"/>
      <c r="L139" s="52"/>
      <c r="M139" s="52"/>
    </row>
    <row r="140" spans="2:13">
      <c r="B140" s="71"/>
      <c r="C140" s="107" t="s">
        <v>36</v>
      </c>
      <c r="D140" s="72"/>
      <c r="E140" s="82"/>
      <c r="F140" s="83"/>
      <c r="G140" s="84"/>
      <c r="H140" s="76">
        <v>10000</v>
      </c>
      <c r="I140" s="47">
        <f t="shared" si="5"/>
        <v>0</v>
      </c>
      <c r="J140" s="48">
        <f t="shared" si="6"/>
        <v>475180</v>
      </c>
      <c r="K140" s="56"/>
      <c r="L140" s="52"/>
      <c r="M140" s="52"/>
    </row>
    <row r="141" spans="2:13">
      <c r="B141" s="71">
        <v>41714</v>
      </c>
      <c r="C141" s="90" t="s">
        <v>32</v>
      </c>
      <c r="D141" s="72"/>
      <c r="E141" s="82"/>
      <c r="F141" s="83"/>
      <c r="G141" s="84"/>
      <c r="H141" s="76">
        <v>60000</v>
      </c>
      <c r="I141" s="47">
        <f t="shared" si="5"/>
        <v>0</v>
      </c>
      <c r="J141" s="48">
        <f t="shared" si="6"/>
        <v>415180</v>
      </c>
      <c r="K141" s="56"/>
      <c r="L141" s="52"/>
      <c r="M141" s="52"/>
    </row>
    <row r="142" spans="2:13">
      <c r="B142" s="71"/>
      <c r="C142" s="90" t="s">
        <v>32</v>
      </c>
      <c r="D142" s="72"/>
      <c r="E142" s="82"/>
      <c r="F142" s="83"/>
      <c r="G142" s="84"/>
      <c r="H142" s="76">
        <v>30000</v>
      </c>
      <c r="I142" s="47">
        <f t="shared" si="5"/>
        <v>0</v>
      </c>
      <c r="J142" s="48">
        <f t="shared" si="6"/>
        <v>385180</v>
      </c>
      <c r="K142" s="56"/>
      <c r="L142" s="52"/>
      <c r="M142" s="52"/>
    </row>
    <row r="143" spans="2:13">
      <c r="B143" s="71"/>
      <c r="C143" s="105" t="s">
        <v>35</v>
      </c>
      <c r="D143" s="72"/>
      <c r="E143" s="82"/>
      <c r="F143" s="83"/>
      <c r="G143" s="84"/>
      <c r="H143" s="76">
        <v>20000</v>
      </c>
      <c r="I143" s="47">
        <f t="shared" si="5"/>
        <v>0</v>
      </c>
      <c r="J143" s="48">
        <f t="shared" si="6"/>
        <v>365180</v>
      </c>
      <c r="K143" s="56"/>
      <c r="L143" s="52"/>
      <c r="M143" s="52"/>
    </row>
    <row r="144" spans="2:13">
      <c r="B144" s="71"/>
      <c r="C144" s="92" t="s">
        <v>31</v>
      </c>
      <c r="D144" s="72"/>
      <c r="E144" s="82"/>
      <c r="F144" s="83"/>
      <c r="G144" s="84"/>
      <c r="H144" s="76">
        <v>145000</v>
      </c>
      <c r="I144" s="47">
        <f t="shared" si="5"/>
        <v>0</v>
      </c>
      <c r="J144" s="48">
        <f t="shared" si="6"/>
        <v>220180</v>
      </c>
      <c r="K144" s="56"/>
      <c r="L144" s="52"/>
      <c r="M144" s="52"/>
    </row>
    <row r="145" spans="2:13">
      <c r="B145" s="71"/>
      <c r="C145" s="107" t="s">
        <v>36</v>
      </c>
      <c r="D145" s="72"/>
      <c r="E145" s="82"/>
      <c r="F145" s="83"/>
      <c r="G145" s="84"/>
      <c r="H145" s="76">
        <v>16500</v>
      </c>
      <c r="I145" s="47">
        <f t="shared" si="5"/>
        <v>0</v>
      </c>
      <c r="J145" s="48">
        <f t="shared" si="6"/>
        <v>203680</v>
      </c>
      <c r="K145" s="56"/>
      <c r="L145" s="52"/>
      <c r="M145" s="52"/>
    </row>
    <row r="146" spans="2:13">
      <c r="B146" s="71"/>
      <c r="C146" s="30" t="s">
        <v>31</v>
      </c>
      <c r="D146" s="72"/>
      <c r="E146" s="82"/>
      <c r="F146" s="83"/>
      <c r="G146" s="84"/>
      <c r="H146" s="76">
        <v>145600</v>
      </c>
      <c r="I146" s="47">
        <f t="shared" si="5"/>
        <v>0</v>
      </c>
      <c r="J146" s="48">
        <f t="shared" si="6"/>
        <v>58080</v>
      </c>
      <c r="K146" s="56"/>
      <c r="L146" s="52"/>
      <c r="M146" s="52"/>
    </row>
    <row r="147" spans="2:13">
      <c r="B147" s="71"/>
      <c r="C147" s="100"/>
      <c r="D147" s="72"/>
      <c r="E147" s="82"/>
      <c r="F147" s="83"/>
      <c r="G147" s="84"/>
      <c r="H147" s="76"/>
      <c r="I147" s="47">
        <f t="shared" si="5"/>
        <v>0</v>
      </c>
      <c r="J147" s="48">
        <f t="shared" si="6"/>
        <v>58080</v>
      </c>
      <c r="K147" s="56"/>
      <c r="L147" s="52"/>
      <c r="M147" s="52"/>
    </row>
    <row r="148" spans="2:13">
      <c r="B148" s="71"/>
      <c r="C148" s="100"/>
      <c r="D148" s="72"/>
      <c r="E148" s="82"/>
      <c r="F148" s="83"/>
      <c r="G148" s="84"/>
      <c r="H148" s="76"/>
      <c r="I148" s="47">
        <f t="shared" si="5"/>
        <v>0</v>
      </c>
      <c r="J148" s="48">
        <f t="shared" si="6"/>
        <v>58080</v>
      </c>
      <c r="K148" s="56"/>
      <c r="L148" s="52"/>
      <c r="M148" s="52"/>
    </row>
    <row r="149" spans="2:13">
      <c r="B149" s="71"/>
      <c r="C149" s="100"/>
      <c r="D149" s="72"/>
      <c r="E149" s="82"/>
      <c r="F149" s="83"/>
      <c r="G149" s="84"/>
      <c r="H149" s="76"/>
      <c r="I149" s="47">
        <f t="shared" si="5"/>
        <v>0</v>
      </c>
      <c r="J149" s="48">
        <f t="shared" si="6"/>
        <v>58080</v>
      </c>
      <c r="K149" s="56"/>
      <c r="L149" s="52"/>
      <c r="M149" s="52"/>
    </row>
    <row r="150" spans="2:13">
      <c r="B150" s="71"/>
      <c r="C150" s="100"/>
      <c r="D150" s="72"/>
      <c r="E150" s="82"/>
      <c r="F150" s="83"/>
      <c r="G150" s="84"/>
      <c r="H150" s="76"/>
      <c r="I150" s="47">
        <f t="shared" si="5"/>
        <v>0</v>
      </c>
      <c r="J150" s="48">
        <f t="shared" si="6"/>
        <v>58080</v>
      </c>
      <c r="K150" s="56"/>
      <c r="L150" s="52"/>
      <c r="M150" s="52"/>
    </row>
    <row r="151" spans="2:13">
      <c r="B151" s="71"/>
      <c r="C151" s="100"/>
      <c r="D151" s="72"/>
      <c r="E151" s="82"/>
      <c r="F151" s="83"/>
      <c r="G151" s="84"/>
      <c r="H151" s="76"/>
      <c r="I151" s="47">
        <f t="shared" si="5"/>
        <v>0</v>
      </c>
      <c r="J151" s="48">
        <f t="shared" si="6"/>
        <v>58080</v>
      </c>
      <c r="K151" s="56"/>
      <c r="L151" s="52"/>
      <c r="M151" s="52"/>
    </row>
    <row r="152" spans="2:13">
      <c r="B152" s="71"/>
      <c r="C152" s="100"/>
      <c r="D152" s="72"/>
      <c r="E152" s="82"/>
      <c r="F152" s="83"/>
      <c r="G152" s="84"/>
      <c r="H152" s="76"/>
      <c r="I152" s="47">
        <f t="shared" si="5"/>
        <v>0</v>
      </c>
      <c r="J152" s="48">
        <f t="shared" si="6"/>
        <v>58080</v>
      </c>
      <c r="K152" s="56"/>
      <c r="L152" s="52"/>
      <c r="M152" s="52"/>
    </row>
    <row r="153" spans="2:13">
      <c r="B153" s="71"/>
      <c r="C153" s="100"/>
      <c r="D153" s="72"/>
      <c r="E153" s="82"/>
      <c r="F153" s="83"/>
      <c r="G153" s="84"/>
      <c r="H153" s="76"/>
      <c r="I153" s="47">
        <f t="shared" si="5"/>
        <v>0</v>
      </c>
      <c r="J153" s="48">
        <f t="shared" si="6"/>
        <v>58080</v>
      </c>
      <c r="K153" s="56"/>
      <c r="L153" s="52"/>
      <c r="M153" s="52"/>
    </row>
    <row r="154" spans="2:13">
      <c r="B154" s="71"/>
      <c r="C154" s="100"/>
      <c r="D154" s="72"/>
      <c r="E154" s="82"/>
      <c r="F154" s="83"/>
      <c r="G154" s="84"/>
      <c r="H154" s="76"/>
      <c r="I154" s="47">
        <f t="shared" si="5"/>
        <v>0</v>
      </c>
      <c r="J154" s="48">
        <f t="shared" si="6"/>
        <v>58080</v>
      </c>
      <c r="K154" s="56"/>
      <c r="L154" s="52"/>
      <c r="M154" s="52"/>
    </row>
    <row r="155" spans="2:13">
      <c r="B155" s="71"/>
      <c r="C155" s="100"/>
      <c r="D155" s="72"/>
      <c r="E155" s="82"/>
      <c r="F155" s="83"/>
      <c r="G155" s="84"/>
      <c r="H155" s="76"/>
      <c r="I155" s="47">
        <f t="shared" si="5"/>
        <v>0</v>
      </c>
      <c r="J155" s="48">
        <f t="shared" si="6"/>
        <v>58080</v>
      </c>
      <c r="K155" s="56"/>
      <c r="L155" s="52"/>
      <c r="M155" s="52"/>
    </row>
    <row r="156" spans="2:13">
      <c r="B156" s="71"/>
      <c r="C156" s="100"/>
      <c r="D156" s="72"/>
      <c r="E156" s="82"/>
      <c r="F156" s="83"/>
      <c r="G156" s="84"/>
      <c r="H156" s="76"/>
      <c r="I156" s="47">
        <f t="shared" si="5"/>
        <v>0</v>
      </c>
      <c r="J156" s="48">
        <f t="shared" si="6"/>
        <v>58080</v>
      </c>
      <c r="K156" s="56"/>
      <c r="L156" s="52"/>
      <c r="M156" s="52"/>
    </row>
    <row r="157" spans="2:13">
      <c r="B157" s="71"/>
      <c r="C157" s="100"/>
      <c r="D157" s="72"/>
      <c r="E157" s="82"/>
      <c r="F157" s="83"/>
      <c r="G157" s="84"/>
      <c r="H157" s="76"/>
      <c r="I157" s="47">
        <f t="shared" si="5"/>
        <v>0</v>
      </c>
      <c r="J157" s="48">
        <f t="shared" si="6"/>
        <v>58080</v>
      </c>
      <c r="K157" s="56"/>
      <c r="L157" s="52"/>
      <c r="M157" s="52"/>
    </row>
    <row r="158" spans="2:13">
      <c r="B158" s="71"/>
      <c r="C158" s="100"/>
      <c r="D158" s="72"/>
      <c r="E158" s="82"/>
      <c r="F158" s="83"/>
      <c r="G158" s="84"/>
      <c r="H158" s="76"/>
      <c r="I158" s="47">
        <f t="shared" si="5"/>
        <v>0</v>
      </c>
      <c r="J158" s="48">
        <f t="shared" si="6"/>
        <v>58080</v>
      </c>
      <c r="K158" s="56"/>
      <c r="L158" s="52"/>
      <c r="M158" s="52"/>
    </row>
    <row r="159" spans="2:13">
      <c r="B159" s="71"/>
      <c r="C159" s="100"/>
      <c r="D159" s="72"/>
      <c r="E159" s="82"/>
      <c r="F159" s="83"/>
      <c r="G159" s="84"/>
      <c r="H159" s="76"/>
      <c r="I159" s="47">
        <f t="shared" si="5"/>
        <v>0</v>
      </c>
      <c r="J159" s="48">
        <f t="shared" si="6"/>
        <v>58080</v>
      </c>
      <c r="K159" s="56"/>
      <c r="L159" s="52"/>
      <c r="M159" s="52"/>
    </row>
    <row r="160" spans="2:13">
      <c r="B160" s="71"/>
      <c r="C160" s="100"/>
      <c r="D160" s="72"/>
      <c r="E160" s="82"/>
      <c r="F160" s="83"/>
      <c r="G160" s="84"/>
      <c r="H160" s="76"/>
      <c r="I160" s="47">
        <f t="shared" si="5"/>
        <v>0</v>
      </c>
      <c r="J160" s="48">
        <f t="shared" si="6"/>
        <v>58080</v>
      </c>
      <c r="K160" s="56"/>
      <c r="L160" s="52"/>
      <c r="M160" s="52"/>
    </row>
    <row r="161" spans="2:13">
      <c r="B161" s="71"/>
      <c r="C161" s="100"/>
      <c r="D161" s="72"/>
      <c r="E161" s="82"/>
      <c r="F161" s="83"/>
      <c r="G161" s="84"/>
      <c r="H161" s="76"/>
      <c r="I161" s="47">
        <f t="shared" si="5"/>
        <v>0</v>
      </c>
      <c r="J161" s="48">
        <f t="shared" si="6"/>
        <v>58080</v>
      </c>
      <c r="K161" s="56"/>
      <c r="L161" s="52"/>
      <c r="M161" s="52"/>
    </row>
    <row r="162" spans="2:13">
      <c r="B162" s="71"/>
      <c r="C162" s="100"/>
      <c r="D162" s="72"/>
      <c r="E162" s="82"/>
      <c r="F162" s="83"/>
      <c r="G162" s="84"/>
      <c r="H162" s="76"/>
      <c r="I162" s="47">
        <f t="shared" si="5"/>
        <v>0</v>
      </c>
      <c r="J162" s="48">
        <f t="shared" si="6"/>
        <v>58080</v>
      </c>
      <c r="K162" s="56"/>
      <c r="L162" s="52"/>
      <c r="M162" s="52"/>
    </row>
    <row r="163" spans="2:13">
      <c r="B163" s="71"/>
      <c r="C163" s="100"/>
      <c r="D163" s="72"/>
      <c r="E163" s="82"/>
      <c r="F163" s="83"/>
      <c r="G163" s="84"/>
      <c r="H163" s="76"/>
      <c r="I163" s="47">
        <f t="shared" si="5"/>
        <v>0</v>
      </c>
      <c r="J163" s="48">
        <f t="shared" si="6"/>
        <v>58080</v>
      </c>
      <c r="K163" s="56"/>
      <c r="L163" s="52"/>
      <c r="M163" s="52"/>
    </row>
    <row r="164" spans="2:13">
      <c r="B164" s="71"/>
      <c r="C164" s="100"/>
      <c r="D164" s="72"/>
      <c r="E164" s="82"/>
      <c r="F164" s="83"/>
      <c r="G164" s="84"/>
      <c r="H164" s="76"/>
      <c r="I164" s="47">
        <f t="shared" si="5"/>
        <v>0</v>
      </c>
      <c r="J164" s="48">
        <f t="shared" si="6"/>
        <v>58080</v>
      </c>
      <c r="K164" s="56"/>
      <c r="L164" s="52"/>
      <c r="M164" s="52"/>
    </row>
    <row r="165" spans="2:13">
      <c r="B165" s="71"/>
      <c r="C165" s="100"/>
      <c r="D165" s="72"/>
      <c r="E165" s="82"/>
      <c r="F165" s="83"/>
      <c r="G165" s="84"/>
      <c r="H165" s="76"/>
      <c r="I165" s="47">
        <f t="shared" si="5"/>
        <v>0</v>
      </c>
      <c r="J165" s="48">
        <f t="shared" si="6"/>
        <v>58080</v>
      </c>
      <c r="K165" s="56"/>
      <c r="L165" s="52"/>
      <c r="M165" s="52"/>
    </row>
    <row r="166" spans="2:13">
      <c r="B166" s="71"/>
      <c r="C166" s="100"/>
      <c r="D166" s="72"/>
      <c r="E166" s="82"/>
      <c r="F166" s="83"/>
      <c r="G166" s="84"/>
      <c r="H166" s="76"/>
      <c r="I166" s="47">
        <f t="shared" si="5"/>
        <v>0</v>
      </c>
      <c r="J166" s="48">
        <f t="shared" si="6"/>
        <v>58080</v>
      </c>
      <c r="K166" s="56"/>
      <c r="L166" s="52"/>
      <c r="M166" s="52"/>
    </row>
    <row r="167" spans="2:13">
      <c r="B167" s="71"/>
      <c r="C167" s="100"/>
      <c r="D167" s="72"/>
      <c r="E167" s="82"/>
      <c r="F167" s="83"/>
      <c r="G167" s="84"/>
      <c r="H167" s="76"/>
      <c r="I167" s="47">
        <f t="shared" si="5"/>
        <v>0</v>
      </c>
      <c r="J167" s="48">
        <f t="shared" si="6"/>
        <v>58080</v>
      </c>
      <c r="K167" s="56"/>
      <c r="L167" s="52"/>
      <c r="M167" s="52"/>
    </row>
    <row r="168" spans="2:13">
      <c r="B168" s="71"/>
      <c r="C168" s="100"/>
      <c r="D168" s="72"/>
      <c r="E168" s="82"/>
      <c r="F168" s="83"/>
      <c r="G168" s="84"/>
      <c r="H168" s="76"/>
      <c r="I168" s="47">
        <f t="shared" si="5"/>
        <v>0</v>
      </c>
      <c r="J168" s="48">
        <f t="shared" si="6"/>
        <v>58080</v>
      </c>
      <c r="K168" s="56"/>
      <c r="L168" s="52"/>
      <c r="M168" s="52"/>
    </row>
    <row r="169" spans="2:13">
      <c r="B169" s="71"/>
      <c r="C169" s="100"/>
      <c r="D169" s="72"/>
      <c r="E169" s="82"/>
      <c r="F169" s="83"/>
      <c r="G169" s="84"/>
      <c r="H169" s="76"/>
      <c r="I169" s="47">
        <f t="shared" si="5"/>
        <v>0</v>
      </c>
      <c r="J169" s="48">
        <f t="shared" si="6"/>
        <v>58080</v>
      </c>
      <c r="K169" s="56"/>
      <c r="L169" s="52"/>
      <c r="M169" s="52"/>
    </row>
    <row r="170" spans="2:13">
      <c r="B170" s="71"/>
      <c r="C170" s="100"/>
      <c r="D170" s="72"/>
      <c r="E170" s="82"/>
      <c r="F170" s="83"/>
      <c r="G170" s="84"/>
      <c r="H170" s="76"/>
      <c r="I170" s="47">
        <f t="shared" si="5"/>
        <v>0</v>
      </c>
      <c r="J170" s="48">
        <f t="shared" si="6"/>
        <v>58080</v>
      </c>
      <c r="K170" s="56"/>
      <c r="L170" s="52"/>
      <c r="M170" s="52"/>
    </row>
    <row r="171" spans="2:13">
      <c r="B171" s="71"/>
      <c r="C171" s="100"/>
      <c r="D171" s="72"/>
      <c r="E171" s="82"/>
      <c r="F171" s="83"/>
      <c r="G171" s="84"/>
      <c r="H171" s="76"/>
      <c r="I171" s="47">
        <f t="shared" si="5"/>
        <v>0</v>
      </c>
      <c r="J171" s="48">
        <f t="shared" si="6"/>
        <v>58080</v>
      </c>
      <c r="K171" s="56"/>
      <c r="L171" s="52"/>
      <c r="M171" s="52"/>
    </row>
    <row r="172" spans="2:13">
      <c r="B172" s="71"/>
      <c r="C172" s="100"/>
      <c r="D172" s="72"/>
      <c r="E172" s="82"/>
      <c r="F172" s="83"/>
      <c r="G172" s="84"/>
      <c r="H172" s="76"/>
      <c r="I172" s="47">
        <f t="shared" si="5"/>
        <v>0</v>
      </c>
      <c r="J172" s="48">
        <f t="shared" si="6"/>
        <v>58080</v>
      </c>
      <c r="K172" s="56"/>
      <c r="L172" s="52"/>
      <c r="M172" s="52"/>
    </row>
    <row r="173" spans="2:13">
      <c r="B173" s="71"/>
      <c r="C173" s="100"/>
      <c r="D173" s="72"/>
      <c r="E173" s="82"/>
      <c r="F173" s="83"/>
      <c r="G173" s="84"/>
      <c r="H173" s="76"/>
      <c r="I173" s="47">
        <f t="shared" si="5"/>
        <v>0</v>
      </c>
      <c r="J173" s="48">
        <f t="shared" si="6"/>
        <v>58080</v>
      </c>
      <c r="K173" s="56"/>
      <c r="L173" s="52"/>
      <c r="M173" s="52"/>
    </row>
    <row r="174" spans="2:13">
      <c r="B174" s="71"/>
      <c r="C174" s="100"/>
      <c r="D174" s="72"/>
      <c r="E174" s="82"/>
      <c r="F174" s="83"/>
      <c r="G174" s="84"/>
      <c r="H174" s="76"/>
      <c r="I174" s="47">
        <f t="shared" si="5"/>
        <v>0</v>
      </c>
      <c r="J174" s="48">
        <f t="shared" si="6"/>
        <v>58080</v>
      </c>
      <c r="K174" s="56"/>
      <c r="L174" s="52"/>
      <c r="M174" s="52"/>
    </row>
    <row r="175" spans="2:13">
      <c r="B175" s="71"/>
      <c r="C175" s="100"/>
      <c r="D175" s="72"/>
      <c r="E175" s="82"/>
      <c r="F175" s="83"/>
      <c r="G175" s="84"/>
      <c r="H175" s="76"/>
      <c r="I175" s="47">
        <f t="shared" si="5"/>
        <v>0</v>
      </c>
      <c r="J175" s="48">
        <f t="shared" si="6"/>
        <v>58080</v>
      </c>
      <c r="K175" s="56"/>
      <c r="L175" s="52"/>
      <c r="M175" s="52"/>
    </row>
    <row r="176" spans="2:13">
      <c r="B176" s="71"/>
      <c r="C176" s="100"/>
      <c r="D176" s="72"/>
      <c r="E176" s="82"/>
      <c r="F176" s="83"/>
      <c r="G176" s="84"/>
      <c r="H176" s="76"/>
      <c r="I176" s="47">
        <f t="shared" si="5"/>
        <v>0</v>
      </c>
      <c r="J176" s="48">
        <f t="shared" si="6"/>
        <v>58080</v>
      </c>
      <c r="K176" s="56"/>
      <c r="L176" s="52"/>
      <c r="M176" s="52"/>
    </row>
    <row r="177" spans="2:13">
      <c r="B177" s="71"/>
      <c r="C177" s="100"/>
      <c r="D177" s="72"/>
      <c r="E177" s="82"/>
      <c r="F177" s="83"/>
      <c r="G177" s="84"/>
      <c r="H177" s="76"/>
      <c r="I177" s="47">
        <f t="shared" si="5"/>
        <v>0</v>
      </c>
      <c r="J177" s="48">
        <f t="shared" si="6"/>
        <v>58080</v>
      </c>
      <c r="K177" s="56"/>
      <c r="L177" s="52"/>
      <c r="M177" s="52"/>
    </row>
    <row r="178" spans="2:13">
      <c r="B178" s="71"/>
      <c r="C178" s="100"/>
      <c r="D178" s="72"/>
      <c r="E178" s="82"/>
      <c r="F178" s="83"/>
      <c r="G178" s="84"/>
      <c r="H178" s="76"/>
      <c r="I178" s="47">
        <f t="shared" si="5"/>
        <v>0</v>
      </c>
      <c r="J178" s="48">
        <f t="shared" si="6"/>
        <v>58080</v>
      </c>
      <c r="K178" s="56"/>
      <c r="L178" s="52"/>
      <c r="M178" s="52"/>
    </row>
    <row r="179" spans="2:13">
      <c r="B179" s="71"/>
      <c r="C179" s="100"/>
      <c r="D179" s="72"/>
      <c r="E179" s="82"/>
      <c r="F179" s="83"/>
      <c r="G179" s="84"/>
      <c r="H179" s="76"/>
      <c r="I179" s="47">
        <f t="shared" si="5"/>
        <v>0</v>
      </c>
      <c r="J179" s="48">
        <f t="shared" si="6"/>
        <v>58080</v>
      </c>
      <c r="K179" s="56"/>
      <c r="L179" s="52"/>
      <c r="M179" s="52"/>
    </row>
    <row r="180" spans="2:13">
      <c r="B180" s="71"/>
      <c r="C180" s="100"/>
      <c r="D180" s="72"/>
      <c r="E180" s="82"/>
      <c r="F180" s="83"/>
      <c r="G180" s="84"/>
      <c r="H180" s="76"/>
      <c r="I180" s="47">
        <f t="shared" si="5"/>
        <v>0</v>
      </c>
      <c r="J180" s="48">
        <f t="shared" si="6"/>
        <v>58080</v>
      </c>
      <c r="K180" s="56"/>
      <c r="L180" s="52"/>
      <c r="M180" s="52"/>
    </row>
    <row r="181" spans="2:13">
      <c r="B181" s="71"/>
      <c r="C181" s="100"/>
      <c r="D181" s="72"/>
      <c r="E181" s="82"/>
      <c r="F181" s="83"/>
      <c r="G181" s="84"/>
      <c r="H181" s="76"/>
      <c r="I181" s="47">
        <f t="shared" si="5"/>
        <v>0</v>
      </c>
      <c r="J181" s="48">
        <f t="shared" si="6"/>
        <v>58080</v>
      </c>
      <c r="K181" s="56"/>
      <c r="L181" s="52"/>
      <c r="M181" s="52"/>
    </row>
    <row r="182" spans="2:13">
      <c r="B182" s="71"/>
      <c r="C182" s="100"/>
      <c r="D182" s="72"/>
      <c r="E182" s="82"/>
      <c r="F182" s="83"/>
      <c r="G182" s="84"/>
      <c r="H182" s="76"/>
      <c r="I182" s="47">
        <f t="shared" si="5"/>
        <v>0</v>
      </c>
      <c r="J182" s="48">
        <f t="shared" si="6"/>
        <v>58080</v>
      </c>
      <c r="K182" s="56"/>
      <c r="L182" s="52"/>
      <c r="M182" s="52"/>
    </row>
    <row r="183" spans="2:13">
      <c r="B183" s="71"/>
      <c r="C183" s="100"/>
      <c r="D183" s="72"/>
      <c r="E183" s="82"/>
      <c r="F183" s="83"/>
      <c r="G183" s="84"/>
      <c r="H183" s="76"/>
      <c r="I183" s="47">
        <f t="shared" si="5"/>
        <v>0</v>
      </c>
      <c r="J183" s="48">
        <f t="shared" si="6"/>
        <v>58080</v>
      </c>
      <c r="K183" s="56"/>
      <c r="L183" s="52"/>
      <c r="M183" s="52"/>
    </row>
    <row r="184" spans="2:13">
      <c r="B184" s="71"/>
      <c r="C184" s="100"/>
      <c r="D184" s="72"/>
      <c r="E184" s="82"/>
      <c r="F184" s="83"/>
      <c r="G184" s="84"/>
      <c r="H184" s="76"/>
      <c r="I184" s="47">
        <f t="shared" si="5"/>
        <v>0</v>
      </c>
      <c r="J184" s="48">
        <f t="shared" si="6"/>
        <v>58080</v>
      </c>
      <c r="K184" s="56"/>
      <c r="L184" s="52"/>
      <c r="M184" s="52"/>
    </row>
    <row r="185" spans="2:13">
      <c r="B185" s="71"/>
      <c r="C185" s="100"/>
      <c r="D185" s="72"/>
      <c r="E185" s="82"/>
      <c r="F185" s="83"/>
      <c r="G185" s="84"/>
      <c r="H185" s="76"/>
      <c r="I185" s="47">
        <f t="shared" si="5"/>
        <v>0</v>
      </c>
      <c r="J185" s="48">
        <f t="shared" si="6"/>
        <v>58080</v>
      </c>
      <c r="K185" s="56"/>
      <c r="L185" s="52"/>
      <c r="M185" s="52"/>
    </row>
    <row r="186" spans="2:13">
      <c r="B186" s="71"/>
      <c r="C186" s="100"/>
      <c r="D186" s="72"/>
      <c r="E186" s="82"/>
      <c r="F186" s="83"/>
      <c r="G186" s="84"/>
      <c r="H186" s="76"/>
      <c r="I186" s="47">
        <f t="shared" si="5"/>
        <v>0</v>
      </c>
      <c r="J186" s="48">
        <f t="shared" si="6"/>
        <v>58080</v>
      </c>
      <c r="K186" s="56"/>
      <c r="L186" s="52"/>
      <c r="M186" s="52"/>
    </row>
    <row r="187" spans="2:13">
      <c r="B187" s="71"/>
      <c r="C187" s="100"/>
      <c r="D187" s="72"/>
      <c r="E187" s="82"/>
      <c r="F187" s="83"/>
      <c r="G187" s="84"/>
      <c r="H187" s="76"/>
      <c r="I187" s="47">
        <f t="shared" si="5"/>
        <v>0</v>
      </c>
      <c r="J187" s="48">
        <f t="shared" si="6"/>
        <v>58080</v>
      </c>
      <c r="K187" s="56"/>
      <c r="L187" s="52"/>
      <c r="M187" s="52"/>
    </row>
    <row r="188" spans="2:13">
      <c r="B188" s="71"/>
      <c r="C188" s="100"/>
      <c r="D188" s="72"/>
      <c r="E188" s="82"/>
      <c r="F188" s="83"/>
      <c r="G188" s="84"/>
      <c r="H188" s="76"/>
      <c r="I188" s="47">
        <f t="shared" si="5"/>
        <v>0</v>
      </c>
      <c r="J188" s="48">
        <f t="shared" si="6"/>
        <v>58080</v>
      </c>
      <c r="K188" s="56"/>
      <c r="L188" s="52"/>
      <c r="M188" s="52"/>
    </row>
    <row r="189" spans="2:13">
      <c r="B189" s="71"/>
      <c r="C189" s="100"/>
      <c r="D189" s="72"/>
      <c r="E189" s="82"/>
      <c r="F189" s="83"/>
      <c r="G189" s="84"/>
      <c r="H189" s="76"/>
      <c r="I189" s="47">
        <f t="shared" si="5"/>
        <v>0</v>
      </c>
      <c r="J189" s="48">
        <f t="shared" si="6"/>
        <v>58080</v>
      </c>
      <c r="K189" s="56"/>
      <c r="L189" s="52"/>
      <c r="M189" s="52"/>
    </row>
    <row r="190" spans="2:13">
      <c r="B190" s="71"/>
      <c r="C190" s="100"/>
      <c r="D190" s="72"/>
      <c r="E190" s="82"/>
      <c r="F190" s="83"/>
      <c r="G190" s="84"/>
      <c r="H190" s="76"/>
      <c r="I190" s="47">
        <f t="shared" si="5"/>
        <v>0</v>
      </c>
      <c r="J190" s="48">
        <f t="shared" si="6"/>
        <v>58080</v>
      </c>
      <c r="K190" s="56"/>
      <c r="L190" s="52"/>
      <c r="M190" s="52"/>
    </row>
    <row r="191" spans="2:13">
      <c r="B191" s="71"/>
      <c r="C191" s="100"/>
      <c r="D191" s="72"/>
      <c r="E191" s="82"/>
      <c r="F191" s="83"/>
      <c r="G191" s="84"/>
      <c r="H191" s="76"/>
      <c r="I191" s="47">
        <f t="shared" si="5"/>
        <v>0</v>
      </c>
      <c r="J191" s="48">
        <f t="shared" si="6"/>
        <v>58080</v>
      </c>
      <c r="K191" s="60"/>
      <c r="M191" s="52"/>
    </row>
    <row r="192" spans="2:13">
      <c r="B192" s="71"/>
      <c r="C192" s="100"/>
      <c r="D192" s="72"/>
      <c r="E192" s="82"/>
      <c r="F192" s="83"/>
      <c r="G192" s="84"/>
      <c r="H192" s="76"/>
      <c r="I192" s="47">
        <f t="shared" si="5"/>
        <v>0</v>
      </c>
      <c r="J192" s="48">
        <f t="shared" si="6"/>
        <v>58080</v>
      </c>
      <c r="K192" s="60"/>
      <c r="M192" s="52"/>
    </row>
    <row r="193" spans="2:13">
      <c r="B193" s="71"/>
      <c r="C193" s="100"/>
      <c r="D193" s="72"/>
      <c r="E193" s="82"/>
      <c r="F193" s="83"/>
      <c r="G193" s="84"/>
      <c r="H193" s="76"/>
      <c r="I193" s="47">
        <f t="shared" si="5"/>
        <v>0</v>
      </c>
      <c r="J193" s="48">
        <f t="shared" si="6"/>
        <v>58080</v>
      </c>
      <c r="K193" s="60"/>
      <c r="M193" s="52"/>
    </row>
    <row r="194" spans="2:13">
      <c r="B194" s="71"/>
      <c r="C194" s="100"/>
      <c r="D194" s="72"/>
      <c r="E194" s="82"/>
      <c r="F194" s="83"/>
      <c r="G194" s="84"/>
      <c r="H194" s="76"/>
      <c r="I194" s="47">
        <f t="shared" si="5"/>
        <v>0</v>
      </c>
      <c r="J194" s="48">
        <f t="shared" si="6"/>
        <v>58080</v>
      </c>
      <c r="K194" s="60"/>
      <c r="M194" s="52"/>
    </row>
    <row r="195" spans="2:13">
      <c r="B195" s="71"/>
      <c r="C195" s="100"/>
      <c r="D195" s="72"/>
      <c r="E195" s="82"/>
      <c r="F195" s="83"/>
      <c r="G195" s="84"/>
      <c r="H195" s="76"/>
      <c r="I195" s="47">
        <f t="shared" si="5"/>
        <v>0</v>
      </c>
      <c r="J195" s="48">
        <f t="shared" si="6"/>
        <v>58080</v>
      </c>
      <c r="K195" s="60"/>
      <c r="M195" s="52"/>
    </row>
    <row r="196" spans="2:13">
      <c r="B196" s="71"/>
      <c r="C196" s="100"/>
      <c r="D196" s="72"/>
      <c r="E196" s="82"/>
      <c r="F196" s="83"/>
      <c r="G196" s="84"/>
      <c r="H196" s="76"/>
      <c r="I196" s="47">
        <f t="shared" si="5"/>
        <v>0</v>
      </c>
      <c r="J196" s="48">
        <f t="shared" si="6"/>
        <v>58080</v>
      </c>
      <c r="K196" s="60"/>
      <c r="M196" s="52"/>
    </row>
    <row r="197" spans="2:13">
      <c r="B197" s="71"/>
      <c r="C197" s="100"/>
      <c r="D197" s="72"/>
      <c r="E197" s="82"/>
      <c r="F197" s="83"/>
      <c r="G197" s="84"/>
      <c r="H197" s="76"/>
      <c r="I197" s="47">
        <f t="shared" si="5"/>
        <v>0</v>
      </c>
      <c r="J197" s="48">
        <f t="shared" si="6"/>
        <v>58080</v>
      </c>
      <c r="K197" s="60"/>
      <c r="M197" s="52"/>
    </row>
    <row r="198" spans="2:13">
      <c r="B198" s="71"/>
      <c r="C198" s="100"/>
      <c r="D198" s="72"/>
      <c r="E198" s="82"/>
      <c r="F198" s="83"/>
      <c r="G198" s="84"/>
      <c r="H198" s="76"/>
      <c r="I198" s="47">
        <f t="shared" si="5"/>
        <v>0</v>
      </c>
      <c r="J198" s="48">
        <f t="shared" si="6"/>
        <v>58080</v>
      </c>
      <c r="K198" s="60"/>
      <c r="M198" s="52"/>
    </row>
    <row r="199" spans="2:13">
      <c r="B199" s="71"/>
      <c r="C199" s="100"/>
      <c r="D199" s="72"/>
      <c r="E199" s="82"/>
      <c r="F199" s="83"/>
      <c r="G199" s="84"/>
      <c r="H199" s="76"/>
      <c r="I199" s="47">
        <f t="shared" si="5"/>
        <v>0</v>
      </c>
      <c r="J199" s="48">
        <f t="shared" si="6"/>
        <v>58080</v>
      </c>
      <c r="K199" s="60"/>
      <c r="M199" s="52"/>
    </row>
    <row r="200" spans="2:13">
      <c r="B200" s="71"/>
      <c r="C200" s="100"/>
      <c r="D200" s="72"/>
      <c r="E200" s="82"/>
      <c r="F200" s="83"/>
      <c r="G200" s="84"/>
      <c r="H200" s="76"/>
      <c r="I200" s="47">
        <f t="shared" ref="I200:I217" si="7">I199+E200-G200</f>
        <v>0</v>
      </c>
      <c r="J200" s="48">
        <f t="shared" ref="J200:J217" si="8">J199+F200-H200</f>
        <v>58080</v>
      </c>
      <c r="K200" s="60"/>
      <c r="M200" s="52"/>
    </row>
    <row r="201" spans="2:13">
      <c r="B201" s="71"/>
      <c r="C201" s="100"/>
      <c r="D201" s="72"/>
      <c r="E201" s="82"/>
      <c r="F201" s="83"/>
      <c r="G201" s="84"/>
      <c r="H201" s="76"/>
      <c r="I201" s="47">
        <f t="shared" si="7"/>
        <v>0</v>
      </c>
      <c r="J201" s="48">
        <f t="shared" si="8"/>
        <v>58080</v>
      </c>
      <c r="K201" s="60"/>
      <c r="M201" s="52"/>
    </row>
    <row r="202" spans="2:13">
      <c r="B202" s="71"/>
      <c r="C202" s="100"/>
      <c r="D202" s="72"/>
      <c r="E202" s="82"/>
      <c r="F202" s="83"/>
      <c r="G202" s="84"/>
      <c r="H202" s="76"/>
      <c r="I202" s="47">
        <f t="shared" si="7"/>
        <v>0</v>
      </c>
      <c r="J202" s="48">
        <f t="shared" si="8"/>
        <v>58080</v>
      </c>
      <c r="K202" s="60"/>
      <c r="M202" s="52"/>
    </row>
    <row r="203" spans="2:13">
      <c r="B203" s="71"/>
      <c r="C203" s="100"/>
      <c r="D203" s="72"/>
      <c r="E203" s="82"/>
      <c r="F203" s="83"/>
      <c r="G203" s="84"/>
      <c r="H203" s="76"/>
      <c r="I203" s="47">
        <f t="shared" si="7"/>
        <v>0</v>
      </c>
      <c r="J203" s="48">
        <f t="shared" si="8"/>
        <v>58080</v>
      </c>
      <c r="K203" s="60"/>
      <c r="M203" s="52"/>
    </row>
    <row r="204" spans="2:13">
      <c r="B204" s="71"/>
      <c r="C204" s="100"/>
      <c r="D204" s="72"/>
      <c r="E204" s="82"/>
      <c r="F204" s="83"/>
      <c r="G204" s="84"/>
      <c r="H204" s="76"/>
      <c r="I204" s="47">
        <f t="shared" si="7"/>
        <v>0</v>
      </c>
      <c r="J204" s="48">
        <f t="shared" si="8"/>
        <v>58080</v>
      </c>
      <c r="K204" s="60"/>
      <c r="M204" s="52"/>
    </row>
    <row r="205" spans="2:13">
      <c r="B205" s="71"/>
      <c r="C205" s="100"/>
      <c r="D205" s="72"/>
      <c r="E205" s="82"/>
      <c r="F205" s="83"/>
      <c r="G205" s="84"/>
      <c r="H205" s="76"/>
      <c r="I205" s="47">
        <f t="shared" si="7"/>
        <v>0</v>
      </c>
      <c r="J205" s="48">
        <f t="shared" si="8"/>
        <v>58080</v>
      </c>
      <c r="K205" s="60"/>
      <c r="M205" s="52"/>
    </row>
    <row r="206" spans="2:13">
      <c r="B206" s="71"/>
      <c r="C206" s="100"/>
      <c r="D206" s="72"/>
      <c r="E206" s="82"/>
      <c r="F206" s="83"/>
      <c r="G206" s="84"/>
      <c r="H206" s="76"/>
      <c r="I206" s="47">
        <f t="shared" si="7"/>
        <v>0</v>
      </c>
      <c r="J206" s="48">
        <f t="shared" si="8"/>
        <v>58080</v>
      </c>
      <c r="K206" s="60"/>
      <c r="M206" s="52"/>
    </row>
    <row r="207" spans="2:13">
      <c r="B207" s="71"/>
      <c r="C207" s="100"/>
      <c r="D207" s="72"/>
      <c r="E207" s="82"/>
      <c r="F207" s="83"/>
      <c r="G207" s="84"/>
      <c r="H207" s="76"/>
      <c r="I207" s="47">
        <f t="shared" si="7"/>
        <v>0</v>
      </c>
      <c r="J207" s="48">
        <f t="shared" si="8"/>
        <v>58080</v>
      </c>
      <c r="K207" s="60"/>
      <c r="M207" s="52"/>
    </row>
    <row r="208" spans="2:13">
      <c r="B208" s="71"/>
      <c r="C208" s="100"/>
      <c r="D208" s="72"/>
      <c r="E208" s="82"/>
      <c r="F208" s="83"/>
      <c r="G208" s="84"/>
      <c r="H208" s="76"/>
      <c r="I208" s="47">
        <f t="shared" si="7"/>
        <v>0</v>
      </c>
      <c r="J208" s="48">
        <f t="shared" si="8"/>
        <v>58080</v>
      </c>
      <c r="K208" s="60"/>
      <c r="M208" s="52"/>
    </row>
    <row r="209" spans="2:13">
      <c r="B209" s="71"/>
      <c r="C209" s="100"/>
      <c r="D209" s="72"/>
      <c r="E209" s="82"/>
      <c r="F209" s="83"/>
      <c r="G209" s="84"/>
      <c r="H209" s="76"/>
      <c r="I209" s="47">
        <f t="shared" si="7"/>
        <v>0</v>
      </c>
      <c r="J209" s="48">
        <f t="shared" si="8"/>
        <v>58080</v>
      </c>
      <c r="K209" s="60"/>
      <c r="M209" s="52"/>
    </row>
    <row r="210" spans="2:13">
      <c r="B210" s="71"/>
      <c r="C210" s="100"/>
      <c r="D210" s="72"/>
      <c r="E210" s="82"/>
      <c r="F210" s="83"/>
      <c r="G210" s="84"/>
      <c r="H210" s="76"/>
      <c r="I210" s="47">
        <f t="shared" si="7"/>
        <v>0</v>
      </c>
      <c r="J210" s="48">
        <f t="shared" si="8"/>
        <v>58080</v>
      </c>
      <c r="K210" s="60"/>
      <c r="M210" s="52"/>
    </row>
    <row r="211" spans="2:13">
      <c r="B211" s="71"/>
      <c r="C211" s="100"/>
      <c r="D211" s="72"/>
      <c r="E211" s="82"/>
      <c r="F211" s="83"/>
      <c r="G211" s="84"/>
      <c r="H211" s="76"/>
      <c r="I211" s="47">
        <f t="shared" si="7"/>
        <v>0</v>
      </c>
      <c r="J211" s="48">
        <f t="shared" si="8"/>
        <v>58080</v>
      </c>
      <c r="K211" s="60"/>
      <c r="M211" s="52"/>
    </row>
    <row r="212" spans="2:13">
      <c r="B212" s="71"/>
      <c r="C212" s="100"/>
      <c r="D212" s="72"/>
      <c r="E212" s="82"/>
      <c r="F212" s="83"/>
      <c r="G212" s="84"/>
      <c r="H212" s="76"/>
      <c r="I212" s="47">
        <f t="shared" si="7"/>
        <v>0</v>
      </c>
      <c r="J212" s="48">
        <f t="shared" si="8"/>
        <v>58080</v>
      </c>
      <c r="K212" s="60"/>
      <c r="M212" s="52"/>
    </row>
    <row r="213" spans="2:13">
      <c r="B213" s="71"/>
      <c r="C213" s="100"/>
      <c r="D213" s="72"/>
      <c r="E213" s="82"/>
      <c r="F213" s="83"/>
      <c r="G213" s="84"/>
      <c r="H213" s="76"/>
      <c r="I213" s="47">
        <f t="shared" si="7"/>
        <v>0</v>
      </c>
      <c r="J213" s="48">
        <f t="shared" si="8"/>
        <v>58080</v>
      </c>
      <c r="K213" s="60"/>
      <c r="M213" s="52"/>
    </row>
    <row r="214" spans="2:13">
      <c r="B214" s="71"/>
      <c r="C214" s="100"/>
      <c r="D214" s="72"/>
      <c r="E214" s="82"/>
      <c r="F214" s="83"/>
      <c r="G214" s="84"/>
      <c r="H214" s="76"/>
      <c r="I214" s="47">
        <f t="shared" si="7"/>
        <v>0</v>
      </c>
      <c r="J214" s="48">
        <f t="shared" si="8"/>
        <v>58080</v>
      </c>
    </row>
    <row r="215" spans="2:13">
      <c r="B215" s="71"/>
      <c r="C215" s="100"/>
      <c r="D215" s="72"/>
      <c r="E215" s="82"/>
      <c r="F215" s="83"/>
      <c r="G215" s="84"/>
      <c r="H215" s="76"/>
      <c r="I215" s="47">
        <f t="shared" si="7"/>
        <v>0</v>
      </c>
      <c r="J215" s="48">
        <f t="shared" si="8"/>
        <v>58080</v>
      </c>
    </row>
    <row r="216" spans="2:13">
      <c r="B216" s="71"/>
      <c r="C216" s="100"/>
      <c r="D216" s="72"/>
      <c r="E216" s="82"/>
      <c r="F216" s="83"/>
      <c r="G216" s="84"/>
      <c r="H216" s="76"/>
      <c r="I216" s="47">
        <f t="shared" si="7"/>
        <v>0</v>
      </c>
      <c r="J216" s="48">
        <f t="shared" si="8"/>
        <v>58080</v>
      </c>
    </row>
    <row r="217" spans="2:13">
      <c r="B217" s="61" t="s">
        <v>18</v>
      </c>
      <c r="C217" s="104"/>
      <c r="D217" s="62"/>
      <c r="E217" s="63"/>
      <c r="F217" s="64"/>
      <c r="G217" s="65"/>
      <c r="H217" s="66"/>
      <c r="I217" s="47">
        <f t="shared" si="7"/>
        <v>0</v>
      </c>
      <c r="J217" s="48">
        <f t="shared" si="8"/>
        <v>58080</v>
      </c>
    </row>
    <row r="218" spans="2:13">
      <c r="F218" s="67"/>
      <c r="J218" s="68"/>
    </row>
    <row r="219" spans="2:13">
      <c r="D219" s="28"/>
      <c r="F219" s="69"/>
    </row>
    <row r="221" spans="2:13">
      <c r="F221" s="69"/>
    </row>
    <row r="222" spans="2:13">
      <c r="F222" s="69"/>
    </row>
  </sheetData>
  <sheetProtection autoFilter="0"/>
  <autoFilter ref="A4:N217"/>
  <mergeCells count="3">
    <mergeCell ref="E3:F3"/>
    <mergeCell ref="G3:H3"/>
    <mergeCell ref="I3:J3"/>
  </mergeCells>
  <phoneticPr fontId="22" type="noConversion"/>
  <dataValidations count="1">
    <dataValidation type="list" allowBlank="1" showInputMessage="1" showErrorMessage="1" sqref="C5:C6">
      <formula1>code</formula1>
    </dataValidation>
  </dataValidations>
  <pageMargins left="0" right="0" top="0" bottom="0" header="0.30000000000000004" footer="0.30000000000000004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5" tint="-0.249977111117893"/>
  </sheetPr>
  <dimension ref="A1:K23"/>
  <sheetViews>
    <sheetView workbookViewId="0">
      <selection activeCell="B12" sqref="B12"/>
    </sheetView>
  </sheetViews>
  <sheetFormatPr baseColWidth="10" defaultColWidth="9.1640625" defaultRowHeight="14" x14ac:dyDescent="0"/>
  <cols>
    <col min="1" max="1" width="13.33203125" bestFit="1" customWidth="1"/>
    <col min="2" max="2" width="29.83203125" bestFit="1" customWidth="1"/>
    <col min="3" max="3" width="16.33203125" style="1" bestFit="1" customWidth="1"/>
    <col min="5" max="5" width="10.5" bestFit="1" customWidth="1"/>
    <col min="6" max="6" width="14.33203125" bestFit="1" customWidth="1"/>
    <col min="7" max="7" width="13.83203125" style="1" bestFit="1" customWidth="1"/>
    <col min="9" max="9" width="22.5" bestFit="1" customWidth="1"/>
    <col min="11" max="11" width="16.33203125" style="1" bestFit="1" customWidth="1"/>
  </cols>
  <sheetData>
    <row r="1" spans="1:11">
      <c r="B1" t="s">
        <v>27</v>
      </c>
    </row>
    <row r="2" spans="1:11" ht="15" thickBot="1"/>
    <row r="3" spans="1:11" s="10" customFormat="1" ht="15">
      <c r="A3" s="13" t="s">
        <v>16</v>
      </c>
      <c r="B3" s="14" t="s">
        <v>24</v>
      </c>
      <c r="C3" s="15"/>
      <c r="E3" s="12" t="s">
        <v>26</v>
      </c>
      <c r="F3" s="12" t="s">
        <v>24</v>
      </c>
      <c r="G3" s="11"/>
      <c r="I3" s="12" t="s">
        <v>25</v>
      </c>
      <c r="J3" s="12" t="s">
        <v>28</v>
      </c>
      <c r="K3" s="11"/>
    </row>
    <row r="4" spans="1:11" s="7" customFormat="1" ht="15">
      <c r="A4" s="16">
        <v>10000</v>
      </c>
      <c r="B4" s="9"/>
      <c r="C4" s="17">
        <f t="shared" ref="C4:C16" si="0">+A4*B4</f>
        <v>0</v>
      </c>
      <c r="E4" s="9">
        <v>1000</v>
      </c>
      <c r="F4" s="9"/>
      <c r="G4" s="8">
        <f t="shared" ref="G4:G16" si="1">+E4*F4</f>
        <v>0</v>
      </c>
      <c r="H4" s="7">
        <v>1</v>
      </c>
      <c r="I4" s="9"/>
      <c r="J4" s="9"/>
      <c r="K4" s="8">
        <f>I4</f>
        <v>0</v>
      </c>
    </row>
    <row r="5" spans="1:11" s="7" customFormat="1" ht="15">
      <c r="A5" s="16">
        <v>5000</v>
      </c>
      <c r="B5" s="9"/>
      <c r="C5" s="17">
        <f t="shared" si="0"/>
        <v>0</v>
      </c>
      <c r="E5" s="9">
        <v>500</v>
      </c>
      <c r="F5" s="9"/>
      <c r="G5" s="8">
        <f t="shared" si="1"/>
        <v>0</v>
      </c>
      <c r="H5" s="7">
        <f>H4+1</f>
        <v>2</v>
      </c>
      <c r="I5" s="9"/>
      <c r="J5" s="9"/>
      <c r="K5" s="8">
        <f t="shared" ref="K5:K16" si="2">I5</f>
        <v>0</v>
      </c>
    </row>
    <row r="6" spans="1:11" s="7" customFormat="1" ht="15">
      <c r="A6" s="16">
        <v>2000</v>
      </c>
      <c r="B6" s="9"/>
      <c r="C6" s="17">
        <f t="shared" si="0"/>
        <v>0</v>
      </c>
      <c r="E6" s="9">
        <v>200</v>
      </c>
      <c r="F6" s="9"/>
      <c r="G6" s="8">
        <f t="shared" si="1"/>
        <v>0</v>
      </c>
      <c r="H6" s="7">
        <f t="shared" ref="H6:H16" si="3">H5+1</f>
        <v>3</v>
      </c>
      <c r="I6" s="9"/>
      <c r="J6" s="9"/>
      <c r="K6" s="8">
        <f t="shared" si="2"/>
        <v>0</v>
      </c>
    </row>
    <row r="7" spans="1:11" s="7" customFormat="1" ht="15">
      <c r="A7" s="16">
        <v>1000</v>
      </c>
      <c r="B7" s="9">
        <v>4</v>
      </c>
      <c r="C7" s="17">
        <f t="shared" si="0"/>
        <v>4000</v>
      </c>
      <c r="E7" s="9">
        <v>100</v>
      </c>
      <c r="F7" s="9"/>
      <c r="G7" s="8">
        <f t="shared" si="1"/>
        <v>0</v>
      </c>
      <c r="H7" s="7">
        <f t="shared" si="3"/>
        <v>4</v>
      </c>
      <c r="I7" s="9"/>
      <c r="J7" s="9"/>
      <c r="K7" s="8">
        <f t="shared" si="2"/>
        <v>0</v>
      </c>
    </row>
    <row r="8" spans="1:11" s="7" customFormat="1" ht="15">
      <c r="A8" s="16">
        <v>500</v>
      </c>
      <c r="B8" s="9"/>
      <c r="C8" s="17">
        <f t="shared" si="0"/>
        <v>0</v>
      </c>
      <c r="E8" s="9">
        <v>50</v>
      </c>
      <c r="F8" s="9"/>
      <c r="G8" s="8">
        <f t="shared" si="1"/>
        <v>0</v>
      </c>
      <c r="H8" s="7">
        <f t="shared" si="3"/>
        <v>5</v>
      </c>
      <c r="I8" s="9"/>
      <c r="J8" s="9"/>
      <c r="K8" s="8">
        <f t="shared" si="2"/>
        <v>0</v>
      </c>
    </row>
    <row r="9" spans="1:11" s="7" customFormat="1" ht="15">
      <c r="A9" s="16">
        <v>200</v>
      </c>
      <c r="B9" s="9">
        <v>30</v>
      </c>
      <c r="C9" s="17">
        <f t="shared" si="0"/>
        <v>6000</v>
      </c>
      <c r="E9" s="9">
        <v>20</v>
      </c>
      <c r="F9" s="9"/>
      <c r="G9" s="8">
        <f t="shared" si="1"/>
        <v>0</v>
      </c>
      <c r="H9" s="7">
        <f t="shared" si="3"/>
        <v>6</v>
      </c>
      <c r="I9" s="9"/>
      <c r="J9" s="9"/>
      <c r="K9" s="8">
        <f t="shared" si="2"/>
        <v>0</v>
      </c>
    </row>
    <row r="10" spans="1:11" s="7" customFormat="1" ht="15">
      <c r="A10" s="16">
        <v>100</v>
      </c>
      <c r="B10" s="9">
        <v>102</v>
      </c>
      <c r="C10" s="17">
        <f t="shared" si="0"/>
        <v>10200</v>
      </c>
      <c r="E10" s="9">
        <v>10</v>
      </c>
      <c r="F10" s="9"/>
      <c r="G10" s="8">
        <f t="shared" si="1"/>
        <v>0</v>
      </c>
      <c r="H10" s="7">
        <f t="shared" si="3"/>
        <v>7</v>
      </c>
      <c r="I10" s="9"/>
      <c r="J10" s="9"/>
      <c r="K10" s="8">
        <f t="shared" si="2"/>
        <v>0</v>
      </c>
    </row>
    <row r="11" spans="1:11" s="7" customFormat="1" ht="15">
      <c r="A11" s="16">
        <v>50</v>
      </c>
      <c r="B11" s="9"/>
      <c r="C11" s="17">
        <f t="shared" si="0"/>
        <v>0</v>
      </c>
      <c r="E11" s="9">
        <v>5</v>
      </c>
      <c r="F11" s="9"/>
      <c r="G11" s="8">
        <f t="shared" si="1"/>
        <v>0</v>
      </c>
      <c r="H11" s="7">
        <f t="shared" si="3"/>
        <v>8</v>
      </c>
      <c r="I11" s="9"/>
      <c r="J11" s="9"/>
      <c r="K11" s="8">
        <f t="shared" si="2"/>
        <v>0</v>
      </c>
    </row>
    <row r="12" spans="1:11" s="7" customFormat="1" ht="15">
      <c r="A12" s="16">
        <v>20</v>
      </c>
      <c r="B12" s="9"/>
      <c r="C12" s="17">
        <f t="shared" si="0"/>
        <v>0</v>
      </c>
      <c r="E12" s="9">
        <v>2</v>
      </c>
      <c r="F12" s="9"/>
      <c r="G12" s="8">
        <f t="shared" si="1"/>
        <v>0</v>
      </c>
      <c r="H12" s="7">
        <f t="shared" si="3"/>
        <v>9</v>
      </c>
      <c r="I12" s="9"/>
      <c r="J12" s="9"/>
      <c r="K12" s="8">
        <f t="shared" si="2"/>
        <v>0</v>
      </c>
    </row>
    <row r="13" spans="1:11" s="7" customFormat="1" ht="15">
      <c r="A13" s="16">
        <v>10</v>
      </c>
      <c r="B13" s="9"/>
      <c r="C13" s="17">
        <f t="shared" si="0"/>
        <v>0</v>
      </c>
      <c r="E13" s="9">
        <v>1</v>
      </c>
      <c r="F13" s="9"/>
      <c r="G13" s="8">
        <f t="shared" si="1"/>
        <v>0</v>
      </c>
      <c r="H13" s="7">
        <f t="shared" si="3"/>
        <v>10</v>
      </c>
      <c r="I13" s="9"/>
      <c r="J13" s="9"/>
      <c r="K13" s="8">
        <f t="shared" si="2"/>
        <v>0</v>
      </c>
    </row>
    <row r="14" spans="1:11" s="7" customFormat="1" ht="15">
      <c r="A14" s="16">
        <v>5</v>
      </c>
      <c r="B14" s="9"/>
      <c r="C14" s="17">
        <f t="shared" si="0"/>
        <v>0</v>
      </c>
      <c r="E14" s="9"/>
      <c r="F14" s="9"/>
      <c r="G14" s="8">
        <f t="shared" si="1"/>
        <v>0</v>
      </c>
      <c r="H14" s="7">
        <f t="shared" si="3"/>
        <v>11</v>
      </c>
      <c r="I14" s="9"/>
      <c r="J14" s="9"/>
      <c r="K14" s="8">
        <f t="shared" si="2"/>
        <v>0</v>
      </c>
    </row>
    <row r="15" spans="1:11" s="7" customFormat="1" ht="15">
      <c r="A15" s="16">
        <v>2</v>
      </c>
      <c r="B15" s="9"/>
      <c r="C15" s="17">
        <f t="shared" si="0"/>
        <v>0</v>
      </c>
      <c r="E15" s="9"/>
      <c r="F15" s="9"/>
      <c r="G15" s="8">
        <f t="shared" si="1"/>
        <v>0</v>
      </c>
      <c r="H15" s="7">
        <f t="shared" si="3"/>
        <v>12</v>
      </c>
      <c r="I15" s="9"/>
      <c r="J15" s="9"/>
      <c r="K15" s="8">
        <f t="shared" si="2"/>
        <v>0</v>
      </c>
    </row>
    <row r="16" spans="1:11" s="7" customFormat="1" ht="16" thickBot="1">
      <c r="A16" s="18">
        <v>1</v>
      </c>
      <c r="B16" s="19"/>
      <c r="C16" s="20">
        <f t="shared" si="0"/>
        <v>0</v>
      </c>
      <c r="E16" s="9"/>
      <c r="F16" s="9"/>
      <c r="G16" s="8">
        <f t="shared" si="1"/>
        <v>0</v>
      </c>
      <c r="H16" s="7">
        <f t="shared" si="3"/>
        <v>13</v>
      </c>
      <c r="I16" s="9"/>
      <c r="J16" s="9"/>
      <c r="K16" s="8">
        <f t="shared" si="2"/>
        <v>0</v>
      </c>
    </row>
    <row r="17" spans="1:11" ht="15" thickBot="1">
      <c r="A17" s="21" t="s">
        <v>23</v>
      </c>
      <c r="B17" s="23"/>
      <c r="C17" s="22">
        <f>SUM(C4:C16)</f>
        <v>20200</v>
      </c>
      <c r="E17" s="6" t="s">
        <v>23</v>
      </c>
      <c r="F17" s="6"/>
      <c r="G17" s="5">
        <f>SUM(G4:G16)</f>
        <v>0</v>
      </c>
      <c r="I17" s="6" t="s">
        <v>23</v>
      </c>
      <c r="J17" s="24"/>
      <c r="K17" s="5">
        <f>SUM(K4:K16)</f>
        <v>0</v>
      </c>
    </row>
    <row r="18" spans="1:11">
      <c r="F18" t="s">
        <v>22</v>
      </c>
      <c r="G18" s="25">
        <f>G17*2700</f>
        <v>0</v>
      </c>
    </row>
    <row r="20" spans="1:11" ht="15" thickBot="1">
      <c r="A20" t="s">
        <v>29</v>
      </c>
      <c r="B20" t="s">
        <v>30</v>
      </c>
      <c r="C20" s="1">
        <f>'MARS 2014'!A9+'MARS 2014'!J217</f>
        <v>58080</v>
      </c>
    </row>
    <row r="21" spans="1:11" ht="15" thickBot="1">
      <c r="A21" s="4" t="s">
        <v>21</v>
      </c>
      <c r="B21" s="4" t="s">
        <v>20</v>
      </c>
      <c r="C21" s="3">
        <f>C17</f>
        <v>20200</v>
      </c>
    </row>
    <row r="22" spans="1:11" ht="15" thickBot="1"/>
    <row r="23" spans="1:11" ht="15" thickBot="1">
      <c r="B23" s="2" t="s">
        <v>19</v>
      </c>
      <c r="C23" s="26">
        <f>+C21-C20</f>
        <v>-37880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workbookViewId="0">
      <selection activeCell="A22" sqref="A22"/>
    </sheetView>
  </sheetViews>
  <sheetFormatPr baseColWidth="10" defaultRowHeight="14" x14ac:dyDescent="0"/>
  <cols>
    <col min="1" max="1" width="21.6640625" customWidth="1"/>
    <col min="2" max="2" width="14.6640625" customWidth="1"/>
    <col min="3" max="3" width="32.33203125" customWidth="1"/>
  </cols>
  <sheetData>
    <row r="3" spans="1:3" ht="15">
      <c r="A3" s="106" t="s">
        <v>0</v>
      </c>
      <c r="B3" s="115"/>
      <c r="C3">
        <v>1</v>
      </c>
    </row>
    <row r="4" spans="1:3" ht="15">
      <c r="A4" s="113" t="s">
        <v>4</v>
      </c>
      <c r="B4" s="115"/>
      <c r="C4">
        <v>2</v>
      </c>
    </row>
    <row r="5" spans="1:3" ht="15">
      <c r="A5" s="103" t="s">
        <v>1</v>
      </c>
      <c r="B5" s="103"/>
      <c r="C5">
        <v>3</v>
      </c>
    </row>
    <row r="6" spans="1:3" ht="15">
      <c r="A6" s="103" t="s">
        <v>5</v>
      </c>
      <c r="B6" s="103"/>
    </row>
    <row r="7" spans="1:3" ht="15">
      <c r="A7" s="107" t="s">
        <v>36</v>
      </c>
      <c r="B7" s="107"/>
    </row>
    <row r="8" spans="1:3" ht="15">
      <c r="A8" s="101" t="s">
        <v>6</v>
      </c>
      <c r="B8" s="101"/>
    </row>
    <row r="9" spans="1:3" ht="15">
      <c r="A9" s="108" t="s">
        <v>2</v>
      </c>
      <c r="B9" s="108"/>
    </row>
    <row r="10" spans="1:3" ht="15">
      <c r="A10" s="108" t="s">
        <v>7</v>
      </c>
      <c r="B10" s="108"/>
    </row>
    <row r="11" spans="1:3" ht="15">
      <c r="A11" s="109" t="s">
        <v>3</v>
      </c>
      <c r="B11" s="109"/>
    </row>
    <row r="12" spans="1:3" ht="15">
      <c r="A12" s="102" t="s">
        <v>8</v>
      </c>
      <c r="B12" s="109"/>
    </row>
    <row r="13" spans="1:3" ht="15">
      <c r="A13" s="110" t="s">
        <v>31</v>
      </c>
      <c r="B13" s="110"/>
    </row>
    <row r="14" spans="1:3" ht="18">
      <c r="A14" s="114" t="s">
        <v>32</v>
      </c>
      <c r="B14" s="114"/>
    </row>
    <row r="15" spans="1:3" ht="18">
      <c r="A15" s="111" t="s">
        <v>33</v>
      </c>
      <c r="B15" s="111"/>
    </row>
    <row r="16" spans="1:3" ht="18">
      <c r="A16" s="94" t="s">
        <v>34</v>
      </c>
      <c r="B16" s="94"/>
    </row>
    <row r="17" spans="1:2" ht="18">
      <c r="A17" s="112" t="s">
        <v>35</v>
      </c>
      <c r="B17" s="11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2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MARS 2014</vt:lpstr>
      <vt:lpstr>Billetage</vt:lpstr>
      <vt:lpstr>CODE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Eden Lodge</dc:creator>
  <cp:lastModifiedBy>joel</cp:lastModifiedBy>
  <cp:lastPrinted>2014-03-15T05:48:27Z</cp:lastPrinted>
  <dcterms:created xsi:type="dcterms:W3CDTF">2012-01-05T06:25:09Z</dcterms:created>
  <dcterms:modified xsi:type="dcterms:W3CDTF">2014-03-18T09:45:53Z</dcterms:modified>
</cp:coreProperties>
</file>