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7" lowestEdited="6" rupBuild="16925" codeName="{1563B04E-AB91-75FE-B8BC-B18F01832D57}"/>
  <workbookPr codeName="ThisWorkbook"/>
  <mc:AlternateContent xmlns:mc="http://schemas.openxmlformats.org/markup-compatibility/2006">
    <mc:Choice Requires="x15">
      <x15ac:absPath xmlns:x15ac="http://schemas.microsoft.com/office/spreadsheetml/2010/11/ac" url="C:\Users\ManuetCath\Documents\Aéroclub\Comité Directeur\Dropbox\Mecanique\Agrement G (Manu)\Archives dossiers\"/>
    </mc:Choice>
  </mc:AlternateContent>
  <bookViews>
    <workbookView xWindow="0" yWindow="0" windowWidth="20370" windowHeight="10320" tabRatio="662" activeTab="1"/>
  </bookViews>
  <sheets>
    <sheet name="Récap" sheetId="1" r:id="rId1"/>
    <sheet name="CR" sheetId="3" r:id="rId2"/>
  </sheets>
  <definedNames>
    <definedName name="_xlnm.Print_Titles" localSheetId="1">CR!$1:$6</definedName>
    <definedName name="_xlnm.Print_Area" localSheetId="1">CR!$B$1:$Y$354</definedName>
  </definedNames>
  <calcPr calcId="171027"/>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AD245" i="3" l="1"/>
  <c r="AM245" i="3"/>
  <c r="AN245" i="3"/>
  <c r="AO245" i="3"/>
  <c r="AP245" i="3"/>
  <c r="AQ245" i="3"/>
  <c r="AD248" i="3"/>
  <c r="AM248" i="3"/>
  <c r="AN248" i="3"/>
  <c r="AO248" i="3"/>
  <c r="AP248" i="3"/>
  <c r="AQ248" i="3"/>
  <c r="AD251" i="3"/>
  <c r="AM251" i="3"/>
  <c r="AN251" i="3"/>
  <c r="AO251" i="3"/>
  <c r="AP251" i="3"/>
  <c r="AQ251" i="3"/>
  <c r="AD254" i="3"/>
  <c r="AM254" i="3"/>
  <c r="AN254" i="3"/>
  <c r="AO254" i="3"/>
  <c r="AP254" i="3"/>
  <c r="AQ254" i="3"/>
  <c r="AD257" i="3"/>
  <c r="AM257" i="3"/>
  <c r="AN257" i="3"/>
  <c r="AO257" i="3"/>
  <c r="AP257" i="3"/>
  <c r="AQ257" i="3"/>
  <c r="AD260" i="3"/>
  <c r="AM260" i="3"/>
  <c r="AN260" i="3"/>
  <c r="AO260" i="3"/>
  <c r="AP260" i="3"/>
  <c r="AQ260" i="3"/>
  <c r="AD263" i="3"/>
  <c r="AM263" i="3"/>
  <c r="AN263" i="3"/>
  <c r="AO263" i="3"/>
  <c r="AP263" i="3"/>
  <c r="AQ263" i="3"/>
  <c r="AD266" i="3"/>
  <c r="AM266" i="3"/>
  <c r="AN266" i="3"/>
  <c r="AO266" i="3"/>
  <c r="AP266" i="3"/>
  <c r="AQ266" i="3"/>
  <c r="AD269" i="3"/>
  <c r="AM269" i="3"/>
  <c r="AN269" i="3"/>
  <c r="AO269" i="3"/>
  <c r="AP269" i="3"/>
  <c r="AQ269" i="3"/>
  <c r="AD272" i="3"/>
  <c r="AM272" i="3"/>
  <c r="AN272" i="3"/>
  <c r="AO272" i="3"/>
  <c r="AP272" i="3"/>
  <c r="AQ272" i="3"/>
  <c r="AD275" i="3"/>
  <c r="AM275" i="3"/>
  <c r="AN275" i="3"/>
  <c r="AO275" i="3"/>
  <c r="AP275" i="3"/>
  <c r="AQ275" i="3"/>
  <c r="AD278" i="3"/>
  <c r="AM278" i="3"/>
  <c r="AN278" i="3"/>
  <c r="AO278" i="3"/>
  <c r="AP278" i="3"/>
  <c r="AQ278" i="3"/>
  <c r="AD281" i="3"/>
  <c r="AM281" i="3"/>
  <c r="AN281" i="3"/>
  <c r="AO281" i="3"/>
  <c r="AP281" i="3"/>
  <c r="AQ281" i="3"/>
  <c r="AD284" i="3"/>
  <c r="AM284" i="3"/>
  <c r="AN284" i="3"/>
  <c r="AO284" i="3"/>
  <c r="AP284" i="3"/>
  <c r="AQ284" i="3"/>
  <c r="AD287" i="3"/>
  <c r="AM287" i="3"/>
  <c r="AN287" i="3"/>
  <c r="AO287" i="3"/>
  <c r="AP287" i="3"/>
  <c r="AQ287" i="3"/>
  <c r="AD242" i="3"/>
  <c r="AQ242" i="3"/>
  <c r="AP242" i="3"/>
  <c r="AO242" i="3"/>
  <c r="AN242" i="3"/>
  <c r="AM242" i="3"/>
  <c r="AU15" i="3" l="1"/>
  <c r="AS15" i="3"/>
  <c r="B339" i="3" l="1"/>
  <c r="B337" i="3"/>
  <c r="D345" i="3"/>
  <c r="P345" i="3"/>
  <c r="B315" i="3" l="1"/>
  <c r="AA12" i="3"/>
  <c r="F345" i="3"/>
  <c r="AA11" i="3" l="1"/>
  <c r="AB153" i="3" l="1"/>
  <c r="AB151" i="3"/>
  <c r="AB149" i="3"/>
  <c r="AB147" i="3"/>
  <c r="AB145" i="3"/>
  <c r="AB143" i="3"/>
  <c r="AB141" i="3"/>
  <c r="AB139" i="3"/>
  <c r="AB137" i="3"/>
  <c r="AB135" i="3"/>
  <c r="AB133" i="3"/>
  <c r="AB131" i="3"/>
  <c r="AB129" i="3"/>
  <c r="AB127" i="3"/>
  <c r="AB125" i="3"/>
  <c r="AB113" i="3"/>
  <c r="AB111" i="3"/>
  <c r="AB109" i="3"/>
  <c r="AB107" i="3"/>
  <c r="AB105" i="3"/>
  <c r="AB103" i="3"/>
  <c r="AB101" i="3"/>
  <c r="AB99" i="3"/>
  <c r="AB97" i="3"/>
  <c r="AB95" i="3"/>
  <c r="AB93" i="3"/>
  <c r="AB91" i="3"/>
  <c r="AB89" i="3"/>
  <c r="AB87" i="3"/>
  <c r="AB85" i="3"/>
  <c r="AB83" i="3"/>
  <c r="AB81" i="3"/>
  <c r="AB79" i="3"/>
  <c r="AB77" i="3"/>
  <c r="AB75" i="3"/>
  <c r="AB73" i="3"/>
  <c r="AB71" i="3"/>
  <c r="AB69" i="3"/>
  <c r="AB67" i="3"/>
  <c r="AB58" i="3"/>
  <c r="AB56" i="3"/>
  <c r="AB54" i="3"/>
  <c r="AB52" i="3"/>
  <c r="AB50" i="3"/>
  <c r="AB48" i="3"/>
  <c r="AB46" i="3"/>
  <c r="AB44" i="3"/>
  <c r="AB42" i="3"/>
  <c r="AB40" i="3"/>
  <c r="AB38" i="3"/>
  <c r="AB36" i="3"/>
  <c r="AB34" i="3"/>
  <c r="AB32" i="3"/>
  <c r="AB30" i="3"/>
  <c r="AB28" i="3"/>
  <c r="AB26" i="3"/>
  <c r="AB24" i="3"/>
  <c r="AB22" i="3"/>
  <c r="AB20" i="3"/>
  <c r="AB17" i="3"/>
  <c r="AB16" i="3"/>
  <c r="AA153" i="3"/>
  <c r="Z153" i="3" s="1"/>
  <c r="AA151" i="3"/>
  <c r="AA149" i="3"/>
  <c r="AA147" i="3"/>
  <c r="AA145" i="3"/>
  <c r="Z145" i="3" s="1"/>
  <c r="AA143" i="3"/>
  <c r="AA141" i="3"/>
  <c r="AA139" i="3"/>
  <c r="AA137" i="3"/>
  <c r="Z137" i="3" s="1"/>
  <c r="AA135" i="3"/>
  <c r="AA133" i="3"/>
  <c r="AA131" i="3"/>
  <c r="AA129" i="3"/>
  <c r="Z129" i="3" s="1"/>
  <c r="AA127" i="3"/>
  <c r="AA125" i="3"/>
  <c r="AA113" i="3"/>
  <c r="AA111" i="3"/>
  <c r="AA109" i="3"/>
  <c r="AA107" i="3"/>
  <c r="AA105" i="3"/>
  <c r="AA103" i="3"/>
  <c r="AA101" i="3"/>
  <c r="AA99" i="3"/>
  <c r="AA97" i="3"/>
  <c r="AA95" i="3"/>
  <c r="AA93" i="3"/>
  <c r="AA91" i="3"/>
  <c r="AA89" i="3"/>
  <c r="AA87" i="3"/>
  <c r="AA85" i="3"/>
  <c r="AA83" i="3"/>
  <c r="AA81" i="3"/>
  <c r="AA79" i="3"/>
  <c r="AA77" i="3"/>
  <c r="AA75" i="3"/>
  <c r="AA73" i="3"/>
  <c r="AA71" i="3"/>
  <c r="AA69" i="3"/>
  <c r="AA67" i="3"/>
  <c r="AA58" i="3"/>
  <c r="AA56" i="3"/>
  <c r="AA54" i="3"/>
  <c r="AA52" i="3"/>
  <c r="AA50" i="3"/>
  <c r="AA48" i="3"/>
  <c r="AA46" i="3"/>
  <c r="AA44" i="3"/>
  <c r="AA42" i="3"/>
  <c r="AA40" i="3"/>
  <c r="AA38" i="3"/>
  <c r="AA36" i="3"/>
  <c r="AA34" i="3"/>
  <c r="AA32" i="3"/>
  <c r="AA30" i="3"/>
  <c r="AA28" i="3"/>
  <c r="AA26" i="3"/>
  <c r="AA24" i="3"/>
  <c r="AA22" i="3"/>
  <c r="AA20" i="3"/>
  <c r="AA17" i="3"/>
  <c r="AA16" i="3"/>
  <c r="Z131" i="3" l="1"/>
  <c r="Z139" i="3"/>
  <c r="Z147" i="3"/>
  <c r="Z127" i="3"/>
  <c r="Z135" i="3"/>
  <c r="Z143" i="3"/>
  <c r="Z151" i="3"/>
  <c r="Z125" i="3"/>
  <c r="Z133" i="3"/>
  <c r="Z141" i="3"/>
  <c r="Z149" i="3"/>
  <c r="N344" i="3"/>
  <c r="B344" i="3"/>
  <c r="R345" i="3"/>
  <c r="B335" i="3" l="1"/>
  <c r="B333" i="3"/>
  <c r="B331" i="3"/>
  <c r="B329" i="3"/>
  <c r="B327" i="3"/>
  <c r="B325" i="3"/>
  <c r="S11" i="3"/>
  <c r="B290" i="3"/>
  <c r="A242" i="3"/>
  <c r="A245" i="3" s="1"/>
  <c r="A248" i="3" s="1"/>
  <c r="A251" i="3" s="1"/>
  <c r="A254" i="3" s="1"/>
  <c r="A257" i="3" s="1"/>
  <c r="A260" i="3" s="1"/>
  <c r="A263" i="3" s="1"/>
  <c r="A266" i="3" s="1"/>
  <c r="A269" i="3" s="1"/>
  <c r="A272" i="3" s="1"/>
  <c r="A275" i="3" s="1"/>
  <c r="A278" i="3" s="1"/>
  <c r="A281" i="3" s="1"/>
  <c r="A284" i="3" s="1"/>
  <c r="A287" i="3" s="1"/>
  <c r="A175" i="3"/>
  <c r="A177" i="3" s="1"/>
  <c r="A159" i="3"/>
  <c r="A161" i="3" s="1"/>
  <c r="AC153" i="3"/>
  <c r="AC151" i="3"/>
  <c r="AC149" i="3"/>
  <c r="AC147" i="3"/>
  <c r="AC145" i="3"/>
  <c r="AC143" i="3"/>
  <c r="AC141" i="3"/>
  <c r="AC139" i="3"/>
  <c r="AC137" i="3"/>
  <c r="AC135" i="3"/>
  <c r="AC133" i="3"/>
  <c r="AC131" i="3"/>
  <c r="AC129" i="3"/>
  <c r="AC127" i="3"/>
  <c r="AC125" i="3"/>
  <c r="B122" i="3"/>
  <c r="B180" i="3" s="1"/>
  <c r="B238" i="3" s="1"/>
  <c r="B354" i="3" s="1"/>
  <c r="A69" i="3"/>
  <c r="A71" i="3" s="1"/>
  <c r="AU16" i="3"/>
  <c r="AS16" i="3"/>
  <c r="S13" i="3"/>
  <c r="P13" i="3"/>
  <c r="AW12" i="3"/>
  <c r="S12" i="3"/>
  <c r="P12" i="3"/>
  <c r="F344" i="3"/>
  <c r="R344" i="3"/>
  <c r="A73" i="3" l="1"/>
  <c r="A163" i="3"/>
  <c r="AU17" i="3" l="1"/>
  <c r="AS17" i="3"/>
  <c r="AU20" i="3"/>
  <c r="A165" i="3"/>
  <c r="A75" i="3"/>
  <c r="AS20" i="3" l="1"/>
  <c r="AU22" i="3"/>
  <c r="AS22" i="3"/>
  <c r="AU24" i="3"/>
  <c r="A167" i="3"/>
  <c r="A77" i="3"/>
  <c r="AS24" i="3" l="1"/>
  <c r="AU26" i="3"/>
  <c r="A79" i="3"/>
  <c r="A169" i="3"/>
  <c r="AU28" i="3" l="1"/>
  <c r="AS26" i="3"/>
  <c r="A81" i="3"/>
  <c r="AS28" i="3" l="1"/>
  <c r="AU30" i="3"/>
  <c r="A83" i="3"/>
  <c r="AU32" i="3" l="1"/>
  <c r="AS30" i="3"/>
  <c r="AU34" i="3"/>
  <c r="A85" i="3"/>
  <c r="AS32" i="3" l="1"/>
  <c r="AU36" i="3"/>
  <c r="A87" i="3"/>
  <c r="AS34" i="3" l="1"/>
  <c r="AU40" i="3"/>
  <c r="AU38" i="3"/>
  <c r="A89" i="3"/>
  <c r="AS36" i="3" l="1"/>
  <c r="AS38" i="3"/>
  <c r="AU42" i="3"/>
  <c r="A91" i="3"/>
  <c r="AS40" i="3" l="1"/>
  <c r="AS42" i="3" s="1"/>
  <c r="AU44" i="3"/>
  <c r="A93" i="3"/>
  <c r="AS44" i="3" l="1"/>
  <c r="AU46" i="3"/>
  <c r="A95" i="3"/>
  <c r="AS46" i="3" l="1"/>
  <c r="AS48" i="3"/>
  <c r="AU48" i="3"/>
  <c r="A97" i="3"/>
  <c r="AS50" i="3" l="1"/>
  <c r="AU50" i="3"/>
  <c r="A99" i="3"/>
  <c r="AU52" i="3" l="1"/>
  <c r="AS52" i="3"/>
  <c r="A101" i="3"/>
  <c r="AU54" i="3" l="1"/>
  <c r="AS54" i="3"/>
  <c r="A103" i="3"/>
  <c r="AS56" i="3" l="1"/>
  <c r="AU56" i="3"/>
  <c r="A105" i="3"/>
  <c r="AU58" i="3" l="1"/>
  <c r="AS58" i="3"/>
  <c r="A107" i="3"/>
  <c r="AS67" i="3" l="1"/>
  <c r="AU67" i="3"/>
  <c r="A109" i="3"/>
  <c r="AU69" i="3" l="1"/>
  <c r="AS69" i="3"/>
  <c r="A111" i="3"/>
  <c r="AS71" i="3" l="1"/>
  <c r="AU71" i="3"/>
  <c r="A113" i="3"/>
  <c r="AS73" i="3" l="1"/>
  <c r="AU73" i="3"/>
  <c r="AU75" i="3" l="1"/>
  <c r="AS75" i="3"/>
  <c r="AS77" i="3" l="1"/>
  <c r="AU77" i="3"/>
  <c r="AS79" i="3" l="1"/>
  <c r="AU79" i="3"/>
  <c r="AY2" i="3" l="1"/>
  <c r="AZ2" i="3" s="1"/>
  <c r="AW2" i="3"/>
  <c r="AX2" i="3" s="1"/>
  <c r="AU81" i="3"/>
  <c r="AS81" i="3"/>
  <c r="AA9" i="3" l="1"/>
  <c r="AA10" i="3"/>
  <c r="AA8" i="3"/>
  <c r="AS83" i="3"/>
  <c r="AU83" i="3"/>
  <c r="AS85" i="3" l="1"/>
  <c r="AU85" i="3"/>
  <c r="AU87" i="3" l="1"/>
  <c r="AS87" i="3"/>
  <c r="AS89" i="3" l="1"/>
  <c r="AU89" i="3"/>
  <c r="AS91" i="3" l="1"/>
  <c r="AU91" i="3"/>
  <c r="AU93" i="3" l="1"/>
  <c r="AS93" i="3"/>
  <c r="AU95" i="3" l="1"/>
  <c r="AS95" i="3"/>
  <c r="AS97" i="3" l="1"/>
  <c r="AU97" i="3"/>
  <c r="O354" i="3"/>
  <c r="AU99" i="3" l="1"/>
  <c r="AS99" i="3"/>
  <c r="O180" i="3"/>
  <c r="O238" i="3"/>
  <c r="O296" i="3"/>
  <c r="O64" i="3"/>
  <c r="O122" i="3"/>
  <c r="AU101" i="3" l="1"/>
  <c r="AS101" i="3"/>
  <c r="AS103" i="3" l="1"/>
  <c r="AU103" i="3"/>
  <c r="AS105" i="3" l="1"/>
  <c r="AU105" i="3"/>
  <c r="AS107" i="3" l="1"/>
  <c r="AT107" i="3" s="1"/>
  <c r="AU107" i="3"/>
  <c r="AV107" i="3" s="1"/>
  <c r="AU109" i="3" l="1"/>
  <c r="AV109" i="3" s="1"/>
  <c r="AS109" i="3"/>
  <c r="AT109" i="3" s="1"/>
  <c r="AS111" i="3" l="1"/>
  <c r="AT111" i="3" s="1"/>
  <c r="AU111" i="3"/>
  <c r="AV111" i="3" s="1"/>
  <c r="AS113" i="3" l="1"/>
  <c r="AT113" i="3" s="1"/>
  <c r="AU113" i="3"/>
  <c r="AV113" i="3" s="1"/>
  <c r="AS125" i="3" l="1"/>
  <c r="AT125" i="3" s="1"/>
  <c r="AU125" i="3"/>
  <c r="AV125" i="3" s="1"/>
  <c r="AY5" i="3" l="1"/>
  <c r="AY4" i="3"/>
  <c r="AY3" i="3"/>
  <c r="AW4" i="3" l="1"/>
  <c r="AW3" i="3"/>
  <c r="AW5" i="3"/>
  <c r="AY6" i="3" l="1"/>
  <c r="AW6" i="3" l="1"/>
  <c r="A20" i="3" l="1"/>
  <c r="A22" i="3" l="1"/>
  <c r="A24" i="3" l="1"/>
  <c r="AV20" i="3"/>
  <c r="AT20" i="3"/>
  <c r="A26" i="3" l="1"/>
  <c r="AV24" i="3"/>
  <c r="AT24" i="3"/>
  <c r="AV22" i="3"/>
  <c r="AT22" i="3"/>
  <c r="A28" i="3"/>
  <c r="AV26" i="3" l="1"/>
  <c r="AT26" i="3"/>
  <c r="A30" i="3"/>
  <c r="A34" i="3" l="1"/>
  <c r="A32" i="3"/>
  <c r="AV28" i="3"/>
  <c r="AT28" i="3"/>
  <c r="AV32" i="3" l="1"/>
  <c r="AT32" i="3"/>
  <c r="AV30" i="3"/>
  <c r="AT30" i="3"/>
  <c r="A36" i="3" l="1"/>
  <c r="AV36" i="3"/>
  <c r="AT36" i="3"/>
  <c r="AV34" i="3"/>
  <c r="AT34" i="3"/>
  <c r="A38" i="3" l="1"/>
  <c r="Z36" i="3"/>
  <c r="AV38" i="3"/>
  <c r="AT38" i="3"/>
  <c r="AC36" i="3" l="1"/>
  <c r="A40" i="3"/>
  <c r="AJ36" i="3"/>
  <c r="AL36" i="3"/>
  <c r="AI36" i="3"/>
  <c r="Z38" i="3"/>
  <c r="AH36" i="3"/>
  <c r="AV40" i="3"/>
  <c r="AT40" i="3"/>
  <c r="AC38" i="3" l="1"/>
  <c r="AL38" i="3"/>
  <c r="AJ38" i="3"/>
  <c r="A42" i="3"/>
  <c r="Z40" i="3"/>
  <c r="AJ40" i="3" s="1"/>
  <c r="AH38" i="3"/>
  <c r="AI38" i="3"/>
  <c r="AV42" i="3"/>
  <c r="AT42" i="3"/>
  <c r="AC40" i="3" l="1"/>
  <c r="A44" i="3"/>
  <c r="AL40" i="3"/>
  <c r="AI40" i="3"/>
  <c r="AH40" i="3"/>
  <c r="Z42" i="3"/>
  <c r="AH42" i="3" s="1"/>
  <c r="AV44" i="3"/>
  <c r="AT44" i="3"/>
  <c r="AJ42" i="3" l="1"/>
  <c r="AL42" i="3"/>
  <c r="A46" i="3"/>
  <c r="AC42" i="3"/>
  <c r="Z44" i="3"/>
  <c r="AL44" i="3" s="1"/>
  <c r="AI42" i="3"/>
  <c r="AV46" i="3"/>
  <c r="AT46" i="3"/>
  <c r="AH44" i="3" l="1"/>
  <c r="AJ44" i="3"/>
  <c r="A48" i="3"/>
  <c r="Z46" i="3"/>
  <c r="AJ46" i="3" s="1"/>
  <c r="AC44" i="3"/>
  <c r="AI44" i="3"/>
  <c r="AT50" i="3"/>
  <c r="AV50" i="3"/>
  <c r="AT48" i="3"/>
  <c r="AV48" i="3"/>
  <c r="AH46" i="3" l="1"/>
  <c r="AI46" i="3"/>
  <c r="Z48" i="3"/>
  <c r="AI48" i="3" s="1"/>
  <c r="AL46" i="3"/>
  <c r="AC46" i="3"/>
  <c r="A50" i="3"/>
  <c r="AV52" i="3"/>
  <c r="AT52" i="3"/>
  <c r="AV54" i="3"/>
  <c r="AT54" i="3"/>
  <c r="AC48" i="3" l="1"/>
  <c r="AJ48" i="3"/>
  <c r="AH48" i="3"/>
  <c r="A52" i="3"/>
  <c r="Z50" i="3"/>
  <c r="A54" i="3"/>
  <c r="AL48" i="3"/>
  <c r="AT56" i="3"/>
  <c r="AV56" i="3"/>
  <c r="Z52" i="3" l="1"/>
  <c r="AH52" i="3" s="1"/>
  <c r="A56" i="3"/>
  <c r="AL50" i="3"/>
  <c r="AH50" i="3"/>
  <c r="AC50" i="3"/>
  <c r="AJ50" i="3"/>
  <c r="AI50" i="3"/>
  <c r="Z54" i="3"/>
  <c r="AT58" i="3"/>
  <c r="AV58" i="3"/>
  <c r="AL52" i="3" l="1"/>
  <c r="AJ52" i="3"/>
  <c r="AI52" i="3"/>
  <c r="AC52" i="3"/>
  <c r="AH54" i="3"/>
  <c r="AC54" i="3"/>
  <c r="AL54" i="3"/>
  <c r="AI54" i="3"/>
  <c r="AJ54" i="3"/>
  <c r="Z56" i="3"/>
  <c r="A58" i="3"/>
  <c r="AH56" i="3" l="1"/>
  <c r="AL56" i="3"/>
  <c r="AI56" i="3"/>
  <c r="AJ56" i="3"/>
  <c r="AC56" i="3"/>
  <c r="Z58" i="3"/>
  <c r="AI58" i="3" l="1"/>
  <c r="AH58" i="3"/>
  <c r="AL58" i="3"/>
  <c r="AC58" i="3"/>
  <c r="AJ58" i="3"/>
  <c r="AD97" i="3" l="1"/>
  <c r="AE97" i="3" s="1"/>
  <c r="AD101" i="3"/>
  <c r="AE101" i="3" s="1"/>
  <c r="AD109" i="3"/>
  <c r="AE109" i="3" s="1"/>
  <c r="AD91" i="3"/>
  <c r="AE91" i="3" s="1"/>
  <c r="AD93" i="3"/>
  <c r="AE93" i="3" s="1"/>
  <c r="AD111" i="3"/>
  <c r="AE111" i="3" s="1"/>
  <c r="AD113" i="3"/>
  <c r="AE113" i="3" s="1"/>
  <c r="AD67" i="3"/>
  <c r="AD105" i="3"/>
  <c r="AE105" i="3" s="1"/>
  <c r="AD89" i="3"/>
  <c r="AE89" i="3" s="1"/>
  <c r="AD69" i="3"/>
  <c r="AE69" i="3" s="1"/>
  <c r="AD107" i="3"/>
  <c r="AE107" i="3" s="1"/>
  <c r="AD99" i="3"/>
  <c r="AE99" i="3" s="1"/>
  <c r="AD95" i="3"/>
  <c r="AE95" i="3" s="1"/>
  <c r="AD103" i="3"/>
  <c r="AE103" i="3" s="1"/>
  <c r="AD71" i="3" l="1"/>
  <c r="AE71" i="3" s="1"/>
  <c r="AE67" i="3"/>
  <c r="AD73" i="3" l="1"/>
  <c r="AE73" i="3" s="1"/>
  <c r="AD75" i="3" l="1"/>
  <c r="AE75" i="3" s="1"/>
  <c r="AD77" i="3"/>
  <c r="AE77" i="3" s="1"/>
  <c r="AD79" i="3" l="1"/>
  <c r="AD81" i="3" s="1"/>
  <c r="AE81" i="3" s="1"/>
  <c r="AD83" i="3" l="1"/>
  <c r="AE83" i="3" s="1"/>
  <c r="AE79" i="3"/>
  <c r="AD85" i="3" l="1"/>
  <c r="AE85" i="3" s="1"/>
  <c r="AD87" i="3" l="1"/>
  <c r="AF284" i="3" s="1"/>
  <c r="AJ284" i="3" s="1"/>
  <c r="AG284" i="3"/>
  <c r="AK284" i="3" s="1"/>
  <c r="AG263" i="3"/>
  <c r="AK263" i="3" s="1"/>
  <c r="AE245" i="3"/>
  <c r="AI245" i="3" s="1"/>
  <c r="AE275" i="3"/>
  <c r="AI275" i="3" s="1"/>
  <c r="AF260" i="3"/>
  <c r="AJ260" i="3" s="1"/>
  <c r="AE269" i="3"/>
  <c r="AI269" i="3" s="1"/>
  <c r="AF272" i="3"/>
  <c r="AJ272" i="3" s="1"/>
  <c r="AG281" i="3"/>
  <c r="AK281" i="3" s="1"/>
  <c r="AF214" i="3"/>
  <c r="N214" i="3" s="1"/>
  <c r="AE184" i="3"/>
  <c r="B184" i="3" s="1"/>
  <c r="AF208" i="3"/>
  <c r="AJ208" i="3" s="1"/>
  <c r="AE199" i="3"/>
  <c r="B199" i="3" s="1"/>
  <c r="AG229" i="3"/>
  <c r="T229" i="3" s="1"/>
  <c r="AG199" i="3"/>
  <c r="T199" i="3" s="1"/>
  <c r="AG187" i="3"/>
  <c r="AK187" i="3" s="1"/>
  <c r="AE229" i="3"/>
  <c r="AR229" i="3" s="1"/>
  <c r="AG214" i="3"/>
  <c r="AK214" i="3" s="1"/>
  <c r="AG193" i="3"/>
  <c r="T193" i="3" s="1"/>
  <c r="AF202" i="3"/>
  <c r="AJ202" i="3" s="1"/>
  <c r="AF196" i="3"/>
  <c r="AJ196" i="3" s="1"/>
  <c r="AE87" i="3"/>
  <c r="AE211" i="3" s="1"/>
  <c r="B211" i="3" s="1"/>
  <c r="AF269" i="3"/>
  <c r="AJ269" i="3" s="1"/>
  <c r="AG254" i="3"/>
  <c r="AK254" i="3" s="1"/>
  <c r="AE266" i="3"/>
  <c r="AI266" i="3" s="1"/>
  <c r="AF251" i="3"/>
  <c r="AJ251" i="3" s="1"/>
  <c r="AG245" i="3"/>
  <c r="AK245" i="3" s="1"/>
  <c r="AG269" i="3"/>
  <c r="AK269" i="3" s="1"/>
  <c r="AG251" i="3"/>
  <c r="AK251" i="3" s="1"/>
  <c r="AE257" i="3"/>
  <c r="AI257" i="3" s="1"/>
  <c r="AF275" i="3"/>
  <c r="AJ275" i="3" s="1"/>
  <c r="AF190" i="3"/>
  <c r="AJ190" i="3" s="1"/>
  <c r="AG196" i="3"/>
  <c r="T196" i="3" s="1"/>
  <c r="AG208" i="3"/>
  <c r="T208" i="3" s="1"/>
  <c r="AE193" i="3"/>
  <c r="B193" i="3" s="1"/>
  <c r="AE187" i="3"/>
  <c r="B187" i="3" s="1"/>
  <c r="AE214" i="3"/>
  <c r="AI214" i="3" s="1"/>
  <c r="AE190" i="3"/>
  <c r="B190" i="3" s="1"/>
  <c r="AF187" i="3"/>
  <c r="N187" i="3" s="1"/>
  <c r="AG217" i="3"/>
  <c r="AK217" i="3" s="1"/>
  <c r="AE217" i="3"/>
  <c r="B217" i="3" s="1"/>
  <c r="AG223" i="3"/>
  <c r="T223" i="3" s="1"/>
  <c r="AF242" i="3"/>
  <c r="AJ242" i="3" s="1"/>
  <c r="AF263" i="3"/>
  <c r="AJ263" i="3" s="1"/>
  <c r="AG257" i="3"/>
  <c r="AK257" i="3" s="1"/>
  <c r="AE263" i="3"/>
  <c r="AR263" i="3" s="1"/>
  <c r="AF254" i="3"/>
  <c r="AJ254" i="3" s="1"/>
  <c r="AE272" i="3"/>
  <c r="AR272" i="3" s="1"/>
  <c r="AG248" i="3"/>
  <c r="AK248" i="3" s="1"/>
  <c r="AG272" i="3"/>
  <c r="AK272" i="3" s="1"/>
  <c r="AF248" i="3"/>
  <c r="AJ248" i="3" s="1"/>
  <c r="AG287" i="3"/>
  <c r="AK287" i="3" s="1"/>
  <c r="AG275" i="3"/>
  <c r="AK275" i="3" s="1"/>
  <c r="AE260" i="3"/>
  <c r="AI260" i="3" s="1"/>
  <c r="AE287" i="3"/>
  <c r="AI287" i="3" s="1"/>
  <c r="AF287" i="3"/>
  <c r="AJ287" i="3" s="1"/>
  <c r="AF257" i="3"/>
  <c r="AJ257" i="3" s="1"/>
  <c r="AF245" i="3"/>
  <c r="AJ245" i="3" s="1"/>
  <c r="AF281" i="3"/>
  <c r="AJ281" i="3" s="1"/>
  <c r="AG278" i="3" l="1"/>
  <c r="AK278" i="3" s="1"/>
  <c r="AE284" i="3"/>
  <c r="AI284" i="3" s="1"/>
  <c r="AE254" i="3"/>
  <c r="AI254" i="3" s="1"/>
  <c r="AE278" i="3"/>
  <c r="AI278" i="3" s="1"/>
  <c r="AF184" i="3"/>
  <c r="N184" i="3" s="1"/>
  <c r="AF226" i="3"/>
  <c r="N226" i="3" s="1"/>
  <c r="AG242" i="3"/>
  <c r="AK242" i="3" s="1"/>
  <c r="AE202" i="3"/>
  <c r="B202" i="3" s="1"/>
  <c r="AQ202" i="3" s="1"/>
  <c r="AF220" i="3"/>
  <c r="AJ220" i="3" s="1"/>
  <c r="AG205" i="3"/>
  <c r="AK205" i="3" s="1"/>
  <c r="AE196" i="3"/>
  <c r="B196" i="3" s="1"/>
  <c r="AG266" i="3"/>
  <c r="AK266" i="3" s="1"/>
  <c r="AE223" i="3"/>
  <c r="AI223" i="3" s="1"/>
  <c r="AG202" i="3"/>
  <c r="AK202" i="3" s="1"/>
  <c r="AG184" i="3"/>
  <c r="AK184" i="3" s="1"/>
  <c r="AF217" i="3"/>
  <c r="AJ217" i="3" s="1"/>
  <c r="AF278" i="3"/>
  <c r="AJ278" i="3" s="1"/>
  <c r="AG220" i="3"/>
  <c r="T220" i="3" s="1"/>
  <c r="AE248" i="3"/>
  <c r="AR248" i="3" s="1"/>
  <c r="AE251" i="3"/>
  <c r="AI251" i="3" s="1"/>
  <c r="AF193" i="3"/>
  <c r="N193" i="3" s="1"/>
  <c r="AE226" i="3"/>
  <c r="AI226" i="3" s="1"/>
  <c r="AE281" i="3"/>
  <c r="AI281" i="3" s="1"/>
  <c r="AF266" i="3"/>
  <c r="AJ266" i="3" s="1"/>
  <c r="AF229" i="3"/>
  <c r="N229" i="3" s="1"/>
  <c r="AE205" i="3"/>
  <c r="B205" i="3" s="1"/>
  <c r="AP205" i="3" s="1"/>
  <c r="AG190" i="3"/>
  <c r="AK190" i="3" s="1"/>
  <c r="AG260" i="3"/>
  <c r="AK260" i="3" s="1"/>
  <c r="AE220" i="3"/>
  <c r="B220" i="3" s="1"/>
  <c r="AG226" i="3"/>
  <c r="AK226" i="3" s="1"/>
  <c r="AF223" i="3"/>
  <c r="N223" i="3" s="1"/>
  <c r="AF205" i="3"/>
  <c r="N205" i="3" s="1"/>
  <c r="AE242" i="3"/>
  <c r="AI242" i="3" s="1"/>
  <c r="AF199" i="3"/>
  <c r="AJ199" i="3" s="1"/>
  <c r="AE208" i="3"/>
  <c r="B208" i="3" s="1"/>
  <c r="AI229" i="3"/>
  <c r="AI263" i="3"/>
  <c r="AK223" i="3"/>
  <c r="AR266" i="3"/>
  <c r="AJ229" i="3"/>
  <c r="AI248" i="3"/>
  <c r="AJ214" i="3"/>
  <c r="AG211" i="3"/>
  <c r="T211" i="3" s="1"/>
  <c r="B226" i="3"/>
  <c r="AO226" i="3" s="1"/>
  <c r="T187" i="3"/>
  <c r="AR260" i="3"/>
  <c r="N208" i="3"/>
  <c r="AR220" i="3"/>
  <c r="AR245" i="3"/>
  <c r="AF211" i="3"/>
  <c r="AJ211" i="3" s="1"/>
  <c r="N202" i="3"/>
  <c r="AR284" i="3"/>
  <c r="B214" i="3"/>
  <c r="AP214" i="3" s="1"/>
  <c r="AI272" i="3"/>
  <c r="AK208" i="3"/>
  <c r="AK229" i="3"/>
  <c r="AK196" i="3"/>
  <c r="T190" i="3"/>
  <c r="B223" i="3"/>
  <c r="AQ223" i="3" s="1"/>
  <c r="AR251" i="3"/>
  <c r="AJ184" i="3"/>
  <c r="T202" i="3"/>
  <c r="T214" i="3"/>
  <c r="AR214" i="3"/>
  <c r="AJ193" i="3"/>
  <c r="T217" i="3"/>
  <c r="AR257" i="3"/>
  <c r="AR278" i="3"/>
  <c r="T184" i="3"/>
  <c r="AR217" i="3"/>
  <c r="N220" i="3"/>
  <c r="AR281" i="3"/>
  <c r="AR254" i="3"/>
  <c r="AR223" i="3"/>
  <c r="AI217" i="3"/>
  <c r="AK193" i="3"/>
  <c r="AK199" i="3"/>
  <c r="AR269" i="3"/>
  <c r="AJ226" i="3"/>
  <c r="N190" i="3"/>
  <c r="AR275" i="3"/>
  <c r="AJ187" i="3"/>
  <c r="B229" i="3"/>
  <c r="AD229" i="3" s="1"/>
  <c r="N196" i="3"/>
  <c r="AR287" i="3"/>
  <c r="AP211" i="3"/>
  <c r="AR211" i="3"/>
  <c r="AQ211" i="3"/>
  <c r="AM211" i="3"/>
  <c r="AO211" i="3"/>
  <c r="AN211" i="3"/>
  <c r="AM196" i="3"/>
  <c r="AN196" i="3"/>
  <c r="AO196" i="3"/>
  <c r="AR196" i="3"/>
  <c r="AQ196" i="3"/>
  <c r="AP196" i="3"/>
  <c r="AQ205" i="3"/>
  <c r="AO205" i="3"/>
  <c r="AR205" i="3"/>
  <c r="AM205" i="3"/>
  <c r="AM190" i="3"/>
  <c r="AZ3" i="3" s="1"/>
  <c r="AY7" i="3" s="1"/>
  <c r="H13" i="3" s="1"/>
  <c r="AQ190" i="3"/>
  <c r="AO190" i="3"/>
  <c r="AZ6" i="3" s="1"/>
  <c r="AY10" i="3" s="1"/>
  <c r="AN190" i="3"/>
  <c r="AZ4" i="3" s="1"/>
  <c r="AY8" i="3" s="1"/>
  <c r="M13" i="3" s="1"/>
  <c r="AR190" i="3"/>
  <c r="AP190" i="3"/>
  <c r="AZ5" i="3" s="1"/>
  <c r="AY9" i="3" s="1"/>
  <c r="AP202" i="3"/>
  <c r="AP208" i="3"/>
  <c r="AQ208" i="3"/>
  <c r="AR208" i="3"/>
  <c r="AN208" i="3"/>
  <c r="AM208" i="3"/>
  <c r="AO208" i="3"/>
  <c r="AM217" i="3"/>
  <c r="AN217" i="3"/>
  <c r="AD217" i="3"/>
  <c r="AO217" i="3"/>
  <c r="AQ217" i="3"/>
  <c r="AP217" i="3"/>
  <c r="AM199" i="3"/>
  <c r="AQ199" i="3"/>
  <c r="AP199" i="3"/>
  <c r="AN199" i="3"/>
  <c r="AR199" i="3"/>
  <c r="AO199" i="3"/>
  <c r="AN184" i="3"/>
  <c r="AO184" i="3"/>
  <c r="AM184" i="3"/>
  <c r="AQ184" i="3"/>
  <c r="AP184" i="3"/>
  <c r="C315" i="3"/>
  <c r="AD184" i="3"/>
  <c r="AD187" i="3" s="1"/>
  <c r="AD190" i="3" s="1"/>
  <c r="AD193" i="3" s="1"/>
  <c r="AD196" i="3" s="1"/>
  <c r="AD199" i="3" s="1"/>
  <c r="AD202" i="3" s="1"/>
  <c r="AD205" i="3" s="1"/>
  <c r="AD208" i="3" s="1"/>
  <c r="AD211" i="3" s="1"/>
  <c r="AR184" i="3"/>
  <c r="AP220" i="3"/>
  <c r="AQ220" i="3"/>
  <c r="AM220" i="3"/>
  <c r="AD220" i="3"/>
  <c r="AN220" i="3"/>
  <c r="AO220" i="3"/>
  <c r="AP193" i="3"/>
  <c r="AX5" i="3" s="1"/>
  <c r="AW9" i="3" s="1"/>
  <c r="AN193" i="3"/>
  <c r="AX4" i="3" s="1"/>
  <c r="AW8" i="3" s="1"/>
  <c r="M12" i="3" s="1"/>
  <c r="AQ193" i="3"/>
  <c r="AO193" i="3"/>
  <c r="AX6" i="3" s="1"/>
  <c r="AW10" i="3" s="1"/>
  <c r="AR193" i="3"/>
  <c r="AM193" i="3"/>
  <c r="AX3" i="3" s="1"/>
  <c r="AW7" i="3" s="1"/>
  <c r="H12" i="3" s="1"/>
  <c r="AR187" i="3"/>
  <c r="AM187" i="3"/>
  <c r="AN187" i="3"/>
  <c r="AP187" i="3"/>
  <c r="AQ187" i="3"/>
  <c r="AO187" i="3"/>
  <c r="AN202" i="3" l="1"/>
  <c r="AM202" i="3"/>
  <c r="AO202" i="3"/>
  <c r="AR202" i="3"/>
  <c r="N217" i="3"/>
  <c r="AJ205" i="3"/>
  <c r="AN205" i="3"/>
  <c r="AI220" i="3"/>
  <c r="T205" i="3"/>
  <c r="AR242" i="3"/>
  <c r="AK220" i="3"/>
  <c r="AR226" i="3"/>
  <c r="T226" i="3"/>
  <c r="AJ223" i="3"/>
  <c r="N199" i="3"/>
  <c r="AQ226" i="3"/>
  <c r="AM223" i="3"/>
  <c r="AK211" i="3"/>
  <c r="AP223" i="3"/>
  <c r="AD226" i="3"/>
  <c r="N211" i="3"/>
  <c r="AM214" i="3"/>
  <c r="AM226" i="3"/>
  <c r="AN226" i="3"/>
  <c r="AO229" i="3"/>
  <c r="AP226" i="3"/>
  <c r="AO223" i="3"/>
  <c r="AN223" i="3"/>
  <c r="AD223" i="3"/>
  <c r="AD214" i="3"/>
  <c r="AO214" i="3"/>
  <c r="AN214" i="3"/>
  <c r="AQ214" i="3"/>
  <c r="AP229" i="3"/>
  <c r="AQ229" i="3"/>
  <c r="AN229" i="3"/>
  <c r="AM229" i="3"/>
  <c r="AD180" i="3" l="1"/>
  <c r="AV95" i="3" l="1"/>
  <c r="AT95" i="3"/>
  <c r="AT69" i="3"/>
  <c r="AV69" i="3"/>
  <c r="AT75" i="3"/>
  <c r="AV75" i="3"/>
  <c r="AV81" i="3"/>
  <c r="AT81" i="3"/>
  <c r="AV87" i="3"/>
  <c r="AT87" i="3"/>
  <c r="AT79" i="3"/>
  <c r="AV79" i="3"/>
  <c r="AT77" i="3"/>
  <c r="AV77" i="3"/>
  <c r="AT85" i="3"/>
  <c r="AV85" i="3"/>
  <c r="AV89" i="3"/>
  <c r="AT89" i="3"/>
  <c r="AV83" i="3"/>
  <c r="AT83" i="3"/>
  <c r="AV93" i="3"/>
  <c r="AT93" i="3"/>
  <c r="AT71" i="3"/>
  <c r="AV71" i="3"/>
  <c r="AV73" i="3"/>
  <c r="AT73" i="3"/>
  <c r="AV97" i="3"/>
  <c r="AT97" i="3"/>
  <c r="AT99" i="3"/>
  <c r="AV99" i="3"/>
  <c r="AV105" i="3"/>
  <c r="AT105" i="3"/>
  <c r="AV101" i="3"/>
  <c r="AT101" i="3"/>
  <c r="AV91" i="3"/>
  <c r="AT91" i="3"/>
  <c r="AT103" i="3"/>
  <c r="AV103" i="3"/>
  <c r="AT67" i="3" l="1"/>
  <c r="AV67" i="3"/>
  <c r="AI190" i="3" l="1"/>
  <c r="AI184" i="3"/>
  <c r="AI205" i="3"/>
  <c r="AI202" i="3"/>
  <c r="AI193" i="3"/>
  <c r="AI187" i="3"/>
  <c r="AI199" i="3"/>
  <c r="AI196" i="3"/>
  <c r="AI211" i="3" l="1"/>
  <c r="AI208" i="3"/>
  <c r="AV16" i="3" l="1"/>
  <c r="AT16" i="3"/>
  <c r="Z16" i="3"/>
  <c r="AC16" i="3"/>
  <c r="AT17" i="3" l="1"/>
  <c r="AV17" i="3"/>
  <c r="AC17" i="3"/>
  <c r="B323" i="3"/>
  <c r="AN16" i="3"/>
  <c r="Z17" i="3"/>
  <c r="AN17" i="3" l="1"/>
  <c r="Z20" i="3"/>
  <c r="Z22" i="3" l="1"/>
  <c r="Z24" i="3" s="1"/>
  <c r="AI20" i="3"/>
  <c r="AH20" i="3"/>
  <c r="AL20" i="3"/>
  <c r="AC20" i="3"/>
  <c r="AJ20" i="3"/>
  <c r="AH22" i="3" l="1"/>
  <c r="AH24" i="3" s="1"/>
  <c r="Z26" i="3"/>
  <c r="AC24" i="3"/>
  <c r="AI24" i="3"/>
  <c r="AJ24" i="3"/>
  <c r="AL24" i="3"/>
  <c r="AL22" i="3"/>
  <c r="AI22" i="3"/>
  <c r="AJ22" i="3"/>
  <c r="AC22" i="3"/>
  <c r="AH26" i="3" l="1"/>
  <c r="AJ26" i="3"/>
  <c r="AI26" i="3"/>
  <c r="AC26" i="3"/>
  <c r="AL26" i="3"/>
  <c r="Z28" i="3"/>
  <c r="Z30" i="3" s="1"/>
  <c r="AJ30" i="3" l="1"/>
  <c r="AI30" i="3"/>
  <c r="AC30" i="3"/>
  <c r="AL30" i="3"/>
  <c r="Z32" i="3"/>
  <c r="AJ28" i="3"/>
  <c r="AL28" i="3"/>
  <c r="AH28" i="3"/>
  <c r="AH30" i="3" s="1"/>
  <c r="AC28" i="3"/>
  <c r="AI28" i="3"/>
  <c r="AL32" i="3" l="1"/>
  <c r="AH32" i="3"/>
  <c r="AI32" i="3"/>
  <c r="AJ32" i="3"/>
  <c r="AC32" i="3"/>
  <c r="Z34" i="3"/>
  <c r="AC34" i="3" l="1"/>
  <c r="AL34" i="3"/>
  <c r="AJ34" i="3"/>
  <c r="AH34" i="3"/>
  <c r="AH18" i="3" s="1"/>
  <c r="AI34" i="3"/>
  <c r="AC83" i="3" l="1"/>
  <c r="AC91" i="3"/>
  <c r="AC71" i="3"/>
  <c r="AC73" i="3"/>
  <c r="AC85" i="3"/>
  <c r="AC87" i="3"/>
  <c r="Z113" i="3"/>
  <c r="AC75" i="3"/>
  <c r="AC101" i="3"/>
  <c r="AC99" i="3"/>
  <c r="AC79" i="3"/>
  <c r="AC105" i="3"/>
  <c r="AC109" i="3"/>
  <c r="AC111" i="3"/>
  <c r="AC77" i="3"/>
  <c r="AC89" i="3"/>
  <c r="AC95" i="3"/>
  <c r="AC69" i="3"/>
  <c r="AC97" i="3"/>
  <c r="AC93" i="3"/>
  <c r="AC103" i="3"/>
  <c r="AC81" i="3"/>
  <c r="Z67" i="3"/>
  <c r="AC113" i="3"/>
  <c r="AC107" i="3"/>
  <c r="Z107" i="3"/>
  <c r="Z69" i="3" l="1"/>
  <c r="AI69" i="3" s="1"/>
  <c r="B313" i="3"/>
  <c r="B317" i="3"/>
  <c r="AC67" i="3"/>
  <c r="Z109" i="3"/>
  <c r="AH107" i="3"/>
  <c r="AI107" i="3"/>
  <c r="AJ107" i="3"/>
  <c r="AI113" i="3"/>
  <c r="AJ113" i="3"/>
  <c r="AH113" i="3"/>
  <c r="Z71" i="3"/>
  <c r="AH71" i="3" s="1"/>
  <c r="AI67" i="3"/>
  <c r="AH67" i="3"/>
  <c r="AJ67" i="3"/>
  <c r="Z73" i="3" l="1"/>
  <c r="Z75" i="3" s="1"/>
  <c r="AI75" i="3" s="1"/>
  <c r="AJ69" i="3"/>
  <c r="AH69" i="3"/>
  <c r="AJ71" i="3"/>
  <c r="AI71" i="3"/>
  <c r="Z111" i="3"/>
  <c r="AJ109" i="3"/>
  <c r="AI109" i="3"/>
  <c r="AH109" i="3"/>
  <c r="Z77" i="3"/>
  <c r="AJ73" i="3"/>
  <c r="AH73" i="3"/>
  <c r="AH75" i="3" s="1"/>
  <c r="AI73" i="3"/>
  <c r="AJ75" i="3" l="1"/>
  <c r="AI111" i="3"/>
  <c r="AJ111" i="3"/>
  <c r="AH111" i="3"/>
  <c r="AH77" i="3"/>
  <c r="AJ77" i="3"/>
  <c r="AI77" i="3"/>
  <c r="Z79" i="3"/>
  <c r="B157" i="3"/>
  <c r="B319" i="3" s="1"/>
  <c r="B165" i="3"/>
  <c r="Z165" i="3" s="1"/>
  <c r="AA165" i="3" s="1"/>
  <c r="B161" i="3"/>
  <c r="Z161" i="3" s="1"/>
  <c r="AA161" i="3" s="1"/>
  <c r="B169" i="3"/>
  <c r="Z169" i="3" s="1"/>
  <c r="AA169" i="3" s="1"/>
  <c r="B163" i="3"/>
  <c r="Z163" i="3" s="1"/>
  <c r="AA163" i="3" s="1"/>
  <c r="B159" i="3"/>
  <c r="Z159" i="3" s="1"/>
  <c r="B167" i="3"/>
  <c r="Z167" i="3" s="1"/>
  <c r="AA167" i="3" s="1"/>
  <c r="AJ79" i="3" l="1"/>
  <c r="AI79" i="3"/>
  <c r="AH79" i="3"/>
  <c r="Z81" i="3"/>
  <c r="AA159" i="3"/>
  <c r="AA157" i="3"/>
  <c r="Z83" i="3" l="1"/>
  <c r="AI81" i="3"/>
  <c r="AJ81" i="3"/>
  <c r="AH81" i="3"/>
  <c r="AI83" i="3" l="1"/>
  <c r="AH83" i="3"/>
  <c r="AJ83" i="3"/>
  <c r="Z85" i="3"/>
  <c r="AI85" i="3" l="1"/>
  <c r="AH85" i="3"/>
  <c r="AJ85" i="3"/>
  <c r="Z87" i="3"/>
  <c r="AJ87" i="3" l="1"/>
  <c r="AH87" i="3"/>
  <c r="AI87" i="3"/>
  <c r="Z89" i="3"/>
  <c r="AJ89" i="3" l="1"/>
  <c r="AH89" i="3"/>
  <c r="AI89" i="3"/>
  <c r="Z91" i="3"/>
  <c r="B173" i="3"/>
  <c r="AS127" i="3"/>
  <c r="AT127" i="3" s="1"/>
  <c r="AU127" i="3"/>
  <c r="AV127" i="3" s="1"/>
  <c r="B177" i="3"/>
  <c r="Z177" i="3" s="1"/>
  <c r="AA177" i="3" s="1"/>
  <c r="B175" i="3"/>
  <c r="Z175" i="3" s="1"/>
  <c r="AA175" i="3" s="1"/>
  <c r="AI91" i="3" l="1"/>
  <c r="AH91" i="3"/>
  <c r="AJ91" i="3"/>
  <c r="Z93" i="3"/>
  <c r="AU129" i="3"/>
  <c r="AS129" i="3"/>
  <c r="AA173" i="3"/>
  <c r="AI93" i="3" l="1"/>
  <c r="AH93" i="3"/>
  <c r="AJ93" i="3"/>
  <c r="Z95" i="3"/>
  <c r="AV129" i="3"/>
  <c r="AU131" i="3"/>
  <c r="AU135" i="3"/>
  <c r="AV135" i="3" s="1"/>
  <c r="AU133" i="3"/>
  <c r="AV133" i="3" s="1"/>
  <c r="AT129" i="3"/>
  <c r="AU137" i="3"/>
  <c r="AV137" i="3" s="1"/>
  <c r="AS131" i="3"/>
  <c r="AJ95" i="3" l="1"/>
  <c r="AI95" i="3"/>
  <c r="AH95" i="3"/>
  <c r="Z97" i="3"/>
  <c r="AT131" i="3"/>
  <c r="AS133" i="3"/>
  <c r="AT133" i="3" s="1"/>
  <c r="AU143" i="3"/>
  <c r="AV143" i="3" s="1"/>
  <c r="AU139" i="3"/>
  <c r="AV131" i="3"/>
  <c r="AS137" i="3"/>
  <c r="AT137" i="3" s="1"/>
  <c r="AS135" i="3"/>
  <c r="AT135" i="3" s="1"/>
  <c r="AU141" i="3"/>
  <c r="AV141" i="3" s="1"/>
  <c r="B348" i="3"/>
  <c r="N348" i="3"/>
  <c r="T348" i="3"/>
  <c r="H348" i="3"/>
  <c r="AH97" i="3" l="1"/>
  <c r="AJ97" i="3"/>
  <c r="AI97" i="3"/>
  <c r="Z99" i="3"/>
  <c r="AV139" i="3"/>
  <c r="AU145" i="3"/>
  <c r="AU147" i="3" s="1"/>
  <c r="AS139" i="3"/>
  <c r="AJ99" i="3" l="1"/>
  <c r="AI99" i="3"/>
  <c r="AH99" i="3"/>
  <c r="Z101" i="3"/>
  <c r="AV147" i="3"/>
  <c r="AT139" i="3"/>
  <c r="AS141" i="3"/>
  <c r="AS143" i="3" s="1"/>
  <c r="AT143" i="3" s="1"/>
  <c r="AV145" i="3"/>
  <c r="AU149" i="3"/>
  <c r="AV149" i="3" s="1"/>
  <c r="AH101" i="3" l="1"/>
  <c r="AI101" i="3"/>
  <c r="AJ101" i="3"/>
  <c r="Z103" i="3"/>
  <c r="AT141" i="3"/>
  <c r="AS145" i="3"/>
  <c r="AT145" i="3" s="1"/>
  <c r="AU151" i="3"/>
  <c r="AV151" i="3" s="1"/>
  <c r="AI103" i="3" l="1"/>
  <c r="AJ103" i="3"/>
  <c r="AH103" i="3"/>
  <c r="Z105" i="3"/>
  <c r="AS147" i="3"/>
  <c r="AT147" i="3" s="1"/>
  <c r="AS149" i="3"/>
  <c r="AU153" i="3"/>
  <c r="AV153" i="3" s="1"/>
  <c r="Z13" i="3" l="1"/>
  <c r="AH105" i="3"/>
  <c r="AH65" i="3" s="1"/>
  <c r="AJ105" i="3"/>
  <c r="AI105" i="3"/>
  <c r="AT149" i="3"/>
  <c r="AS151" i="3"/>
  <c r="AT151" i="3" s="1"/>
  <c r="AS153" i="3" l="1"/>
  <c r="AT153" i="3" s="1"/>
</calcChain>
</file>

<file path=xl/sharedStrings.xml><?xml version="1.0" encoding="utf-8"?>
<sst xmlns="http://schemas.openxmlformats.org/spreadsheetml/2006/main" count="7857" uniqueCount="937">
  <si>
    <t>Consignes de navigabilité</t>
  </si>
  <si>
    <t>Visites</t>
  </si>
  <si>
    <t>Kardex</t>
  </si>
  <si>
    <t>Pesée</t>
  </si>
  <si>
    <t>Inventaire</t>
  </si>
  <si>
    <t>N° dordre</t>
  </si>
  <si>
    <t>Données</t>
  </si>
  <si>
    <t>Traitement</t>
  </si>
  <si>
    <t>N° d'ordre</t>
  </si>
  <si>
    <t>Donnéees</t>
  </si>
  <si>
    <t>D</t>
  </si>
  <si>
    <t>d</t>
  </si>
  <si>
    <t>Mise à niveau</t>
  </si>
  <si>
    <t>Référence</t>
  </si>
  <si>
    <t>Bras de levier</t>
  </si>
  <si>
    <t>Limites de centrage (N / U)</t>
  </si>
  <si>
    <t>Corrections éventuelles</t>
  </si>
  <si>
    <t>Opérations</t>
  </si>
  <si>
    <t>Visites horaires</t>
  </si>
  <si>
    <t>Visites cal.</t>
  </si>
  <si>
    <t>Effectivité</t>
  </si>
  <si>
    <t>Auto</t>
  </si>
  <si>
    <t>A lancer</t>
  </si>
  <si>
    <t>Choisi</t>
  </si>
  <si>
    <t>A supprimer</t>
  </si>
  <si>
    <t>N° d'ordre lancé final</t>
  </si>
  <si>
    <t>Titre</t>
  </si>
  <si>
    <t>SB</t>
  </si>
  <si>
    <t>Éch. cal.</t>
  </si>
  <si>
    <t>Éch. hor.</t>
  </si>
  <si>
    <t>Onglet</t>
  </si>
  <si>
    <t>Exécution</t>
  </si>
  <si>
    <t>Justif</t>
  </si>
  <si>
    <t>Visite</t>
  </si>
  <si>
    <t>Echéance calendaire</t>
  </si>
  <si>
    <t>Pour report</t>
  </si>
  <si>
    <t>Opération</t>
  </si>
  <si>
    <t>Remplacement</t>
  </si>
  <si>
    <t>Lien entre opérations</t>
  </si>
  <si>
    <t>Equipment</t>
  </si>
  <si>
    <t>P/N</t>
  </si>
  <si>
    <t>S/N</t>
  </si>
  <si>
    <t>P/N - S/N</t>
  </si>
  <si>
    <t>X / O</t>
  </si>
  <si>
    <t>Equipement</t>
  </si>
  <si>
    <t>Marque - Type</t>
  </si>
  <si>
    <t>Nombre</t>
  </si>
  <si>
    <t>Masse</t>
  </si>
  <si>
    <t>Moment</t>
  </si>
  <si>
    <t>-</t>
  </si>
  <si>
    <t>Identification de l'avion</t>
  </si>
  <si>
    <t>Constructeur</t>
  </si>
  <si>
    <t>Type avion</t>
  </si>
  <si>
    <t>Débattement des gouvernes et tension des câbles</t>
  </si>
  <si>
    <t>N° de série</t>
  </si>
  <si>
    <t>Immatriculation</t>
  </si>
  <si>
    <t>Débattements</t>
  </si>
  <si>
    <t>Tension des câbles</t>
  </si>
  <si>
    <t>Propriétaire</t>
  </si>
  <si>
    <t>Heures de vol</t>
  </si>
  <si>
    <t>Heures moteur</t>
  </si>
  <si>
    <t>Type</t>
  </si>
  <si>
    <t>n° de série</t>
  </si>
  <si>
    <t>Date de RG</t>
  </si>
  <si>
    <t>Heures totales</t>
  </si>
  <si>
    <t>Heures depuis RG</t>
  </si>
  <si>
    <t>Heures hélice</t>
  </si>
  <si>
    <t>Infos de la documentation en vigueur</t>
  </si>
  <si>
    <t>Dernière GV</t>
  </si>
  <si>
    <t>N° de ligne de la référence de dossier dans le fichier " Récap des docs.xls"</t>
  </si>
  <si>
    <t>Réf du dernier bon de lancement</t>
  </si>
  <si>
    <t>RN</t>
  </si>
  <si>
    <t>Non</t>
  </si>
  <si>
    <t>Pas de visite horaire</t>
  </si>
  <si>
    <t>Pas de visite calendaire</t>
  </si>
  <si>
    <t>Autre</t>
  </si>
  <si>
    <t>Programme d'entretien</t>
  </si>
  <si>
    <t>Date</t>
  </si>
  <si>
    <t>N°</t>
  </si>
  <si>
    <t>Désignation</t>
  </si>
  <si>
    <t>Résultat</t>
  </si>
  <si>
    <t>Moteur</t>
  </si>
  <si>
    <t>RAS</t>
  </si>
  <si>
    <t>N/A</t>
  </si>
  <si>
    <t>COMPTE RENDU DE TRAVAUX N°</t>
  </si>
  <si>
    <t>Ancien moteur</t>
  </si>
  <si>
    <t>Nouv. moteur</t>
  </si>
  <si>
    <t>Ancienne hélice</t>
  </si>
  <si>
    <t>Nouv. Hélice</t>
  </si>
  <si>
    <t>Reporté</t>
  </si>
  <si>
    <t>J.R. GIMENEZ</t>
  </si>
  <si>
    <t>Annulé</t>
  </si>
  <si>
    <t>Aéroclub du Gaillacois - Agrément n° FR.MF-007</t>
  </si>
  <si>
    <t>E/S</t>
  </si>
  <si>
    <t>Voir TS</t>
  </si>
  <si>
    <t>Date d'entrée en visite :</t>
  </si>
  <si>
    <t>Date de sortie :</t>
  </si>
  <si>
    <t>Heure :</t>
  </si>
  <si>
    <t>A retenir</t>
  </si>
  <si>
    <t>CR en PDF</t>
  </si>
  <si>
    <t>Alternate TBO</t>
  </si>
  <si>
    <t>Marque</t>
  </si>
  <si>
    <t>Hrs totales</t>
  </si>
  <si>
    <t>Hrs depuis GV / RG</t>
  </si>
  <si>
    <t>Cycles</t>
  </si>
  <si>
    <t>Inspection corrosion</t>
  </si>
  <si>
    <t>Cellule</t>
  </si>
  <si>
    <t>Dossier avion pour MàJ</t>
  </si>
  <si>
    <t xml:space="preserve">Moteur </t>
  </si>
  <si>
    <t>Transfert fichier dans archives dossiers</t>
  </si>
  <si>
    <t>Hélice</t>
  </si>
  <si>
    <t>Report APRS</t>
  </si>
  <si>
    <t>Livrets mécano</t>
  </si>
  <si>
    <t>Page</t>
  </si>
  <si>
    <t>Eff.</t>
  </si>
  <si>
    <t>Rep.</t>
  </si>
  <si>
    <t>Ann.</t>
  </si>
  <si>
    <t>Op.</t>
  </si>
  <si>
    <t>Dés.</t>
  </si>
  <si>
    <t>N° d'ordre pour traitement</t>
  </si>
  <si>
    <t>Ong.</t>
  </si>
  <si>
    <t>Hrs. Avion</t>
  </si>
  <si>
    <t>Jus.</t>
  </si>
  <si>
    <t>Hrs depuis fab/RG/PB</t>
  </si>
  <si>
    <t>Hrs. totales</t>
  </si>
  <si>
    <t>Date de fab/RG/PB</t>
  </si>
  <si>
    <t>Texte justif</t>
  </si>
  <si>
    <t>Notes :</t>
  </si>
  <si>
    <t>Formulaire du 2 avril 2012</t>
  </si>
  <si>
    <t>Objet</t>
  </si>
  <si>
    <t>Motif</t>
  </si>
  <si>
    <t>Limite de report</t>
  </si>
  <si>
    <t>Val. G</t>
  </si>
  <si>
    <t>P/N déposé</t>
  </si>
  <si>
    <t>S/N déposé</t>
  </si>
  <si>
    <t>P/N posé</t>
  </si>
  <si>
    <t>S/N posé</t>
  </si>
  <si>
    <t>Certificat de conformité</t>
  </si>
  <si>
    <t>Date de fab/RG/PB :</t>
  </si>
  <si>
    <t>Heures depuis fab/RG/PB :</t>
  </si>
  <si>
    <t>Heures totales :</t>
  </si>
  <si>
    <t>Formulaire du 30 avril 2014</t>
  </si>
  <si>
    <t>Les travaux ont été sous traités.</t>
  </si>
  <si>
    <t>Nom</t>
  </si>
  <si>
    <t>Adresse</t>
  </si>
  <si>
    <t>Référence dossier de visite</t>
  </si>
  <si>
    <t>N° du certificat d'APRS</t>
  </si>
  <si>
    <t>Avant de signer l'APRS, mentionner sur le carnet de route " Les travaux libérés ont fait l'objet d'une vérification générale de sécurité conformément au MA 402 F ".</t>
  </si>
  <si>
    <t>Les CN, BS, SI, SL ont été appliqués suivant liste pages n° 1 et 2.</t>
  </si>
  <si>
    <t>Les travaux supplémentaires et / ou les modifications ont été appliquées suivant la liste pages n° 2 et 3.</t>
  </si>
  <si>
    <t>Les travaux reportés sont listés page n° 3 et mentionnés au carnet de route et au livret d'aéronef.</t>
  </si>
  <si>
    <t>La courbe de compensation compas est en place dans la cabine, les plaquettes réglementaires sont en place.</t>
  </si>
  <si>
    <t>Les opérations d'entretien ont été effectuées suivant l'annexe au bon de lancement jointe</t>
  </si>
  <si>
    <t>Les débattements de gouvernes ont été relevés suivant l'annexe n° 1 jointe.</t>
  </si>
  <si>
    <t>Les tensions des câbles ont été relevées suivant l'annexe n° 1 jointe.</t>
  </si>
  <si>
    <t>Un contrôle " Alternative TBO " a été effectué suivant annexe n° 2.1 jointe.</t>
  </si>
  <si>
    <t>Une inspection anti-corrosion du moteur a été effectuée suivant l'annexe n° 2.2 jointe.</t>
  </si>
  <si>
    <t>Une pesée a été effectuée suivant l'annexe n° 3 jointe.</t>
  </si>
  <si>
    <t>Un vol de contrôle a été effectué suivant l'annexe n° 4 jointe.</t>
  </si>
  <si>
    <t>Nomin.</t>
  </si>
  <si>
    <t>Maxi.</t>
  </si>
  <si>
    <t>Échéance</t>
  </si>
  <si>
    <t>Visa</t>
  </si>
  <si>
    <t>Pilote</t>
  </si>
  <si>
    <t>X</t>
  </si>
  <si>
    <t>Magnéto gauche</t>
  </si>
  <si>
    <t>Magnéto droite</t>
  </si>
  <si>
    <t>Aéroclub du Gaillacois</t>
  </si>
  <si>
    <t>Mail RS OSAC</t>
  </si>
  <si>
    <t>RN adj.</t>
  </si>
  <si>
    <t>Personnel</t>
  </si>
  <si>
    <t>Onglets des fichiers liés</t>
  </si>
  <si>
    <t>Récap dossier avion</t>
  </si>
  <si>
    <t>Fiche avion</t>
  </si>
  <si>
    <t>Récap des doc</t>
  </si>
  <si>
    <t>Section 6</t>
  </si>
  <si>
    <t>F-GBKS</t>
  </si>
  <si>
    <t>Révision</t>
  </si>
  <si>
    <t>Amendement</t>
  </si>
  <si>
    <t>Gouverne</t>
  </si>
  <si>
    <t>Débat.</t>
  </si>
  <si>
    <t>Tol.</t>
  </si>
  <si>
    <t>Valeur</t>
  </si>
  <si>
    <t>Doc avion</t>
  </si>
  <si>
    <t>Doc moteur</t>
  </si>
  <si>
    <t>Doc hélice</t>
  </si>
  <si>
    <t>Doc magnétos</t>
  </si>
  <si>
    <t>Immatriculations suivies</t>
  </si>
  <si>
    <t>F-TEST</t>
  </si>
  <si>
    <t>TRAVAUX SUPPLEMENTAIRES PROGRAMMES</t>
  </si>
  <si>
    <t>MOTEUR</t>
  </si>
  <si>
    <t>Choisies</t>
  </si>
  <si>
    <t>Lancé auto</t>
  </si>
  <si>
    <t>A lancer supp</t>
  </si>
  <si>
    <t>F-GCAR</t>
  </si>
  <si>
    <t>F-GDYA</t>
  </si>
  <si>
    <t>F-GKBO</t>
  </si>
  <si>
    <t>F-HBPY</t>
  </si>
  <si>
    <t>Manuel NAJAR</t>
  </si>
  <si>
    <t>Jean R. GIMENEZ</t>
  </si>
  <si>
    <t>Intervenant 1</t>
  </si>
  <si>
    <t>Intervenant 2</t>
  </si>
  <si>
    <t>Intervenant 3</t>
  </si>
  <si>
    <t>Intervenant 4</t>
  </si>
  <si>
    <t>Intervenant 5</t>
  </si>
  <si>
    <t>A.MANN</t>
  </si>
  <si>
    <t>FR66.006687</t>
  </si>
  <si>
    <t>Certif. de conf.</t>
  </si>
  <si>
    <t>TCCA Form 24-0078</t>
  </si>
  <si>
    <t>APRSseur 1</t>
  </si>
  <si>
    <t>APRSseur 2</t>
  </si>
  <si>
    <t>APRSseur 3</t>
  </si>
  <si>
    <t>APRSseur 4</t>
  </si>
  <si>
    <t>APRSseur 5</t>
  </si>
  <si>
    <t>Documents libératoires</t>
  </si>
  <si>
    <t>EASA form one</t>
  </si>
  <si>
    <t>JAA form one</t>
  </si>
  <si>
    <t>FAA form 8130-3</t>
  </si>
  <si>
    <t>TCCA form one</t>
  </si>
  <si>
    <t>Statut des travaux</t>
  </si>
  <si>
    <t>L'Approbation Pour Remise en Service a été signée par l'atelier suivant les annexes n° 6 et 6.1 jointes.</t>
  </si>
  <si>
    <t>Un test intermédiaire de la chaine ATC a été effectué suivant l'annexe 5 jointe.</t>
  </si>
  <si>
    <t>Sous traité</t>
  </si>
  <si>
    <t>manu.cath@live.fr</t>
  </si>
  <si>
    <t>SITUATION DE L'APPAREIL A L'ISSUE DES TRAVAUX</t>
  </si>
  <si>
    <t>TRAVAUS SUPPLEMENTAIRES NON PROGRAMMES</t>
  </si>
  <si>
    <t>Pas de travaux supplémentaires non programmés</t>
  </si>
  <si>
    <t>TRAVAUX REPORTES</t>
  </si>
  <si>
    <t>TRAVAUX ANNULES</t>
  </si>
  <si>
    <t>DEPOSES / REPOSES D'EQUIPEMENTS</t>
  </si>
  <si>
    <t>DEPOSES / REPOSES D'EQUIPEMENTS (suite)</t>
  </si>
  <si>
    <t>TRAVAUX SOUS-TRAITES</t>
  </si>
  <si>
    <t>VERIFICATION GENERALE DE SECURITE</t>
  </si>
  <si>
    <t>CONTROLES FINAUX</t>
  </si>
  <si>
    <t>PROCHAINES ECHEANCES (en valeur horamètre)</t>
  </si>
  <si>
    <t>VISA DES INTERVENANTS (hors signataire de l'APRS)</t>
  </si>
  <si>
    <t>Non programmés</t>
  </si>
  <si>
    <t>Pièces à déposer</t>
  </si>
  <si>
    <t>17/2016/ST</t>
  </si>
  <si>
    <t>SOCATA</t>
  </si>
  <si>
    <t>Rallye 150 ST</t>
  </si>
  <si>
    <t>1650 heures</t>
  </si>
  <si>
    <t>Manuel d'entretien Rallye révision 10 de 1988</t>
  </si>
  <si>
    <t>Sensenisch Repair Manual SPRM 590</t>
  </si>
  <si>
    <t>Lycoming Operators Manual O320 series 60297-30</t>
  </si>
  <si>
    <t>Manuel de Maintenance magnétos séries D4300/6300</t>
  </si>
  <si>
    <t>BS Rallye n° 133-2</t>
  </si>
  <si>
    <t>BS Rallye n° 145-1</t>
  </si>
  <si>
    <t>BS Rallye n° 155-27 § E.1</t>
  </si>
  <si>
    <t>BS Rallye n° 155-27 § E.2</t>
  </si>
  <si>
    <t>BS Rallye n° 156-71</t>
  </si>
  <si>
    <t>BS Rallye n° 150-32 Rev 3</t>
  </si>
  <si>
    <t>Sans</t>
  </si>
  <si>
    <t/>
  </si>
  <si>
    <t>Alternateur - RG</t>
  </si>
  <si>
    <t>Balise de détresse - Test fonctionnel</t>
  </si>
  <si>
    <t>Pompe à essence - RG</t>
  </si>
  <si>
    <t>Hélice - RG</t>
  </si>
  <si>
    <t>Moteur - RG</t>
  </si>
  <si>
    <t>Tachymètre - Passage au banc</t>
  </si>
  <si>
    <t>Magnéto gauche - RG</t>
  </si>
  <si>
    <t>Magnéto droite - RG</t>
  </si>
  <si>
    <t>Carburateur - RG</t>
  </si>
  <si>
    <t>Silencieux - RG</t>
  </si>
  <si>
    <t>Démarreur - RG</t>
  </si>
  <si>
    <t>05-00</t>
  </si>
  <si>
    <t>GENERALITES</t>
  </si>
  <si>
    <t>05-01</t>
  </si>
  <si>
    <t>Effectuer un vol de contrôle en sortie de visite. Au cours du vol, noter les paramètres sur un compte rendu et tous les résultats</t>
  </si>
  <si>
    <t>21-00</t>
  </si>
  <si>
    <t>CONDITIONNEMENT D'AIR</t>
  </si>
  <si>
    <t>21-01</t>
  </si>
  <si>
    <t>Examen visuel des manches d'admission d'air frais. Fonctionnement des ouies d'entrée d'air et des commandes associées</t>
  </si>
  <si>
    <t>21-02</t>
  </si>
  <si>
    <t>Examen détaillé des boas et du système de chauffage, leurs fixations, étanchéité à l'oxyde de carbone, et commandes associées</t>
  </si>
  <si>
    <t>21-04</t>
  </si>
  <si>
    <t>Vérification manuelle du fonctionnement des commandes de climatisation</t>
  </si>
  <si>
    <t>21-05</t>
  </si>
  <si>
    <t>Inspection visuelle de la commande d'aération sur la verrière mobile. Tension du câble d'ouverture du volet de réglage</t>
  </si>
  <si>
    <t>23-00</t>
  </si>
  <si>
    <t>COMMUNICATIONS</t>
  </si>
  <si>
    <t>23-01</t>
  </si>
  <si>
    <t>Examiner visuellement la fixation des aériens. Etat des antennes (corrosions)</t>
  </si>
  <si>
    <t>23-02</t>
  </si>
  <si>
    <t xml:space="preserve">Test de la balise de détresse </t>
  </si>
  <si>
    <t>24-00</t>
  </si>
  <si>
    <t>GENERATION ELECTRIQUE</t>
  </si>
  <si>
    <t>24-01</t>
  </si>
  <si>
    <t>Vérification du niveau de l'électrolyte de la batterie. Vérification de l'état des cosses. Nettoyage éventuel</t>
  </si>
  <si>
    <t>24-04</t>
  </si>
  <si>
    <t>Dépose de la batterie, la mettre en charge.</t>
  </si>
  <si>
    <t>24-05</t>
  </si>
  <si>
    <t>Nettoyage des cosses batterie. Etat des conducteurs d'alimentation</t>
  </si>
  <si>
    <t>24-06</t>
  </si>
  <si>
    <t>Examen détaillé des charbons de l'alternateur (usure).</t>
  </si>
  <si>
    <t>24-07</t>
  </si>
  <si>
    <t>Examen détaillé des câblages électriques et de leur fixations (pour usure ou interférences), des boîtes de raccordement, fusibles, disjoncteurs, contacteurs (pour état et fonctionnement). Mises à la masse</t>
  </si>
  <si>
    <t>24-08</t>
  </si>
  <si>
    <t>Examen détaillé des câblages électriques et raccordements dans le fond du fuselage arrière (interférences)</t>
  </si>
  <si>
    <t>24-09</t>
  </si>
  <si>
    <t>Vérifier la présence de fusibles de rechange (le cas échéant) ou examen visuel des disjoncteurs (état et fonctionnement)</t>
  </si>
  <si>
    <t>24-10</t>
  </si>
  <si>
    <t>Essai, mesure de l'isolement des conducteurs (MEGOHMETRE)</t>
  </si>
  <si>
    <t>25-00</t>
  </si>
  <si>
    <t>AMENAGEMENTS</t>
  </si>
  <si>
    <t>25-01</t>
  </si>
  <si>
    <t>Examen visuel des sièges pilote et co-pilote et des systèmes de réglage de position et blocage associé</t>
  </si>
  <si>
    <t>25-02</t>
  </si>
  <si>
    <t>Examen détaillé, après dépose, des sièges pilote et co-pilote pour état des fixations, blocages, dossiers, pour criques</t>
  </si>
  <si>
    <t>25-03</t>
  </si>
  <si>
    <t>Examen du siège arrière (ancrage fixation)</t>
  </si>
  <si>
    <t>25-04</t>
  </si>
  <si>
    <t>Examen détaillé, après dépose, du siège arrière</t>
  </si>
  <si>
    <t>25-05</t>
  </si>
  <si>
    <t>Examen visuel des ceintures de sécurité et harnais pour état, usure. Vérification de la boucle pour fonctionnement, fixations ceintures et harnais</t>
  </si>
  <si>
    <t>25-06</t>
  </si>
  <si>
    <t>Nettoyage éventuel et examen détaillé des ceintures, harnais et boucles. Remplacement des ceintures en mauvais état</t>
  </si>
  <si>
    <t>25-07</t>
  </si>
  <si>
    <t>Dépose des tapis de sol ou moquettes, nettoyage éventuel</t>
  </si>
  <si>
    <t>25-08</t>
  </si>
  <si>
    <t>Examen visuel au poste de pilotage de la présence et de la lisibilité des plaquettes indicatives réglementaires suivant fiche de navigabilité, manuel de vol ou CN soit, à titre permanent ou temporaire suivant CN</t>
  </si>
  <si>
    <t>25-09</t>
  </si>
  <si>
    <t>Examen visuel dans la cabine, soute à bagages et extérieur de la présence des plaquettes réglementaires</t>
  </si>
  <si>
    <t>25-10</t>
  </si>
  <si>
    <t>Repose des tapis de sol, moquettes et sièges</t>
  </si>
  <si>
    <t>27-00</t>
  </si>
  <si>
    <t>COMMANDES DE VOL</t>
  </si>
  <si>
    <t>27-01</t>
  </si>
  <si>
    <t>Examen visuel des commandes de vol. Vérifier manuellement le fonctionnement des gouvernes</t>
  </si>
  <si>
    <t>27-02</t>
  </si>
  <si>
    <t>Vérification de la tension des commandes (cordes à piano)</t>
  </si>
  <si>
    <t>27-03</t>
  </si>
  <si>
    <t>Vérifier le bon état des butées de commandes de vol, le cas échéant</t>
  </si>
  <si>
    <t>27-04</t>
  </si>
  <si>
    <t>Débrancher les commandes de vol. Vérification sur toute la longueur et examen pour épingles, usure, corrosions (commandes souples). Frottement, usure, corrosion, jeux (commandes rigides), état des cosses, rotules</t>
  </si>
  <si>
    <t>27-05</t>
  </si>
  <si>
    <t>Examen détaillé des poulies, renvois, chaînes et pignons pour usure, rivets ébranlés. Contrôle du jeu des roulements, des palonniers, supports de palonniers, du manche, des rotules ou cardans de manche</t>
  </si>
  <si>
    <t>27-06</t>
  </si>
  <si>
    <t>Examen aux passages de cloison pour usure. Examen des guides câbles pour usure</t>
  </si>
  <si>
    <t>27-07</t>
  </si>
  <si>
    <t>TACHE CRITIQUE : Rebrancher les commandes. Contrôle de la tension des câbles le cas échéant</t>
  </si>
  <si>
    <t>27-08</t>
  </si>
  <si>
    <t>Essai de fonctionnement des volets pour réglage, course.</t>
  </si>
  <si>
    <t>27-09</t>
  </si>
  <si>
    <t>Après dépose, examen de la chaîne de commande des volets pour état (usure, corrosion)</t>
  </si>
  <si>
    <t>27-10</t>
  </si>
  <si>
    <t>Vérification des débattements des ailerons et des volets, noter le résultat. Vérification visuelle de la position des volets (angle identique). Vérifier cette position avec le cran correspondant au poste pilote, ou avec l'indicateur, le cas échéant</t>
  </si>
  <si>
    <t>27-11</t>
  </si>
  <si>
    <t>Examen visuel de l'état du revêtement des becs de bord d'attaque pour déformation, criques, déchirures</t>
  </si>
  <si>
    <t>27-12</t>
  </si>
  <si>
    <t>Examen visuel de la position des becs par rapport au profil (becs fermés) vrillage correct, voir BS 14/1</t>
  </si>
  <si>
    <t>27-13</t>
  </si>
  <si>
    <t>Examen approfondi du revêtement et structure des becs pour déformation, criques, corrosion</t>
  </si>
  <si>
    <t>27-14</t>
  </si>
  <si>
    <t>Sortie des becs, examen visuel des bras coulissants, des galets (jeu), des axes de liaison, des dash pots, colliers de commande de conjugaison, suivant BS 14/1</t>
  </si>
  <si>
    <t>27-15</t>
  </si>
  <si>
    <t>Examen détaillé après dépose des éléments constituants des becs de fente, et mécanisme</t>
  </si>
  <si>
    <t>27-16</t>
  </si>
  <si>
    <t>Remontage des becs, régler et mesurer le décalage par rapport au profil</t>
  </si>
  <si>
    <t>27-17</t>
  </si>
  <si>
    <t>Examen visuel des poulies d'extrémité des câbles</t>
  </si>
  <si>
    <t>27-18</t>
  </si>
  <si>
    <t>Examen visuel de la bielle de commande de profondeur (état des rivets-jeux)</t>
  </si>
  <si>
    <t>27-19</t>
  </si>
  <si>
    <t>Examen visuel du guignol de commande de profondeur suivant BS 89</t>
  </si>
  <si>
    <t>27-20</t>
  </si>
  <si>
    <t>Examen visuel de la bielle de commande d'aileron au passage des galets (usure) suivant BS 33</t>
  </si>
  <si>
    <t>27-21</t>
  </si>
  <si>
    <t>Examen visuel des bras supports d'ailerons et des articulations</t>
  </si>
  <si>
    <t>27-22</t>
  </si>
  <si>
    <t>Examen visuel du jeu des galets dans la glissière de volets. S'assurer de leur montage correct, BS 131</t>
  </si>
  <si>
    <t>27-23</t>
  </si>
  <si>
    <t>Examen visuel du vérin électrique de commande de volets et micro rupteurs de fin de course (appareils équipés)</t>
  </si>
  <si>
    <t>27-24</t>
  </si>
  <si>
    <t>Examen visuel des articulations du système de commande des volets (absence de jeu)</t>
  </si>
  <si>
    <t>27-25</t>
  </si>
  <si>
    <t>Commande manuelle pour handicapés (malonier). Graissage du tube coulissant</t>
  </si>
  <si>
    <t>27-26</t>
  </si>
  <si>
    <t>Commande manuelle pour handicapés (malonier).Examen visuel de la timonerie de commande de direction et des gaz. Absence de points durs</t>
  </si>
  <si>
    <t>27-27</t>
  </si>
  <si>
    <t>Freinage manuel pour handicapés : vérification fonctionnement et état (câbles, crémaillère)</t>
  </si>
  <si>
    <t>28-00</t>
  </si>
  <si>
    <t>CIRCUIT CARBURANT</t>
  </si>
  <si>
    <t>28-01</t>
  </si>
  <si>
    <t>Examen visuel des bouchons de réservoirs (marquage, étanchéité, joint)</t>
  </si>
  <si>
    <t>28-02</t>
  </si>
  <si>
    <t>Examen visuel des réservoirs pour fuites, fixations</t>
  </si>
  <si>
    <t>28-03</t>
  </si>
  <si>
    <t>Vidange des réservoirs. Examen interne pour corrosion, pollution et externe pour fixations, déformations</t>
  </si>
  <si>
    <t>28-04</t>
  </si>
  <si>
    <t>Examen détaillé des circuits de carburant, fuite, usure, vieillissement ou déformation des tuyauteries. Examen visuel dans le fond du fuselage des canalisations du décanteur, état, absence de fuites</t>
  </si>
  <si>
    <t>28-06</t>
  </si>
  <si>
    <t>Essai de la pompe électrique (fonctionnement, pression, débit) contrôle du fonctionnement des témoins si appareil équipé</t>
  </si>
  <si>
    <t>28-07</t>
  </si>
  <si>
    <t>Examen visuel de l'élément filtrant de la pompe de gavage, et de son joint</t>
  </si>
  <si>
    <t>28-08</t>
  </si>
  <si>
    <t>Examen visuel des mises à l'air libre (obturation). Etat des circuits (tuyauteries, raccords)</t>
  </si>
  <si>
    <t>28-09</t>
  </si>
  <si>
    <t>Examen visuel des robinets pour fonctionnement, fixation, étanchéité, marquage position correcte avec réservoir sélectionné. Etanchéité robinet coupe feu</t>
  </si>
  <si>
    <t>28-10</t>
  </si>
  <si>
    <t>Essai du fonctionnement des jaugeurs électriques</t>
  </si>
  <si>
    <t>28-11</t>
  </si>
  <si>
    <t>Après dépose examen visuel du flotteur du jaugeur pour état</t>
  </si>
  <si>
    <t>28-12</t>
  </si>
  <si>
    <t>Etalonnage des jaugeurs</t>
  </si>
  <si>
    <t>31-00</t>
  </si>
  <si>
    <t>INSTRUMENTS</t>
  </si>
  <si>
    <t>31-01</t>
  </si>
  <si>
    <t>Examen visuel des fixations et amortisseurs du tableau de bord</t>
  </si>
  <si>
    <t>31-02</t>
  </si>
  <si>
    <t>Examen visuel des IB pour fixation, marquage et lisibilité</t>
  </si>
  <si>
    <t>31-04</t>
  </si>
  <si>
    <t>Vérification du tube Pitot, obturation, fixation et position corrects</t>
  </si>
  <si>
    <t>31-05</t>
  </si>
  <si>
    <t>Examen détaillé des tuyauteries pression totale et statique</t>
  </si>
  <si>
    <t>31-06</t>
  </si>
  <si>
    <t>Examen des prises statiques (obturation)</t>
  </si>
  <si>
    <t>31-07</t>
  </si>
  <si>
    <t>Vérifier la présence de la courbe de compensation du compas</t>
  </si>
  <si>
    <t>31-09</t>
  </si>
  <si>
    <t>Purge du circuit anémomètrique par les 2 drains sous fuselage en avant du longeron</t>
  </si>
  <si>
    <t>31-10</t>
  </si>
  <si>
    <t>Après dépose du capot devant pare brise (ATA 53), inspection visuelle des connections et raccords des instruments de bord (serrage des câbles électriques des raccords) état des tuyauteries souples</t>
  </si>
  <si>
    <t>32-00</t>
  </si>
  <si>
    <t>TRAINS D'ATTERRISSAGE</t>
  </si>
  <si>
    <t>32-01</t>
  </si>
  <si>
    <t>Atterrisseurs principaux : dépose des carénages de roues et de jambes de train (démontage partiel le cas échéant) pour accès aux amortisseurs, freins, etc…</t>
  </si>
  <si>
    <t>32-03</t>
  </si>
  <si>
    <t>Atterrisseurs principaux : avions équipés d'amortisseurs hydrauliques (items 04 à 14)</t>
  </si>
  <si>
    <t>32-04</t>
  </si>
  <si>
    <t>Atterrisseurs principaux : examen visuel des fûts de trains, corps d'amortisseurs, tiges coulissantes (fuites, corrosion, piqûres), compas, freinage des composants (avion au sol).</t>
  </si>
  <si>
    <t>32-05</t>
  </si>
  <si>
    <t>Atterrisseurs principaux : examen visuel des bras balanciers (déformation, jeu des articulations). Suivant couples de serrage du manuel d'entretien, vérifier le serrage de toutes les fixations (train avant également)</t>
  </si>
  <si>
    <t>32-06</t>
  </si>
  <si>
    <t>Atterrisseurs principaux : examen visuel des boulons d'attache de train (avion au sol)</t>
  </si>
  <si>
    <t>32-07</t>
  </si>
  <si>
    <t>Atterrisseurs principaux : essai du libre débattement du bras de fusée après avoir débranché l'amortisseur, jeu des attaches amortisseurs (train avant également). Examen des bagues de tourillonnement</t>
  </si>
  <si>
    <t>32-08</t>
  </si>
  <si>
    <t>Atterrisseurs principaux : contrôle de la pression des amortisseurs de train principal (et à la demande)</t>
  </si>
  <si>
    <t>32-09</t>
  </si>
  <si>
    <t>Atterrisseurs principaux : vérification visuelle de la course des amortisseurs</t>
  </si>
  <si>
    <t>32-10</t>
  </si>
  <si>
    <t>Atterrisseurs principaux : dépose de la tige amortisseur, remplacement des joints toriques, examen interne détaillé du corps d'amortisseur</t>
  </si>
  <si>
    <t>32-11</t>
  </si>
  <si>
    <t>Atterrisseurs principaux : remplissage des amortisseurs</t>
  </si>
  <si>
    <t>32-12</t>
  </si>
  <si>
    <t>Atterrisseurs principaux : dépose pour examen détaillé et révision éventuelle. Examen détaillé des fûts d'atterrisseur principal pour ressuage, " MELT-L-CHECK " ou équivalent dans la zone située autour de l'attache supérieure d'amortisseur et au-dessus de celle-ci, BS 32 et 48</t>
  </si>
  <si>
    <t>32-13</t>
  </si>
  <si>
    <t>Atterrisseurs principaux : ressuage des fûts de trains et des compas, après décapage</t>
  </si>
  <si>
    <t>32-14</t>
  </si>
  <si>
    <t>Atterrisseurs principaux : inspection détaillée des attaches de train et des soudures sur la structure</t>
  </si>
  <si>
    <t>32-15</t>
  </si>
  <si>
    <t>Atterrisseurs principaux : remontage du train principal (avions équipés d'amortisseurs hydrauliques)</t>
  </si>
  <si>
    <t>32-16</t>
  </si>
  <si>
    <t>Atterrisseur avant : vérification visuelle de la course de l'amortisseur, avion au sol</t>
  </si>
  <si>
    <t>32-17</t>
  </si>
  <si>
    <t>Atterrisseur avant : dépose des carénages de roue avant et jambe de train, état du pneu, avion au sol</t>
  </si>
  <si>
    <t>32-18</t>
  </si>
  <si>
    <t>Atterrisseur avant : examen visuel du fût de train avant, corps d'amortisseur, tige coulissante, pour fuites, corrosions, piqûres - compas, anti-shimmy - freinage des composants.</t>
  </si>
  <si>
    <t>32-19</t>
  </si>
  <si>
    <t>Atterrisseur avant : examen visuel des pattes supports de carénage train avant (si train avant soudé suivant BS 144)</t>
  </si>
  <si>
    <t>32-20</t>
  </si>
  <si>
    <t>Atterrisseur avant : examen visuel du sertissage de la bague de reprise de l'amortisseur avant. Examiner visuellement l'appui des deux branches du ressort de rappel dans l'axe. Effectuer les vérifications du train avant selon BS 42</t>
  </si>
  <si>
    <t>32-21</t>
  </si>
  <si>
    <t>Atterrisseur avant : examen visuel des fixations de train avant sur cloison pare-feu, sur bâti moteur, pour état des soudures et des boulons</t>
  </si>
  <si>
    <t>32-22</t>
  </si>
  <si>
    <t>Atterrisseur avant : examen détaillé des équerres de fixation</t>
  </si>
  <si>
    <t>32-23</t>
  </si>
  <si>
    <t>Atterrisseur avant : contrôle de la pression de l'amortisseur</t>
  </si>
  <si>
    <t>32-24</t>
  </si>
  <si>
    <t>Atterrisseur avant : remplissage de l'amortisseur</t>
  </si>
  <si>
    <t>32-25</t>
  </si>
  <si>
    <t>Atterrisseur avant : dépose pour examen détaillé et révision annuelle</t>
  </si>
  <si>
    <t>32-26</t>
  </si>
  <si>
    <t>Atterrisseur avant : démontage des éléments du train avant pour inspection détaillée : examen interne, remplacement des joints toriques et coupelles. Etat du palonnier d'orientation</t>
  </si>
  <si>
    <t>32-27</t>
  </si>
  <si>
    <t>Atterrisseur avant : ressuage du fût et des compas, après décapage</t>
  </si>
  <si>
    <t>32-28</t>
  </si>
  <si>
    <t>Atterrisseur avant : inspection détaillée des attaches, soit sur cloison pare-feu, pour criques, ovalisation, usure des attaches, soit sur bâti moteur, pour état des soudures</t>
  </si>
  <si>
    <t>32-29</t>
  </si>
  <si>
    <t>Atterrisseur avant : révision générale de l'anti-shimmy (si équipé)</t>
  </si>
  <si>
    <t>32-30</t>
  </si>
  <si>
    <t>Atterrisseur avant : remontage des éléments déposés</t>
  </si>
  <si>
    <t>32-31</t>
  </si>
  <si>
    <t>Atterrisseur avant : contrôle de l'efficacité de l'anti-shimmy (si équipé)</t>
  </si>
  <si>
    <t>32-32</t>
  </si>
  <si>
    <t>Pneus : examen visuel pour usure, coupures, pression. Remplacement si nécessaire</t>
  </si>
  <si>
    <t>32-33</t>
  </si>
  <si>
    <t>Roues : examen visuel pour criques, usure par frottement, chocs</t>
  </si>
  <si>
    <t>32-34</t>
  </si>
  <si>
    <t>Roues : dépose pour examen détaillé des roulements, après nettoyage, pour usure. Graissage. ATTENTION : certains roulements étanches ne peuvent pas être nettoyés au white spirit ou autres hydrocarbures.</t>
  </si>
  <si>
    <t>32-35</t>
  </si>
  <si>
    <t>Roues : dépose des pneus, démontage des roues. Examen visuel des flasques, boulons de fixation, roulements. Examen interne des pneus. Etat des chambres.</t>
  </si>
  <si>
    <t>32-36</t>
  </si>
  <si>
    <t>Roues : remontage, état de la valve, pression</t>
  </si>
  <si>
    <t>32-37</t>
  </si>
  <si>
    <t>Roues : examen visuel du balourd de la roue avant, s'assurer que le triangle d'équilibre est à l'opposé de la valve de gonflage</t>
  </si>
  <si>
    <t>32-39</t>
  </si>
  <si>
    <t>Roues : examen visuel du jeu latéral de la roue avant</t>
  </si>
  <si>
    <t>32-40</t>
  </si>
  <si>
    <t>Freins : examen visuel des plaquettes pour usure. Etat des disques ou des tambours</t>
  </si>
  <si>
    <t>32-41</t>
  </si>
  <si>
    <t>Freins : examen visuel des tuyauteries pour entailles, usure, fuites. Examen visuel du circuit hydraulique</t>
  </si>
  <si>
    <t>32-43</t>
  </si>
  <si>
    <t>Freins : examen détaillé du bloc de frein et du maître cylindre - révision si nécessaire, remplacement des joints après dépose des éléments, rinçage du circuit, remontage des éléments déposés, remplissage du circuit hydraulique et purge</t>
  </si>
  <si>
    <t>32-44</t>
  </si>
  <si>
    <t>Freins : examen visuel de la commande de frein de parc - état du câble - examen visuel du bloc de frein de parc (si installé).</t>
  </si>
  <si>
    <t>32-45</t>
  </si>
  <si>
    <t>Freins : Dépose du bloc de frein de parc pour révision ou remise en état, puis remontage</t>
  </si>
  <si>
    <t>33-00</t>
  </si>
  <si>
    <t>ECLAIRAGE</t>
  </si>
  <si>
    <t>33-01</t>
  </si>
  <si>
    <t>Examen du fonctionnement de l'éclairage intérieur, tableau de bord</t>
  </si>
  <si>
    <t>33-02</t>
  </si>
  <si>
    <t>Examen du fonctionnement feux de position, phare d'atterrissage, anti-collision</t>
  </si>
  <si>
    <t>33-03</t>
  </si>
  <si>
    <t>Examen visuel des supports, câblage et circuits</t>
  </si>
  <si>
    <t>33-04</t>
  </si>
  <si>
    <t>Examen détaillé du circuit d'éclairage, essai de continuité : étanchéité des verrines</t>
  </si>
  <si>
    <t>34-00</t>
  </si>
  <si>
    <t>RADIONAVIGATION</t>
  </si>
  <si>
    <t>34-01</t>
  </si>
  <si>
    <t>Examen visuel des instruments : horizon, bille aiguille pour fixation et état - lisibilité</t>
  </si>
  <si>
    <t>36-00</t>
  </si>
  <si>
    <t>PNEUMATIQUE</t>
  </si>
  <si>
    <t>36-01</t>
  </si>
  <si>
    <t>Examen visuel de la pompe à vide, fixation, état et  nettoyage du filtre</t>
  </si>
  <si>
    <t>36-02</t>
  </si>
  <si>
    <t>Remplacer les filtres</t>
  </si>
  <si>
    <t>36-03</t>
  </si>
  <si>
    <t>Examen de l'état, de la fixation et du réglage du régulateur de dépression</t>
  </si>
  <si>
    <t>36-04</t>
  </si>
  <si>
    <t>Examen du fonctionnement du circuit de dépression au point fixe. Contrôle au manomètre.</t>
  </si>
  <si>
    <t>52-00</t>
  </si>
  <si>
    <t>VERRIERE</t>
  </si>
  <si>
    <t>52-01</t>
  </si>
  <si>
    <t>Examen visuel de la verrière : état général, criques, fonctionnement des charnières, des galets sur la structure, des pions et butées, de la serrure, étanchéité, examen visuel des arceaux de verrière et des joints (étanchéité à la pluie)</t>
  </si>
  <si>
    <t>52-02</t>
  </si>
  <si>
    <t>Dépose de la verrière pour examen détaillé, usure des galets, graissage, réfection des garnitures d'étanchéité. Remplacement du plexiglas en cas criques, crazing, déformation. Fonctionnement des serrures</t>
  </si>
  <si>
    <t>52-03</t>
  </si>
  <si>
    <t>Inspection visuelle câble de commande et du verrouillage de la verrière</t>
  </si>
  <si>
    <t>52-04</t>
  </si>
  <si>
    <t>Après nettoyage, inspection visuelle du fonctionnement de la verrière sur le rail supérieur (glissement doux) et de son engagement dans les deux rails inférieurs. Inspection visuelle des deux doigts inférieurs à l'arrière de la verrière. Absence de criques et d'entailles</t>
  </si>
  <si>
    <t>52-05</t>
  </si>
  <si>
    <t>Inspection visuelle du pare brise (criques, crazing, visibilité). Nettoyage</t>
  </si>
  <si>
    <t>52-06</t>
  </si>
  <si>
    <t>Inspection détaillée du pare brise et de ses fixations après nettoyage et dégarnissage (si nécessaire)</t>
  </si>
  <si>
    <t>53-00</t>
  </si>
  <si>
    <t>FUSELAGE</t>
  </si>
  <si>
    <t>53-01</t>
  </si>
  <si>
    <t>Examen visuel du revêtement extérieur pour déformation, rivets ébranlés, points de soudure, collages (le cas échéant). Remplacer les vis oxydées</t>
  </si>
  <si>
    <t>53-02</t>
  </si>
  <si>
    <t>Dépose des planchers ou des portes de visite. Dégarnissage total ou partiel selon les types d'appareil</t>
  </si>
  <si>
    <t>53-03</t>
  </si>
  <si>
    <t>Dépose de l'arête dorsale, des raccordements d'ailes (Karman), du cône arrière et karmans latéraux de dérive, de la porte accès du fuselage arrière et du capot devant le pare brise</t>
  </si>
  <si>
    <t>53-04</t>
  </si>
  <si>
    <t>Examen du revêtement interne, des lisses et couples, pour état (rivets ébranlés, corrosion)</t>
  </si>
  <si>
    <t>53-06</t>
  </si>
  <si>
    <t>Après dépose de la batterie, vérifier le bac de la batterie et les revêtements adjacents pour écoulement d'électrolyte. Etat des ventilations. Apporter une attention particulière à la cloison pare feu, au bâti moteur et aux équipements adjacents</t>
  </si>
  <si>
    <t>53-07</t>
  </si>
  <si>
    <t>Rincer le bac de la batterie - neutraliser les attaques chimiques</t>
  </si>
  <si>
    <t>53-08</t>
  </si>
  <si>
    <t>Examen détaillé après dépose des carénages, Karmans, cône arrière pour criques, ovalisation des fixations, corrosion ou déchirures</t>
  </si>
  <si>
    <t>53-09</t>
  </si>
  <si>
    <t>Examen détaillé des fixations et supports des équipements (rivets, criques, corrosions) et du fond de coque pour corrosion</t>
  </si>
  <si>
    <t>53-10</t>
  </si>
  <si>
    <t>Examen visuel des rails de fixation des sièges (usure, corrosion, déformations fixations) et des ferrures d'attaches</t>
  </si>
  <si>
    <t>53-11</t>
  </si>
  <si>
    <t>Examen des ferrures d'attaches des ceintures de sécurité (déformations, corrosion, criques)</t>
  </si>
  <si>
    <t>53-12</t>
  </si>
  <si>
    <t>Examen détaillé des attaches de plan fixe horizontal et vertical (ou empennage papillon le cas échéant)</t>
  </si>
  <si>
    <t>53-13</t>
  </si>
  <si>
    <t>Examen approfondi des ferrures d'attache aile/fuselage (corrosion), ovalisation rayures ou marquages, criques</t>
  </si>
  <si>
    <t>53-14</t>
  </si>
  <si>
    <t>Remontage des planchers, portes de visites, garnissages</t>
  </si>
  <si>
    <t>53-16</t>
  </si>
  <si>
    <t>Inspection détaillée des renforts de passage de longerons de voilure dans fuselage (pour corrosion), BS 101</t>
  </si>
  <si>
    <t>53-17</t>
  </si>
  <si>
    <t>Remontage des éléments déposés</t>
  </si>
  <si>
    <t>54-00</t>
  </si>
  <si>
    <t>COMPARTIMENT MOTEUR</t>
  </si>
  <si>
    <t>54-01</t>
  </si>
  <si>
    <t>Examen visuel de la cloison pare feu, étanchéité et fixation, déformations éventuelles, étanchéité, supports de fixation d'équipements, passages de cloisons des commandes, tuyauteries et câblages</t>
  </si>
  <si>
    <t>54-02</t>
  </si>
  <si>
    <t>Examen détaillé de la structure et fixation de la cloison pare feu pour rivets ébranlés, déformations, criques, corrosion, étanchéité</t>
  </si>
  <si>
    <t>54-03</t>
  </si>
  <si>
    <t>Inspection détaillée des ferrures de fixation du bâti moteur sur la cloison pare feu (MET " L " CHECK ou ARDROX ou équivalent), BS 86</t>
  </si>
  <si>
    <t>54-04</t>
  </si>
  <si>
    <t>Vérification (loupe x10) des ferrures d'attache du bâti moteur pour criques, corrosions, ovalisations, protections. Torquage éventuel suivant instructions du constructeur</t>
  </si>
  <si>
    <t>54-05</t>
  </si>
  <si>
    <t>Vérification (loupe x10) des boulons d'attache du bâti moteur, corrosion, usure, ovalisation, protection.. Torquage éventuel suivant l'instruction du constructeur</t>
  </si>
  <si>
    <t>54-06</t>
  </si>
  <si>
    <t>Inspection visuelle des joints entre capots et cloison pare feu</t>
  </si>
  <si>
    <t>55-00</t>
  </si>
  <si>
    <t>EMPENNAGES</t>
  </si>
  <si>
    <t>55-01</t>
  </si>
  <si>
    <t>Examen visuel du revêtement plan fixe horizontal (ou plan mobile) pour déformations, criques</t>
  </si>
  <si>
    <t>55-03</t>
  </si>
  <si>
    <t>Examen détaillé du revêtement de plan fixe horizontal (ou plan mobile) pour déformations, criques, rivetages, soudures</t>
  </si>
  <si>
    <t>55-04</t>
  </si>
  <si>
    <t>Ouverture des portes de visites. Examen visuel interne plan fixe ou mobile : revêtement, nervures, lisses (corrosion, déformations, criques)</t>
  </si>
  <si>
    <t>55-05</t>
  </si>
  <si>
    <t xml:space="preserve">Vérification des ferrures d'attaches et fixations (loupe x10) </t>
  </si>
  <si>
    <t>55-06</t>
  </si>
  <si>
    <t>Examen visuel de la ferrure centrale d'attache avant au plan fixe horizontal (criques) BS 40/1</t>
  </si>
  <si>
    <t>55-07</t>
  </si>
  <si>
    <t>Contrôle de torquage des boulons de fixation (clé dynamométrique)</t>
  </si>
  <si>
    <t>55-08</t>
  </si>
  <si>
    <t>Examen des charnières de profondeur (contrôle des jeux)</t>
  </si>
  <si>
    <t>55-09</t>
  </si>
  <si>
    <t>Dépose de la profondeur si nécessaire</t>
  </si>
  <si>
    <t>55-13</t>
  </si>
  <si>
    <t>Examen du plan fixe vertical, du revêtement, pour déformations, corrosions, criques, rivetage ou soudure</t>
  </si>
  <si>
    <t>55-15</t>
  </si>
  <si>
    <t>Examen détaillé du plan fixe vertical et de ses fixations</t>
  </si>
  <si>
    <t>55-16</t>
  </si>
  <si>
    <t>Ouverture des portes de visites. Examen interne de la structure du plan fixe ou mobile : revêtement, nervures, lisses, pour criques, corrosions, déformations</t>
  </si>
  <si>
    <t>55-17</t>
  </si>
  <si>
    <t>Examen détaillé des ferrures d'attache et fixation dérive</t>
  </si>
  <si>
    <t>55-18</t>
  </si>
  <si>
    <t>Vérification torquage des boulons de fixations (clé dynamométrique)</t>
  </si>
  <si>
    <t>55-19</t>
  </si>
  <si>
    <t>Examen des paliers supports de direction (jeux)</t>
  </si>
  <si>
    <t>55-20</t>
  </si>
  <si>
    <t>Dépose de la gouverne de direction si nécessaire</t>
  </si>
  <si>
    <t>55-23</t>
  </si>
  <si>
    <t>Examen des saumons (fixation, déchirures) de plans fixes</t>
  </si>
  <si>
    <t>55-24</t>
  </si>
  <si>
    <t>Examen des flettners de direction, de profondeur, fixation des commandes, déformations, jeux</t>
  </si>
  <si>
    <t>55-25</t>
  </si>
  <si>
    <t>Examen fixation des commandes de  flettners direction et profondeur, des charnières (usure)</t>
  </si>
  <si>
    <t>55-26</t>
  </si>
  <si>
    <t xml:space="preserve">TACHE CRITIQUE : remontage des gouvernes de direction et profondeur, régler, vérifier et noter les débattements </t>
  </si>
  <si>
    <t>55-27</t>
  </si>
  <si>
    <t>Brancher les commandes de flettners direction et profondeur, régler et vérifier, noter les débattements. Vérifier les positions à l'indicateur au poste de pilotage</t>
  </si>
  <si>
    <t>57-00</t>
  </si>
  <si>
    <t>AILES</t>
  </si>
  <si>
    <t>57-01</t>
  </si>
  <si>
    <t>Dépose des saumons d'ailes G et D</t>
  </si>
  <si>
    <t>57-02</t>
  </si>
  <si>
    <t xml:space="preserve">Examen visuel de la voilure pour déformation, chocs, état des revêtements. </t>
  </si>
  <si>
    <t>57-03</t>
  </si>
  <si>
    <t>Examen visuel (rivets ébranlés) du revêtement extrados voilure et en particulier dans la zone figurant au BS 142</t>
  </si>
  <si>
    <t>57-04</t>
  </si>
  <si>
    <t>Examen détaillé du longeron principal de voilure, du faux longeron, des nervures, lisses (corrosion, déformations, torquage des boulons de fixation), après dépose des portes de visites, carénages, garnissage, au passage du longeron, si nécessaire</t>
  </si>
  <si>
    <t>57-05</t>
  </si>
  <si>
    <t>Examen visuel de la structure des réservoirs de carburant, étanchéité (si réservoirs structuraux - autre cas voir ATA 28)</t>
  </si>
  <si>
    <t>57-06</t>
  </si>
  <si>
    <t xml:space="preserve">Vérification détaillée de la structure voilure aux attaches de train principal (rivets ébranlés, déformations, oxydation) </t>
  </si>
  <si>
    <t>57-07</t>
  </si>
  <si>
    <t>Examen visuel de la zone située autour de l'attache supérieure du train principal (criques)</t>
  </si>
  <si>
    <t>57-08</t>
  </si>
  <si>
    <t>Démontage pour vérification (sondage) d'un boulon d'attache de demi-voilure (état, corrosion, fretting, serrage)</t>
  </si>
  <si>
    <t>57-09</t>
  </si>
  <si>
    <t>Examen visuel des bords d'attaque de voilure pour déformations, érosion</t>
  </si>
  <si>
    <t>57-10</t>
  </si>
  <si>
    <t>Examen visuel des bords de fuite pour déformations, corrosions</t>
  </si>
  <si>
    <t>57-11</t>
  </si>
  <si>
    <t>Examen visuel des supports et goussets de renvois de commande volets et ailerons</t>
  </si>
  <si>
    <t>57-12</t>
  </si>
  <si>
    <t>Examen détaillé des supports, renvois, glissières de volets</t>
  </si>
  <si>
    <t>57-13</t>
  </si>
  <si>
    <t xml:space="preserve">Examen visuel ailerons et volets (déformations) </t>
  </si>
  <si>
    <t>57-14</t>
  </si>
  <si>
    <t>Examen visuel des ferrures d'attaches et charnières ailerons et volets</t>
  </si>
  <si>
    <t>57-15</t>
  </si>
  <si>
    <t>Dépose des volets si nécessaire. Inspection (loupe x10) des attaches</t>
  </si>
  <si>
    <t>57-16</t>
  </si>
  <si>
    <t>Dépose des ailerons si nécessaire. Inspection (loupe x10) des charnières</t>
  </si>
  <si>
    <t>57-17</t>
  </si>
  <si>
    <t>Remontage des volets, régler, vérifier et noter les débattements</t>
  </si>
  <si>
    <t>57-18</t>
  </si>
  <si>
    <t>TACHE CRITIQUE : Remontage des ailerons, régler, vérifier et noter les débattements. Contrôle de l'équilibrage éventuellement suivant instructions du constructeur</t>
  </si>
  <si>
    <t>61-00</t>
  </si>
  <si>
    <t>HELICE</t>
  </si>
  <si>
    <t>61-01</t>
  </si>
  <si>
    <t>Dépose du cône d'hélice</t>
  </si>
  <si>
    <t>61-02</t>
  </si>
  <si>
    <t>Examen visuel du cône et du plateau pour criques, déformations, ovalisation des trous de fixations</t>
  </si>
  <si>
    <t>61-03</t>
  </si>
  <si>
    <t>Examen à la loupe des bords d'attaque et de fuite des pales à proximité des impacts. Vérifier les profondeurs maxi tolérées, les rayons de raccordement, les conditions de protection. Inspection éventuelle par ressuage suivant instructions du constructeur</t>
  </si>
  <si>
    <t>61-04</t>
  </si>
  <si>
    <t>Examen visuel du moyeu pour criques et des boulons de fixations de l'hélice, freinage</t>
  </si>
  <si>
    <t>61-09</t>
  </si>
  <si>
    <t>Examen visuel du moyeu de l'hélice, pour corrosion, criques</t>
  </si>
  <si>
    <t>71-00</t>
  </si>
  <si>
    <t>GROUPE MOTOPROPULSEUR</t>
  </si>
  <si>
    <t>71-01</t>
  </si>
  <si>
    <t>Ouverture des capots moteurs. Examen visuel des capots (fixation, rivets, boulons). Examen visuel des joints de demi-capots (déchirures, usure)</t>
  </si>
  <si>
    <t>71-02</t>
  </si>
  <si>
    <t>Examen visuel des attaches de capots (fixation, rivets, boulons)</t>
  </si>
  <si>
    <t>71-03</t>
  </si>
  <si>
    <t>Examen visuel du bâti moteur</t>
  </si>
  <si>
    <t>71-04</t>
  </si>
  <si>
    <t>Vérification détaillée du bâti moteur (déformation, criques, corrosion). Examiner avec attention les nœuds de soudure et les fixations du train avant</t>
  </si>
  <si>
    <t>71-07</t>
  </si>
  <si>
    <t xml:space="preserve">Examen visuel des déflecteurs (criques) des éléments ignifugés (déchirure). </t>
  </si>
  <si>
    <t>71-09</t>
  </si>
  <si>
    <t>Examen visuel des supports de fixation des équipements moteur sur bâti (serrage, criques)</t>
  </si>
  <si>
    <t>71-10</t>
  </si>
  <si>
    <t>Examen visuel des silent blocs (craquelures, brûlures)</t>
  </si>
  <si>
    <t>71-12</t>
  </si>
  <si>
    <t>Examen des câblages électriques, fiches, prises d'alimentation GMP. Inspecter les passages à la cloison pare feu (pour fixation, fils dénudés ou brûlés, interférences, usure)</t>
  </si>
  <si>
    <t>72-00</t>
  </si>
  <si>
    <t>72-02</t>
  </si>
  <si>
    <t>Examen visuel carters pour criques, fuites au joint</t>
  </si>
  <si>
    <t>72-03</t>
  </si>
  <si>
    <t>Examen visuel du palier avant (absence de fuites d'huile)</t>
  </si>
  <si>
    <t>72-04</t>
  </si>
  <si>
    <t>Examen visuel des cylindres ailettes, des caches tiges de culbuteurs (absence de fuites d'huile, état des joints), culasse pour criques</t>
  </si>
  <si>
    <t>72-05</t>
  </si>
  <si>
    <t>Vérification des cache-culbuteurs (fuite), échange des joints si nécessaire</t>
  </si>
  <si>
    <t>72-07</t>
  </si>
  <si>
    <t>Vérification des taux de fuite des cylindres (noter les résultats sur le livret moteur, outillage spécial), SI 1124</t>
  </si>
  <si>
    <t>72-08</t>
  </si>
  <si>
    <t>Vidange d'huile (à chaud), remplacer l'huile, noter la consommation depuis précédente visite (mention sur livret moteur). Au minimum une fois par an</t>
  </si>
  <si>
    <t>72-09</t>
  </si>
  <si>
    <t xml:space="preserve">Déposer et nettoyer les filtres d'huile, examiner le tamis de la cartouche pour présence éventuelle de particules métalliques sur moteur équipé de ce dispositif </t>
  </si>
  <si>
    <t>72-10</t>
  </si>
  <si>
    <t xml:space="preserve">Visite et nettoyage des filtres aux même périodicités que les vidanges d'huile </t>
  </si>
  <si>
    <t>72-11</t>
  </si>
  <si>
    <t>Examen de la sonde de température d'huile (fuite au joint)</t>
  </si>
  <si>
    <t>72-12</t>
  </si>
  <si>
    <t>Vérification des tuyauteries d'huile (état, suintement, cheminement)</t>
  </si>
  <si>
    <t>72-14</t>
  </si>
  <si>
    <t>Examiner les tuyauteries aboutissant au radiateur d'huile, s'assurer de la " garde " (50 mm) avec le collecteur d'échappement</t>
  </si>
  <si>
    <t>72-15</t>
  </si>
  <si>
    <t>Examen du radiateur d'huile, propreté, état des ailettes, fuites, fixation, embouts et raccords des tuyauteries</t>
  </si>
  <si>
    <t>72-17</t>
  </si>
  <si>
    <t>Examen du tube reniflard vapeurs d'huile pour fixation, obstructions</t>
  </si>
  <si>
    <t>72-18</t>
  </si>
  <si>
    <t>Examen de l'alternateur ou de la génératrice, des pattes et supports (serrage, criques)</t>
  </si>
  <si>
    <t>72-19</t>
  </si>
  <si>
    <t>Vérification de la tension de la courroie de l'alternateur ou de la génératrice. Etat de la courroie (usure, fissures). Déflection environ 19 mm (4/4 ")</t>
  </si>
  <si>
    <t>72-20</t>
  </si>
  <si>
    <t>Examen des connexions électriques de l'alternateur ou de la génératrice (serrage, corrosion)</t>
  </si>
  <si>
    <t>72-22</t>
  </si>
  <si>
    <t>Examen visuel de la couronne d'entraînement du démarreur pour dents cassées, usure</t>
  </si>
  <si>
    <t>72-23</t>
  </si>
  <si>
    <t>Inspection visuelle du contacteur d'allumage pour interférences entre les plots de contrôle et toute la partie métallique du moteur, de la structure, d'un accessoire ou du bâti</t>
  </si>
  <si>
    <t>73-00</t>
  </si>
  <si>
    <t>73-01</t>
  </si>
  <si>
    <t>Examen visuel du carburateur  (fixations, fuites)</t>
  </si>
  <si>
    <t>73-02</t>
  </si>
  <si>
    <t>Examen approfondi du carburateur (fixations, fuites). Vérification du serrage des vis de fixation de la cuve de carburateur</t>
  </si>
  <si>
    <t>73-03</t>
  </si>
  <si>
    <t>Examen visuel du boîtier de réchauffage carburateur : état du papillon, de son axe, de la commande u boîtier de réchauffage (criques, usures, fonctionnement)</t>
  </si>
  <si>
    <t>73-04</t>
  </si>
  <si>
    <t>Examen et nettoyage du filtre à air</t>
  </si>
  <si>
    <t>73-05</t>
  </si>
  <si>
    <t>Remplacer le filtre à air (selon état)</t>
  </si>
  <si>
    <t>73-06</t>
  </si>
  <si>
    <t>Examen des tuyauteries d'essence (état, cheminement correct et amarrage)</t>
  </si>
  <si>
    <t>73-08</t>
  </si>
  <si>
    <t xml:space="preserve">Examiner, démonter, nettoyer le bol décanteur (fonctionnement de la pompe) au minimum tous les 90 jours </t>
  </si>
  <si>
    <t>73-09</t>
  </si>
  <si>
    <t>Examen visuel de la pompe à essence (fuites)</t>
  </si>
  <si>
    <t>73-10</t>
  </si>
  <si>
    <t>Démonter le filtre de la pompe, nettoyer</t>
  </si>
  <si>
    <t>73-11</t>
  </si>
  <si>
    <t>Examen visuel, essai de fonctionnement des leviers de commande. Vérifier position du levier avec la manette. Vérifier liberté, course, position, butées</t>
  </si>
  <si>
    <t>74-00</t>
  </si>
  <si>
    <t>ALLUMAGE</t>
  </si>
  <si>
    <t>74-02</t>
  </si>
  <si>
    <t>Après démontage, nettoyage et vérification de l'écartement des électrodes des bougies</t>
  </si>
  <si>
    <t>74-03</t>
  </si>
  <si>
    <t>Essai au banc des bougies</t>
  </si>
  <si>
    <t>74-04</t>
  </si>
  <si>
    <t>Examen visuel des rampes d'allumages et embouts (cigarettes)</t>
  </si>
  <si>
    <t>74-05</t>
  </si>
  <si>
    <t>Mesure de l'isolement des rampes (test)</t>
  </si>
  <si>
    <t>74-06</t>
  </si>
  <si>
    <t xml:space="preserve">Examen visuel des magnétos (criques carters, état, fixation fil de masse) </t>
  </si>
  <si>
    <t>74-10</t>
  </si>
  <si>
    <t>Vérification effective du calage des magnétos avec outillage approprié</t>
  </si>
  <si>
    <t>74-12</t>
  </si>
  <si>
    <t>Inspection visuelle des bornes des filtres de magnétos (protection)</t>
  </si>
  <si>
    <t>74-14</t>
  </si>
  <si>
    <t>Test (Ohmmètre) de continuité des bornes du sélecteur de magnétos Bendix suivant BS Socata 84/2</t>
  </si>
  <si>
    <t>74-15</t>
  </si>
  <si>
    <t xml:space="preserve">Test (boîte de claquage) d'isolement entre les bornes et la carcasse du sélecteur de magnétos (suivant BS Socata 83/2). </t>
  </si>
  <si>
    <t>74-16</t>
  </si>
  <si>
    <t>Remonter les bougies</t>
  </si>
  <si>
    <t>76-00</t>
  </si>
  <si>
    <t>COMMANDES MOTEUR</t>
  </si>
  <si>
    <t>76-01</t>
  </si>
  <si>
    <t>Examen visuel du levier puissance du carburateur (freinage, liberté de mouvement, course). Vérifier manuellement le dispositif de blocage de la commande des gaz</t>
  </si>
  <si>
    <t>76-03</t>
  </si>
  <si>
    <t>Examen visuel du pivot d'articulation de la commande de gaz (suivant BS 122 Socata)</t>
  </si>
  <si>
    <t>76-04</t>
  </si>
  <si>
    <t>Examen visuel de la commande de réchauffage carburateur (fonctionnement, freinage)</t>
  </si>
  <si>
    <t>76-05</t>
  </si>
  <si>
    <t>Examen visuel de la commande de mélange (course, état de la corde à piano, usure, fixations), essai de fonctionnement. Vérifier la position du levier avec la manette. Vérifier liberté et course</t>
  </si>
  <si>
    <t>78-00</t>
  </si>
  <si>
    <t>ECHAPPEMENT</t>
  </si>
  <si>
    <t>78-01</t>
  </si>
  <si>
    <t>Examen visuel des collecteurs, pot d'échappement, brides pour criques, fixation, brûlures</t>
  </si>
  <si>
    <t>78-02</t>
  </si>
  <si>
    <t>Dépose de l'enveloppe du collecteur. Examen approfondi de l'échangeur (examen au boroscope si nécessaire, sans dépose de l'enveloppe)</t>
  </si>
  <si>
    <t>80-00</t>
  </si>
  <si>
    <t>DEMARRAGE</t>
  </si>
  <si>
    <t>80-01</t>
  </si>
  <si>
    <t>Examen visuel des fixations du démarreur et des connexions</t>
  </si>
  <si>
    <t>Lycoming</t>
  </si>
  <si>
    <t>O-320-E2A</t>
  </si>
  <si>
    <t>L-19951-27A</t>
  </si>
  <si>
    <t>Inc</t>
  </si>
  <si>
    <t>Rallye</t>
  </si>
  <si>
    <t>Ref</t>
  </si>
  <si>
    <t>25 heures</t>
  </si>
  <si>
    <t>50 heures</t>
  </si>
  <si>
    <t>100 heures</t>
  </si>
  <si>
    <t>200 heures</t>
  </si>
  <si>
    <t>500 heures</t>
  </si>
  <si>
    <t>1000 heures</t>
  </si>
  <si>
    <t>1 an</t>
  </si>
  <si>
    <t>3 ans</t>
  </si>
  <si>
    <t>6 ans</t>
  </si>
  <si>
    <t>F-1982-089</t>
  </si>
  <si>
    <t>Corrosion</t>
  </si>
  <si>
    <t>CN avion</t>
  </si>
  <si>
    <t>Pesée avion</t>
  </si>
  <si>
    <t>Longeron supérieur de coque horizontal (Rail de verrière)</t>
  </si>
  <si>
    <t>Bord d'attaque de la corde de référence située à 0,657 m derrière la cloison pare feu</t>
  </si>
  <si>
    <t>Sensenisch</t>
  </si>
  <si>
    <t>F-1986-160 R1</t>
  </si>
  <si>
    <t>Stabilisateur horizontal</t>
  </si>
  <si>
    <t>Alternateur</t>
  </si>
  <si>
    <t>ALY8520R</t>
  </si>
  <si>
    <t>H-O090399</t>
  </si>
  <si>
    <t>F-2000-174</t>
  </si>
  <si>
    <t>Manilles de commandes de gouvernes de profondeur et de direction - 100 h.</t>
  </si>
  <si>
    <t>Manilles de commandes de gouvernes de profondeur et de direction - 600 h.</t>
  </si>
  <si>
    <t>Tuyauterie d'essence du réservoir gauche - Fin de vie</t>
  </si>
  <si>
    <t>Tuyauterie d'essence du réservoir gauche</t>
  </si>
  <si>
    <t>892.52.0.054.0</t>
  </si>
  <si>
    <t>657030/09</t>
  </si>
  <si>
    <t>F-2001-400</t>
  </si>
  <si>
    <t>Bâti moteur</t>
  </si>
  <si>
    <t>2000 heures</t>
  </si>
  <si>
    <t>Tuyauterie d'essence du réservoir droit - Fin de vie</t>
  </si>
  <si>
    <t>Tuyauterie d'essence du réservoir droit</t>
  </si>
  <si>
    <t>2015-0203</t>
  </si>
  <si>
    <t>Axe de roue avant et vis de fixation - Inspection</t>
  </si>
  <si>
    <t>Pompe à essence</t>
  </si>
  <si>
    <t>LW-15472</t>
  </si>
  <si>
    <t>H1413</t>
  </si>
  <si>
    <t>Axe de roue avant et vis de fixation - Remplacement</t>
  </si>
  <si>
    <t>Tuyauteries de frein - Fin de vie</t>
  </si>
  <si>
    <t>Tuyauteries de frein</t>
  </si>
  <si>
    <t>N7850091701</t>
  </si>
  <si>
    <t>US-2004-10-1</t>
  </si>
  <si>
    <t>Boulon de fixation du pignon de vilebrequin</t>
  </si>
  <si>
    <t>Lycoming n°475C</t>
  </si>
  <si>
    <t>Si choc hélice</t>
  </si>
  <si>
    <t>CN moteur</t>
  </si>
  <si>
    <t>VOR - Passage au banc</t>
  </si>
  <si>
    <t>VOR</t>
  </si>
  <si>
    <t>NR-2029</t>
  </si>
  <si>
    <t>1685</t>
  </si>
  <si>
    <t>US-2004-10-14 corrigée</t>
  </si>
  <si>
    <t>Boulon de fixation du pignon de vilebrequin - Remplacement</t>
  </si>
  <si>
    <t>2 an</t>
  </si>
  <si>
    <t>Compas - Compensation</t>
  </si>
  <si>
    <t>Compas</t>
  </si>
  <si>
    <t>C2300</t>
  </si>
  <si>
    <t>2651</t>
  </si>
  <si>
    <t>F-1977-168</t>
  </si>
  <si>
    <t>Interrupteurs d’allumage Bendix</t>
  </si>
  <si>
    <t>CN équipmts</t>
  </si>
  <si>
    <t>3 an</t>
  </si>
  <si>
    <t>Transpondeur - Test opérationnel - Fasc. P41-15</t>
  </si>
  <si>
    <t>Transpondeur</t>
  </si>
  <si>
    <t>066-1062-00</t>
  </si>
  <si>
    <t>34238</t>
  </si>
  <si>
    <t>4 an</t>
  </si>
  <si>
    <t>Transpondeur - Test fonctionnel - Fasc. P41-15</t>
  </si>
  <si>
    <t>23-04</t>
  </si>
  <si>
    <t>Examen visuel des fixations de l'installation, de la protection des câblages  radio et de la non interférence avec les commandes de vol</t>
  </si>
  <si>
    <t>74DM6-0-56</t>
  </si>
  <si>
    <t>A-54663</t>
  </si>
  <si>
    <t>Moteur - Alternative TBO</t>
  </si>
  <si>
    <t>Moteur - Inspection corrosion</t>
  </si>
  <si>
    <t>Tachymètre</t>
  </si>
  <si>
    <t>D1-112-5023</t>
  </si>
  <si>
    <t>34906</t>
  </si>
  <si>
    <t>Magnéto gauche - Inspection visuelle 100 h</t>
  </si>
  <si>
    <t>4373</t>
  </si>
  <si>
    <t>14051246</t>
  </si>
  <si>
    <t>Magnéto gauche - Inspection 500 h</t>
  </si>
  <si>
    <t>Magnéto droite - Inspection visuelle 100 h</t>
  </si>
  <si>
    <t>4370</t>
  </si>
  <si>
    <t>14081868</t>
  </si>
  <si>
    <t>Ail. G. haut</t>
  </si>
  <si>
    <t>17°30</t>
  </si>
  <si>
    <t>Magnéto droite - Inspection 500 h</t>
  </si>
  <si>
    <t>Ail. G. bas</t>
  </si>
  <si>
    <t>13°30</t>
  </si>
  <si>
    <t>1°</t>
  </si>
  <si>
    <t>Carburateur - BS Lycoming n° 366A</t>
  </si>
  <si>
    <t>Carburateur</t>
  </si>
  <si>
    <t>10-4910-1FF</t>
  </si>
  <si>
    <t>75127808</t>
  </si>
  <si>
    <t>-1°</t>
  </si>
  <si>
    <t>Ail. D haut</t>
  </si>
  <si>
    <t>Silencieux</t>
  </si>
  <si>
    <t>892.56.0.008.0</t>
  </si>
  <si>
    <t>Tuyauterie du reniflard d'huile - Fin de vie</t>
  </si>
  <si>
    <t>Tuyauterie du reniflard d'huile</t>
  </si>
  <si>
    <t>892.53.0.022.0</t>
  </si>
  <si>
    <t>Ail. D bas</t>
  </si>
  <si>
    <t>Démarreur</t>
  </si>
  <si>
    <t>149NL</t>
  </si>
  <si>
    <t>FN201451</t>
  </si>
  <si>
    <t>Profondeur haut</t>
  </si>
  <si>
    <t>20°</t>
  </si>
  <si>
    <t>0.5°</t>
  </si>
  <si>
    <t>-0.5°</t>
  </si>
  <si>
    <t>Profondeur bas</t>
  </si>
  <si>
    <t>22°</t>
  </si>
  <si>
    <t>Direction G</t>
  </si>
  <si>
    <t>30°</t>
  </si>
  <si>
    <t>-2°</t>
  </si>
  <si>
    <t>0°</t>
  </si>
  <si>
    <t>Direction D</t>
  </si>
  <si>
    <t>Volets 1</t>
  </si>
  <si>
    <t>Volets 2</t>
  </si>
  <si>
    <t>Trim haut</t>
  </si>
  <si>
    <t>Sensenich</t>
  </si>
  <si>
    <t>Trim bas</t>
  </si>
  <si>
    <t>28°</t>
  </si>
  <si>
    <t>28-05</t>
  </si>
  <si>
    <t>Remplacement des tuyauteries souples (tous les dix ans sans autre indication contraire du constructeur)</t>
  </si>
  <si>
    <t>'C:\Users\ManuetCath\Documents\Aéroclub\Comité Directeur\Dropbox\Mecanique\Agrement G (Manu)\F-TEST\[F-TEST - Dossier avion rev 4.xlsm]Récap'!</t>
  </si>
  <si>
    <t>'C:\Users\ManuetCath\Documents\Aéroclub\Comité Directeur\Dropbox\Mecanique\Agrement G (Manu)\F-TEST\[F-TEST - Dossier avion rev 4.xlsm]Fiche avion'!</t>
  </si>
  <si>
    <t>'C:\Users\ManuetCath\Documents\Aéroclub\Comité Directeur\Dropbox\Mecanique\Agrement G (Manu)\[Récap des docs.xls]Récap'!$A:$AA</t>
  </si>
  <si>
    <t>'C:\Users\ManuetCath\Documents\Aéroclub\Comité Directeur\Dropbox\Mecanique\Agrement G (Manu)\[Récap des docs.xls]Section 6 Rallye'!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</si>
</sst>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6">
    <numFmt numFmtId="164" formatCode="dd\ mmm\ yyyy"/>
    <numFmt numFmtId="165" formatCode="dd\ mmmm\ yyyy"/>
    <numFmt numFmtId="167" formatCode="#,##0&quot; heures&quot;"/>
    <numFmt numFmtId="168" formatCode="General&quot; an(s)&quot;"/>
    <numFmt numFmtId="170" formatCode="dd\ mmmm\ yyyy&quot; / &quot;hh:mm"/>
    <numFmt numFmtId="171" formatCode="dd/mm/yy"/>
  </numFmts>
  <fonts count="17" x14ac:knownFonts="1">
    <font>
      <sz val="11"/>
      <color theme="1"/>
      <name val="Calibri"/>
      <family val="2"/>
      <scheme val="minor"/>
    </font>
    <font>
      <b/>
      <sz val="10"/>
      <color theme="1"/>
      <name val="Calibri"/>
      <family val="2"/>
      <scheme val="minor"/>
    </font>
    <font>
      <sz val="10"/>
      <color theme="1"/>
      <name val="Calibri"/>
      <family val="2"/>
      <scheme val="minor"/>
    </font>
    <font>
      <b/>
      <sz val="10"/>
      <name val="Arial"/>
      <family val="2"/>
    </font>
    <font>
      <b/>
      <sz val="10"/>
      <name val="Calibri"/>
      <family val="2"/>
    </font>
    <font>
      <sz val="10"/>
      <color theme="0"/>
      <name val="Calibri"/>
      <family val="2"/>
      <scheme val="minor"/>
    </font>
    <font>
      <sz val="10"/>
      <color rgb="FF000000"/>
      <name val="Calibri"/>
      <family val="2"/>
    </font>
    <font>
      <b/>
      <sz val="14"/>
      <name val="Calibri"/>
      <family val="2"/>
      <scheme val="minor"/>
    </font>
    <font>
      <sz val="14"/>
      <color theme="1"/>
      <name val="Calibri"/>
      <family val="2"/>
      <scheme val="minor"/>
    </font>
    <font>
      <b/>
      <sz val="10"/>
      <name val="Calibri"/>
      <family val="2"/>
      <scheme val="minor"/>
    </font>
    <font>
      <sz val="10"/>
      <name val="Calibri"/>
      <family val="2"/>
      <scheme val="minor"/>
    </font>
    <font>
      <sz val="8"/>
      <name val="Calibri"/>
      <family val="2"/>
      <scheme val="minor"/>
    </font>
    <font>
      <sz val="8"/>
      <color theme="1"/>
      <name val="Calibri"/>
      <family val="2"/>
      <scheme val="minor"/>
    </font>
    <font>
      <sz val="10"/>
      <color rgb="FFFF0000"/>
      <name val="Calibri"/>
      <family val="2"/>
      <scheme val="minor"/>
    </font>
    <font>
      <b/>
      <sz val="10"/>
      <color theme="0"/>
      <name val="Calibri"/>
      <family val="2"/>
      <scheme val="minor"/>
    </font>
    <font>
      <u/>
      <sz val="10"/>
      <name val="Calibri"/>
      <family val="2"/>
      <scheme val="minor"/>
    </font>
    <font>
      <b/>
      <sz val="10"/>
      <color rgb="FFFF0000"/>
      <name val="Calibri"/>
      <family val="2"/>
      <scheme val="minor"/>
    </font>
  </fonts>
  <fills count="4">
    <fill>
      <patternFill patternType="none"/>
    </fill>
    <fill>
      <patternFill patternType="gray125"/>
    </fill>
    <fill>
      <patternFill patternType="solid">
        <fgColor theme="0" tint="-0.14996795556505021"/>
        <bgColor indexed="64"/>
      </patternFill>
    </fill>
    <fill>
      <patternFill patternType="solid">
        <fgColor theme="0" tint="-0.14999847407452621"/>
        <bgColor indexed="64"/>
      </patternFill>
    </fill>
  </fills>
  <borders count="80">
    <border>
      <left/>
      <right/>
      <top/>
      <bottom/>
      <diagonal/>
    </border>
    <border>
      <left style="thin">
        <color indexed="64"/>
      </left>
      <right style="thin">
        <color indexed="64"/>
      </right>
      <top style="thin">
        <color indexed="64"/>
      </top>
      <bottom style="thin">
        <color indexed="64"/>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style="hair">
        <color auto="1"/>
      </right>
      <top style="thin">
        <color auto="1"/>
      </top>
      <bottom style="hair">
        <color auto="1"/>
      </bottom>
      <diagonal/>
    </border>
    <border>
      <left style="hair">
        <color auto="1"/>
      </left>
      <right style="hair">
        <color auto="1"/>
      </right>
      <top style="thin">
        <color auto="1"/>
      </top>
      <bottom style="hair">
        <color auto="1"/>
      </bottom>
      <diagonal/>
    </border>
    <border>
      <left style="hair">
        <color auto="1"/>
      </left>
      <right style="thin">
        <color auto="1"/>
      </right>
      <top style="thin">
        <color auto="1"/>
      </top>
      <bottom style="hair">
        <color auto="1"/>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right style="hair">
        <color auto="1"/>
      </right>
      <top style="thin">
        <color auto="1"/>
      </top>
      <bottom style="hair">
        <color auto="1"/>
      </bottom>
      <diagonal/>
    </border>
    <border>
      <left style="thin">
        <color auto="1"/>
      </left>
      <right style="hair">
        <color auto="1"/>
      </right>
      <top style="thin">
        <color auto="1"/>
      </top>
      <bottom style="thin">
        <color auto="1"/>
      </bottom>
      <diagonal/>
    </border>
    <border>
      <left style="hair">
        <color auto="1"/>
      </left>
      <right style="hair">
        <color auto="1"/>
      </right>
      <top style="thin">
        <color auto="1"/>
      </top>
      <bottom style="thin">
        <color auto="1"/>
      </bottom>
      <diagonal/>
    </border>
    <border>
      <left style="hair">
        <color auto="1"/>
      </left>
      <right style="thin">
        <color auto="1"/>
      </right>
      <top style="thin">
        <color auto="1"/>
      </top>
      <bottom style="thin">
        <color auto="1"/>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auto="1"/>
      </left>
      <right style="hair">
        <color auto="1"/>
      </right>
      <top style="hair">
        <color auto="1"/>
      </top>
      <bottom style="thin">
        <color auto="1"/>
      </bottom>
      <diagonal/>
    </border>
    <border>
      <left style="hair">
        <color auto="1"/>
      </left>
      <right style="hair">
        <color auto="1"/>
      </right>
      <top style="hair">
        <color auto="1"/>
      </top>
      <bottom style="thin">
        <color auto="1"/>
      </bottom>
      <diagonal/>
    </border>
    <border>
      <left style="hair">
        <color auto="1"/>
      </left>
      <right style="thin">
        <color auto="1"/>
      </right>
      <top style="hair">
        <color auto="1"/>
      </top>
      <bottom style="thin">
        <color auto="1"/>
      </bottom>
      <diagonal/>
    </border>
    <border>
      <left/>
      <right style="hair">
        <color auto="1"/>
      </right>
      <top style="hair">
        <color auto="1"/>
      </top>
      <bottom style="thin">
        <color auto="1"/>
      </bottom>
      <diagonal/>
    </border>
    <border>
      <left style="thin">
        <color auto="1"/>
      </left>
      <right style="hair">
        <color auto="1"/>
      </right>
      <top style="thin">
        <color auto="1"/>
      </top>
      <bottom/>
      <diagonal/>
    </border>
    <border>
      <left style="thin">
        <color indexed="64"/>
      </left>
      <right/>
      <top style="hair">
        <color indexed="64"/>
      </top>
      <bottom style="thin">
        <color indexed="64"/>
      </bottom>
      <diagonal/>
    </border>
    <border>
      <left style="hair">
        <color auto="1"/>
      </left>
      <right/>
      <top style="hair">
        <color auto="1"/>
      </top>
      <bottom style="thin">
        <color auto="1"/>
      </bottom>
      <diagonal/>
    </border>
    <border>
      <left style="hair">
        <color auto="1"/>
      </left>
      <right style="hair">
        <color auto="1"/>
      </right>
      <top style="thin">
        <color auto="1"/>
      </top>
      <bottom/>
      <diagonal/>
    </border>
    <border>
      <left style="hair">
        <color auto="1"/>
      </left>
      <right style="thin">
        <color auto="1"/>
      </right>
      <top style="thin">
        <color auto="1"/>
      </top>
      <bottom/>
      <diagonal/>
    </border>
    <border>
      <left style="thin">
        <color auto="1"/>
      </left>
      <right style="hair">
        <color auto="1"/>
      </right>
      <top style="hair">
        <color auto="1"/>
      </top>
      <bottom style="hair">
        <color auto="1"/>
      </bottom>
      <diagonal/>
    </border>
    <border>
      <left style="hair">
        <color auto="1"/>
      </left>
      <right style="hair">
        <color auto="1"/>
      </right>
      <top style="hair">
        <color auto="1"/>
      </top>
      <bottom style="hair">
        <color auto="1"/>
      </bottom>
      <diagonal/>
    </border>
    <border>
      <left style="hair">
        <color auto="1"/>
      </left>
      <right style="thin">
        <color auto="1"/>
      </right>
      <top style="hair">
        <color auto="1"/>
      </top>
      <bottom style="hair">
        <color auto="1"/>
      </bottom>
      <diagonal/>
    </border>
    <border>
      <left style="thin">
        <color auto="1"/>
      </left>
      <right style="hair">
        <color auto="1"/>
      </right>
      <top/>
      <bottom style="hair">
        <color auto="1"/>
      </bottom>
      <diagonal/>
    </border>
    <border>
      <left style="hair">
        <color auto="1"/>
      </left>
      <right style="hair">
        <color auto="1"/>
      </right>
      <top/>
      <bottom style="hair">
        <color auto="1"/>
      </bottom>
      <diagonal/>
    </border>
    <border>
      <left style="hair">
        <color auto="1"/>
      </left>
      <right style="thin">
        <color auto="1"/>
      </right>
      <top/>
      <bottom style="hair">
        <color auto="1"/>
      </bottom>
      <diagonal/>
    </border>
    <border>
      <left/>
      <right style="hair">
        <color auto="1"/>
      </right>
      <top/>
      <bottom style="hair">
        <color auto="1"/>
      </bottom>
      <diagonal/>
    </border>
    <border>
      <left style="hair">
        <color auto="1"/>
      </left>
      <right/>
      <top style="thin">
        <color auto="1"/>
      </top>
      <bottom style="hair">
        <color auto="1"/>
      </bottom>
      <diagonal/>
    </border>
    <border>
      <left style="thin">
        <color indexed="64"/>
      </left>
      <right style="hair">
        <color indexed="64"/>
      </right>
      <top/>
      <bottom/>
      <diagonal/>
    </border>
    <border>
      <left style="hair">
        <color indexed="64"/>
      </left>
      <right style="hair">
        <color indexed="64"/>
      </right>
      <top/>
      <bottom/>
      <diagonal/>
    </border>
    <border>
      <left style="hair">
        <color indexed="64"/>
      </left>
      <right style="thin">
        <color indexed="64"/>
      </right>
      <top/>
      <bottom/>
      <diagonal/>
    </border>
    <border>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style="thin">
        <color indexed="64"/>
      </left>
      <right style="hair">
        <color indexed="64"/>
      </right>
      <top/>
      <bottom style="thin">
        <color indexed="64"/>
      </bottom>
      <diagonal/>
    </border>
    <border>
      <left style="hair">
        <color indexed="64"/>
      </left>
      <right style="hair">
        <color indexed="64"/>
      </right>
      <top/>
      <bottom style="thin">
        <color indexed="64"/>
      </bottom>
      <diagonal/>
    </border>
    <border>
      <left style="hair">
        <color indexed="64"/>
      </left>
      <right style="thin">
        <color indexed="64"/>
      </right>
      <top/>
      <bottom style="thin">
        <color indexed="64"/>
      </bottom>
      <diagonal/>
    </border>
    <border>
      <left/>
      <right style="thin">
        <color indexed="64"/>
      </right>
      <top style="hair">
        <color indexed="64"/>
      </top>
      <bottom style="hair">
        <color indexed="64"/>
      </bottom>
      <diagonal/>
    </border>
    <border>
      <left/>
      <right style="thin">
        <color indexed="64"/>
      </right>
      <top style="hair">
        <color indexed="64"/>
      </top>
      <bottom style="thin">
        <color indexed="64"/>
      </bottom>
      <diagonal/>
    </border>
    <border>
      <left style="thin">
        <color auto="1"/>
      </left>
      <right style="thin">
        <color auto="1"/>
      </right>
      <top style="thin">
        <color auto="1"/>
      </top>
      <bottom style="hair">
        <color auto="1"/>
      </bottom>
      <diagonal/>
    </border>
    <border>
      <left style="thin">
        <color indexed="64"/>
      </left>
      <right style="thin">
        <color indexed="64"/>
      </right>
      <top style="hair">
        <color indexed="64"/>
      </top>
      <bottom style="hair">
        <color indexed="64"/>
      </bottom>
      <diagonal/>
    </border>
    <border>
      <left style="thin">
        <color indexed="64"/>
      </left>
      <right/>
      <top style="hair">
        <color indexed="64"/>
      </top>
      <bottom style="hair">
        <color indexed="64"/>
      </bottom>
      <diagonal/>
    </border>
    <border>
      <left/>
      <right/>
      <top style="hair">
        <color indexed="64"/>
      </top>
      <bottom style="hair">
        <color indexed="64"/>
      </bottom>
      <diagonal/>
    </border>
    <border>
      <left style="thin">
        <color auto="1"/>
      </left>
      <right style="thin">
        <color auto="1"/>
      </right>
      <top style="hair">
        <color auto="1"/>
      </top>
      <bottom style="thin">
        <color auto="1"/>
      </bottom>
      <diagonal/>
    </border>
    <border>
      <left/>
      <right/>
      <top style="hair">
        <color indexed="64"/>
      </top>
      <bottom style="thin">
        <color indexed="64"/>
      </bottom>
      <diagonal/>
    </border>
    <border>
      <left style="thin">
        <color indexed="64"/>
      </left>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style="thin">
        <color indexed="64"/>
      </right>
      <top/>
      <bottom/>
      <diagonal/>
    </border>
    <border>
      <left/>
      <right style="hair">
        <color auto="1"/>
      </right>
      <top style="thin">
        <color auto="1"/>
      </top>
      <bottom/>
      <diagonal/>
    </border>
    <border>
      <left style="hair">
        <color auto="1"/>
      </left>
      <right/>
      <top style="thin">
        <color auto="1"/>
      </top>
      <bottom/>
      <diagonal/>
    </border>
    <border>
      <left/>
      <right style="hair">
        <color indexed="64"/>
      </right>
      <top/>
      <bottom style="thin">
        <color indexed="64"/>
      </bottom>
      <diagonal/>
    </border>
    <border>
      <left style="hair">
        <color indexed="64"/>
      </left>
      <right/>
      <top/>
      <bottom style="thin">
        <color indexed="64"/>
      </bottom>
      <diagonal/>
    </border>
    <border>
      <left/>
      <right style="hair">
        <color indexed="64"/>
      </right>
      <top/>
      <bottom/>
      <diagonal/>
    </border>
    <border>
      <left style="hair">
        <color indexed="64"/>
      </left>
      <right/>
      <top/>
      <bottom/>
      <diagonal/>
    </border>
    <border>
      <left style="thin">
        <color indexed="64"/>
      </left>
      <right style="thin">
        <color indexed="64"/>
      </right>
      <top style="thin">
        <color indexed="64"/>
      </top>
      <bottom/>
      <diagonal/>
    </border>
    <border>
      <left style="hair">
        <color auto="1"/>
      </left>
      <right/>
      <top style="thin">
        <color auto="1"/>
      </top>
      <bottom style="thin">
        <color auto="1"/>
      </bottom>
      <diagonal/>
    </border>
    <border>
      <left/>
      <right style="hair">
        <color indexed="64"/>
      </right>
      <top style="thin">
        <color indexed="64"/>
      </top>
      <bottom style="thin">
        <color indexed="64"/>
      </bottom>
      <diagonal/>
    </border>
    <border>
      <left style="hair">
        <color auto="1"/>
      </left>
      <right/>
      <top/>
      <bottom style="hair">
        <color auto="1"/>
      </bottom>
      <diagonal/>
    </border>
    <border>
      <left/>
      <right/>
      <top/>
      <bottom style="hair">
        <color indexed="64"/>
      </bottom>
      <diagonal/>
    </border>
    <border>
      <left/>
      <right style="thin">
        <color indexed="64"/>
      </right>
      <top/>
      <bottom style="hair">
        <color indexed="64"/>
      </bottom>
      <diagonal/>
    </border>
    <border>
      <left style="thin">
        <color indexed="64"/>
      </left>
      <right/>
      <top/>
      <bottom style="hair">
        <color indexed="64"/>
      </bottom>
      <diagonal/>
    </border>
    <border>
      <left style="thin">
        <color indexed="64"/>
      </left>
      <right/>
      <top style="hair">
        <color indexed="64"/>
      </top>
      <bottom/>
      <diagonal/>
    </border>
    <border>
      <left/>
      <right style="thin">
        <color indexed="64"/>
      </right>
      <top style="hair">
        <color indexed="64"/>
      </top>
      <bottom/>
      <diagonal/>
    </border>
    <border>
      <left style="hair">
        <color indexed="64"/>
      </left>
      <right style="thin">
        <color indexed="64"/>
      </right>
      <top style="hair">
        <color indexed="64"/>
      </top>
      <bottom/>
      <diagonal/>
    </border>
    <border>
      <left style="thin">
        <color indexed="64"/>
      </left>
      <right style="hair">
        <color indexed="64"/>
      </right>
      <top style="hair">
        <color indexed="64"/>
      </top>
      <bottom/>
      <diagonal/>
    </border>
    <border>
      <left style="hair">
        <color indexed="64"/>
      </left>
      <right style="hair">
        <color indexed="64"/>
      </right>
      <top style="hair">
        <color indexed="64"/>
      </top>
      <bottom/>
      <diagonal/>
    </border>
    <border>
      <left style="thin">
        <color indexed="64"/>
      </left>
      <right style="thin">
        <color indexed="64"/>
      </right>
      <top/>
      <bottom style="hair">
        <color indexed="64"/>
      </bottom>
      <diagonal/>
    </border>
    <border>
      <left style="thin">
        <color indexed="64"/>
      </left>
      <right style="thin">
        <color indexed="64"/>
      </right>
      <top/>
      <bottom style="thin">
        <color indexed="64"/>
      </bottom>
      <diagonal/>
    </border>
    <border diagonalUp="1" diagonalDown="1">
      <left style="thin">
        <color auto="1"/>
      </left>
      <right style="hair">
        <color auto="1"/>
      </right>
      <top style="hair">
        <color auto="1"/>
      </top>
      <bottom style="thin">
        <color auto="1"/>
      </bottom>
      <diagonal style="hair">
        <color auto="1"/>
      </diagonal>
    </border>
    <border diagonalUp="1" diagonalDown="1">
      <left style="hair">
        <color auto="1"/>
      </left>
      <right style="hair">
        <color auto="1"/>
      </right>
      <top style="hair">
        <color auto="1"/>
      </top>
      <bottom style="thin">
        <color auto="1"/>
      </bottom>
      <diagonal style="hair">
        <color auto="1"/>
      </diagonal>
    </border>
    <border diagonalUp="1" diagonalDown="1">
      <left style="hair">
        <color auto="1"/>
      </left>
      <right style="hair">
        <color auto="1"/>
      </right>
      <top style="thin">
        <color auto="1"/>
      </top>
      <bottom style="hair">
        <color auto="1"/>
      </bottom>
      <diagonal style="hair">
        <color auto="1"/>
      </diagonal>
    </border>
    <border diagonalUp="1" diagonalDown="1">
      <left style="hair">
        <color auto="1"/>
      </left>
      <right style="thin">
        <color indexed="64"/>
      </right>
      <top style="thin">
        <color auto="1"/>
      </top>
      <bottom style="hair">
        <color auto="1"/>
      </bottom>
      <diagonal style="hair">
        <color auto="1"/>
      </diagonal>
    </border>
  </borders>
  <cellStyleXfs count="1">
    <xf numFmtId="0" fontId="0" fillId="0" borderId="0"/>
  </cellStyleXfs>
  <cellXfs count="440">
    <xf numFmtId="0" fontId="0" fillId="0" borderId="0" xfId="0"/>
    <xf numFmtId="0" fontId="3" fillId="0" borderId="1" xfId="0" applyFont="1" applyBorder="1" applyAlignment="1" applyProtection="1">
      <alignment horizontal="center" vertical="center"/>
    </xf>
    <xf numFmtId="0" fontId="5" fillId="0" borderId="0" xfId="0" applyFont="1" applyAlignment="1">
      <alignment vertical="center"/>
    </xf>
    <xf numFmtId="0" fontId="2" fillId="0" borderId="0" xfId="0" applyFont="1" applyAlignment="1">
      <alignment vertical="center"/>
    </xf>
    <xf numFmtId="0" fontId="13" fillId="0" borderId="0" xfId="0" applyFont="1" applyBorder="1" applyAlignment="1">
      <alignment vertical="center"/>
    </xf>
    <xf numFmtId="0" fontId="13" fillId="0" borderId="0" xfId="0" applyFont="1" applyAlignment="1">
      <alignment vertical="center"/>
    </xf>
    <xf numFmtId="0" fontId="10" fillId="0" borderId="0" xfId="0" applyFont="1" applyBorder="1" applyAlignment="1">
      <alignment vertical="center"/>
    </xf>
    <xf numFmtId="0" fontId="10" fillId="0" borderId="0" xfId="0" applyFont="1" applyAlignment="1">
      <alignment vertical="center"/>
    </xf>
    <xf numFmtId="0" fontId="5" fillId="0" borderId="51" xfId="0" applyFont="1" applyBorder="1" applyAlignment="1" applyProtection="1">
      <alignment vertical="center" wrapText="1"/>
    </xf>
    <xf numFmtId="0" fontId="2" fillId="0" borderId="51" xfId="0" applyFont="1" applyBorder="1" applyAlignment="1" applyProtection="1">
      <alignment vertical="center"/>
    </xf>
    <xf numFmtId="0" fontId="2" fillId="0" borderId="0" xfId="0" applyFont="1" applyBorder="1" applyAlignment="1" applyProtection="1">
      <alignment vertical="center"/>
    </xf>
    <xf numFmtId="0" fontId="2" fillId="0" borderId="55" xfId="0" applyFont="1" applyBorder="1" applyAlignment="1" applyProtection="1">
      <alignment vertical="center"/>
    </xf>
    <xf numFmtId="0" fontId="2" fillId="0" borderId="15" xfId="0" applyFont="1" applyBorder="1" applyAlignment="1" applyProtection="1">
      <alignment vertical="center"/>
    </xf>
    <xf numFmtId="0" fontId="2" fillId="0" borderId="16" xfId="0" applyFont="1" applyBorder="1" applyAlignment="1" applyProtection="1">
      <alignment vertical="center"/>
    </xf>
    <xf numFmtId="0" fontId="2" fillId="0" borderId="0" xfId="0" applyFont="1" applyAlignment="1" applyProtection="1">
      <alignment vertical="center"/>
    </xf>
    <xf numFmtId="0" fontId="13" fillId="0" borderId="0" xfId="0" applyFont="1" applyAlignment="1" applyProtection="1">
      <alignment vertical="center"/>
    </xf>
    <xf numFmtId="0" fontId="13" fillId="0" borderId="0" xfId="0" applyFont="1" applyAlignment="1" applyProtection="1">
      <alignment horizontal="center" vertical="center"/>
    </xf>
    <xf numFmtId="0" fontId="13" fillId="0" borderId="0" xfId="0" applyFont="1" applyBorder="1" applyAlignment="1" applyProtection="1">
      <alignment vertical="center"/>
    </xf>
    <xf numFmtId="0" fontId="5" fillId="0" borderId="51" xfId="0" applyFont="1" applyBorder="1" applyAlignment="1" applyProtection="1">
      <alignment vertical="center"/>
    </xf>
    <xf numFmtId="0" fontId="16" fillId="0" borderId="0" xfId="0" applyFont="1" applyBorder="1" applyAlignment="1" applyProtection="1">
      <alignment vertical="center"/>
    </xf>
    <xf numFmtId="0" fontId="13" fillId="0" borderId="0" xfId="0" applyFont="1" applyFill="1" applyAlignment="1" applyProtection="1">
      <alignment vertical="center"/>
    </xf>
    <xf numFmtId="0" fontId="13" fillId="0" borderId="0" xfId="0" applyFont="1" applyFill="1" applyBorder="1" applyAlignment="1" applyProtection="1">
      <alignment vertical="center"/>
    </xf>
    <xf numFmtId="0" fontId="13" fillId="0" borderId="51" xfId="0" applyFont="1" applyFill="1" applyBorder="1" applyAlignment="1" applyProtection="1">
      <alignment horizontal="center" vertical="center"/>
    </xf>
    <xf numFmtId="0" fontId="13" fillId="0" borderId="0" xfId="0" applyFont="1" applyFill="1" applyBorder="1" applyAlignment="1" applyProtection="1">
      <alignment horizontal="center" vertical="center"/>
    </xf>
    <xf numFmtId="0" fontId="2" fillId="0" borderId="52" xfId="0" applyFont="1" applyBorder="1" applyAlignment="1" applyProtection="1">
      <alignment horizontal="center" vertical="center"/>
    </xf>
    <xf numFmtId="0" fontId="2" fillId="0" borderId="55" xfId="0" applyFont="1" applyBorder="1" applyAlignment="1" applyProtection="1">
      <alignment horizontal="center" vertical="center"/>
    </xf>
    <xf numFmtId="0" fontId="10" fillId="0" borderId="0" xfId="0" applyFont="1" applyBorder="1" applyAlignment="1" applyProtection="1">
      <alignment vertical="center" wrapText="1"/>
    </xf>
    <xf numFmtId="0" fontId="10" fillId="0" borderId="55" xfId="0" applyFont="1" applyBorder="1" applyAlignment="1" applyProtection="1">
      <alignment vertical="center" wrapText="1"/>
    </xf>
    <xf numFmtId="0" fontId="2" fillId="0" borderId="15" xfId="0" applyFont="1" applyBorder="1" applyAlignment="1" applyProtection="1">
      <alignment horizontal="center" vertical="center"/>
    </xf>
    <xf numFmtId="0" fontId="10" fillId="0" borderId="52" xfId="0" applyFont="1" applyBorder="1" applyAlignment="1" applyProtection="1">
      <alignment vertical="center" wrapText="1"/>
    </xf>
    <xf numFmtId="0" fontId="10" fillId="0" borderId="53" xfId="0" applyFont="1" applyBorder="1" applyAlignment="1" applyProtection="1">
      <alignment vertical="center" wrapText="1"/>
    </xf>
    <xf numFmtId="0" fontId="10" fillId="0" borderId="54" xfId="0" applyFont="1" applyBorder="1" applyAlignment="1" applyProtection="1">
      <alignment vertical="center" wrapText="1"/>
    </xf>
    <xf numFmtId="0" fontId="10" fillId="0" borderId="51" xfId="0" applyFont="1" applyBorder="1" applyAlignment="1" applyProtection="1">
      <alignment vertical="center" wrapText="1"/>
    </xf>
    <xf numFmtId="0" fontId="13" fillId="0" borderId="0" xfId="0" applyFont="1" applyBorder="1" applyAlignment="1" applyProtection="1">
      <alignment vertical="center" wrapText="1"/>
    </xf>
    <xf numFmtId="0" fontId="13" fillId="0" borderId="0" xfId="0" applyNumberFormat="1" applyFont="1" applyAlignment="1" applyProtection="1">
      <alignment vertical="center"/>
    </xf>
    <xf numFmtId="49" fontId="13" fillId="0" borderId="0" xfId="0" applyNumberFormat="1" applyFont="1" applyAlignment="1" applyProtection="1">
      <alignment vertical="center"/>
    </xf>
    <xf numFmtId="0" fontId="13" fillId="0" borderId="0" xfId="0" applyNumberFormat="1" applyFont="1" applyAlignment="1">
      <alignment vertical="center"/>
    </xf>
    <xf numFmtId="0" fontId="13" fillId="0" borderId="51" xfId="0" applyFont="1" applyFill="1" applyBorder="1" applyAlignment="1" applyProtection="1">
      <alignment vertical="center"/>
    </xf>
    <xf numFmtId="0" fontId="13" fillId="0" borderId="0" xfId="0" applyNumberFormat="1" applyFont="1" applyFill="1" applyBorder="1" applyAlignment="1" applyProtection="1">
      <alignment vertical="center"/>
    </xf>
    <xf numFmtId="0" fontId="13" fillId="0" borderId="51" xfId="0" applyFont="1" applyBorder="1" applyAlignment="1" applyProtection="1">
      <alignment vertical="center"/>
    </xf>
    <xf numFmtId="0" fontId="13" fillId="0" borderId="51" xfId="0" applyFont="1" applyBorder="1" applyAlignment="1" applyProtection="1">
      <alignment horizontal="center" vertical="center"/>
    </xf>
    <xf numFmtId="0" fontId="13" fillId="0" borderId="0" xfId="0" applyFont="1" applyBorder="1" applyAlignment="1" applyProtection="1">
      <alignment horizontal="center" vertical="center"/>
    </xf>
    <xf numFmtId="0" fontId="2" fillId="0" borderId="0" xfId="0" applyFont="1" applyAlignment="1" applyProtection="1">
      <alignment horizontal="center" vertical="center"/>
    </xf>
    <xf numFmtId="0" fontId="10" fillId="3" borderId="52" xfId="0" applyFont="1" applyFill="1" applyBorder="1" applyAlignment="1" applyProtection="1">
      <alignment vertical="center" wrapText="1"/>
    </xf>
    <xf numFmtId="0" fontId="10" fillId="3" borderId="53" xfId="0" applyFont="1" applyFill="1" applyBorder="1" applyAlignment="1" applyProtection="1">
      <alignment vertical="center" wrapText="1"/>
    </xf>
    <xf numFmtId="0" fontId="14" fillId="0" borderId="15" xfId="0" applyFont="1" applyFill="1" applyBorder="1" applyAlignment="1" applyProtection="1">
      <alignment horizontal="center" vertical="center" wrapText="1"/>
    </xf>
    <xf numFmtId="0" fontId="9" fillId="0" borderId="16" xfId="0" applyFont="1" applyFill="1" applyBorder="1" applyAlignment="1" applyProtection="1">
      <alignment horizontal="center" vertical="center" wrapText="1"/>
    </xf>
    <xf numFmtId="0" fontId="9" fillId="0" borderId="17" xfId="0" applyFont="1" applyFill="1" applyBorder="1" applyAlignment="1" applyProtection="1">
      <alignment horizontal="center" vertical="center" wrapText="1"/>
    </xf>
    <xf numFmtId="0" fontId="5" fillId="0" borderId="52" xfId="0" applyFont="1" applyBorder="1" applyAlignment="1" applyProtection="1">
      <alignment vertical="center" wrapText="1"/>
    </xf>
    <xf numFmtId="0" fontId="15" fillId="0" borderId="0" xfId="0" applyFont="1" applyBorder="1" applyAlignment="1" applyProtection="1">
      <alignment vertical="center" wrapText="1"/>
    </xf>
    <xf numFmtId="0" fontId="15" fillId="0" borderId="55" xfId="0" applyFont="1" applyBorder="1" applyAlignment="1" applyProtection="1">
      <alignment vertical="center" wrapText="1"/>
    </xf>
    <xf numFmtId="0" fontId="10" fillId="0" borderId="0" xfId="0" applyFont="1" applyBorder="1" applyAlignment="1" applyProtection="1">
      <alignment vertical="center" wrapText="1"/>
    </xf>
    <xf numFmtId="0" fontId="10" fillId="0" borderId="55" xfId="0" applyFont="1" applyBorder="1" applyAlignment="1" applyProtection="1">
      <alignment vertical="center" wrapText="1"/>
    </xf>
    <xf numFmtId="0" fontId="2" fillId="0" borderId="16" xfId="0" applyFont="1" applyBorder="1" applyAlignment="1" applyProtection="1">
      <alignment horizontal="center" vertical="center"/>
    </xf>
    <xf numFmtId="0" fontId="2" fillId="0" borderId="0" xfId="0" applyFont="1" applyBorder="1" applyAlignment="1" applyProtection="1">
      <alignment horizontal="center" vertical="center"/>
    </xf>
    <xf numFmtId="0" fontId="1" fillId="0" borderId="16" xfId="0" applyFont="1" applyBorder="1" applyAlignment="1" applyProtection="1">
      <alignment horizontal="center" vertical="center"/>
    </xf>
    <xf numFmtId="0" fontId="2" fillId="0" borderId="47" xfId="0" applyFont="1" applyBorder="1" applyAlignment="1" applyProtection="1">
      <alignment horizontal="center" vertical="center"/>
    </xf>
    <xf numFmtId="0" fontId="2" fillId="0" borderId="23" xfId="0" applyFont="1" applyBorder="1" applyAlignment="1" applyProtection="1">
      <alignment horizontal="center" vertical="center"/>
    </xf>
    <xf numFmtId="0" fontId="2" fillId="0" borderId="8" xfId="0" applyFont="1" applyBorder="1" applyAlignment="1" applyProtection="1">
      <alignment horizontal="center" vertical="center"/>
    </xf>
    <xf numFmtId="0" fontId="2" fillId="0" borderId="21" xfId="0" applyFont="1" applyBorder="1" applyAlignment="1" applyProtection="1">
      <alignment horizontal="center" vertical="center"/>
    </xf>
    <xf numFmtId="0" fontId="2" fillId="0" borderId="19" xfId="0" applyFont="1" applyBorder="1" applyAlignment="1" applyProtection="1">
      <alignment horizontal="center" vertical="center"/>
    </xf>
    <xf numFmtId="0" fontId="2" fillId="0" borderId="20" xfId="0" applyFont="1" applyBorder="1" applyAlignment="1" applyProtection="1">
      <alignment horizontal="center" vertical="center"/>
    </xf>
    <xf numFmtId="0" fontId="2" fillId="0" borderId="38" xfId="0" applyFont="1" applyBorder="1" applyAlignment="1" applyProtection="1">
      <alignment horizontal="center" vertical="center"/>
    </xf>
    <xf numFmtId="0" fontId="2" fillId="0" borderId="28" xfId="0" applyFont="1" applyBorder="1" applyAlignment="1" applyProtection="1">
      <alignment horizontal="center" vertical="center"/>
    </xf>
    <xf numFmtId="0" fontId="2" fillId="0" borderId="29" xfId="0" applyFont="1" applyBorder="1" applyAlignment="1" applyProtection="1">
      <alignment horizontal="center" vertical="center"/>
    </xf>
    <xf numFmtId="0" fontId="2" fillId="0" borderId="11" xfId="0" applyFont="1" applyBorder="1" applyAlignment="1" applyProtection="1">
      <alignment horizontal="center" vertical="center"/>
    </xf>
    <xf numFmtId="0" fontId="2" fillId="0" borderId="6" xfId="0" applyFont="1" applyBorder="1" applyAlignment="1" applyProtection="1">
      <alignment horizontal="center" vertical="center"/>
    </xf>
    <xf numFmtId="0" fontId="2" fillId="0" borderId="7" xfId="0" applyFont="1" applyBorder="1" applyAlignment="1" applyProtection="1">
      <alignment horizontal="center" vertical="center"/>
    </xf>
    <xf numFmtId="0" fontId="2" fillId="0" borderId="18" xfId="0" applyFont="1" applyBorder="1" applyAlignment="1" applyProtection="1">
      <alignment horizontal="center" vertical="center"/>
    </xf>
    <xf numFmtId="0" fontId="2" fillId="0" borderId="27" xfId="0" applyFont="1" applyBorder="1" applyAlignment="1" applyProtection="1">
      <alignment horizontal="center" vertical="center"/>
    </xf>
    <xf numFmtId="0" fontId="2" fillId="0" borderId="5" xfId="0" applyFont="1" applyBorder="1" applyAlignment="1" applyProtection="1">
      <alignment horizontal="center" vertical="center"/>
    </xf>
    <xf numFmtId="0" fontId="2" fillId="0" borderId="30" xfId="0" applyFont="1" applyBorder="1" applyAlignment="1" applyProtection="1">
      <alignment horizontal="center" vertical="center"/>
    </xf>
    <xf numFmtId="0" fontId="2" fillId="0" borderId="31" xfId="0" applyFont="1" applyBorder="1" applyAlignment="1" applyProtection="1">
      <alignment horizontal="center" vertical="center"/>
    </xf>
    <xf numFmtId="0" fontId="2" fillId="0" borderId="33" xfId="0" applyFont="1" applyBorder="1" applyAlignment="1" applyProtection="1">
      <alignment horizontal="center" vertical="center"/>
    </xf>
    <xf numFmtId="0" fontId="1" fillId="0" borderId="2" xfId="0" applyFont="1" applyBorder="1" applyAlignment="1" applyProtection="1">
      <alignment horizontal="center" vertical="center"/>
    </xf>
    <xf numFmtId="164" fontId="2" fillId="0" borderId="0" xfId="0" applyNumberFormat="1" applyFont="1" applyBorder="1" applyAlignment="1" applyProtection="1">
      <alignment horizontal="center" vertical="center"/>
    </xf>
    <xf numFmtId="165" fontId="2" fillId="0" borderId="0" xfId="0" applyNumberFormat="1" applyFont="1" applyAlignment="1" applyProtection="1">
      <alignment horizontal="center" vertical="center"/>
    </xf>
    <xf numFmtId="164" fontId="2" fillId="0" borderId="0" xfId="0" applyNumberFormat="1" applyFont="1" applyAlignment="1" applyProtection="1">
      <alignment horizontal="center" vertical="center"/>
    </xf>
    <xf numFmtId="0" fontId="1" fillId="0" borderId="18" xfId="0" applyFont="1" applyBorder="1" applyAlignment="1" applyProtection="1">
      <alignment horizontal="center" vertical="center"/>
    </xf>
    <xf numFmtId="0" fontId="1" fillId="0" borderId="19" xfId="0" applyFont="1" applyBorder="1" applyAlignment="1" applyProtection="1">
      <alignment horizontal="center" vertical="center"/>
    </xf>
    <xf numFmtId="0" fontId="1" fillId="0" borderId="20" xfId="0" applyFont="1" applyBorder="1" applyAlignment="1" applyProtection="1">
      <alignment horizontal="center" vertical="center"/>
    </xf>
    <xf numFmtId="164" fontId="4" fillId="0" borderId="19" xfId="0" applyNumberFormat="1" applyFont="1" applyBorder="1" applyAlignment="1" applyProtection="1">
      <alignment horizontal="center" vertical="center"/>
    </xf>
    <xf numFmtId="0" fontId="4" fillId="0" borderId="20" xfId="0" applyFont="1" applyBorder="1" applyAlignment="1" applyProtection="1">
      <alignment horizontal="center" vertical="center"/>
    </xf>
    <xf numFmtId="0" fontId="1" fillId="0" borderId="21" xfId="0" applyFont="1" applyBorder="1" applyAlignment="1" applyProtection="1">
      <alignment horizontal="center" vertical="center"/>
    </xf>
    <xf numFmtId="0" fontId="1" fillId="0" borderId="22" xfId="0" applyFont="1" applyBorder="1" applyAlignment="1" applyProtection="1">
      <alignment horizontal="center" vertical="center"/>
    </xf>
    <xf numFmtId="0" fontId="1" fillId="0" borderId="12" xfId="0" applyFont="1" applyBorder="1" applyAlignment="1" applyProtection="1">
      <alignment horizontal="center" vertical="center"/>
    </xf>
    <xf numFmtId="165" fontId="1" fillId="0" borderId="13" xfId="0" applyNumberFormat="1" applyFont="1" applyBorder="1" applyAlignment="1" applyProtection="1">
      <alignment horizontal="center" vertical="center"/>
    </xf>
    <xf numFmtId="0" fontId="1" fillId="0" borderId="13" xfId="0" applyFont="1" applyBorder="1" applyAlignment="1" applyProtection="1">
      <alignment horizontal="center" vertical="center"/>
    </xf>
    <xf numFmtId="0" fontId="1" fillId="0" borderId="14" xfId="0" applyFont="1" applyBorder="1" applyAlignment="1" applyProtection="1">
      <alignment horizontal="center" vertical="center"/>
    </xf>
    <xf numFmtId="164" fontId="4" fillId="0" borderId="24" xfId="0" applyNumberFormat="1" applyFont="1" applyBorder="1" applyAlignment="1" applyProtection="1">
      <alignment horizontal="center" vertical="center"/>
    </xf>
    <xf numFmtId="0" fontId="2" fillId="0" borderId="1" xfId="0" applyFont="1" applyBorder="1" applyAlignment="1" applyProtection="1">
      <alignment horizontal="center" vertical="center"/>
    </xf>
    <xf numFmtId="164" fontId="2" fillId="0" borderId="31" xfId="0" applyNumberFormat="1" applyFont="1" applyBorder="1" applyAlignment="1" applyProtection="1">
      <alignment horizontal="center" vertical="center"/>
    </xf>
    <xf numFmtId="0" fontId="2" fillId="0" borderId="32" xfId="0" applyFont="1" applyBorder="1" applyAlignment="1" applyProtection="1">
      <alignment horizontal="center" vertical="center"/>
    </xf>
    <xf numFmtId="0" fontId="2" fillId="0" borderId="45" xfId="0" applyFont="1" applyBorder="1" applyAlignment="1" applyProtection="1">
      <alignment horizontal="center" vertical="center"/>
    </xf>
    <xf numFmtId="164" fontId="2" fillId="0" borderId="34" xfId="0" applyNumberFormat="1" applyFont="1" applyBorder="1" applyAlignment="1" applyProtection="1">
      <alignment horizontal="center" vertical="center"/>
    </xf>
    <xf numFmtId="164" fontId="2" fillId="0" borderId="28" xfId="0" applyNumberFormat="1" applyFont="1" applyBorder="1" applyAlignment="1" applyProtection="1">
      <alignment horizontal="center" vertical="center"/>
    </xf>
    <xf numFmtId="0" fontId="2" fillId="0" borderId="46" xfId="0" applyFont="1" applyBorder="1" applyAlignment="1" applyProtection="1">
      <alignment horizontal="center" vertical="center"/>
    </xf>
    <xf numFmtId="164" fontId="2" fillId="0" borderId="39" xfId="0" applyNumberFormat="1" applyFont="1" applyBorder="1" applyAlignment="1" applyProtection="1">
      <alignment horizontal="center" vertical="center"/>
    </xf>
    <xf numFmtId="0" fontId="2" fillId="0" borderId="74" xfId="0" applyFont="1" applyBorder="1" applyAlignment="1" applyProtection="1">
      <alignment horizontal="center" vertical="center"/>
    </xf>
    <xf numFmtId="164" fontId="2" fillId="0" borderId="19" xfId="0" applyNumberFormat="1" applyFont="1" applyBorder="1" applyAlignment="1" applyProtection="1">
      <alignment horizontal="center" vertical="center"/>
    </xf>
    <xf numFmtId="164" fontId="2" fillId="0" borderId="6" xfId="0" applyNumberFormat="1" applyFont="1" applyBorder="1" applyAlignment="1" applyProtection="1">
      <alignment horizontal="center" vertical="center"/>
    </xf>
    <xf numFmtId="0" fontId="2" fillId="0" borderId="72" xfId="0" applyFont="1" applyBorder="1" applyAlignment="1" applyProtection="1">
      <alignment horizontal="center" vertical="center"/>
    </xf>
    <xf numFmtId="0" fontId="2" fillId="0" borderId="73" xfId="0" applyFont="1" applyBorder="1" applyAlignment="1" applyProtection="1">
      <alignment horizontal="center" vertical="center"/>
    </xf>
    <xf numFmtId="164" fontId="2" fillId="0" borderId="73" xfId="0" applyNumberFormat="1" applyFont="1" applyBorder="1" applyAlignment="1" applyProtection="1">
      <alignment horizontal="center" vertical="center"/>
    </xf>
    <xf numFmtId="0" fontId="2" fillId="0" borderId="71" xfId="0" applyFont="1" applyBorder="1" applyAlignment="1" applyProtection="1">
      <alignment horizontal="center" vertical="center"/>
    </xf>
    <xf numFmtId="0" fontId="2" fillId="0" borderId="28" xfId="0" applyNumberFormat="1" applyFont="1" applyBorder="1" applyAlignment="1" applyProtection="1">
      <alignment horizontal="center" vertical="center"/>
    </xf>
    <xf numFmtId="0" fontId="5" fillId="0" borderId="0" xfId="0" applyFont="1" applyAlignment="1" applyProtection="1">
      <alignment horizontal="center" vertical="center"/>
    </xf>
    <xf numFmtId="0" fontId="1" fillId="0" borderId="0" xfId="0" applyFont="1" applyAlignment="1" applyProtection="1">
      <alignment horizontal="center" vertical="center"/>
    </xf>
    <xf numFmtId="0" fontId="2" fillId="0" borderId="19" xfId="0" applyNumberFormat="1" applyFont="1" applyBorder="1" applyAlignment="1" applyProtection="1">
      <alignment horizontal="center" vertical="center"/>
    </xf>
    <xf numFmtId="49" fontId="2" fillId="0" borderId="0" xfId="0" applyNumberFormat="1" applyFont="1" applyAlignment="1" applyProtection="1">
      <alignment horizontal="center" vertical="center"/>
    </xf>
    <xf numFmtId="0" fontId="2" fillId="0" borderId="49" xfId="0" applyFont="1" applyBorder="1" applyAlignment="1" applyProtection="1">
      <alignment horizontal="center" vertical="center"/>
    </xf>
    <xf numFmtId="164" fontId="2" fillId="0" borderId="24" xfId="0" applyNumberFormat="1" applyFont="1" applyBorder="1" applyAlignment="1" applyProtection="1">
      <alignment horizontal="center" vertical="center"/>
    </xf>
    <xf numFmtId="0" fontId="1" fillId="0" borderId="0" xfId="0" applyFont="1" applyBorder="1" applyAlignment="1" applyProtection="1">
      <alignment vertical="center"/>
    </xf>
    <xf numFmtId="0" fontId="2" fillId="0" borderId="75" xfId="0" applyFont="1" applyBorder="1" applyAlignment="1" applyProtection="1">
      <alignment horizontal="center" vertical="center"/>
    </xf>
    <xf numFmtId="0" fontId="2" fillId="0" borderId="6" xfId="0" applyFont="1" applyBorder="1" applyAlignment="1" applyProtection="1">
      <alignment vertical="center"/>
    </xf>
    <xf numFmtId="0" fontId="10" fillId="0" borderId="23" xfId="0" applyFont="1" applyBorder="1" applyAlignment="1" applyProtection="1">
      <alignment horizontal="center" vertical="center"/>
    </xf>
    <xf numFmtId="0" fontId="10" fillId="0" borderId="50" xfId="0" applyFont="1" applyBorder="1" applyAlignment="1" applyProtection="1">
      <alignment horizontal="center" vertical="center"/>
    </xf>
    <xf numFmtId="0" fontId="10" fillId="0" borderId="44" xfId="0" applyFont="1" applyBorder="1" applyAlignment="1" applyProtection="1">
      <alignment horizontal="center" vertical="center"/>
    </xf>
    <xf numFmtId="0" fontId="10" fillId="0" borderId="47" xfId="0" applyFont="1" applyBorder="1" applyAlignment="1" applyProtection="1">
      <alignment horizontal="center" vertical="center"/>
    </xf>
    <xf numFmtId="0" fontId="10" fillId="0" borderId="48" xfId="0" applyFont="1" applyBorder="1" applyAlignment="1" applyProtection="1">
      <alignment horizontal="center" vertical="center"/>
    </xf>
    <xf numFmtId="0" fontId="10" fillId="0" borderId="43" xfId="0" applyFont="1" applyBorder="1" applyAlignment="1" applyProtection="1">
      <alignment horizontal="center" vertical="center"/>
    </xf>
    <xf numFmtId="0" fontId="10" fillId="0" borderId="8" xfId="0" applyFont="1" applyBorder="1" applyAlignment="1" applyProtection="1">
      <alignment horizontal="center" vertical="center"/>
    </xf>
    <xf numFmtId="0" fontId="10" fillId="0" borderId="9" xfId="0" applyFont="1" applyBorder="1" applyAlignment="1" applyProtection="1">
      <alignment horizontal="center" vertical="center"/>
    </xf>
    <xf numFmtId="0" fontId="10" fillId="0" borderId="10" xfId="0" applyFont="1" applyBorder="1" applyAlignment="1" applyProtection="1">
      <alignment horizontal="center" vertical="center"/>
    </xf>
    <xf numFmtId="0" fontId="1" fillId="0" borderId="2" xfId="0" applyFont="1" applyBorder="1" applyAlignment="1" applyProtection="1">
      <alignment horizontal="center" vertical="center"/>
    </xf>
    <xf numFmtId="0" fontId="1" fillId="0" borderId="3" xfId="0" applyFont="1" applyBorder="1" applyAlignment="1" applyProtection="1">
      <alignment horizontal="center" vertical="center"/>
    </xf>
    <xf numFmtId="0" fontId="1" fillId="0" borderId="4" xfId="0" applyFont="1" applyBorder="1" applyAlignment="1" applyProtection="1">
      <alignment horizontal="center" vertical="center"/>
    </xf>
    <xf numFmtId="0" fontId="2" fillId="0" borderId="8" xfId="0" applyFont="1" applyBorder="1" applyAlignment="1" applyProtection="1">
      <alignment horizontal="center" vertical="center"/>
    </xf>
    <xf numFmtId="0" fontId="2" fillId="0" borderId="9" xfId="0" applyFont="1" applyBorder="1" applyAlignment="1" applyProtection="1">
      <alignment horizontal="center" vertical="center"/>
    </xf>
    <xf numFmtId="0" fontId="2" fillId="0" borderId="10" xfId="0" applyFont="1" applyBorder="1" applyAlignment="1" applyProtection="1">
      <alignment horizontal="center" vertical="center"/>
    </xf>
    <xf numFmtId="0" fontId="2" fillId="0" borderId="47" xfId="0" applyFont="1" applyBorder="1" applyAlignment="1" applyProtection="1">
      <alignment horizontal="center" vertical="center"/>
    </xf>
    <xf numFmtId="0" fontId="2" fillId="0" borderId="48" xfId="0" applyFont="1" applyBorder="1" applyAlignment="1" applyProtection="1">
      <alignment horizontal="center" vertical="center"/>
    </xf>
    <xf numFmtId="0" fontId="2" fillId="0" borderId="43" xfId="0" applyFont="1" applyBorder="1" applyAlignment="1" applyProtection="1">
      <alignment horizontal="center" vertical="center"/>
    </xf>
    <xf numFmtId="0" fontId="2" fillId="0" borderId="23" xfId="0" applyFont="1" applyBorder="1" applyAlignment="1" applyProtection="1">
      <alignment horizontal="center" vertical="center"/>
    </xf>
    <xf numFmtId="0" fontId="2" fillId="0" borderId="50" xfId="0" applyFont="1" applyBorder="1" applyAlignment="1" applyProtection="1">
      <alignment horizontal="center" vertical="center"/>
    </xf>
    <xf numFmtId="0" fontId="2" fillId="0" borderId="44" xfId="0" applyFont="1" applyBorder="1" applyAlignment="1" applyProtection="1">
      <alignment horizontal="center" vertical="center"/>
    </xf>
    <xf numFmtId="0" fontId="2" fillId="0" borderId="7" xfId="0" applyFont="1" applyBorder="1" applyAlignment="1" applyProtection="1">
      <alignment vertical="center"/>
    </xf>
    <xf numFmtId="0" fontId="2" fillId="0" borderId="28" xfId="0" applyFont="1" applyBorder="1" applyAlignment="1" applyProtection="1">
      <alignment vertical="center"/>
    </xf>
    <xf numFmtId="0" fontId="2" fillId="0" borderId="29" xfId="0" applyFont="1" applyBorder="1" applyAlignment="1" applyProtection="1">
      <alignment vertical="center"/>
    </xf>
    <xf numFmtId="0" fontId="2" fillId="0" borderId="19" xfId="0" applyFont="1" applyBorder="1" applyAlignment="1" applyProtection="1">
      <alignment vertical="center"/>
    </xf>
    <xf numFmtId="0" fontId="2" fillId="0" borderId="20" xfId="0" applyFont="1" applyBorder="1" applyAlignment="1" applyProtection="1">
      <alignment vertical="center"/>
    </xf>
    <xf numFmtId="0" fontId="2" fillId="0" borderId="5" xfId="0" applyFont="1" applyBorder="1" applyAlignment="1" applyProtection="1">
      <alignment horizontal="center" vertical="center"/>
    </xf>
    <xf numFmtId="0" fontId="2" fillId="0" borderId="6" xfId="0" applyFont="1" applyBorder="1" applyAlignment="1" applyProtection="1">
      <alignment horizontal="center" vertical="center"/>
    </xf>
    <xf numFmtId="0" fontId="2" fillId="0" borderId="27" xfId="0" applyFont="1" applyBorder="1" applyAlignment="1" applyProtection="1">
      <alignment horizontal="center" vertical="center"/>
    </xf>
    <xf numFmtId="0" fontId="2" fillId="0" borderId="28" xfId="0" applyFont="1" applyBorder="1" applyAlignment="1" applyProtection="1">
      <alignment horizontal="center" vertical="center"/>
    </xf>
    <xf numFmtId="0" fontId="2" fillId="0" borderId="18" xfId="0" applyFont="1" applyBorder="1" applyAlignment="1" applyProtection="1">
      <alignment horizontal="center" vertical="center"/>
    </xf>
    <xf numFmtId="0" fontId="2" fillId="0" borderId="19" xfId="0" applyFont="1" applyBorder="1" applyAlignment="1" applyProtection="1">
      <alignment horizontal="center" vertical="center"/>
    </xf>
    <xf numFmtId="0" fontId="1" fillId="0" borderId="27" xfId="0" applyFont="1" applyBorder="1" applyAlignment="1" applyProtection="1">
      <alignment horizontal="center" vertical="center"/>
    </xf>
    <xf numFmtId="0" fontId="1" fillId="0" borderId="28" xfId="0" applyFont="1" applyBorder="1" applyAlignment="1" applyProtection="1">
      <alignment horizontal="center" vertical="center"/>
    </xf>
    <xf numFmtId="0" fontId="2" fillId="0" borderId="27" xfId="0" applyFont="1" applyBorder="1" applyAlignment="1" applyProtection="1">
      <alignment vertical="center"/>
    </xf>
    <xf numFmtId="0" fontId="2" fillId="0" borderId="18" xfId="0" applyFont="1" applyBorder="1" applyAlignment="1" applyProtection="1">
      <alignment vertical="center"/>
    </xf>
    <xf numFmtId="0" fontId="2" fillId="0" borderId="5" xfId="0" applyFont="1" applyBorder="1" applyAlignment="1" applyProtection="1">
      <alignment vertical="center"/>
    </xf>
    <xf numFmtId="0" fontId="1" fillId="0" borderId="15" xfId="0" applyFont="1" applyBorder="1" applyAlignment="1" applyProtection="1">
      <alignment horizontal="center" vertical="center"/>
    </xf>
    <xf numFmtId="0" fontId="1" fillId="0" borderId="16" xfId="0" applyFont="1" applyBorder="1" applyAlignment="1" applyProtection="1">
      <alignment horizontal="center" vertical="center"/>
    </xf>
    <xf numFmtId="0" fontId="1" fillId="0" borderId="17" xfId="0" applyFont="1" applyBorder="1" applyAlignment="1" applyProtection="1">
      <alignment horizontal="center" vertical="center"/>
    </xf>
    <xf numFmtId="0" fontId="1" fillId="0" borderId="8" xfId="0" applyFont="1" applyBorder="1" applyAlignment="1" applyProtection="1">
      <alignment horizontal="center" vertical="center"/>
    </xf>
    <xf numFmtId="0" fontId="1" fillId="0" borderId="9" xfId="0" applyFont="1" applyBorder="1" applyAlignment="1" applyProtection="1">
      <alignment horizontal="center" vertical="center"/>
    </xf>
    <xf numFmtId="0" fontId="1" fillId="0" borderId="10" xfId="0" applyFont="1" applyBorder="1" applyAlignment="1" applyProtection="1">
      <alignment horizontal="center" vertical="center"/>
    </xf>
    <xf numFmtId="164" fontId="2" fillId="0" borderId="19" xfId="0" applyNumberFormat="1" applyFont="1" applyBorder="1" applyAlignment="1" applyProtection="1">
      <alignment horizontal="center" vertical="center"/>
    </xf>
    <xf numFmtId="164" fontId="2" fillId="0" borderId="20" xfId="0" applyNumberFormat="1" applyFont="1" applyBorder="1" applyAlignment="1" applyProtection="1">
      <alignment horizontal="center" vertical="center"/>
    </xf>
    <xf numFmtId="0" fontId="1" fillId="0" borderId="18" xfId="0" applyFont="1" applyBorder="1" applyAlignment="1" applyProtection="1">
      <alignment horizontal="center" vertical="center"/>
    </xf>
    <xf numFmtId="0" fontId="1" fillId="0" borderId="19" xfId="0" applyFont="1" applyBorder="1" applyAlignment="1" applyProtection="1">
      <alignment horizontal="center" vertical="center"/>
    </xf>
    <xf numFmtId="0" fontId="2" fillId="0" borderId="52" xfId="0" applyFont="1" applyBorder="1" applyAlignment="1" applyProtection="1">
      <alignment horizontal="center" vertical="center"/>
    </xf>
    <xf numFmtId="0" fontId="2" fillId="0" borderId="53" xfId="0" applyFont="1" applyBorder="1" applyAlignment="1" applyProtection="1">
      <alignment horizontal="center" vertical="center"/>
    </xf>
    <xf numFmtId="0" fontId="2" fillId="0" borderId="54" xfId="0" applyFont="1" applyBorder="1" applyAlignment="1" applyProtection="1">
      <alignment horizontal="center" vertical="center"/>
    </xf>
    <xf numFmtId="0" fontId="2" fillId="0" borderId="29" xfId="0" applyFont="1" applyBorder="1" applyAlignment="1" applyProtection="1">
      <alignment horizontal="center" vertical="center"/>
    </xf>
    <xf numFmtId="164" fontId="2" fillId="0" borderId="28" xfId="0" applyNumberFormat="1" applyFont="1" applyBorder="1" applyAlignment="1" applyProtection="1">
      <alignment horizontal="center" vertical="center"/>
    </xf>
    <xf numFmtId="164" fontId="2" fillId="0" borderId="29" xfId="0" applyNumberFormat="1" applyFont="1" applyBorder="1" applyAlignment="1" applyProtection="1">
      <alignment horizontal="center" vertical="center"/>
    </xf>
    <xf numFmtId="0" fontId="2" fillId="0" borderId="25" xfId="0" applyFont="1" applyBorder="1" applyAlignment="1" applyProtection="1">
      <alignment horizontal="center" vertical="center"/>
    </xf>
    <xf numFmtId="0" fontId="2" fillId="0" borderId="36" xfId="0" applyFont="1" applyBorder="1" applyAlignment="1" applyProtection="1">
      <alignment horizontal="center" vertical="center"/>
    </xf>
    <xf numFmtId="0" fontId="2" fillId="0" borderId="41" xfId="0" applyFont="1" applyBorder="1" applyAlignment="1" applyProtection="1">
      <alignment horizontal="center" vertical="center"/>
    </xf>
    <xf numFmtId="0" fontId="2" fillId="0" borderId="22" xfId="0" applyFont="1" applyBorder="1" applyAlignment="1" applyProtection="1">
      <alignment horizontal="center" vertical="center"/>
    </xf>
    <xf numFmtId="0" fontId="2" fillId="0" borderId="35" xfId="0" applyFont="1" applyBorder="1" applyAlignment="1" applyProtection="1">
      <alignment horizontal="center" vertical="center"/>
    </xf>
    <xf numFmtId="0" fontId="2" fillId="0" borderId="40" xfId="0" applyFont="1" applyBorder="1" applyAlignment="1" applyProtection="1">
      <alignment horizontal="center" vertical="center"/>
    </xf>
    <xf numFmtId="0" fontId="1" fillId="0" borderId="5" xfId="0" applyFont="1" applyBorder="1" applyAlignment="1" applyProtection="1">
      <alignment horizontal="center" vertical="center"/>
    </xf>
    <xf numFmtId="0" fontId="1" fillId="0" borderId="11" xfId="0" applyFont="1" applyBorder="1" applyAlignment="1" applyProtection="1">
      <alignment horizontal="center" vertical="center"/>
    </xf>
    <xf numFmtId="0" fontId="1" fillId="0" borderId="6" xfId="0" applyFont="1" applyBorder="1" applyAlignment="1" applyProtection="1">
      <alignment horizontal="center" vertical="center"/>
    </xf>
    <xf numFmtId="0" fontId="1" fillId="0" borderId="7" xfId="0" applyFont="1" applyBorder="1" applyAlignment="1" applyProtection="1">
      <alignment horizontal="center" vertical="center"/>
    </xf>
    <xf numFmtId="0" fontId="2" fillId="0" borderId="2" xfId="0" applyFont="1" applyBorder="1" applyAlignment="1" applyProtection="1">
      <alignment horizontal="center" vertical="center"/>
    </xf>
    <xf numFmtId="0" fontId="2" fillId="0" borderId="3" xfId="0" applyFont="1" applyBorder="1" applyAlignment="1" applyProtection="1">
      <alignment horizontal="center" vertical="center"/>
    </xf>
    <xf numFmtId="0" fontId="2" fillId="0" borderId="4" xfId="0" applyFont="1" applyBorder="1" applyAlignment="1" applyProtection="1">
      <alignment horizontal="center" vertical="center"/>
    </xf>
    <xf numFmtId="0" fontId="2" fillId="0" borderId="26" xfId="0" applyFont="1" applyBorder="1" applyAlignment="1" applyProtection="1">
      <alignment horizontal="center" vertical="center"/>
    </xf>
    <xf numFmtId="0" fontId="2" fillId="0" borderId="37" xfId="0" applyFont="1" applyBorder="1" applyAlignment="1" applyProtection="1">
      <alignment horizontal="center" vertical="center"/>
    </xf>
    <xf numFmtId="0" fontId="2" fillId="0" borderId="42" xfId="0" applyFont="1" applyBorder="1" applyAlignment="1" applyProtection="1">
      <alignment horizontal="center" vertical="center"/>
    </xf>
    <xf numFmtId="0" fontId="2" fillId="0" borderId="39" xfId="0" applyFont="1" applyBorder="1" applyAlignment="1" applyProtection="1">
      <alignment horizontal="center" vertical="center"/>
    </xf>
    <xf numFmtId="0" fontId="1" fillId="0" borderId="62" xfId="0" applyFont="1" applyBorder="1" applyAlignment="1" applyProtection="1">
      <alignment horizontal="center" vertical="center"/>
    </xf>
    <xf numFmtId="0" fontId="1" fillId="0" borderId="75" xfId="0" applyFont="1" applyBorder="1" applyAlignment="1" applyProtection="1">
      <alignment horizontal="center" vertical="center"/>
    </xf>
    <xf numFmtId="0" fontId="1" fillId="0" borderId="1" xfId="0" applyFont="1" applyBorder="1" applyAlignment="1" applyProtection="1">
      <alignment horizontal="center" vertical="center"/>
    </xf>
    <xf numFmtId="0" fontId="3" fillId="0" borderId="15" xfId="0" applyFont="1" applyBorder="1" applyAlignment="1" applyProtection="1">
      <alignment horizontal="center" vertical="center"/>
    </xf>
    <xf numFmtId="0" fontId="3" fillId="0" borderId="16" xfId="0" applyFont="1" applyBorder="1" applyAlignment="1" applyProtection="1">
      <alignment horizontal="center" vertical="center"/>
    </xf>
    <xf numFmtId="0" fontId="3" fillId="0" borderId="17" xfId="0" applyFont="1" applyBorder="1" applyAlignment="1" applyProtection="1">
      <alignment horizontal="center" vertical="center"/>
    </xf>
    <xf numFmtId="0" fontId="1" fillId="0" borderId="23" xfId="0" applyFont="1" applyBorder="1" applyAlignment="1" applyProtection="1">
      <alignment horizontal="center" vertical="center"/>
    </xf>
    <xf numFmtId="0" fontId="1" fillId="0" borderId="21" xfId="0" applyFont="1" applyBorder="1" applyAlignment="1" applyProtection="1">
      <alignment horizontal="center" vertical="center"/>
    </xf>
    <xf numFmtId="0" fontId="1" fillId="0" borderId="12" xfId="0" applyFont="1" applyBorder="1" applyAlignment="1" applyProtection="1">
      <alignment horizontal="center" vertical="center"/>
    </xf>
    <xf numFmtId="0" fontId="1" fillId="0" borderId="13" xfId="0" applyFont="1" applyBorder="1" applyAlignment="1" applyProtection="1">
      <alignment horizontal="center" vertical="center"/>
    </xf>
    <xf numFmtId="0" fontId="1" fillId="0" borderId="14" xfId="0" applyFont="1" applyBorder="1" applyAlignment="1" applyProtection="1">
      <alignment horizontal="center" vertical="center"/>
    </xf>
    <xf numFmtId="0" fontId="1" fillId="0" borderId="25" xfId="0" applyFont="1" applyBorder="1" applyAlignment="1" applyProtection="1">
      <alignment horizontal="center" vertical="center"/>
    </xf>
    <xf numFmtId="0" fontId="1" fillId="0" borderId="41" xfId="0" applyFont="1" applyBorder="1" applyAlignment="1" applyProtection="1">
      <alignment horizontal="center" vertical="center"/>
    </xf>
    <xf numFmtId="0" fontId="1" fillId="0" borderId="22" xfId="0" applyFont="1" applyBorder="1" applyAlignment="1" applyProtection="1">
      <alignment horizontal="center" vertical="center"/>
    </xf>
    <xf numFmtId="0" fontId="1" fillId="0" borderId="40" xfId="0" applyFont="1" applyBorder="1" applyAlignment="1" applyProtection="1">
      <alignment horizontal="center" vertical="center"/>
    </xf>
    <xf numFmtId="0" fontId="1" fillId="0" borderId="26" xfId="0" applyFont="1" applyBorder="1" applyAlignment="1" applyProtection="1">
      <alignment horizontal="center" vertical="center"/>
    </xf>
    <xf numFmtId="0" fontId="1" fillId="0" borderId="42" xfId="0" applyFont="1" applyBorder="1" applyAlignment="1" applyProtection="1">
      <alignment horizontal="center" vertical="center"/>
    </xf>
    <xf numFmtId="164" fontId="2" fillId="0" borderId="39" xfId="0" applyNumberFormat="1" applyFont="1" applyBorder="1" applyAlignment="1" applyProtection="1">
      <alignment horizontal="center" vertical="center"/>
    </xf>
    <xf numFmtId="164" fontId="2" fillId="0" borderId="43" xfId="0" applyNumberFormat="1" applyFont="1" applyBorder="1" applyAlignment="1" applyProtection="1">
      <alignment horizontal="center" vertical="center"/>
    </xf>
    <xf numFmtId="0" fontId="2" fillId="0" borderId="24" xfId="0" applyFont="1" applyBorder="1" applyAlignment="1" applyProtection="1">
      <alignment horizontal="center" vertical="center"/>
    </xf>
    <xf numFmtId="0" fontId="2" fillId="0" borderId="39" xfId="0" applyNumberFormat="1" applyFont="1" applyBorder="1" applyAlignment="1" applyProtection="1">
      <alignment horizontal="center" vertical="center"/>
    </xf>
    <xf numFmtId="0" fontId="2" fillId="0" borderId="43" xfId="0" applyNumberFormat="1" applyFont="1" applyBorder="1" applyAlignment="1" applyProtection="1">
      <alignment horizontal="center" vertical="center"/>
    </xf>
    <xf numFmtId="0" fontId="2" fillId="0" borderId="34" xfId="0" applyFont="1" applyBorder="1" applyAlignment="1" applyProtection="1">
      <alignment horizontal="center" vertical="center"/>
    </xf>
    <xf numFmtId="0" fontId="2" fillId="0" borderId="7" xfId="0" applyFont="1" applyBorder="1" applyAlignment="1" applyProtection="1">
      <alignment horizontal="center" vertical="center"/>
    </xf>
    <xf numFmtId="0" fontId="12" fillId="0" borderId="3" xfId="0" applyFont="1" applyBorder="1" applyAlignment="1" applyProtection="1">
      <alignment horizontal="right" vertical="center"/>
    </xf>
    <xf numFmtId="0" fontId="12" fillId="0" borderId="4" xfId="0" applyFont="1" applyBorder="1" applyAlignment="1" applyProtection="1">
      <alignment horizontal="right" vertical="center"/>
    </xf>
    <xf numFmtId="0" fontId="9" fillId="0" borderId="15" xfId="0" applyFont="1" applyBorder="1" applyAlignment="1" applyProtection="1">
      <alignment vertical="center" wrapText="1"/>
    </xf>
    <xf numFmtId="0" fontId="9" fillId="0" borderId="16" xfId="0" applyFont="1" applyBorder="1" applyAlignment="1" applyProtection="1">
      <alignment vertical="center" wrapText="1"/>
    </xf>
    <xf numFmtId="0" fontId="9" fillId="0" borderId="17" xfId="0" applyFont="1" applyBorder="1" applyAlignment="1" applyProtection="1">
      <alignment vertical="center" wrapText="1"/>
    </xf>
    <xf numFmtId="0" fontId="9" fillId="0" borderId="51" xfId="0" applyFont="1" applyBorder="1" applyAlignment="1" applyProtection="1">
      <alignment vertical="center" wrapText="1"/>
    </xf>
    <xf numFmtId="0" fontId="9" fillId="0" borderId="0" xfId="0" applyFont="1" applyBorder="1" applyAlignment="1" applyProtection="1">
      <alignment vertical="center" wrapText="1"/>
    </xf>
    <xf numFmtId="0" fontId="2" fillId="0" borderId="15" xfId="0" applyFont="1" applyBorder="1" applyAlignment="1" applyProtection="1">
      <alignment horizontal="center" vertical="center"/>
    </xf>
    <xf numFmtId="0" fontId="2" fillId="0" borderId="16" xfId="0" applyFont="1" applyBorder="1" applyAlignment="1" applyProtection="1">
      <alignment horizontal="center" vertical="center"/>
    </xf>
    <xf numFmtId="0" fontId="2" fillId="0" borderId="17" xfId="0" applyFont="1" applyBorder="1" applyAlignment="1" applyProtection="1">
      <alignment horizontal="center" vertical="center"/>
    </xf>
    <xf numFmtId="0" fontId="2" fillId="0" borderId="55" xfId="0" applyFont="1" applyBorder="1" applyAlignment="1" applyProtection="1">
      <alignment horizontal="center" vertical="center"/>
    </xf>
    <xf numFmtId="0" fontId="9" fillId="3" borderId="16" xfId="0" applyFont="1" applyFill="1" applyBorder="1" applyAlignment="1" applyProtection="1">
      <alignment horizontal="center" vertical="center" wrapText="1"/>
    </xf>
    <xf numFmtId="0" fontId="9" fillId="3" borderId="17" xfId="0" applyFont="1" applyFill="1" applyBorder="1" applyAlignment="1" applyProtection="1">
      <alignment horizontal="center" vertical="center" wrapText="1"/>
    </xf>
    <xf numFmtId="0" fontId="11" fillId="0" borderId="2" xfId="0" applyFont="1" applyBorder="1" applyAlignment="1" applyProtection="1">
      <alignment vertical="center" wrapText="1"/>
    </xf>
    <xf numFmtId="0" fontId="11" fillId="0" borderId="3" xfId="0" applyFont="1" applyBorder="1" applyAlignment="1" applyProtection="1">
      <alignment vertical="center" wrapText="1"/>
    </xf>
    <xf numFmtId="0" fontId="10" fillId="0" borderId="0" xfId="0" applyFont="1" applyBorder="1" applyAlignment="1" applyProtection="1">
      <alignment vertical="center" wrapText="1"/>
    </xf>
    <xf numFmtId="0" fontId="10" fillId="0" borderId="55" xfId="0" applyFont="1" applyBorder="1" applyAlignment="1" applyProtection="1">
      <alignment vertical="center" wrapText="1"/>
    </xf>
    <xf numFmtId="0" fontId="2" fillId="0" borderId="47" xfId="0" applyFont="1" applyBorder="1" applyAlignment="1" applyProtection="1">
      <alignment vertical="center"/>
    </xf>
    <xf numFmtId="0" fontId="2" fillId="0" borderId="48" xfId="0" applyFont="1" applyBorder="1" applyAlignment="1" applyProtection="1">
      <alignment vertical="center"/>
    </xf>
    <xf numFmtId="0" fontId="2" fillId="0" borderId="43" xfId="0" applyFont="1" applyBorder="1" applyAlignment="1" applyProtection="1">
      <alignment vertical="center"/>
    </xf>
    <xf numFmtId="0" fontId="2" fillId="0" borderId="8" xfId="0" applyFont="1" applyBorder="1" applyAlignment="1" applyProtection="1">
      <alignment vertical="center"/>
    </xf>
    <xf numFmtId="0" fontId="2" fillId="0" borderId="9" xfId="0" applyFont="1" applyBorder="1" applyAlignment="1" applyProtection="1">
      <alignment vertical="center"/>
    </xf>
    <xf numFmtId="0" fontId="2" fillId="0" borderId="10" xfId="0" applyFont="1" applyBorder="1" applyAlignment="1" applyProtection="1">
      <alignment vertical="center"/>
    </xf>
    <xf numFmtId="0" fontId="2" fillId="0" borderId="47" xfId="0" applyFont="1" applyBorder="1" applyAlignment="1" applyProtection="1">
      <alignment vertical="center" wrapText="1"/>
    </xf>
    <xf numFmtId="0" fontId="2" fillId="0" borderId="8" xfId="0" applyFont="1" applyBorder="1" applyAlignment="1" applyProtection="1">
      <alignment vertical="center" wrapText="1"/>
    </xf>
    <xf numFmtId="0" fontId="9" fillId="2" borderId="2" xfId="0" applyFont="1" applyFill="1" applyBorder="1" applyAlignment="1" applyProtection="1">
      <alignment horizontal="center" vertical="center" wrapText="1"/>
    </xf>
    <xf numFmtId="0" fontId="9" fillId="2" borderId="3" xfId="0" applyFont="1" applyFill="1" applyBorder="1" applyAlignment="1" applyProtection="1">
      <alignment horizontal="center" vertical="center" wrapText="1"/>
    </xf>
    <xf numFmtId="0" fontId="9" fillId="2" borderId="4" xfId="0" applyFont="1" applyFill="1" applyBorder="1" applyAlignment="1" applyProtection="1">
      <alignment horizontal="center" vertical="center" wrapText="1"/>
    </xf>
    <xf numFmtId="0" fontId="1" fillId="0" borderId="52" xfId="0" applyFont="1" applyBorder="1" applyAlignment="1" applyProtection="1">
      <alignment horizontal="center" vertical="center"/>
    </xf>
    <xf numFmtId="0" fontId="1" fillId="0" borderId="53" xfId="0" applyFont="1" applyBorder="1" applyAlignment="1" applyProtection="1">
      <alignment horizontal="center" vertical="center"/>
    </xf>
    <xf numFmtId="0" fontId="1" fillId="0" borderId="54" xfId="0" applyFont="1" applyBorder="1" applyAlignment="1" applyProtection="1">
      <alignment horizontal="center" vertical="center"/>
    </xf>
    <xf numFmtId="0" fontId="7" fillId="0" borderId="15" xfId="0" applyFont="1" applyBorder="1" applyAlignment="1" applyProtection="1">
      <alignment horizontal="right" vertical="center" wrapText="1"/>
    </xf>
    <xf numFmtId="0" fontId="7" fillId="0" borderId="16" xfId="0" applyFont="1" applyBorder="1" applyAlignment="1" applyProtection="1">
      <alignment horizontal="right" vertical="center" wrapText="1"/>
    </xf>
    <xf numFmtId="0" fontId="7" fillId="0" borderId="52" xfId="0" applyFont="1" applyBorder="1" applyAlignment="1" applyProtection="1">
      <alignment horizontal="right" vertical="center" wrapText="1"/>
    </xf>
    <xf numFmtId="0" fontId="7" fillId="0" borderId="53" xfId="0" applyFont="1" applyBorder="1" applyAlignment="1" applyProtection="1">
      <alignment horizontal="right" vertical="center" wrapText="1"/>
    </xf>
    <xf numFmtId="0" fontId="13" fillId="0" borderId="0" xfId="0" applyFont="1" applyBorder="1" applyAlignment="1" applyProtection="1">
      <alignment horizontal="center" vertical="center"/>
    </xf>
    <xf numFmtId="0" fontId="9" fillId="3" borderId="2" xfId="0" applyFont="1" applyFill="1" applyBorder="1" applyAlignment="1" applyProtection="1">
      <alignment horizontal="center" vertical="center" wrapText="1"/>
    </xf>
    <xf numFmtId="0" fontId="9" fillId="3" borderId="3" xfId="0" applyFont="1" applyFill="1" applyBorder="1" applyAlignment="1" applyProtection="1">
      <alignment horizontal="center" vertical="center" wrapText="1"/>
    </xf>
    <xf numFmtId="0" fontId="9" fillId="3" borderId="4" xfId="0" applyFont="1" applyFill="1" applyBorder="1" applyAlignment="1" applyProtection="1">
      <alignment horizontal="center" vertical="center" wrapText="1"/>
    </xf>
    <xf numFmtId="2" fontId="10" fillId="0" borderId="5" xfId="0" applyNumberFormat="1" applyFont="1" applyBorder="1" applyAlignment="1" applyProtection="1">
      <alignment horizontal="center" vertical="center"/>
    </xf>
    <xf numFmtId="2" fontId="10" fillId="0" borderId="6" xfId="0" applyNumberFormat="1" applyFont="1" applyBorder="1" applyAlignment="1" applyProtection="1">
      <alignment horizontal="center" vertical="center"/>
    </xf>
    <xf numFmtId="0" fontId="10" fillId="0" borderId="19" xfId="0" applyFont="1" applyBorder="1" applyAlignment="1" applyProtection="1">
      <alignment horizontal="center" vertical="center"/>
    </xf>
    <xf numFmtId="0" fontId="10" fillId="0" borderId="20" xfId="0" applyFont="1" applyBorder="1" applyAlignment="1" applyProtection="1">
      <alignment horizontal="center" vertical="center"/>
    </xf>
    <xf numFmtId="0" fontId="10" fillId="0" borderId="9" xfId="0" applyFont="1" applyBorder="1" applyAlignment="1" applyProtection="1">
      <alignment horizontal="left" vertical="center"/>
    </xf>
    <xf numFmtId="0" fontId="10" fillId="0" borderId="10" xfId="0" applyFont="1" applyBorder="1" applyAlignment="1" applyProtection="1">
      <alignment horizontal="left" vertical="center"/>
    </xf>
    <xf numFmtId="171" fontId="10" fillId="0" borderId="5" xfId="0" applyNumberFormat="1" applyFont="1" applyBorder="1" applyAlignment="1" applyProtection="1">
      <alignment horizontal="center" vertical="center"/>
    </xf>
    <xf numFmtId="171" fontId="10" fillId="0" borderId="6" xfId="0" applyNumberFormat="1" applyFont="1" applyBorder="1" applyAlignment="1" applyProtection="1">
      <alignment horizontal="center" vertical="center"/>
    </xf>
    <xf numFmtId="171" fontId="10" fillId="0" borderId="19" xfId="0" applyNumberFormat="1" applyFont="1" applyBorder="1" applyAlignment="1" applyProtection="1">
      <alignment horizontal="center" vertical="center"/>
    </xf>
    <xf numFmtId="171" fontId="10" fillId="0" borderId="20" xfId="0" applyNumberFormat="1" applyFont="1" applyBorder="1" applyAlignment="1" applyProtection="1">
      <alignment horizontal="center" vertical="center"/>
    </xf>
    <xf numFmtId="0" fontId="16" fillId="0" borderId="2" xfId="0" applyFont="1" applyBorder="1" applyAlignment="1" applyProtection="1">
      <alignment horizontal="center" vertical="center" wrapText="1"/>
    </xf>
    <xf numFmtId="0" fontId="16" fillId="0" borderId="3" xfId="0" applyFont="1" applyBorder="1" applyAlignment="1" applyProtection="1">
      <alignment horizontal="center" vertical="center" wrapText="1"/>
    </xf>
    <xf numFmtId="0" fontId="16" fillId="0" borderId="4" xfId="0" applyFont="1" applyBorder="1" applyAlignment="1" applyProtection="1">
      <alignment horizontal="center" vertical="center" wrapText="1"/>
    </xf>
    <xf numFmtId="0" fontId="2" fillId="0" borderId="76" xfId="0" applyFont="1" applyBorder="1" applyAlignment="1" applyProtection="1">
      <alignment horizontal="center" vertical="center"/>
    </xf>
    <xf numFmtId="0" fontId="2" fillId="0" borderId="77" xfId="0" applyFont="1" applyBorder="1" applyAlignment="1" applyProtection="1">
      <alignment horizontal="center" vertical="center"/>
    </xf>
    <xf numFmtId="0" fontId="2" fillId="0" borderId="50" xfId="0" applyFont="1" applyBorder="1" applyAlignment="1" applyProtection="1">
      <alignment horizontal="left" vertical="center"/>
    </xf>
    <xf numFmtId="0" fontId="2" fillId="0" borderId="44" xfId="0" applyFont="1" applyBorder="1" applyAlignment="1" applyProtection="1">
      <alignment horizontal="left" vertical="center"/>
    </xf>
    <xf numFmtId="0" fontId="2" fillId="0" borderId="78" xfId="0" applyFont="1" applyBorder="1" applyAlignment="1" applyProtection="1">
      <alignment horizontal="center" vertical="center"/>
    </xf>
    <xf numFmtId="0" fontId="2" fillId="0" borderId="79" xfId="0" applyFont="1" applyBorder="1" applyAlignment="1" applyProtection="1">
      <alignment horizontal="center" vertical="center"/>
    </xf>
    <xf numFmtId="0" fontId="9" fillId="0" borderId="64" xfId="0" applyFont="1" applyBorder="1" applyAlignment="1" applyProtection="1">
      <alignment horizontal="center" vertical="center"/>
    </xf>
    <xf numFmtId="0" fontId="9" fillId="0" borderId="13" xfId="0" applyFont="1" applyBorder="1" applyAlignment="1" applyProtection="1">
      <alignment horizontal="center" vertical="center"/>
    </xf>
    <xf numFmtId="0" fontId="9" fillId="0" borderId="14" xfId="0" applyFont="1" applyBorder="1" applyAlignment="1" applyProtection="1">
      <alignment horizontal="center" vertical="center"/>
    </xf>
    <xf numFmtId="0" fontId="9" fillId="0" borderId="12" xfId="0" applyFont="1" applyBorder="1" applyAlignment="1" applyProtection="1">
      <alignment horizontal="center" vertical="center"/>
    </xf>
    <xf numFmtId="0" fontId="10" fillId="0" borderId="15" xfId="0" applyFont="1" applyBorder="1" applyAlignment="1" applyProtection="1">
      <alignment horizontal="center" vertical="center" wrapText="1"/>
    </xf>
    <xf numFmtId="0" fontId="10" fillId="0" borderId="16" xfId="0" applyFont="1" applyBorder="1" applyAlignment="1" applyProtection="1">
      <alignment horizontal="center" vertical="center" wrapText="1"/>
    </xf>
    <xf numFmtId="0" fontId="10" fillId="0" borderId="56" xfId="0" applyFont="1" applyBorder="1" applyAlignment="1" applyProtection="1">
      <alignment horizontal="center" vertical="center" wrapText="1"/>
    </xf>
    <xf numFmtId="0" fontId="10" fillId="0" borderId="51" xfId="0" applyFont="1" applyBorder="1" applyAlignment="1" applyProtection="1">
      <alignment horizontal="center" vertical="center" wrapText="1"/>
    </xf>
    <xf numFmtId="0" fontId="10" fillId="0" borderId="0" xfId="0" applyFont="1" applyBorder="1" applyAlignment="1" applyProtection="1">
      <alignment horizontal="center" vertical="center" wrapText="1"/>
    </xf>
    <xf numFmtId="0" fontId="10" fillId="0" borderId="60" xfId="0" applyFont="1" applyBorder="1" applyAlignment="1" applyProtection="1">
      <alignment horizontal="center" vertical="center" wrapText="1"/>
    </xf>
    <xf numFmtId="0" fontId="10" fillId="0" borderId="52" xfId="0" applyFont="1" applyBorder="1" applyAlignment="1" applyProtection="1">
      <alignment horizontal="center" vertical="center" wrapText="1"/>
    </xf>
    <xf numFmtId="0" fontId="10" fillId="0" borderId="53" xfId="0" applyFont="1" applyBorder="1" applyAlignment="1" applyProtection="1">
      <alignment horizontal="center" vertical="center" wrapText="1"/>
    </xf>
    <xf numFmtId="0" fontId="10" fillId="0" borderId="58" xfId="0" applyFont="1" applyBorder="1" applyAlignment="1" applyProtection="1">
      <alignment horizontal="center" vertical="center" wrapText="1"/>
    </xf>
    <xf numFmtId="0" fontId="10" fillId="0" borderId="57" xfId="0" applyFont="1" applyBorder="1" applyAlignment="1" applyProtection="1">
      <alignment horizontal="center" vertical="center" wrapText="1"/>
    </xf>
    <xf numFmtId="0" fontId="10" fillId="0" borderId="61" xfId="0" applyFont="1" applyBorder="1" applyAlignment="1" applyProtection="1">
      <alignment horizontal="center" vertical="center" wrapText="1"/>
    </xf>
    <xf numFmtId="0" fontId="10" fillId="0" borderId="59" xfId="0" applyFont="1" applyBorder="1" applyAlignment="1" applyProtection="1">
      <alignment horizontal="center" vertical="center" wrapText="1"/>
    </xf>
    <xf numFmtId="49" fontId="10" fillId="0" borderId="57" xfId="0" applyNumberFormat="1" applyFont="1" applyBorder="1" applyAlignment="1" applyProtection="1">
      <alignment horizontal="center" vertical="center" wrapText="1"/>
    </xf>
    <xf numFmtId="49" fontId="10" fillId="0" borderId="16" xfId="0" applyNumberFormat="1" applyFont="1" applyBorder="1" applyAlignment="1" applyProtection="1">
      <alignment horizontal="center" vertical="center" wrapText="1"/>
    </xf>
    <xf numFmtId="49" fontId="10" fillId="0" borderId="56" xfId="0" applyNumberFormat="1" applyFont="1" applyBorder="1" applyAlignment="1" applyProtection="1">
      <alignment horizontal="center" vertical="center" wrapText="1"/>
    </xf>
    <xf numFmtId="49" fontId="10" fillId="0" borderId="61" xfId="0" applyNumberFormat="1" applyFont="1" applyBorder="1" applyAlignment="1" applyProtection="1">
      <alignment horizontal="center" vertical="center" wrapText="1"/>
    </xf>
    <xf numFmtId="49" fontId="10" fillId="0" borderId="0" xfId="0" applyNumberFormat="1" applyFont="1" applyBorder="1" applyAlignment="1" applyProtection="1">
      <alignment horizontal="center" vertical="center" wrapText="1"/>
    </xf>
    <xf numFmtId="49" fontId="10" fillId="0" borderId="60" xfId="0" applyNumberFormat="1" applyFont="1" applyBorder="1" applyAlignment="1" applyProtection="1">
      <alignment horizontal="center" vertical="center" wrapText="1"/>
    </xf>
    <xf numFmtId="49" fontId="10" fillId="0" borderId="59" xfId="0" applyNumberFormat="1" applyFont="1" applyBorder="1" applyAlignment="1" applyProtection="1">
      <alignment horizontal="center" vertical="center" wrapText="1"/>
    </xf>
    <xf numFmtId="49" fontId="10" fillId="0" borderId="53" xfId="0" applyNumberFormat="1" applyFont="1" applyBorder="1" applyAlignment="1" applyProtection="1">
      <alignment horizontal="center" vertical="center" wrapText="1"/>
    </xf>
    <xf numFmtId="49" fontId="10" fillId="0" borderId="58" xfId="0" applyNumberFormat="1" applyFont="1" applyBorder="1" applyAlignment="1" applyProtection="1">
      <alignment horizontal="center" vertical="center" wrapText="1"/>
    </xf>
    <xf numFmtId="49" fontId="10" fillId="0" borderId="17" xfId="0" applyNumberFormat="1" applyFont="1" applyBorder="1" applyAlignment="1" applyProtection="1">
      <alignment horizontal="center" vertical="center" wrapText="1"/>
    </xf>
    <xf numFmtId="49" fontId="10" fillId="0" borderId="55" xfId="0" applyNumberFormat="1" applyFont="1" applyBorder="1" applyAlignment="1" applyProtection="1">
      <alignment horizontal="center" vertical="center" wrapText="1"/>
    </xf>
    <xf numFmtId="49" fontId="10" fillId="0" borderId="54" xfId="0" applyNumberFormat="1" applyFont="1" applyBorder="1" applyAlignment="1" applyProtection="1">
      <alignment horizontal="center" vertical="center" wrapText="1"/>
    </xf>
    <xf numFmtId="0" fontId="9" fillId="0" borderId="22" xfId="0" applyFont="1" applyBorder="1" applyAlignment="1" applyProtection="1">
      <alignment horizontal="center" vertical="center" wrapText="1"/>
    </xf>
    <xf numFmtId="0" fontId="9" fillId="0" borderId="25" xfId="0" applyFont="1" applyBorder="1" applyAlignment="1" applyProtection="1">
      <alignment horizontal="center" vertical="center" wrapText="1"/>
    </xf>
    <xf numFmtId="0" fontId="9" fillId="0" borderId="26" xfId="0" applyFont="1" applyBorder="1" applyAlignment="1" applyProtection="1">
      <alignment horizontal="center" vertical="center" wrapText="1"/>
    </xf>
    <xf numFmtId="0" fontId="10" fillId="0" borderId="51" xfId="0" applyFont="1" applyBorder="1" applyAlignment="1" applyProtection="1">
      <alignment vertical="center" wrapText="1"/>
    </xf>
    <xf numFmtId="14" fontId="10" fillId="0" borderId="50" xfId="0" applyNumberFormat="1" applyFont="1" applyBorder="1" applyAlignment="1" applyProtection="1">
      <alignment horizontal="center" vertical="center"/>
    </xf>
    <xf numFmtId="0" fontId="9" fillId="0" borderId="50" xfId="0" applyFont="1" applyBorder="1" applyAlignment="1" applyProtection="1">
      <alignment vertical="center"/>
    </xf>
    <xf numFmtId="0" fontId="1" fillId="0" borderId="50" xfId="0" applyFont="1" applyBorder="1" applyAlignment="1" applyProtection="1">
      <alignment vertical="center"/>
    </xf>
    <xf numFmtId="0" fontId="10" fillId="0" borderId="30" xfId="0" applyFont="1" applyBorder="1" applyAlignment="1" applyProtection="1">
      <alignment vertical="center"/>
    </xf>
    <xf numFmtId="0" fontId="10" fillId="0" borderId="31" xfId="0" applyFont="1" applyBorder="1" applyAlignment="1" applyProtection="1">
      <alignment vertical="center"/>
    </xf>
    <xf numFmtId="0" fontId="10" fillId="0" borderId="32" xfId="0" applyFont="1" applyBorder="1" applyAlignment="1" applyProtection="1">
      <alignment vertical="center"/>
    </xf>
    <xf numFmtId="0" fontId="10" fillId="0" borderId="27" xfId="0" applyFont="1" applyBorder="1" applyAlignment="1" applyProtection="1">
      <alignment horizontal="center" vertical="center"/>
    </xf>
    <xf numFmtId="0" fontId="10" fillId="0" borderId="28" xfId="0" applyFont="1" applyBorder="1" applyAlignment="1" applyProtection="1">
      <alignment horizontal="center" vertical="center"/>
    </xf>
    <xf numFmtId="49" fontId="10" fillId="0" borderId="28" xfId="0" applyNumberFormat="1" applyFont="1" applyBorder="1" applyAlignment="1" applyProtection="1">
      <alignment horizontal="center" vertical="center" wrapText="1"/>
    </xf>
    <xf numFmtId="49" fontId="10" fillId="0" borderId="29" xfId="0" applyNumberFormat="1" applyFont="1" applyBorder="1" applyAlignment="1" applyProtection="1">
      <alignment horizontal="center" vertical="center" wrapText="1"/>
    </xf>
    <xf numFmtId="0" fontId="9" fillId="0" borderId="23" xfId="0" applyFont="1" applyBorder="1" applyAlignment="1" applyProtection="1">
      <alignment vertical="center"/>
    </xf>
    <xf numFmtId="0" fontId="9" fillId="3" borderId="18" xfId="0" applyFont="1" applyFill="1" applyBorder="1" applyAlignment="1" applyProtection="1">
      <alignment horizontal="center" vertical="center"/>
    </xf>
    <xf numFmtId="0" fontId="9" fillId="3" borderId="19" xfId="0" applyFont="1" applyFill="1" applyBorder="1" applyAlignment="1" applyProtection="1">
      <alignment horizontal="center" vertical="center"/>
    </xf>
    <xf numFmtId="0" fontId="9" fillId="3" borderId="20" xfId="0" applyFont="1" applyFill="1" applyBorder="1" applyAlignment="1" applyProtection="1">
      <alignment horizontal="center" vertical="center"/>
    </xf>
    <xf numFmtId="0" fontId="10" fillId="0" borderId="52" xfId="0" applyFont="1" applyBorder="1" applyAlignment="1" applyProtection="1">
      <alignment vertical="center" wrapText="1"/>
    </xf>
    <xf numFmtId="0" fontId="10" fillId="0" borderId="53" xfId="0" applyFont="1" applyBorder="1" applyAlignment="1" applyProtection="1">
      <alignment vertical="center" wrapText="1"/>
    </xf>
    <xf numFmtId="0" fontId="10" fillId="0" borderId="54" xfId="0" applyFont="1" applyBorder="1" applyAlignment="1" applyProtection="1">
      <alignment vertical="center" wrapText="1"/>
    </xf>
    <xf numFmtId="0" fontId="9" fillId="3" borderId="5" xfId="0" applyFont="1" applyFill="1" applyBorder="1" applyAlignment="1" applyProtection="1">
      <alignment horizontal="center" vertical="center"/>
    </xf>
    <xf numFmtId="0" fontId="9" fillId="3" borderId="6" xfId="0" applyFont="1" applyFill="1" applyBorder="1" applyAlignment="1" applyProtection="1">
      <alignment horizontal="center" vertical="center"/>
    </xf>
    <xf numFmtId="0" fontId="9" fillId="3" borderId="7" xfId="0" applyFont="1" applyFill="1" applyBorder="1" applyAlignment="1" applyProtection="1">
      <alignment horizontal="center" vertical="center"/>
    </xf>
    <xf numFmtId="0" fontId="10" fillId="0" borderId="5" xfId="0" applyFont="1" applyBorder="1" applyAlignment="1" applyProtection="1">
      <alignment vertical="center"/>
    </xf>
    <xf numFmtId="0" fontId="10" fillId="0" borderId="6" xfId="0" applyFont="1" applyBorder="1" applyAlignment="1" applyProtection="1">
      <alignment vertical="center"/>
    </xf>
    <xf numFmtId="0" fontId="10" fillId="0" borderId="7" xfId="0" applyFont="1" applyBorder="1" applyAlignment="1" applyProtection="1">
      <alignment vertical="center"/>
    </xf>
    <xf numFmtId="0" fontId="13" fillId="0" borderId="51" xfId="0" applyFont="1" applyBorder="1" applyAlignment="1" applyProtection="1">
      <alignment horizontal="center" vertical="center"/>
    </xf>
    <xf numFmtId="0" fontId="2" fillId="0" borderId="23" xfId="0" applyFont="1" applyBorder="1" applyAlignment="1" applyProtection="1">
      <alignment vertical="center"/>
    </xf>
    <xf numFmtId="0" fontId="2" fillId="0" borderId="50" xfId="0" applyFont="1" applyBorder="1" applyAlignment="1" applyProtection="1">
      <alignment vertical="center"/>
    </xf>
    <xf numFmtId="0" fontId="2" fillId="0" borderId="44" xfId="0" applyFont="1" applyBorder="1" applyAlignment="1" applyProtection="1">
      <alignment vertical="center"/>
    </xf>
    <xf numFmtId="0" fontId="9" fillId="2" borderId="12" xfId="0" applyFont="1" applyFill="1" applyBorder="1" applyAlignment="1" applyProtection="1">
      <alignment horizontal="center" vertical="center" wrapText="1"/>
    </xf>
    <xf numFmtId="0" fontId="9" fillId="2" borderId="13" xfId="0" applyFont="1" applyFill="1" applyBorder="1" applyAlignment="1" applyProtection="1">
      <alignment horizontal="center" vertical="center" wrapText="1"/>
    </xf>
    <xf numFmtId="0" fontId="9" fillId="2" borderId="14" xfId="0" applyFont="1" applyFill="1" applyBorder="1" applyAlignment="1" applyProtection="1">
      <alignment horizontal="center" vertical="center" wrapText="1"/>
    </xf>
    <xf numFmtId="0" fontId="2" fillId="0" borderId="48" xfId="0" applyFont="1" applyBorder="1" applyAlignment="1" applyProtection="1">
      <alignment vertical="center" wrapText="1"/>
    </xf>
    <xf numFmtId="0" fontId="2" fillId="0" borderId="43" xfId="0" applyFont="1" applyBorder="1" applyAlignment="1" applyProtection="1">
      <alignment vertical="center" wrapText="1"/>
    </xf>
    <xf numFmtId="0" fontId="2" fillId="0" borderId="23" xfId="0" applyFont="1" applyBorder="1" applyAlignment="1" applyProtection="1">
      <alignment vertical="center" wrapText="1"/>
    </xf>
    <xf numFmtId="0" fontId="2" fillId="0" borderId="50" xfId="0" applyFont="1" applyBorder="1" applyAlignment="1" applyProtection="1">
      <alignment vertical="center" wrapText="1"/>
    </xf>
    <xf numFmtId="0" fontId="2" fillId="0" borderId="44" xfId="0" applyFont="1" applyBorder="1" applyAlignment="1" applyProtection="1">
      <alignment vertical="center" wrapText="1"/>
    </xf>
    <xf numFmtId="0" fontId="2" fillId="0" borderId="38" xfId="0" applyFont="1" applyBorder="1" applyAlignment="1" applyProtection="1">
      <alignment vertical="center" wrapText="1"/>
    </xf>
    <xf numFmtId="0" fontId="2" fillId="0" borderId="21" xfId="0" applyFont="1" applyBorder="1" applyAlignment="1" applyProtection="1">
      <alignment vertical="center" wrapText="1"/>
    </xf>
    <xf numFmtId="0" fontId="2" fillId="0" borderId="39" xfId="0" applyFont="1" applyBorder="1" applyAlignment="1" applyProtection="1">
      <alignment horizontal="center" vertical="center" wrapText="1"/>
    </xf>
    <xf numFmtId="0" fontId="2" fillId="0" borderId="48" xfId="0" applyFont="1" applyBorder="1" applyAlignment="1" applyProtection="1">
      <alignment horizontal="center" vertical="center" wrapText="1"/>
    </xf>
    <xf numFmtId="0" fontId="2" fillId="0" borderId="43" xfId="0" applyFont="1" applyBorder="1" applyAlignment="1" applyProtection="1">
      <alignment horizontal="center" vertical="center" wrapText="1"/>
    </xf>
    <xf numFmtId="0" fontId="2" fillId="0" borderId="24" xfId="0" applyFont="1" applyBorder="1" applyAlignment="1" applyProtection="1">
      <alignment horizontal="center" vertical="center" wrapText="1"/>
    </xf>
    <xf numFmtId="0" fontId="2" fillId="0" borderId="50" xfId="0" applyFont="1" applyBorder="1" applyAlignment="1" applyProtection="1">
      <alignment horizontal="center" vertical="center" wrapText="1"/>
    </xf>
    <xf numFmtId="0" fontId="2" fillId="0" borderId="44" xfId="0" applyFont="1" applyBorder="1" applyAlignment="1" applyProtection="1">
      <alignment horizontal="center" vertical="center" wrapText="1"/>
    </xf>
    <xf numFmtId="0" fontId="2" fillId="0" borderId="47" xfId="0" applyFont="1" applyBorder="1" applyAlignment="1" applyProtection="1">
      <alignment horizontal="center" vertical="center" wrapText="1"/>
    </xf>
    <xf numFmtId="0" fontId="2" fillId="0" borderId="23" xfId="0" applyFont="1" applyBorder="1" applyAlignment="1" applyProtection="1">
      <alignment horizontal="center" vertical="center" wrapText="1"/>
    </xf>
    <xf numFmtId="0" fontId="9" fillId="3" borderId="12" xfId="0" applyFont="1" applyFill="1" applyBorder="1" applyAlignment="1" applyProtection="1">
      <alignment horizontal="center" vertical="center" wrapText="1"/>
    </xf>
    <xf numFmtId="0" fontId="9" fillId="3" borderId="13" xfId="0" applyFont="1" applyFill="1" applyBorder="1" applyAlignment="1" applyProtection="1">
      <alignment horizontal="center" vertical="center" wrapText="1"/>
    </xf>
    <xf numFmtId="0" fontId="9" fillId="3" borderId="14" xfId="0" applyFont="1" applyFill="1" applyBorder="1" applyAlignment="1" applyProtection="1">
      <alignment horizontal="center" vertical="center" wrapText="1"/>
    </xf>
    <xf numFmtId="0" fontId="2" fillId="0" borderId="9" xfId="0" applyFont="1" applyBorder="1" applyAlignment="1" applyProtection="1">
      <alignment vertical="center" wrapText="1"/>
    </xf>
    <xf numFmtId="0" fontId="2" fillId="0" borderId="10" xfId="0" applyFont="1" applyBorder="1" applyAlignment="1" applyProtection="1">
      <alignment vertical="center" wrapText="1"/>
    </xf>
    <xf numFmtId="0" fontId="2" fillId="0" borderId="11" xfId="0" applyFont="1" applyBorder="1" applyAlignment="1" applyProtection="1">
      <alignment vertical="center" wrapText="1"/>
    </xf>
    <xf numFmtId="0" fontId="2" fillId="0" borderId="34" xfId="0" applyFont="1" applyBorder="1" applyAlignment="1" applyProtection="1">
      <alignment horizontal="center" vertical="center" wrapText="1"/>
    </xf>
    <xf numFmtId="0" fontId="2" fillId="0" borderId="9" xfId="0" applyFont="1" applyBorder="1" applyAlignment="1" applyProtection="1">
      <alignment horizontal="center" vertical="center" wrapText="1"/>
    </xf>
    <xf numFmtId="0" fontId="2" fillId="0" borderId="10" xfId="0" applyFont="1" applyBorder="1" applyAlignment="1" applyProtection="1">
      <alignment horizontal="center" vertical="center" wrapText="1"/>
    </xf>
    <xf numFmtId="0" fontId="2" fillId="0" borderId="8" xfId="0" applyFont="1" applyBorder="1" applyAlignment="1" applyProtection="1">
      <alignment horizontal="center" vertical="center" wrapText="1"/>
    </xf>
    <xf numFmtId="0" fontId="2" fillId="0" borderId="69" xfId="0" applyFont="1" applyBorder="1" applyAlignment="1" applyProtection="1">
      <alignment horizontal="center" vertical="center" wrapText="1"/>
    </xf>
    <xf numFmtId="0" fontId="2" fillId="0" borderId="70" xfId="0" applyFont="1" applyBorder="1" applyAlignment="1" applyProtection="1">
      <alignment horizontal="center" vertical="center" wrapText="1"/>
    </xf>
    <xf numFmtId="0" fontId="2" fillId="0" borderId="52" xfId="0" applyFont="1" applyBorder="1" applyAlignment="1" applyProtection="1">
      <alignment horizontal="center" vertical="center" wrapText="1"/>
    </xf>
    <xf numFmtId="0" fontId="2" fillId="0" borderId="54" xfId="0" applyFont="1" applyBorder="1" applyAlignment="1" applyProtection="1">
      <alignment horizontal="center" vertical="center" wrapText="1"/>
    </xf>
    <xf numFmtId="0" fontId="2" fillId="0" borderId="68" xfId="0" applyFont="1" applyBorder="1" applyAlignment="1" applyProtection="1">
      <alignment horizontal="center" vertical="center" wrapText="1"/>
    </xf>
    <xf numFmtId="0" fontId="2" fillId="0" borderId="67" xfId="0" applyFont="1" applyBorder="1" applyAlignment="1" applyProtection="1">
      <alignment horizontal="center" vertical="center" wrapText="1"/>
    </xf>
    <xf numFmtId="0" fontId="2" fillId="0" borderId="15" xfId="0" applyFont="1" applyBorder="1" applyAlignment="1" applyProtection="1">
      <alignment horizontal="center" vertical="center" wrapText="1"/>
    </xf>
    <xf numFmtId="0" fontId="2" fillId="0" borderId="17" xfId="0" applyFont="1" applyBorder="1" applyAlignment="1" applyProtection="1">
      <alignment horizontal="center" vertical="center" wrapText="1"/>
    </xf>
    <xf numFmtId="0" fontId="9" fillId="2" borderId="15" xfId="0" applyFont="1" applyFill="1" applyBorder="1" applyAlignment="1" applyProtection="1">
      <alignment horizontal="center" vertical="center" wrapText="1"/>
    </xf>
    <xf numFmtId="0" fontId="9" fillId="2" borderId="16" xfId="0" applyFont="1" applyFill="1" applyBorder="1" applyAlignment="1" applyProtection="1">
      <alignment horizontal="center" vertical="center" wrapText="1"/>
    </xf>
    <xf numFmtId="0" fontId="9" fillId="2" borderId="17" xfId="0" applyFont="1" applyFill="1" applyBorder="1" applyAlignment="1" applyProtection="1">
      <alignment horizontal="center" vertical="center" wrapText="1"/>
    </xf>
    <xf numFmtId="0" fontId="9" fillId="2" borderId="52" xfId="0" applyFont="1" applyFill="1" applyBorder="1" applyAlignment="1" applyProtection="1">
      <alignment horizontal="center" vertical="center" wrapText="1"/>
    </xf>
    <xf numFmtId="0" fontId="9" fillId="2" borderId="53" xfId="0" applyFont="1" applyFill="1" applyBorder="1" applyAlignment="1" applyProtection="1">
      <alignment horizontal="center" vertical="center" wrapText="1"/>
    </xf>
    <xf numFmtId="0" fontId="9" fillId="2" borderId="54" xfId="0" applyFont="1" applyFill="1" applyBorder="1" applyAlignment="1" applyProtection="1">
      <alignment horizontal="center" vertical="center" wrapText="1"/>
    </xf>
    <xf numFmtId="0" fontId="13" fillId="0" borderId="0" xfId="0" applyFont="1" applyFill="1" applyBorder="1" applyAlignment="1" applyProtection="1">
      <alignment horizontal="center" vertical="center"/>
    </xf>
    <xf numFmtId="0" fontId="2" fillId="0" borderId="21" xfId="0" applyFont="1" applyBorder="1" applyAlignment="1" applyProtection="1">
      <alignment horizontal="center" vertical="center"/>
    </xf>
    <xf numFmtId="0" fontId="2" fillId="0" borderId="20" xfId="0" applyFont="1" applyBorder="1" applyAlignment="1" applyProtection="1">
      <alignment horizontal="center" vertical="center"/>
    </xf>
    <xf numFmtId="0" fontId="13" fillId="0" borderId="0" xfId="0" applyFont="1" applyFill="1" applyBorder="1" applyAlignment="1" applyProtection="1">
      <alignment vertical="center"/>
    </xf>
    <xf numFmtId="0" fontId="2" fillId="0" borderId="27" xfId="0" applyFont="1" applyBorder="1" applyAlignment="1" applyProtection="1">
      <alignment vertical="center" wrapText="1"/>
    </xf>
    <xf numFmtId="0" fontId="2" fillId="0" borderId="28" xfId="0" applyFont="1" applyBorder="1" applyAlignment="1" applyProtection="1">
      <alignment vertical="center" wrapText="1"/>
    </xf>
    <xf numFmtId="0" fontId="2" fillId="0" borderId="39" xfId="0" applyFont="1" applyBorder="1" applyAlignment="1" applyProtection="1">
      <alignment vertical="center" wrapText="1"/>
    </xf>
    <xf numFmtId="0" fontId="2" fillId="0" borderId="18" xfId="0" applyFont="1" applyBorder="1" applyAlignment="1" applyProtection="1">
      <alignment vertical="center" wrapText="1"/>
    </xf>
    <xf numFmtId="0" fontId="2" fillId="0" borderId="19" xfId="0" applyFont="1" applyBorder="1" applyAlignment="1" applyProtection="1">
      <alignment vertical="center" wrapText="1"/>
    </xf>
    <xf numFmtId="0" fontId="2" fillId="0" borderId="24" xfId="0" applyFont="1" applyBorder="1" applyAlignment="1" applyProtection="1">
      <alignment vertical="center" wrapText="1"/>
    </xf>
    <xf numFmtId="0" fontId="2" fillId="0" borderId="27" xfId="0" applyFont="1" applyBorder="1" applyAlignment="1" applyProtection="1">
      <alignment horizontal="center" vertical="center" wrapText="1"/>
    </xf>
    <xf numFmtId="0" fontId="2" fillId="0" borderId="29" xfId="0" applyFont="1" applyBorder="1" applyAlignment="1" applyProtection="1">
      <alignment horizontal="center" vertical="center" wrapText="1"/>
    </xf>
    <xf numFmtId="0" fontId="2" fillId="0" borderId="18" xfId="0" applyFont="1" applyBorder="1" applyAlignment="1" applyProtection="1">
      <alignment horizontal="center" vertical="center" wrapText="1"/>
    </xf>
    <xf numFmtId="0" fontId="2" fillId="0" borderId="20" xfId="0" applyFont="1" applyBorder="1" applyAlignment="1" applyProtection="1">
      <alignment horizontal="center" vertical="center" wrapText="1"/>
    </xf>
    <xf numFmtId="0" fontId="2" fillId="0" borderId="38" xfId="0" applyFont="1" applyBorder="1" applyAlignment="1" applyProtection="1">
      <alignment horizontal="center" vertical="center"/>
    </xf>
    <xf numFmtId="0" fontId="13" fillId="0" borderId="51" xfId="0" applyFont="1" applyFill="1" applyBorder="1" applyAlignment="1" applyProtection="1">
      <alignment horizontal="center" vertical="center"/>
    </xf>
    <xf numFmtId="0" fontId="2" fillId="0" borderId="5" xfId="0" applyFont="1" applyBorder="1" applyAlignment="1" applyProtection="1">
      <alignment vertical="center" wrapText="1"/>
    </xf>
    <xf numFmtId="0" fontId="2" fillId="0" borderId="6" xfId="0" applyFont="1" applyBorder="1" applyAlignment="1" applyProtection="1">
      <alignment vertical="center" wrapText="1"/>
    </xf>
    <xf numFmtId="0" fontId="2" fillId="0" borderId="34" xfId="0" applyFont="1" applyBorder="1" applyAlignment="1" applyProtection="1">
      <alignment vertical="center" wrapText="1"/>
    </xf>
    <xf numFmtId="0" fontId="2" fillId="0" borderId="5" xfId="0" applyFont="1" applyBorder="1" applyAlignment="1" applyProtection="1">
      <alignment horizontal="center" vertical="center" wrapText="1"/>
    </xf>
    <xf numFmtId="0" fontId="2" fillId="0" borderId="7" xfId="0" applyFont="1" applyBorder="1" applyAlignment="1" applyProtection="1">
      <alignment horizontal="center" vertical="center" wrapText="1"/>
    </xf>
    <xf numFmtId="0" fontId="2" fillId="0" borderId="11" xfId="0" applyFont="1" applyBorder="1" applyAlignment="1" applyProtection="1">
      <alignment horizontal="center" vertical="center"/>
    </xf>
    <xf numFmtId="0" fontId="2" fillId="0" borderId="39" xfId="0" applyFont="1" applyBorder="1" applyAlignment="1" applyProtection="1">
      <alignment vertical="center"/>
    </xf>
    <xf numFmtId="0" fontId="13" fillId="0" borderId="51" xfId="0" applyFont="1" applyFill="1" applyBorder="1" applyAlignment="1" applyProtection="1">
      <alignment vertical="center"/>
    </xf>
    <xf numFmtId="0" fontId="2" fillId="0" borderId="34" xfId="0" applyFont="1" applyBorder="1" applyAlignment="1" applyProtection="1">
      <alignment vertical="center"/>
    </xf>
    <xf numFmtId="168" fontId="2" fillId="0" borderId="18" xfId="0" applyNumberFormat="1" applyFont="1" applyBorder="1" applyAlignment="1" applyProtection="1">
      <alignment horizontal="left" vertical="center"/>
    </xf>
    <xf numFmtId="168" fontId="2" fillId="0" borderId="19" xfId="0" applyNumberFormat="1" applyFont="1" applyBorder="1" applyAlignment="1" applyProtection="1">
      <alignment horizontal="left" vertical="center"/>
    </xf>
    <xf numFmtId="168" fontId="2" fillId="0" borderId="20" xfId="0" applyNumberFormat="1" applyFont="1" applyBorder="1" applyAlignment="1" applyProtection="1">
      <alignment horizontal="left" vertical="center"/>
    </xf>
    <xf numFmtId="167" fontId="2" fillId="0" borderId="5" xfId="0" applyNumberFormat="1" applyFont="1" applyBorder="1" applyAlignment="1" applyProtection="1">
      <alignment horizontal="left" vertical="center"/>
    </xf>
    <xf numFmtId="167" fontId="2" fillId="0" borderId="6" xfId="0" applyNumberFormat="1" applyFont="1" applyBorder="1" applyAlignment="1" applyProtection="1">
      <alignment horizontal="left" vertical="center"/>
    </xf>
    <xf numFmtId="167" fontId="2" fillId="0" borderId="7" xfId="0" applyNumberFormat="1" applyFont="1" applyBorder="1" applyAlignment="1" applyProtection="1">
      <alignment horizontal="left" vertical="center"/>
    </xf>
    <xf numFmtId="0" fontId="9" fillId="0" borderId="18" xfId="0" applyFont="1" applyBorder="1" applyAlignment="1" applyProtection="1">
      <alignment horizontal="center" vertical="center" wrapText="1"/>
    </xf>
    <xf numFmtId="0" fontId="9" fillId="0" borderId="19" xfId="0" applyFont="1" applyBorder="1" applyAlignment="1" applyProtection="1">
      <alignment horizontal="center" vertical="center" wrapText="1"/>
    </xf>
    <xf numFmtId="0" fontId="9" fillId="0" borderId="20" xfId="0" applyFont="1" applyBorder="1" applyAlignment="1" applyProtection="1">
      <alignment horizontal="center" vertical="center" wrapText="1"/>
    </xf>
    <xf numFmtId="2" fontId="2" fillId="0" borderId="24" xfId="0" applyNumberFormat="1" applyFont="1" applyBorder="1" applyAlignment="1" applyProtection="1">
      <alignment horizontal="center" vertical="center"/>
    </xf>
    <xf numFmtId="2" fontId="2" fillId="0" borderId="50" xfId="0" applyNumberFormat="1" applyFont="1" applyBorder="1" applyAlignment="1" applyProtection="1">
      <alignment horizontal="center" vertical="center"/>
    </xf>
    <xf numFmtId="2" fontId="2" fillId="0" borderId="21" xfId="0" applyNumberFormat="1" applyFont="1" applyBorder="1" applyAlignment="1" applyProtection="1">
      <alignment horizontal="center" vertical="center"/>
    </xf>
    <xf numFmtId="0" fontId="9" fillId="0" borderId="27" xfId="0" applyFont="1" applyBorder="1" applyAlignment="1" applyProtection="1">
      <alignment horizontal="center" vertical="center" wrapText="1"/>
    </xf>
    <xf numFmtId="0" fontId="9" fillId="0" borderId="28" xfId="0" applyFont="1" applyBorder="1" applyAlignment="1" applyProtection="1">
      <alignment horizontal="center" vertical="center" wrapText="1"/>
    </xf>
    <xf numFmtId="0" fontId="9" fillId="0" borderId="29" xfId="0" applyFont="1" applyBorder="1" applyAlignment="1" applyProtection="1">
      <alignment horizontal="center" vertical="center" wrapText="1"/>
    </xf>
    <xf numFmtId="2" fontId="2" fillId="0" borderId="39" xfId="0" applyNumberFormat="1" applyFont="1" applyBorder="1" applyAlignment="1" applyProtection="1">
      <alignment horizontal="center" vertical="center"/>
    </xf>
    <xf numFmtId="2" fontId="2" fillId="0" borderId="48" xfId="0" applyNumberFormat="1" applyFont="1" applyBorder="1" applyAlignment="1" applyProtection="1">
      <alignment horizontal="center" vertical="center"/>
    </xf>
    <xf numFmtId="2" fontId="2" fillId="0" borderId="38" xfId="0" applyNumberFormat="1" applyFont="1" applyBorder="1" applyAlignment="1" applyProtection="1">
      <alignment horizontal="center" vertical="center"/>
    </xf>
    <xf numFmtId="0" fontId="8" fillId="0" borderId="16" xfId="0" applyFont="1" applyBorder="1" applyAlignment="1" applyProtection="1">
      <alignment vertical="center"/>
    </xf>
    <xf numFmtId="0" fontId="8" fillId="0" borderId="17" xfId="0" applyFont="1" applyBorder="1" applyAlignment="1" applyProtection="1">
      <alignment vertical="center"/>
    </xf>
    <xf numFmtId="0" fontId="8" fillId="0" borderId="53" xfId="0" applyFont="1" applyBorder="1" applyAlignment="1" applyProtection="1">
      <alignment vertical="center"/>
    </xf>
    <xf numFmtId="0" fontId="8" fillId="0" borderId="54" xfId="0" applyFont="1" applyBorder="1" applyAlignment="1" applyProtection="1">
      <alignment vertical="center"/>
    </xf>
    <xf numFmtId="0" fontId="9" fillId="3" borderId="63" xfId="0" applyFont="1" applyFill="1" applyBorder="1" applyAlignment="1" applyProtection="1">
      <alignment horizontal="center" vertical="center" wrapText="1"/>
    </xf>
    <xf numFmtId="0" fontId="9" fillId="0" borderId="30" xfId="0" applyFont="1" applyBorder="1" applyAlignment="1" applyProtection="1">
      <alignment horizontal="center" vertical="center" wrapText="1"/>
    </xf>
    <xf numFmtId="0" fontId="9" fillId="0" borderId="31" xfId="0" applyFont="1" applyBorder="1" applyAlignment="1" applyProtection="1">
      <alignment horizontal="center" vertical="center" wrapText="1"/>
    </xf>
    <xf numFmtId="0" fontId="9" fillId="0" borderId="32" xfId="0" applyFont="1" applyBorder="1" applyAlignment="1" applyProtection="1">
      <alignment horizontal="center" vertical="center" wrapText="1"/>
    </xf>
    <xf numFmtId="0" fontId="2" fillId="0" borderId="30" xfId="0" applyFont="1" applyBorder="1" applyAlignment="1" applyProtection="1">
      <alignment horizontal="center" vertical="center"/>
    </xf>
    <xf numFmtId="0" fontId="2" fillId="0" borderId="31" xfId="0" applyFont="1" applyBorder="1" applyAlignment="1" applyProtection="1">
      <alignment horizontal="center" vertical="center"/>
    </xf>
    <xf numFmtId="0" fontId="2" fillId="0" borderId="65" xfId="0" applyFont="1" applyBorder="1" applyAlignment="1" applyProtection="1">
      <alignment horizontal="center" vertical="center"/>
    </xf>
    <xf numFmtId="0" fontId="2" fillId="0" borderId="66" xfId="0" applyFont="1" applyBorder="1" applyAlignment="1" applyProtection="1">
      <alignment horizontal="center" vertical="center"/>
    </xf>
    <xf numFmtId="0" fontId="2" fillId="0" borderId="33" xfId="0" applyFont="1" applyBorder="1" applyAlignment="1" applyProtection="1">
      <alignment horizontal="center" vertical="center"/>
    </xf>
    <xf numFmtId="2" fontId="2" fillId="0" borderId="65" xfId="0" applyNumberFormat="1" applyFont="1" applyBorder="1" applyAlignment="1" applyProtection="1">
      <alignment horizontal="center" vertical="center"/>
    </xf>
    <xf numFmtId="2" fontId="2" fillId="0" borderId="66" xfId="0" applyNumberFormat="1" applyFont="1" applyBorder="1" applyAlignment="1" applyProtection="1">
      <alignment horizontal="center" vertical="center"/>
    </xf>
    <xf numFmtId="2" fontId="2" fillId="0" borderId="33" xfId="0" applyNumberFormat="1" applyFont="1" applyBorder="1" applyAlignment="1" applyProtection="1">
      <alignment horizontal="center" vertical="center"/>
    </xf>
    <xf numFmtId="0" fontId="2" fillId="0" borderId="67" xfId="0" applyFont="1" applyBorder="1" applyAlignment="1" applyProtection="1">
      <alignment horizontal="center" vertical="center"/>
    </xf>
    <xf numFmtId="0" fontId="9" fillId="3" borderId="64" xfId="0" applyFont="1" applyFill="1" applyBorder="1" applyAlignment="1" applyProtection="1">
      <alignment horizontal="center" vertical="center" wrapText="1"/>
    </xf>
    <xf numFmtId="0" fontId="9" fillId="0" borderId="12" xfId="0" applyFont="1" applyBorder="1" applyAlignment="1" applyProtection="1">
      <alignment horizontal="left" vertical="center" wrapText="1"/>
    </xf>
    <xf numFmtId="0" fontId="9" fillId="0" borderId="13" xfId="0" applyFont="1" applyBorder="1" applyAlignment="1" applyProtection="1">
      <alignment horizontal="left" vertical="center" wrapText="1"/>
    </xf>
    <xf numFmtId="165" fontId="2" fillId="0" borderId="63" xfId="0" applyNumberFormat="1" applyFont="1" applyBorder="1" applyAlignment="1" applyProtection="1">
      <alignment horizontal="left" vertical="center"/>
    </xf>
    <xf numFmtId="165" fontId="2" fillId="0" borderId="3" xfId="0" applyNumberFormat="1" applyFont="1" applyBorder="1" applyAlignment="1" applyProtection="1">
      <alignment horizontal="left" vertical="center"/>
    </xf>
    <xf numFmtId="165" fontId="2" fillId="0" borderId="4" xfId="0" applyNumberFormat="1" applyFont="1" applyBorder="1" applyAlignment="1" applyProtection="1">
      <alignment horizontal="left" vertical="center"/>
    </xf>
    <xf numFmtId="0" fontId="9" fillId="0" borderId="12" xfId="0" applyFont="1" applyBorder="1" applyAlignment="1" applyProtection="1">
      <alignment vertical="center" wrapText="1"/>
    </xf>
    <xf numFmtId="0" fontId="9" fillId="0" borderId="13" xfId="0" applyFont="1" applyBorder="1" applyAlignment="1" applyProtection="1">
      <alignment vertical="center" wrapText="1"/>
    </xf>
    <xf numFmtId="170" fontId="9" fillId="0" borderId="12" xfId="0" applyNumberFormat="1" applyFont="1" applyBorder="1" applyAlignment="1" applyProtection="1">
      <alignment vertical="center" wrapText="1"/>
    </xf>
    <xf numFmtId="170" fontId="9" fillId="0" borderId="13" xfId="0" applyNumberFormat="1" applyFont="1" applyBorder="1" applyAlignment="1" applyProtection="1">
      <alignment vertical="center" wrapText="1"/>
    </xf>
    <xf numFmtId="20" fontId="2" fillId="0" borderId="63" xfId="0" applyNumberFormat="1" applyFont="1" applyBorder="1" applyAlignment="1" applyProtection="1">
      <alignment horizontal="left" vertical="center"/>
    </xf>
    <xf numFmtId="20" fontId="2" fillId="0" borderId="4" xfId="0" applyNumberFormat="1" applyFont="1" applyBorder="1" applyAlignment="1" applyProtection="1">
      <alignment horizontal="left" vertical="center"/>
    </xf>
  </cellXfs>
  <cellStyles count="1">
    <cellStyle name="Normal" xfId="0" builtinId="0"/>
  </cellStyles>
  <dxfs count="1">
    <dxf>
      <font>
        <color theme="0"/>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7" Type="http://schemas.microsoft.com/office/2006/relationships/vbaProject" Target="vbaProject.bin"/><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ctrlProps/ctrlProp1.xml><?xml version="1.0" encoding="utf-8"?>
<formControlPr xmlns="http://schemas.microsoft.com/office/spreadsheetml/2009/9/main" objectType="CheckBox" fmlaLink="B299" lockText="1" noThreeD="1"/>
</file>

<file path=xl/ctrlProps/ctrlProp2.xml><?xml version="1.0" encoding="utf-8"?>
<formControlPr xmlns="http://schemas.microsoft.com/office/spreadsheetml/2009/9/main" objectType="CheckBox" checked="Checked" lockText="1" noThreeD="1"/>
</file>

<file path=xl/ctrlProps/ctrlProp3.xml><?xml version="1.0" encoding="utf-8"?>
<formControlPr xmlns="http://schemas.microsoft.com/office/spreadsheetml/2009/9/main" objectType="CheckBox" checked="Checked" fmlaLink="B315" lockText="1" noThreeD="1"/>
</file>

<file path=xl/ctrlProps/ctrlProp4.xml><?xml version="1.0" encoding="utf-8"?>
<formControlPr xmlns="http://schemas.microsoft.com/office/spreadsheetml/2009/9/main" objectType="CheckBox" checked="Checked" fmlaLink="B313" lockText="1" noThreeD="1"/>
</file>

<file path=xl/ctrlProps/ctrlProp5.xml><?xml version="1.0" encoding="utf-8"?>
<formControlPr xmlns="http://schemas.microsoft.com/office/spreadsheetml/2009/9/main" objectType="CheckBox" checked="Checked" fmlaLink="B317" lockText="1" noThreeD="1"/>
</file>

<file path=xl/ctrlProps/ctrlProp6.xml><?xml version="1.0" encoding="utf-8"?>
<formControlPr xmlns="http://schemas.microsoft.com/office/spreadsheetml/2009/9/main" objectType="CheckBox" fmlaLink="B319" lockText="1" noThreeD="1"/>
</file>

<file path=xl/ctrlProps/ctrlProp7.xml><?xml version="1.0" encoding="utf-8"?>
<formControlPr xmlns="http://schemas.microsoft.com/office/spreadsheetml/2009/9/main" objectType="CheckBox" checked="Checked" fmlaLink="B321" lockText="1" noThreeD="1"/>
</file>

<file path=xl/ctrlProps/ctrlProp8.xml><?xml version="1.0" encoding="utf-8"?>
<formControlPr xmlns="http://schemas.microsoft.com/office/spreadsheetml/2009/9/main" objectType="CheckBox" fmlaLink="B325" lockText="1" noThreeD="1"/>
</file>

<file path=xl/ctrlProps/ctrlProp9.xml><?xml version="1.0" encoding="utf-8"?>
<formControlPr xmlns="http://schemas.microsoft.com/office/spreadsheetml/2009/9/main" objectType="CheckBox" fmlaLink="B327" lockText="1" noThreeD="1"/>
</file>

<file path=xl/ctrlProps/ctrlProp10.xml><?xml version="1.0" encoding="utf-8"?>
<formControlPr xmlns="http://schemas.microsoft.com/office/spreadsheetml/2009/9/main" objectType="CheckBox" fmlaLink="B329" lockText="1" noThreeD="1"/>
</file>

<file path=xl/ctrlProps/ctrlProp11.xml><?xml version="1.0" encoding="utf-8"?>
<formControlPr xmlns="http://schemas.microsoft.com/office/spreadsheetml/2009/9/main" objectType="CheckBox" fmlaLink="B331" lockText="1" noThreeD="1"/>
</file>

<file path=xl/ctrlProps/ctrlProp12.xml><?xml version="1.0" encoding="utf-8"?>
<formControlPr xmlns="http://schemas.microsoft.com/office/spreadsheetml/2009/9/main" objectType="CheckBox" checked="Checked" fmlaLink="B333" lockText="1" noThreeD="1"/>
</file>

<file path=xl/ctrlProps/ctrlProp13.xml><?xml version="1.0" encoding="utf-8"?>
<formControlPr xmlns="http://schemas.microsoft.com/office/spreadsheetml/2009/9/main" objectType="CheckBox" fmlaLink="B335" lockText="1" noThreeD="1"/>
</file>

<file path=xl/ctrlProps/ctrlProp14.xml><?xml version="1.0" encoding="utf-8"?>
<formControlPr xmlns="http://schemas.microsoft.com/office/spreadsheetml/2009/9/main" objectType="CheckBox" fmlaLink="#REF!" lockText="1" noThreeD="1"/>
</file>

<file path=xl/ctrlProps/ctrlProp15.xml><?xml version="1.0" encoding="utf-8"?>
<formControlPr xmlns="http://schemas.microsoft.com/office/spreadsheetml/2009/9/main" objectType="CheckBox" checked="Checked" fmlaLink="B323" lockText="1" noThreeD="1"/>
</file>

<file path=xl/ctrlProps/ctrlProp16.xml><?xml version="1.0" encoding="utf-8"?>
<formControlPr xmlns="http://schemas.microsoft.com/office/spreadsheetml/2009/9/main" objectType="CheckBox" fmlaLink="B337" lockText="1" noThreeD="1"/>
</file>

<file path=xl/ctrlProps/ctrlProp17.xml><?xml version="1.0" encoding="utf-8"?>
<formControlPr xmlns="http://schemas.microsoft.com/office/spreadsheetml/2009/9/main" objectType="CheckBox" fmlaLink="#REF!" lockText="1" noThreeD="1"/>
</file>

<file path=xl/ctrlProps/ctrlProp18.xml><?xml version="1.0" encoding="utf-8"?>
<formControlPr xmlns="http://schemas.microsoft.com/office/spreadsheetml/2009/9/main" objectType="CheckBox" checked="Checked" fmlaLink="B339" lockText="1" noThreeD="1"/>
</file>

<file path=xl/ctrlProps/ctrlProp19.xml><?xml version="1.0" encoding="utf-8"?>
<formControlPr xmlns="http://schemas.microsoft.com/office/spreadsheetml/2009/9/main" objectType="Button" lockText="1"/>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28575</xdr:colOff>
          <xdr:row>297</xdr:row>
          <xdr:rowOff>142875</xdr:rowOff>
        </xdr:from>
        <xdr:to>
          <xdr:col>2</xdr:col>
          <xdr:colOff>9525</xdr:colOff>
          <xdr:row>299</xdr:row>
          <xdr:rowOff>19050</xdr:rowOff>
        </xdr:to>
        <xdr:sp macro="" textlink="">
          <xdr:nvSpPr>
            <xdr:cNvPr id="4097" name="Check Box 1" hidden="1">
              <a:extLst>
                <a:ext uri="{63B3BB69-23CF-44E3-9099-C40C66FF867C}">
                  <a14:compatExt spid="_x0000_s409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307</xdr:row>
          <xdr:rowOff>0</xdr:rowOff>
        </xdr:from>
        <xdr:to>
          <xdr:col>2</xdr:col>
          <xdr:colOff>9525</xdr:colOff>
          <xdr:row>308</xdr:row>
          <xdr:rowOff>38100</xdr:rowOff>
        </xdr:to>
        <xdr:sp macro="" textlink="">
          <xdr:nvSpPr>
            <xdr:cNvPr id="4098" name="Check Box 2" hidden="1">
              <a:extLst>
                <a:ext uri="{63B3BB69-23CF-44E3-9099-C40C66FF867C}">
                  <a14:compatExt spid="_x0000_s409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313</xdr:row>
          <xdr:rowOff>142875</xdr:rowOff>
        </xdr:from>
        <xdr:to>
          <xdr:col>2</xdr:col>
          <xdr:colOff>9525</xdr:colOff>
          <xdr:row>315</xdr:row>
          <xdr:rowOff>19050</xdr:rowOff>
        </xdr:to>
        <xdr:sp macro="" textlink="">
          <xdr:nvSpPr>
            <xdr:cNvPr id="4099" name="Check Box 3" hidden="1">
              <a:extLst>
                <a:ext uri="{63B3BB69-23CF-44E3-9099-C40C66FF867C}">
                  <a14:compatExt spid="_x0000_s409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311</xdr:row>
          <xdr:rowOff>142875</xdr:rowOff>
        </xdr:from>
        <xdr:to>
          <xdr:col>2</xdr:col>
          <xdr:colOff>9525</xdr:colOff>
          <xdr:row>313</xdr:row>
          <xdr:rowOff>19050</xdr:rowOff>
        </xdr:to>
        <xdr:sp macro="" textlink="">
          <xdr:nvSpPr>
            <xdr:cNvPr id="4100" name="Check Box 4" hidden="1">
              <a:extLst>
                <a:ext uri="{63B3BB69-23CF-44E3-9099-C40C66FF867C}">
                  <a14:compatExt spid="_x0000_s4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315</xdr:row>
          <xdr:rowOff>142875</xdr:rowOff>
        </xdr:from>
        <xdr:to>
          <xdr:col>2</xdr:col>
          <xdr:colOff>9525</xdr:colOff>
          <xdr:row>317</xdr:row>
          <xdr:rowOff>19050</xdr:rowOff>
        </xdr:to>
        <xdr:sp macro="" textlink="">
          <xdr:nvSpPr>
            <xdr:cNvPr id="4101" name="Check Box 5" hidden="1">
              <a:extLst>
                <a:ext uri="{63B3BB69-23CF-44E3-9099-C40C66FF867C}">
                  <a14:compatExt spid="_x0000_s410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317</xdr:row>
          <xdr:rowOff>142875</xdr:rowOff>
        </xdr:from>
        <xdr:to>
          <xdr:col>2</xdr:col>
          <xdr:colOff>9525</xdr:colOff>
          <xdr:row>319</xdr:row>
          <xdr:rowOff>19050</xdr:rowOff>
        </xdr:to>
        <xdr:sp macro="" textlink="">
          <xdr:nvSpPr>
            <xdr:cNvPr id="4102" name="Check Box 6" hidden="1">
              <a:extLst>
                <a:ext uri="{63B3BB69-23CF-44E3-9099-C40C66FF867C}">
                  <a14:compatExt spid="_x0000_s410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319</xdr:row>
          <xdr:rowOff>142875</xdr:rowOff>
        </xdr:from>
        <xdr:to>
          <xdr:col>2</xdr:col>
          <xdr:colOff>9525</xdr:colOff>
          <xdr:row>321</xdr:row>
          <xdr:rowOff>19050</xdr:rowOff>
        </xdr:to>
        <xdr:sp macro="" textlink="">
          <xdr:nvSpPr>
            <xdr:cNvPr id="4103" name="Check Box 7" hidden="1">
              <a:extLst>
                <a:ext uri="{63B3BB69-23CF-44E3-9099-C40C66FF867C}">
                  <a14:compatExt spid="_x0000_s410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323</xdr:row>
          <xdr:rowOff>142875</xdr:rowOff>
        </xdr:from>
        <xdr:to>
          <xdr:col>2</xdr:col>
          <xdr:colOff>9525</xdr:colOff>
          <xdr:row>325</xdr:row>
          <xdr:rowOff>19050</xdr:rowOff>
        </xdr:to>
        <xdr:sp macro="" textlink="">
          <xdr:nvSpPr>
            <xdr:cNvPr id="4104" name="Check Box 8" hidden="1">
              <a:extLst>
                <a:ext uri="{63B3BB69-23CF-44E3-9099-C40C66FF867C}">
                  <a14:compatExt spid="_x0000_s410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325</xdr:row>
          <xdr:rowOff>142875</xdr:rowOff>
        </xdr:from>
        <xdr:to>
          <xdr:col>2</xdr:col>
          <xdr:colOff>9525</xdr:colOff>
          <xdr:row>327</xdr:row>
          <xdr:rowOff>19050</xdr:rowOff>
        </xdr:to>
        <xdr:sp macro="" textlink="">
          <xdr:nvSpPr>
            <xdr:cNvPr id="4105" name="Check Box 9" hidden="1">
              <a:extLst>
                <a:ext uri="{63B3BB69-23CF-44E3-9099-C40C66FF867C}">
                  <a14:compatExt spid="_x0000_s410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327</xdr:row>
          <xdr:rowOff>142875</xdr:rowOff>
        </xdr:from>
        <xdr:to>
          <xdr:col>2</xdr:col>
          <xdr:colOff>9525</xdr:colOff>
          <xdr:row>329</xdr:row>
          <xdr:rowOff>19050</xdr:rowOff>
        </xdr:to>
        <xdr:sp macro="" textlink="">
          <xdr:nvSpPr>
            <xdr:cNvPr id="4106" name="Check Box 10" hidden="1">
              <a:extLst>
                <a:ext uri="{63B3BB69-23CF-44E3-9099-C40C66FF867C}">
                  <a14:compatExt spid="_x0000_s410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329</xdr:row>
          <xdr:rowOff>142875</xdr:rowOff>
        </xdr:from>
        <xdr:to>
          <xdr:col>2</xdr:col>
          <xdr:colOff>9525</xdr:colOff>
          <xdr:row>331</xdr:row>
          <xdr:rowOff>19050</xdr:rowOff>
        </xdr:to>
        <xdr:sp macro="" textlink="">
          <xdr:nvSpPr>
            <xdr:cNvPr id="4107" name="Check Box 11" hidden="1">
              <a:extLst>
                <a:ext uri="{63B3BB69-23CF-44E3-9099-C40C66FF867C}">
                  <a14:compatExt spid="_x0000_s410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331</xdr:row>
          <xdr:rowOff>142875</xdr:rowOff>
        </xdr:from>
        <xdr:to>
          <xdr:col>2</xdr:col>
          <xdr:colOff>9525</xdr:colOff>
          <xdr:row>333</xdr:row>
          <xdr:rowOff>19050</xdr:rowOff>
        </xdr:to>
        <xdr:sp macro="" textlink="">
          <xdr:nvSpPr>
            <xdr:cNvPr id="4108" name="Check Box 12" hidden="1">
              <a:extLst>
                <a:ext uri="{63B3BB69-23CF-44E3-9099-C40C66FF867C}">
                  <a14:compatExt spid="_x0000_s410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333</xdr:row>
          <xdr:rowOff>142875</xdr:rowOff>
        </xdr:from>
        <xdr:to>
          <xdr:col>2</xdr:col>
          <xdr:colOff>9525</xdr:colOff>
          <xdr:row>335</xdr:row>
          <xdr:rowOff>19050</xdr:rowOff>
        </xdr:to>
        <xdr:sp macro="" textlink="">
          <xdr:nvSpPr>
            <xdr:cNvPr id="4109" name="Check Box 13" hidden="1">
              <a:extLst>
                <a:ext uri="{63B3BB69-23CF-44E3-9099-C40C66FF867C}">
                  <a14:compatExt spid="_x0000_s410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335</xdr:row>
          <xdr:rowOff>142875</xdr:rowOff>
        </xdr:from>
        <xdr:to>
          <xdr:col>2</xdr:col>
          <xdr:colOff>9525</xdr:colOff>
          <xdr:row>337</xdr:row>
          <xdr:rowOff>19050</xdr:rowOff>
        </xdr:to>
        <xdr:sp macro="" textlink="">
          <xdr:nvSpPr>
            <xdr:cNvPr id="4110" name="Check Box 14" hidden="1">
              <a:extLst>
                <a:ext uri="{63B3BB69-23CF-44E3-9099-C40C66FF867C}">
                  <a14:compatExt spid="_x0000_s411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321</xdr:row>
          <xdr:rowOff>142875</xdr:rowOff>
        </xdr:from>
        <xdr:to>
          <xdr:col>2</xdr:col>
          <xdr:colOff>9525</xdr:colOff>
          <xdr:row>323</xdr:row>
          <xdr:rowOff>19050</xdr:rowOff>
        </xdr:to>
        <xdr:sp macro="" textlink="">
          <xdr:nvSpPr>
            <xdr:cNvPr id="4111" name="Check Box 15" hidden="1">
              <a:extLst>
                <a:ext uri="{63B3BB69-23CF-44E3-9099-C40C66FF867C}">
                  <a14:compatExt spid="_x0000_s411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335</xdr:row>
          <xdr:rowOff>142875</xdr:rowOff>
        </xdr:from>
        <xdr:to>
          <xdr:col>2</xdr:col>
          <xdr:colOff>9525</xdr:colOff>
          <xdr:row>337</xdr:row>
          <xdr:rowOff>19050</xdr:rowOff>
        </xdr:to>
        <xdr:sp macro="" textlink="">
          <xdr:nvSpPr>
            <xdr:cNvPr id="4163" name="Check Box 67" hidden="1">
              <a:extLst>
                <a:ext uri="{63B3BB69-23CF-44E3-9099-C40C66FF867C}">
                  <a14:compatExt spid="_x0000_s416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337</xdr:row>
          <xdr:rowOff>142875</xdr:rowOff>
        </xdr:from>
        <xdr:to>
          <xdr:col>2</xdr:col>
          <xdr:colOff>9525</xdr:colOff>
          <xdr:row>339</xdr:row>
          <xdr:rowOff>19050</xdr:rowOff>
        </xdr:to>
        <xdr:sp macro="" textlink="">
          <xdr:nvSpPr>
            <xdr:cNvPr id="4164" name="Check Box 68" hidden="1">
              <a:extLst>
                <a:ext uri="{63B3BB69-23CF-44E3-9099-C40C66FF867C}">
                  <a14:compatExt spid="_x0000_s416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xdr:colOff>
          <xdr:row>337</xdr:row>
          <xdr:rowOff>142875</xdr:rowOff>
        </xdr:from>
        <xdr:to>
          <xdr:col>2</xdr:col>
          <xdr:colOff>9525</xdr:colOff>
          <xdr:row>339</xdr:row>
          <xdr:rowOff>19050</xdr:rowOff>
        </xdr:to>
        <xdr:sp macro="" textlink="">
          <xdr:nvSpPr>
            <xdr:cNvPr id="4165" name="Check Box 69" hidden="1">
              <a:extLst>
                <a:ext uri="{63B3BB69-23CF-44E3-9099-C40C66FF867C}">
                  <a14:compatExt spid="_x0000_s416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25</xdr:col>
          <xdr:colOff>28575</xdr:colOff>
          <xdr:row>0</xdr:row>
          <xdr:rowOff>47625</xdr:rowOff>
        </xdr:from>
        <xdr:to>
          <xdr:col>29</xdr:col>
          <xdr:colOff>114300</xdr:colOff>
          <xdr:row>4</xdr:row>
          <xdr:rowOff>28575</xdr:rowOff>
        </xdr:to>
        <xdr:sp macro="" textlink="">
          <xdr:nvSpPr>
            <xdr:cNvPr id="4167" name="Générer_BL" hidden="1">
              <a:extLst>
                <a:ext uri="{63B3BB69-23CF-44E3-9099-C40C66FF867C}">
                  <a14:compatExt spid="_x0000_s4167"/>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fr-FR" sz="1000" b="0" i="0" u="none" strike="noStrike" baseline="0">
                  <a:solidFill>
                    <a:srgbClr val="000000"/>
                  </a:solidFill>
                  <a:latin typeface="Calibri"/>
                </a:rPr>
                <a:t>Remplir le compte rendu de visite</a:t>
              </a:r>
            </a:p>
          </xdr:txBody>
        </xdr:sp>
        <xdr:clientData fPrintsWithSheet="0"/>
      </xdr:twoCellAnchor>
    </mc:Choice>
    <mc:Fallback/>
  </mc:AlternateContent>
  <xdr:twoCellAnchor editAs="oneCell">
    <xdr:from>
      <xdr:col>1</xdr:col>
      <xdr:colOff>6569</xdr:colOff>
      <xdr:row>0</xdr:row>
      <xdr:rowOff>6569</xdr:rowOff>
    </xdr:from>
    <xdr:to>
      <xdr:col>4</xdr:col>
      <xdr:colOff>158970</xdr:colOff>
      <xdr:row>5</xdr:row>
      <xdr:rowOff>141561</xdr:rowOff>
    </xdr:to>
    <xdr:pic>
      <xdr:nvPicPr>
        <xdr:cNvPr id="22" name="Picture 121" descr="logo-club_r2"/>
        <xdr:cNvPicPr preferRelativeResize="0">
          <a:picLocks noChangeAspect="1" noChangeArrowheads="1"/>
        </xdr:cNvPicPr>
      </xdr:nvPicPr>
      <xdr:blipFill>
        <a:blip xmlns:r="http://schemas.openxmlformats.org/officeDocument/2006/relationships" r:embed="rId1" cstate="print"/>
        <a:srcRect/>
        <a:stretch>
          <a:fillRect/>
        </a:stretch>
      </xdr:blipFill>
      <xdr:spPr bwMode="auto">
        <a:xfrm>
          <a:off x="6569" y="6569"/>
          <a:ext cx="960384" cy="1021802"/>
        </a:xfrm>
        <a:prstGeom prst="rect">
          <a:avLst/>
        </a:prstGeom>
        <a:noFill/>
        <a:ln w="12700">
          <a:solidFill>
            <a:srgbClr val="000000"/>
          </a:solidFill>
          <a:miter lim="800000"/>
          <a:headEnd/>
          <a:tailEnd/>
        </a:ln>
      </xdr:spPr>
    </xdr:pic>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8" Type="http://schemas.openxmlformats.org/officeDocument/2006/relationships/ctrlProp" Target="../ctrlProps/ctrlProp5.xml"/><Relationship Id="rId13" Type="http://schemas.openxmlformats.org/officeDocument/2006/relationships/ctrlProp" Target="../ctrlProps/ctrlProp10.xml"/><Relationship Id="rId18" Type="http://schemas.openxmlformats.org/officeDocument/2006/relationships/ctrlProp" Target="../ctrlProps/ctrlProp15.xml"/><Relationship Id="rId3" Type="http://schemas.openxmlformats.org/officeDocument/2006/relationships/vmlDrawing" Target="../drawings/vmlDrawing1.vml"/><Relationship Id="rId21" Type="http://schemas.openxmlformats.org/officeDocument/2006/relationships/ctrlProp" Target="../ctrlProps/ctrlProp18.xml"/><Relationship Id="rId7" Type="http://schemas.openxmlformats.org/officeDocument/2006/relationships/ctrlProp" Target="../ctrlProps/ctrlProp4.xml"/><Relationship Id="rId12" Type="http://schemas.openxmlformats.org/officeDocument/2006/relationships/ctrlProp" Target="../ctrlProps/ctrlProp9.xml"/><Relationship Id="rId17" Type="http://schemas.openxmlformats.org/officeDocument/2006/relationships/ctrlProp" Target="../ctrlProps/ctrlProp14.xml"/><Relationship Id="rId2" Type="http://schemas.openxmlformats.org/officeDocument/2006/relationships/drawing" Target="../drawings/drawing1.xml"/><Relationship Id="rId16" Type="http://schemas.openxmlformats.org/officeDocument/2006/relationships/ctrlProp" Target="../ctrlProps/ctrlProp13.xml"/><Relationship Id="rId20" Type="http://schemas.openxmlformats.org/officeDocument/2006/relationships/ctrlProp" Target="../ctrlProps/ctrlProp17.xml"/><Relationship Id="rId1" Type="http://schemas.openxmlformats.org/officeDocument/2006/relationships/printerSettings" Target="../printerSettings/printerSettings2.bin"/><Relationship Id="rId6" Type="http://schemas.openxmlformats.org/officeDocument/2006/relationships/ctrlProp" Target="../ctrlProps/ctrlProp3.xml"/><Relationship Id="rId11" Type="http://schemas.openxmlformats.org/officeDocument/2006/relationships/ctrlProp" Target="../ctrlProps/ctrlProp8.xml"/><Relationship Id="rId5" Type="http://schemas.openxmlformats.org/officeDocument/2006/relationships/ctrlProp" Target="../ctrlProps/ctrlProp2.xml"/><Relationship Id="rId15" Type="http://schemas.openxmlformats.org/officeDocument/2006/relationships/ctrlProp" Target="../ctrlProps/ctrlProp12.xml"/><Relationship Id="rId10" Type="http://schemas.openxmlformats.org/officeDocument/2006/relationships/ctrlProp" Target="../ctrlProps/ctrlProp7.xml"/><Relationship Id="rId19" Type="http://schemas.openxmlformats.org/officeDocument/2006/relationships/ctrlProp" Target="../ctrlProps/ctrlProp16.xml"/><Relationship Id="rId4" Type="http://schemas.openxmlformats.org/officeDocument/2006/relationships/ctrlProp" Target="../ctrlProps/ctrlProp1.xml"/><Relationship Id="rId9" Type="http://schemas.openxmlformats.org/officeDocument/2006/relationships/ctrlProp" Target="../ctrlProps/ctrlProp6.xml"/><Relationship Id="rId14" Type="http://schemas.openxmlformats.org/officeDocument/2006/relationships/ctrlProp" Target="../ctrlProps/ctrlProp11.xml"/><Relationship Id="rId22" Type="http://schemas.openxmlformats.org/officeDocument/2006/relationships/ctrlProp" Target="../ctrlProps/ctrlProp19.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dimension ref="A1:CB310"/>
  <sheetViews>
    <sheetView showGridLines="0" workbookViewId="0">
      <pane ySplit="4" topLeftCell="A5" activePane="bottomLeft" state="frozen"/>
      <selection sqref="A1:XFD1048576"/>
      <selection pane="bottomLeft" sqref="A1:N1"/>
    </sheetView>
  </sheetViews>
  <sheetFormatPr baseColWidth="10" defaultColWidth="2.85546875" defaultRowHeight="12.75" x14ac:dyDescent="0.25"/>
  <cols>
    <col min="1" max="7" width="2.85546875" style="42"/>
    <col min="8" max="8" width="2.85546875" style="42" customWidth="1"/>
    <col min="9" max="9" width="2.85546875" style="42"/>
    <col min="10" max="10" width="2.85546875" style="77" customWidth="1"/>
    <col min="11" max="12" width="2.85546875" style="42"/>
    <col min="13" max="13" width="2.85546875" style="42" customWidth="1"/>
    <col min="14" max="17" width="2.85546875" style="42"/>
    <col min="18" max="21" width="2.85546875" style="42" customWidth="1"/>
    <col min="22" max="33" width="2.85546875" style="42"/>
    <col min="34" max="34" width="2.85546875" style="42" customWidth="1"/>
    <col min="35" max="38" width="2.85546875" style="42"/>
    <col min="39" max="39" width="2.85546875" style="77"/>
    <col min="40" max="59" width="2.85546875" style="42"/>
    <col min="60" max="60" width="2.85546875" style="42" customWidth="1"/>
    <col min="61" max="62" width="2.85546875" style="42"/>
    <col min="63" max="63" width="2.85546875" style="42" customWidth="1"/>
    <col min="64" max="70" width="2.85546875" style="42"/>
    <col min="71" max="71" width="4.42578125" style="42" bestFit="1" customWidth="1"/>
    <col min="72" max="16384" width="2.85546875" style="42"/>
  </cols>
  <sheetData>
    <row r="1" spans="1:80" x14ac:dyDescent="0.25">
      <c r="A1" s="187" t="s">
        <v>0</v>
      </c>
      <c r="B1" s="187"/>
      <c r="C1" s="187"/>
      <c r="D1" s="187"/>
      <c r="E1" s="187"/>
      <c r="F1" s="187"/>
      <c r="G1" s="187"/>
      <c r="H1" s="187"/>
      <c r="I1" s="187"/>
      <c r="J1" s="187"/>
      <c r="K1" s="187"/>
      <c r="L1" s="187"/>
      <c r="M1" s="187"/>
      <c r="N1" s="187"/>
      <c r="P1" s="124" t="s">
        <v>1</v>
      </c>
      <c r="Q1" s="125"/>
      <c r="R1" s="125"/>
      <c r="S1" s="125"/>
      <c r="T1" s="125"/>
      <c r="U1" s="126"/>
      <c r="W1" s="124" t="s">
        <v>2</v>
      </c>
      <c r="X1" s="125"/>
      <c r="Y1" s="125"/>
      <c r="Z1" s="125"/>
      <c r="AA1" s="125"/>
      <c r="AB1" s="125"/>
      <c r="AC1" s="125"/>
      <c r="AD1" s="125"/>
      <c r="AE1" s="125"/>
      <c r="AF1" s="125"/>
      <c r="AG1" s="125"/>
      <c r="AH1" s="125"/>
      <c r="AI1" s="125"/>
      <c r="AJ1" s="125"/>
      <c r="AK1" s="125"/>
      <c r="AL1" s="125"/>
      <c r="AM1" s="125"/>
      <c r="AN1" s="125"/>
      <c r="AO1" s="125"/>
      <c r="AP1" s="126"/>
      <c r="AR1" s="124" t="s">
        <v>3</v>
      </c>
      <c r="AS1" s="125"/>
      <c r="AT1" s="125"/>
      <c r="AU1" s="125"/>
      <c r="AV1" s="125"/>
      <c r="AW1" s="125"/>
      <c r="AX1" s="125"/>
      <c r="AY1" s="126"/>
      <c r="BA1" s="124" t="s">
        <v>4</v>
      </c>
      <c r="BB1" s="125"/>
      <c r="BC1" s="125"/>
      <c r="BD1" s="125"/>
      <c r="BE1" s="125"/>
      <c r="BF1" s="126"/>
      <c r="BH1" s="124" t="s">
        <v>175</v>
      </c>
      <c r="BI1" s="125"/>
      <c r="BJ1" s="125"/>
      <c r="BK1" s="125"/>
      <c r="BL1" s="125"/>
      <c r="BM1" s="125"/>
      <c r="BN1" s="125"/>
      <c r="BO1" s="125"/>
      <c r="BP1" s="125"/>
      <c r="BQ1" s="125"/>
      <c r="BR1" s="125"/>
      <c r="BS1" s="125"/>
      <c r="BT1" s="125"/>
      <c r="BU1" s="125"/>
      <c r="BV1" s="125"/>
      <c r="BW1" s="125"/>
      <c r="BX1" s="125"/>
      <c r="BY1" s="125"/>
      <c r="BZ1" s="125"/>
      <c r="CA1" s="126"/>
    </row>
    <row r="2" spans="1:80" x14ac:dyDescent="0.25">
      <c r="A2" s="10"/>
      <c r="B2" s="54"/>
      <c r="C2" s="54"/>
      <c r="D2" s="54"/>
      <c r="E2" s="54"/>
      <c r="F2" s="54"/>
      <c r="G2" s="54"/>
      <c r="H2" s="54"/>
      <c r="I2" s="54"/>
      <c r="J2" s="75"/>
      <c r="K2" s="54"/>
      <c r="L2" s="54"/>
      <c r="M2" s="54"/>
      <c r="N2" s="54"/>
      <c r="S2" s="76"/>
      <c r="BH2" s="124" t="s">
        <v>807</v>
      </c>
      <c r="BI2" s="125"/>
      <c r="BJ2" s="125"/>
      <c r="BK2" s="125"/>
      <c r="BL2" s="125"/>
      <c r="BM2" s="125"/>
      <c r="BN2" s="125"/>
      <c r="BO2" s="125"/>
      <c r="BP2" s="125"/>
      <c r="BQ2" s="125"/>
      <c r="BR2" s="125"/>
      <c r="BS2" s="125"/>
      <c r="BT2" s="125"/>
      <c r="BU2" s="125"/>
      <c r="BV2" s="125"/>
      <c r="BW2" s="125"/>
      <c r="BX2" s="125"/>
      <c r="BY2" s="125"/>
      <c r="BZ2" s="125"/>
      <c r="CA2" s="126"/>
    </row>
    <row r="3" spans="1:80" x14ac:dyDescent="0.25">
      <c r="A3" s="174" t="s">
        <v>5</v>
      </c>
      <c r="B3" s="176"/>
      <c r="C3" s="176"/>
      <c r="D3" s="176"/>
      <c r="E3" s="176"/>
      <c r="F3" s="177"/>
      <c r="G3" s="155" t="s">
        <v>6</v>
      </c>
      <c r="H3" s="156"/>
      <c r="I3" s="156"/>
      <c r="J3" s="156"/>
      <c r="K3" s="157"/>
      <c r="L3" s="156" t="s">
        <v>7</v>
      </c>
      <c r="M3" s="156"/>
      <c r="N3" s="157"/>
      <c r="P3" s="124" t="s">
        <v>8</v>
      </c>
      <c r="Q3" s="125"/>
      <c r="R3" s="124" t="s">
        <v>6</v>
      </c>
      <c r="S3" s="125"/>
      <c r="T3" s="125"/>
      <c r="U3" s="126"/>
      <c r="W3" s="185" t="s">
        <v>236</v>
      </c>
      <c r="X3" s="185" t="s">
        <v>237</v>
      </c>
      <c r="Y3" s="174" t="s">
        <v>5</v>
      </c>
      <c r="Z3" s="175"/>
      <c r="AA3" s="176"/>
      <c r="AB3" s="176"/>
      <c r="AC3" s="176"/>
      <c r="AD3" s="176"/>
      <c r="AE3" s="177"/>
      <c r="AF3" s="155" t="s">
        <v>9</v>
      </c>
      <c r="AG3" s="156"/>
      <c r="AH3" s="156"/>
      <c r="AI3" s="156"/>
      <c r="AJ3" s="156"/>
      <c r="AK3" s="156"/>
      <c r="AL3" s="156"/>
      <c r="AM3" s="156"/>
      <c r="AN3" s="174" t="s">
        <v>7</v>
      </c>
      <c r="AO3" s="176"/>
      <c r="AP3" s="177"/>
      <c r="AR3" s="198" t="s">
        <v>10</v>
      </c>
      <c r="AS3" s="196" t="s">
        <v>11</v>
      </c>
      <c r="AT3" s="196" t="s">
        <v>12</v>
      </c>
      <c r="AU3" s="200" t="s">
        <v>13</v>
      </c>
      <c r="AV3" s="198" t="s">
        <v>14</v>
      </c>
      <c r="AW3" s="168"/>
      <c r="AX3" s="196" t="s">
        <v>15</v>
      </c>
      <c r="AY3" s="181"/>
      <c r="BA3" s="188" t="s">
        <v>4</v>
      </c>
      <c r="BB3" s="189"/>
      <c r="BC3" s="189"/>
      <c r="BD3" s="190"/>
      <c r="BE3" s="188" t="s">
        <v>16</v>
      </c>
      <c r="BF3" s="190"/>
      <c r="BH3" s="55">
        <v>270</v>
      </c>
      <c r="BI3" s="174" t="s">
        <v>17</v>
      </c>
      <c r="BJ3" s="177"/>
      <c r="BK3" s="174" t="s">
        <v>18</v>
      </c>
      <c r="BL3" s="176"/>
      <c r="BM3" s="176"/>
      <c r="BN3" s="176"/>
      <c r="BO3" s="176"/>
      <c r="BP3" s="176"/>
      <c r="BQ3" s="176"/>
      <c r="BR3" s="177"/>
      <c r="BS3" s="174" t="s">
        <v>19</v>
      </c>
      <c r="BT3" s="176"/>
      <c r="BU3" s="176"/>
      <c r="BV3" s="177"/>
      <c r="BW3" s="174" t="s">
        <v>20</v>
      </c>
      <c r="BX3" s="176"/>
      <c r="BY3" s="176"/>
      <c r="BZ3" s="176"/>
      <c r="CA3" s="177"/>
    </row>
    <row r="4" spans="1:80" x14ac:dyDescent="0.25">
      <c r="A4" s="78" t="s">
        <v>21</v>
      </c>
      <c r="B4" s="79" t="s">
        <v>22</v>
      </c>
      <c r="C4" s="79" t="s">
        <v>23</v>
      </c>
      <c r="D4" s="79" t="s">
        <v>24</v>
      </c>
      <c r="E4" s="79" t="s">
        <v>23</v>
      </c>
      <c r="F4" s="80" t="s">
        <v>25</v>
      </c>
      <c r="G4" s="78" t="s">
        <v>13</v>
      </c>
      <c r="H4" s="79" t="s">
        <v>26</v>
      </c>
      <c r="I4" s="79" t="s">
        <v>27</v>
      </c>
      <c r="J4" s="81" t="s">
        <v>28</v>
      </c>
      <c r="K4" s="82" t="s">
        <v>29</v>
      </c>
      <c r="L4" s="83" t="s">
        <v>30</v>
      </c>
      <c r="M4" s="79" t="s">
        <v>31</v>
      </c>
      <c r="N4" s="80" t="s">
        <v>32</v>
      </c>
      <c r="P4" s="84" t="s">
        <v>22</v>
      </c>
      <c r="Q4" s="55" t="s">
        <v>21</v>
      </c>
      <c r="R4" s="85" t="s">
        <v>33</v>
      </c>
      <c r="S4" s="86" t="s">
        <v>34</v>
      </c>
      <c r="T4" s="87" t="s">
        <v>29</v>
      </c>
      <c r="U4" s="88" t="s">
        <v>35</v>
      </c>
      <c r="W4" s="186"/>
      <c r="X4" s="186"/>
      <c r="Y4" s="191" t="s">
        <v>21</v>
      </c>
      <c r="Z4" s="192"/>
      <c r="AA4" s="79" t="s">
        <v>22</v>
      </c>
      <c r="AB4" s="79" t="s">
        <v>23</v>
      </c>
      <c r="AC4" s="79" t="s">
        <v>24</v>
      </c>
      <c r="AD4" s="79" t="s">
        <v>23</v>
      </c>
      <c r="AE4" s="80" t="s">
        <v>25</v>
      </c>
      <c r="AF4" s="78" t="s">
        <v>36</v>
      </c>
      <c r="AG4" s="79" t="s">
        <v>37</v>
      </c>
      <c r="AH4" s="79" t="s">
        <v>38</v>
      </c>
      <c r="AI4" s="79" t="s">
        <v>39</v>
      </c>
      <c r="AJ4" s="79" t="s">
        <v>40</v>
      </c>
      <c r="AK4" s="79" t="s">
        <v>41</v>
      </c>
      <c r="AL4" s="81" t="s">
        <v>28</v>
      </c>
      <c r="AM4" s="89" t="s">
        <v>29</v>
      </c>
      <c r="AN4" s="78" t="s">
        <v>30</v>
      </c>
      <c r="AO4" s="79" t="s">
        <v>31</v>
      </c>
      <c r="AP4" s="80" t="s">
        <v>42</v>
      </c>
      <c r="AR4" s="199"/>
      <c r="AS4" s="197"/>
      <c r="AT4" s="197"/>
      <c r="AU4" s="201"/>
      <c r="AV4" s="199"/>
      <c r="AW4" s="170"/>
      <c r="AX4" s="197"/>
      <c r="AY4" s="183"/>
      <c r="BA4" s="1" t="s">
        <v>43</v>
      </c>
      <c r="BB4" s="1" t="s">
        <v>44</v>
      </c>
      <c r="BC4" s="1" t="s">
        <v>45</v>
      </c>
      <c r="BD4" s="1" t="s">
        <v>46</v>
      </c>
      <c r="BE4" s="1" t="s">
        <v>47</v>
      </c>
      <c r="BF4" s="1" t="s">
        <v>48</v>
      </c>
      <c r="BH4" s="90" t="s">
        <v>22</v>
      </c>
      <c r="BI4" s="68" t="s">
        <v>808</v>
      </c>
      <c r="BJ4" s="61" t="s">
        <v>36</v>
      </c>
      <c r="BK4" s="68" t="s">
        <v>809</v>
      </c>
      <c r="BL4" s="60" t="s">
        <v>810</v>
      </c>
      <c r="BM4" s="60" t="s">
        <v>811</v>
      </c>
      <c r="BN4" s="60" t="s">
        <v>812</v>
      </c>
      <c r="BO4" s="60" t="s">
        <v>813</v>
      </c>
      <c r="BP4" s="60" t="s">
        <v>814</v>
      </c>
      <c r="BQ4" s="60" t="s">
        <v>241</v>
      </c>
      <c r="BR4" s="61" t="s">
        <v>73</v>
      </c>
      <c r="BS4" s="68" t="s">
        <v>815</v>
      </c>
      <c r="BT4" s="60" t="s">
        <v>816</v>
      </c>
      <c r="BU4" s="60" t="s">
        <v>817</v>
      </c>
      <c r="BV4" s="61" t="s">
        <v>74</v>
      </c>
      <c r="BW4" s="68" t="s">
        <v>176</v>
      </c>
      <c r="BX4" s="60" t="s">
        <v>188</v>
      </c>
      <c r="BY4" s="60" t="s">
        <v>253</v>
      </c>
      <c r="BZ4" s="60" t="s">
        <v>253</v>
      </c>
      <c r="CA4" s="61" t="s">
        <v>253</v>
      </c>
    </row>
    <row r="5" spans="1:80" x14ac:dyDescent="0.25">
      <c r="A5" s="71">
        <v>1</v>
      </c>
      <c r="B5" s="72" t="s">
        <v>49</v>
      </c>
      <c r="C5" s="72" t="s">
        <v>49</v>
      </c>
      <c r="D5" s="63">
        <v>1</v>
      </c>
      <c r="E5" s="72" t="s">
        <v>49</v>
      </c>
      <c r="F5" s="64">
        <v>1</v>
      </c>
      <c r="G5" s="71" t="s">
        <v>818</v>
      </c>
      <c r="H5" s="72" t="s">
        <v>819</v>
      </c>
      <c r="I5" s="72" t="s">
        <v>246</v>
      </c>
      <c r="J5" s="91">
        <v>42702</v>
      </c>
      <c r="K5" s="92">
        <v>9935</v>
      </c>
      <c r="L5" s="73" t="s">
        <v>820</v>
      </c>
      <c r="M5" s="72">
        <v>277</v>
      </c>
      <c r="N5" s="92">
        <v>280</v>
      </c>
      <c r="P5" s="70">
        <v>1</v>
      </c>
      <c r="Q5" s="66" t="s">
        <v>253</v>
      </c>
      <c r="R5" s="72" t="s">
        <v>810</v>
      </c>
      <c r="S5" s="91" t="s">
        <v>49</v>
      </c>
      <c r="T5" s="72">
        <v>9915</v>
      </c>
      <c r="U5" s="92">
        <v>50</v>
      </c>
      <c r="W5" s="93">
        <v>1</v>
      </c>
      <c r="X5" s="58" t="s">
        <v>253</v>
      </c>
      <c r="Y5" s="70" t="s">
        <v>49</v>
      </c>
      <c r="Z5" s="65" t="s">
        <v>49</v>
      </c>
      <c r="AA5" s="66">
        <v>1</v>
      </c>
      <c r="AB5" s="66" t="s">
        <v>49</v>
      </c>
      <c r="AC5" s="66" t="s">
        <v>49</v>
      </c>
      <c r="AD5" s="66" t="s">
        <v>49</v>
      </c>
      <c r="AE5" s="67" t="s">
        <v>253</v>
      </c>
      <c r="AF5" s="70" t="s">
        <v>821</v>
      </c>
      <c r="AG5" s="66" t="s">
        <v>253</v>
      </c>
      <c r="AH5" s="66" t="s">
        <v>253</v>
      </c>
      <c r="AI5" s="66" t="s">
        <v>821</v>
      </c>
      <c r="AJ5" s="66" t="s">
        <v>49</v>
      </c>
      <c r="AK5" s="66" t="s">
        <v>49</v>
      </c>
      <c r="AL5" s="66" t="s">
        <v>164</v>
      </c>
      <c r="AM5" s="94">
        <v>43044</v>
      </c>
      <c r="AN5" s="70" t="s">
        <v>2</v>
      </c>
      <c r="AO5" s="66">
        <v>13</v>
      </c>
      <c r="AP5" s="67">
        <v>12</v>
      </c>
      <c r="AR5" s="171">
        <v>1.71</v>
      </c>
      <c r="AS5" s="168">
        <v>0.63300000000000001</v>
      </c>
      <c r="AT5" s="168" t="s">
        <v>822</v>
      </c>
      <c r="AU5" s="181" t="s">
        <v>823</v>
      </c>
      <c r="AV5" s="70" t="s">
        <v>163</v>
      </c>
      <c r="AW5" s="66">
        <v>0.28999999999999998</v>
      </c>
      <c r="AX5" s="66">
        <v>500</v>
      </c>
      <c r="AY5" s="67">
        <v>0.16</v>
      </c>
      <c r="BA5" s="70" t="s">
        <v>164</v>
      </c>
      <c r="BB5" s="66" t="s">
        <v>110</v>
      </c>
      <c r="BC5" s="66" t="s">
        <v>824</v>
      </c>
      <c r="BD5" s="67">
        <v>1</v>
      </c>
      <c r="BE5" s="70" t="s">
        <v>253</v>
      </c>
      <c r="BF5" s="67" t="s">
        <v>253</v>
      </c>
      <c r="BH5" s="93">
        <v>1</v>
      </c>
      <c r="BI5" s="71" t="s">
        <v>265</v>
      </c>
      <c r="BJ5" s="92" t="s">
        <v>266</v>
      </c>
      <c r="BK5" s="71" t="s">
        <v>253</v>
      </c>
      <c r="BL5" s="72" t="s">
        <v>253</v>
      </c>
      <c r="BM5" s="72" t="s">
        <v>253</v>
      </c>
      <c r="BN5" s="72" t="s">
        <v>253</v>
      </c>
      <c r="BO5" s="72" t="s">
        <v>253</v>
      </c>
      <c r="BP5" s="72" t="s">
        <v>253</v>
      </c>
      <c r="BQ5" s="72" t="s">
        <v>164</v>
      </c>
      <c r="BR5" s="92"/>
      <c r="BS5" s="71" t="s">
        <v>253</v>
      </c>
      <c r="BT5" s="72" t="s">
        <v>253</v>
      </c>
      <c r="BU5" s="72" t="s">
        <v>253</v>
      </c>
      <c r="BV5" s="92"/>
      <c r="BW5" s="71" t="s">
        <v>164</v>
      </c>
      <c r="BX5" s="72" t="s">
        <v>164</v>
      </c>
      <c r="BY5" s="72" t="s">
        <v>253</v>
      </c>
      <c r="BZ5" s="72" t="s">
        <v>253</v>
      </c>
      <c r="CA5" s="92" t="s">
        <v>253</v>
      </c>
      <c r="CB5" s="14"/>
    </row>
    <row r="6" spans="1:80" x14ac:dyDescent="0.25">
      <c r="A6" s="69">
        <v>2</v>
      </c>
      <c r="B6" s="63" t="s">
        <v>49</v>
      </c>
      <c r="C6" s="63" t="s">
        <v>49</v>
      </c>
      <c r="D6" s="63">
        <v>2</v>
      </c>
      <c r="E6" s="63" t="s">
        <v>49</v>
      </c>
      <c r="F6" s="64">
        <v>2</v>
      </c>
      <c r="G6" s="71" t="s">
        <v>825</v>
      </c>
      <c r="H6" s="72" t="s">
        <v>826</v>
      </c>
      <c r="I6" s="72" t="s">
        <v>247</v>
      </c>
      <c r="J6" s="91" t="s">
        <v>164</v>
      </c>
      <c r="K6" s="92">
        <v>9935</v>
      </c>
      <c r="L6" s="73" t="s">
        <v>820</v>
      </c>
      <c r="M6" s="72">
        <v>286</v>
      </c>
      <c r="N6" s="92">
        <v>290</v>
      </c>
      <c r="P6" s="69">
        <v>2</v>
      </c>
      <c r="Q6" s="63" t="s">
        <v>253</v>
      </c>
      <c r="R6" s="63" t="s">
        <v>811</v>
      </c>
      <c r="S6" s="95" t="s">
        <v>49</v>
      </c>
      <c r="T6" s="63">
        <v>9925</v>
      </c>
      <c r="U6" s="64">
        <v>100</v>
      </c>
      <c r="W6" s="96" t="s">
        <v>253</v>
      </c>
      <c r="X6" s="56" t="s">
        <v>253</v>
      </c>
      <c r="Y6" s="69">
        <v>1</v>
      </c>
      <c r="Z6" s="62" t="s">
        <v>164</v>
      </c>
      <c r="AA6" s="63" t="s">
        <v>49</v>
      </c>
      <c r="AB6" s="63" t="s">
        <v>49</v>
      </c>
      <c r="AC6" s="63">
        <v>1</v>
      </c>
      <c r="AD6" s="63" t="s">
        <v>49</v>
      </c>
      <c r="AE6" s="64">
        <v>1</v>
      </c>
      <c r="AF6" s="69" t="s">
        <v>254</v>
      </c>
      <c r="AG6" s="63">
        <v>1</v>
      </c>
      <c r="AH6" s="63" t="s">
        <v>253</v>
      </c>
      <c r="AI6" s="63" t="s">
        <v>827</v>
      </c>
      <c r="AJ6" s="63" t="s">
        <v>828</v>
      </c>
      <c r="AK6" s="63" t="s">
        <v>829</v>
      </c>
      <c r="AL6" s="63">
        <v>11879.52</v>
      </c>
      <c r="AM6" s="97" t="s">
        <v>164</v>
      </c>
      <c r="AN6" s="69" t="s">
        <v>2</v>
      </c>
      <c r="AO6" s="63">
        <v>23</v>
      </c>
      <c r="AP6" s="64">
        <v>21</v>
      </c>
      <c r="AR6" s="172"/>
      <c r="AS6" s="169"/>
      <c r="AT6" s="169"/>
      <c r="AU6" s="182"/>
      <c r="AV6" s="69" t="s">
        <v>163</v>
      </c>
      <c r="AW6" s="63">
        <v>0.28999999999999998</v>
      </c>
      <c r="AX6" s="63">
        <v>500</v>
      </c>
      <c r="AY6" s="64">
        <v>0.16</v>
      </c>
      <c r="BA6" s="69" t="s">
        <v>164</v>
      </c>
      <c r="BB6" s="63" t="s">
        <v>110</v>
      </c>
      <c r="BC6" s="63" t="s">
        <v>824</v>
      </c>
      <c r="BD6" s="64">
        <v>1</v>
      </c>
      <c r="BE6" s="69" t="s">
        <v>253</v>
      </c>
      <c r="BF6" s="64" t="s">
        <v>253</v>
      </c>
      <c r="BH6" s="98">
        <v>2</v>
      </c>
      <c r="BI6" s="69" t="s">
        <v>267</v>
      </c>
      <c r="BJ6" s="64" t="s">
        <v>268</v>
      </c>
      <c r="BK6" s="69" t="s">
        <v>253</v>
      </c>
      <c r="BL6" s="63" t="s">
        <v>253</v>
      </c>
      <c r="BM6" s="63" t="s">
        <v>253</v>
      </c>
      <c r="BN6" s="63" t="s">
        <v>253</v>
      </c>
      <c r="BO6" s="63" t="s">
        <v>253</v>
      </c>
      <c r="BP6" s="63" t="s">
        <v>253</v>
      </c>
      <c r="BQ6" s="63" t="s">
        <v>164</v>
      </c>
      <c r="BR6" s="64"/>
      <c r="BS6" s="69" t="s">
        <v>253</v>
      </c>
      <c r="BT6" s="63" t="s">
        <v>253</v>
      </c>
      <c r="BU6" s="63" t="s">
        <v>253</v>
      </c>
      <c r="BV6" s="64"/>
      <c r="BW6" s="69" t="s">
        <v>164</v>
      </c>
      <c r="BX6" s="63" t="s">
        <v>164</v>
      </c>
      <c r="BY6" s="63" t="s">
        <v>253</v>
      </c>
      <c r="BZ6" s="63" t="s">
        <v>253</v>
      </c>
      <c r="CA6" s="64" t="s">
        <v>253</v>
      </c>
      <c r="CB6" s="14"/>
    </row>
    <row r="7" spans="1:80" x14ac:dyDescent="0.25">
      <c r="A7" s="69">
        <v>3</v>
      </c>
      <c r="B7" s="63" t="s">
        <v>49</v>
      </c>
      <c r="C7" s="63" t="s">
        <v>49</v>
      </c>
      <c r="D7" s="63">
        <v>3</v>
      </c>
      <c r="E7" s="63" t="s">
        <v>49</v>
      </c>
      <c r="F7" s="64">
        <v>3</v>
      </c>
      <c r="G7" s="71" t="s">
        <v>830</v>
      </c>
      <c r="H7" s="72" t="s">
        <v>831</v>
      </c>
      <c r="I7" s="72" t="s">
        <v>248</v>
      </c>
      <c r="J7" s="91" t="s">
        <v>164</v>
      </c>
      <c r="K7" s="92">
        <v>9935</v>
      </c>
      <c r="L7" s="73" t="s">
        <v>820</v>
      </c>
      <c r="M7" s="72">
        <v>344</v>
      </c>
      <c r="N7" s="92">
        <v>346</v>
      </c>
      <c r="P7" s="69" t="s">
        <v>253</v>
      </c>
      <c r="Q7" s="63" t="s">
        <v>253</v>
      </c>
      <c r="R7" s="63" t="s">
        <v>814</v>
      </c>
      <c r="S7" s="95" t="s">
        <v>49</v>
      </c>
      <c r="T7" s="63" t="s">
        <v>49</v>
      </c>
      <c r="U7" s="64">
        <v>1000</v>
      </c>
      <c r="W7" s="96" t="s">
        <v>253</v>
      </c>
      <c r="X7" s="56" t="s">
        <v>253</v>
      </c>
      <c r="Y7" s="69">
        <v>2</v>
      </c>
      <c r="Z7" s="62" t="s">
        <v>164</v>
      </c>
      <c r="AA7" s="63" t="s">
        <v>49</v>
      </c>
      <c r="AB7" s="63" t="s">
        <v>49</v>
      </c>
      <c r="AC7" s="63">
        <v>2</v>
      </c>
      <c r="AD7" s="63" t="s">
        <v>49</v>
      </c>
      <c r="AE7" s="64">
        <v>2</v>
      </c>
      <c r="AF7" s="69" t="s">
        <v>255</v>
      </c>
      <c r="AG7" s="63" t="s">
        <v>253</v>
      </c>
      <c r="AH7" s="63" t="s">
        <v>253</v>
      </c>
      <c r="AI7" s="63">
        <v>0</v>
      </c>
      <c r="AJ7" s="63">
        <v>0</v>
      </c>
      <c r="AK7" s="63">
        <v>0</v>
      </c>
      <c r="AL7" s="63">
        <v>9920</v>
      </c>
      <c r="AM7" s="97" t="s">
        <v>164</v>
      </c>
      <c r="AN7" s="69" t="s">
        <v>2</v>
      </c>
      <c r="AO7" s="63">
        <v>29</v>
      </c>
      <c r="AP7" s="64">
        <v>27</v>
      </c>
      <c r="AR7" s="172"/>
      <c r="AS7" s="169"/>
      <c r="AT7" s="169"/>
      <c r="AU7" s="182"/>
      <c r="AV7" s="69" t="s">
        <v>163</v>
      </c>
      <c r="AW7" s="63">
        <v>0.28999999999999998</v>
      </c>
      <c r="AX7" s="63">
        <v>500</v>
      </c>
      <c r="AY7" s="64">
        <v>0.16</v>
      </c>
      <c r="BA7" s="69" t="s">
        <v>164</v>
      </c>
      <c r="BB7" s="63" t="s">
        <v>110</v>
      </c>
      <c r="BC7" s="63" t="s">
        <v>824</v>
      </c>
      <c r="BD7" s="64">
        <v>1</v>
      </c>
      <c r="BE7" s="69" t="s">
        <v>253</v>
      </c>
      <c r="BF7" s="64" t="s">
        <v>253</v>
      </c>
      <c r="BH7" s="98">
        <v>3</v>
      </c>
      <c r="BI7" s="69" t="s">
        <v>269</v>
      </c>
      <c r="BJ7" s="64" t="s">
        <v>270</v>
      </c>
      <c r="BK7" s="69" t="s">
        <v>253</v>
      </c>
      <c r="BL7" s="63" t="s">
        <v>164</v>
      </c>
      <c r="BM7" s="63" t="s">
        <v>164</v>
      </c>
      <c r="BN7" s="63" t="s">
        <v>253</v>
      </c>
      <c r="BO7" s="63" t="s">
        <v>253</v>
      </c>
      <c r="BP7" s="63" t="s">
        <v>253</v>
      </c>
      <c r="BQ7" s="63" t="s">
        <v>164</v>
      </c>
      <c r="BR7" s="64"/>
      <c r="BS7" s="69" t="s">
        <v>164</v>
      </c>
      <c r="BT7" s="63" t="s">
        <v>253</v>
      </c>
      <c r="BU7" s="63" t="s">
        <v>253</v>
      </c>
      <c r="BV7" s="64"/>
      <c r="BW7" s="69" t="s">
        <v>164</v>
      </c>
      <c r="BX7" s="63" t="s">
        <v>164</v>
      </c>
      <c r="BY7" s="63" t="s">
        <v>253</v>
      </c>
      <c r="BZ7" s="63" t="s">
        <v>253</v>
      </c>
      <c r="CA7" s="64" t="s">
        <v>253</v>
      </c>
    </row>
    <row r="8" spans="1:80" x14ac:dyDescent="0.25">
      <c r="A8" s="69">
        <v>4</v>
      </c>
      <c r="B8" s="63" t="s">
        <v>49</v>
      </c>
      <c r="C8" s="63" t="s">
        <v>49</v>
      </c>
      <c r="D8" s="63">
        <v>4</v>
      </c>
      <c r="E8" s="63" t="s">
        <v>49</v>
      </c>
      <c r="F8" s="64">
        <v>4</v>
      </c>
      <c r="G8" s="71" t="s">
        <v>830</v>
      </c>
      <c r="H8" s="72" t="s">
        <v>832</v>
      </c>
      <c r="I8" s="72" t="s">
        <v>249</v>
      </c>
      <c r="J8" s="91" t="s">
        <v>164</v>
      </c>
      <c r="K8" s="92">
        <v>10043.459999999999</v>
      </c>
      <c r="L8" s="73" t="s">
        <v>820</v>
      </c>
      <c r="M8" s="72">
        <v>348</v>
      </c>
      <c r="N8" s="92">
        <v>352</v>
      </c>
      <c r="P8" s="69" t="s">
        <v>253</v>
      </c>
      <c r="Q8" s="63">
        <v>1</v>
      </c>
      <c r="R8" s="63" t="s">
        <v>241</v>
      </c>
      <c r="S8" s="95" t="s">
        <v>49</v>
      </c>
      <c r="T8" s="63">
        <v>9961.84</v>
      </c>
      <c r="U8" s="64">
        <v>1650</v>
      </c>
      <c r="W8" s="96">
        <v>2</v>
      </c>
      <c r="X8" s="56">
        <v>1</v>
      </c>
      <c r="Y8" s="69" t="s">
        <v>49</v>
      </c>
      <c r="Z8" s="62" t="s">
        <v>49</v>
      </c>
      <c r="AA8" s="63">
        <v>2</v>
      </c>
      <c r="AB8" s="63" t="s">
        <v>49</v>
      </c>
      <c r="AC8" s="63" t="s">
        <v>49</v>
      </c>
      <c r="AD8" s="63" t="s">
        <v>49</v>
      </c>
      <c r="AE8" s="64" t="s">
        <v>253</v>
      </c>
      <c r="AF8" s="69" t="s">
        <v>833</v>
      </c>
      <c r="AG8" s="63">
        <v>2</v>
      </c>
      <c r="AH8" s="63" t="s">
        <v>253</v>
      </c>
      <c r="AI8" s="63" t="s">
        <v>834</v>
      </c>
      <c r="AJ8" s="63" t="s">
        <v>835</v>
      </c>
      <c r="AK8" s="63" t="s">
        <v>836</v>
      </c>
      <c r="AL8" s="63" t="s">
        <v>164</v>
      </c>
      <c r="AM8" s="97">
        <v>43554</v>
      </c>
      <c r="AN8" s="69" t="s">
        <v>2</v>
      </c>
      <c r="AO8" s="63">
        <v>36</v>
      </c>
      <c r="AP8" s="64">
        <v>34</v>
      </c>
      <c r="AR8" s="172"/>
      <c r="AS8" s="169"/>
      <c r="AT8" s="169"/>
      <c r="AU8" s="182"/>
      <c r="AV8" s="69" t="s">
        <v>163</v>
      </c>
      <c r="AW8" s="63">
        <v>0.28999999999999998</v>
      </c>
      <c r="AX8" s="63">
        <v>500</v>
      </c>
      <c r="AY8" s="64">
        <v>0.16</v>
      </c>
      <c r="BA8" s="69" t="s">
        <v>164</v>
      </c>
      <c r="BB8" s="63" t="s">
        <v>110</v>
      </c>
      <c r="BC8" s="63" t="s">
        <v>824</v>
      </c>
      <c r="BD8" s="64">
        <v>1</v>
      </c>
      <c r="BE8" s="69" t="s">
        <v>253</v>
      </c>
      <c r="BF8" s="64" t="s">
        <v>253</v>
      </c>
      <c r="BH8" s="98">
        <v>4</v>
      </c>
      <c r="BI8" s="69" t="s">
        <v>271</v>
      </c>
      <c r="BJ8" s="64" t="s">
        <v>272</v>
      </c>
      <c r="BK8" s="69" t="s">
        <v>253</v>
      </c>
      <c r="BL8" s="63" t="s">
        <v>253</v>
      </c>
      <c r="BM8" s="63" t="s">
        <v>164</v>
      </c>
      <c r="BN8" s="63" t="s">
        <v>253</v>
      </c>
      <c r="BO8" s="63" t="s">
        <v>253</v>
      </c>
      <c r="BP8" s="63" t="s">
        <v>253</v>
      </c>
      <c r="BQ8" s="63" t="s">
        <v>164</v>
      </c>
      <c r="BR8" s="64"/>
      <c r="BS8" s="69" t="s">
        <v>164</v>
      </c>
      <c r="BT8" s="63" t="s">
        <v>253</v>
      </c>
      <c r="BU8" s="63" t="s">
        <v>253</v>
      </c>
      <c r="BV8" s="64"/>
      <c r="BW8" s="69" t="s">
        <v>164</v>
      </c>
      <c r="BX8" s="63" t="s">
        <v>164</v>
      </c>
      <c r="BY8" s="63" t="s">
        <v>253</v>
      </c>
      <c r="BZ8" s="63" t="s">
        <v>253</v>
      </c>
      <c r="CA8" s="64" t="s">
        <v>253</v>
      </c>
    </row>
    <row r="9" spans="1:80" x14ac:dyDescent="0.25">
      <c r="A9" s="69">
        <v>5</v>
      </c>
      <c r="B9" s="63" t="s">
        <v>49</v>
      </c>
      <c r="C9" s="63" t="s">
        <v>49</v>
      </c>
      <c r="D9" s="63">
        <v>5</v>
      </c>
      <c r="E9" s="63" t="s">
        <v>49</v>
      </c>
      <c r="F9" s="64">
        <v>5</v>
      </c>
      <c r="G9" s="71" t="s">
        <v>837</v>
      </c>
      <c r="H9" s="72" t="s">
        <v>838</v>
      </c>
      <c r="I9" s="72" t="s">
        <v>250</v>
      </c>
      <c r="J9" s="91" t="s">
        <v>164</v>
      </c>
      <c r="K9" s="92">
        <v>9925</v>
      </c>
      <c r="L9" s="73" t="s">
        <v>820</v>
      </c>
      <c r="M9" s="72">
        <v>365</v>
      </c>
      <c r="N9" s="92">
        <v>369</v>
      </c>
      <c r="P9" s="69" t="s">
        <v>253</v>
      </c>
      <c r="Q9" s="63" t="s">
        <v>253</v>
      </c>
      <c r="R9" s="63" t="s">
        <v>839</v>
      </c>
      <c r="S9" s="95" t="s">
        <v>49</v>
      </c>
      <c r="T9" s="63" t="s">
        <v>49</v>
      </c>
      <c r="U9" s="64">
        <v>2000</v>
      </c>
      <c r="W9" s="96">
        <v>3</v>
      </c>
      <c r="X9" s="56">
        <v>2</v>
      </c>
      <c r="Y9" s="69" t="s">
        <v>49</v>
      </c>
      <c r="Z9" s="62" t="s">
        <v>49</v>
      </c>
      <c r="AA9" s="63">
        <v>3</v>
      </c>
      <c r="AB9" s="63" t="s">
        <v>49</v>
      </c>
      <c r="AC9" s="63" t="s">
        <v>49</v>
      </c>
      <c r="AD9" s="63" t="s">
        <v>49</v>
      </c>
      <c r="AE9" s="64" t="s">
        <v>253</v>
      </c>
      <c r="AF9" s="69" t="s">
        <v>840</v>
      </c>
      <c r="AG9" s="63">
        <v>3</v>
      </c>
      <c r="AH9" s="63" t="s">
        <v>253</v>
      </c>
      <c r="AI9" s="63" t="s">
        <v>841</v>
      </c>
      <c r="AJ9" s="63" t="s">
        <v>835</v>
      </c>
      <c r="AK9" s="63" t="s">
        <v>836</v>
      </c>
      <c r="AL9" s="63" t="s">
        <v>164</v>
      </c>
      <c r="AM9" s="97">
        <v>42824</v>
      </c>
      <c r="AN9" s="69" t="s">
        <v>2</v>
      </c>
      <c r="AO9" s="63">
        <v>40</v>
      </c>
      <c r="AP9" s="64">
        <v>38</v>
      </c>
      <c r="AR9" s="172"/>
      <c r="AS9" s="169"/>
      <c r="AT9" s="169"/>
      <c r="AU9" s="182"/>
      <c r="AV9" s="69" t="s">
        <v>163</v>
      </c>
      <c r="AW9" s="63">
        <v>0.28999999999999998</v>
      </c>
      <c r="AX9" s="63">
        <v>500</v>
      </c>
      <c r="AY9" s="64">
        <v>0.16</v>
      </c>
      <c r="BA9" s="69" t="s">
        <v>164</v>
      </c>
      <c r="BB9" s="63" t="s">
        <v>110</v>
      </c>
      <c r="BC9" s="63" t="s">
        <v>824</v>
      </c>
      <c r="BD9" s="64">
        <v>1</v>
      </c>
      <c r="BE9" s="69" t="s">
        <v>253</v>
      </c>
      <c r="BF9" s="64" t="s">
        <v>253</v>
      </c>
      <c r="BH9" s="98">
        <v>5</v>
      </c>
      <c r="BI9" s="69" t="s">
        <v>273</v>
      </c>
      <c r="BJ9" s="64" t="s">
        <v>274</v>
      </c>
      <c r="BK9" s="69" t="s">
        <v>253</v>
      </c>
      <c r="BL9" s="63" t="s">
        <v>253</v>
      </c>
      <c r="BM9" s="63" t="s">
        <v>164</v>
      </c>
      <c r="BN9" s="63" t="s">
        <v>253</v>
      </c>
      <c r="BO9" s="63" t="s">
        <v>253</v>
      </c>
      <c r="BP9" s="63" t="s">
        <v>253</v>
      </c>
      <c r="BQ9" s="63" t="s">
        <v>164</v>
      </c>
      <c r="BR9" s="64"/>
      <c r="BS9" s="69" t="s">
        <v>164</v>
      </c>
      <c r="BT9" s="63" t="s">
        <v>253</v>
      </c>
      <c r="BU9" s="63" t="s">
        <v>253</v>
      </c>
      <c r="BV9" s="64"/>
      <c r="BW9" s="69" t="s">
        <v>164</v>
      </c>
      <c r="BX9" s="63" t="s">
        <v>164</v>
      </c>
      <c r="BY9" s="63" t="s">
        <v>253</v>
      </c>
      <c r="BZ9" s="63" t="s">
        <v>253</v>
      </c>
      <c r="CA9" s="64" t="s">
        <v>253</v>
      </c>
    </row>
    <row r="10" spans="1:80" x14ac:dyDescent="0.25">
      <c r="A10" s="69">
        <v>6</v>
      </c>
      <c r="B10" s="63" t="s">
        <v>49</v>
      </c>
      <c r="C10" s="63" t="s">
        <v>49</v>
      </c>
      <c r="D10" s="63">
        <v>6</v>
      </c>
      <c r="E10" s="63" t="s">
        <v>49</v>
      </c>
      <c r="F10" s="64">
        <v>6</v>
      </c>
      <c r="G10" s="71" t="s">
        <v>842</v>
      </c>
      <c r="H10" s="72" t="s">
        <v>843</v>
      </c>
      <c r="I10" s="72" t="s">
        <v>251</v>
      </c>
      <c r="J10" s="91" t="s">
        <v>164</v>
      </c>
      <c r="K10" s="92">
        <v>10070</v>
      </c>
      <c r="L10" s="73" t="s">
        <v>820</v>
      </c>
      <c r="M10" s="72">
        <v>384</v>
      </c>
      <c r="N10" s="92">
        <v>389</v>
      </c>
      <c r="P10" s="68" t="s">
        <v>253</v>
      </c>
      <c r="Q10" s="60" t="s">
        <v>253</v>
      </c>
      <c r="R10" s="60" t="s">
        <v>164</v>
      </c>
      <c r="S10" s="99" t="s">
        <v>49</v>
      </c>
      <c r="T10" s="60" t="s">
        <v>49</v>
      </c>
      <c r="U10" s="61" t="s">
        <v>164</v>
      </c>
      <c r="W10" s="96" t="s">
        <v>253</v>
      </c>
      <c r="X10" s="56" t="s">
        <v>253</v>
      </c>
      <c r="Y10" s="69">
        <v>3</v>
      </c>
      <c r="Z10" s="62" t="s">
        <v>164</v>
      </c>
      <c r="AA10" s="63" t="s">
        <v>49</v>
      </c>
      <c r="AB10" s="63" t="s">
        <v>49</v>
      </c>
      <c r="AC10" s="63">
        <v>3</v>
      </c>
      <c r="AD10" s="63" t="s">
        <v>49</v>
      </c>
      <c r="AE10" s="64">
        <v>3</v>
      </c>
      <c r="AF10" s="69" t="s">
        <v>256</v>
      </c>
      <c r="AG10" s="63">
        <v>4</v>
      </c>
      <c r="AH10" s="63" t="s">
        <v>253</v>
      </c>
      <c r="AI10" s="63" t="s">
        <v>844</v>
      </c>
      <c r="AJ10" s="63" t="s">
        <v>845</v>
      </c>
      <c r="AK10" s="63" t="s">
        <v>846</v>
      </c>
      <c r="AL10" s="63">
        <v>11879.52</v>
      </c>
      <c r="AM10" s="97" t="s">
        <v>164</v>
      </c>
      <c r="AN10" s="69" t="s">
        <v>2</v>
      </c>
      <c r="AO10" s="63">
        <v>44</v>
      </c>
      <c r="AP10" s="64">
        <v>42</v>
      </c>
      <c r="AR10" s="172"/>
      <c r="AS10" s="169"/>
      <c r="AT10" s="169"/>
      <c r="AU10" s="182"/>
      <c r="AV10" s="69" t="s">
        <v>163</v>
      </c>
      <c r="AW10" s="63">
        <v>0.28999999999999998</v>
      </c>
      <c r="AX10" s="63">
        <v>500</v>
      </c>
      <c r="AY10" s="64">
        <v>0.16</v>
      </c>
      <c r="BA10" s="69" t="s">
        <v>164</v>
      </c>
      <c r="BB10" s="63" t="s">
        <v>110</v>
      </c>
      <c r="BC10" s="63" t="s">
        <v>824</v>
      </c>
      <c r="BD10" s="64">
        <v>1</v>
      </c>
      <c r="BE10" s="69" t="s">
        <v>253</v>
      </c>
      <c r="BF10" s="64" t="s">
        <v>253</v>
      </c>
      <c r="BH10" s="98">
        <v>6</v>
      </c>
      <c r="BI10" s="69" t="s">
        <v>275</v>
      </c>
      <c r="BJ10" s="64" t="s">
        <v>276</v>
      </c>
      <c r="BK10" s="69" t="s">
        <v>253</v>
      </c>
      <c r="BL10" s="63" t="s">
        <v>164</v>
      </c>
      <c r="BM10" s="63" t="s">
        <v>164</v>
      </c>
      <c r="BN10" s="63" t="s">
        <v>253</v>
      </c>
      <c r="BO10" s="63" t="s">
        <v>253</v>
      </c>
      <c r="BP10" s="63" t="s">
        <v>253</v>
      </c>
      <c r="BQ10" s="63" t="s">
        <v>164</v>
      </c>
      <c r="BR10" s="64"/>
      <c r="BS10" s="69" t="s">
        <v>164</v>
      </c>
      <c r="BT10" s="63" t="s">
        <v>253</v>
      </c>
      <c r="BU10" s="63" t="s">
        <v>253</v>
      </c>
      <c r="BV10" s="64"/>
      <c r="BW10" s="69" t="s">
        <v>164</v>
      </c>
      <c r="BX10" s="63" t="s">
        <v>164</v>
      </c>
      <c r="BY10" s="63" t="s">
        <v>253</v>
      </c>
      <c r="BZ10" s="63" t="s">
        <v>253</v>
      </c>
      <c r="CA10" s="64" t="s">
        <v>253</v>
      </c>
    </row>
    <row r="11" spans="1:80" x14ac:dyDescent="0.25">
      <c r="A11" s="69">
        <v>7</v>
      </c>
      <c r="B11" s="63" t="s">
        <v>49</v>
      </c>
      <c r="C11" s="63" t="s">
        <v>49</v>
      </c>
      <c r="D11" s="63">
        <v>7</v>
      </c>
      <c r="E11" s="63" t="s">
        <v>49</v>
      </c>
      <c r="F11" s="64">
        <v>7</v>
      </c>
      <c r="G11" s="71" t="s">
        <v>842</v>
      </c>
      <c r="H11" s="72" t="s">
        <v>847</v>
      </c>
      <c r="I11" s="72" t="s">
        <v>251</v>
      </c>
      <c r="J11" s="91" t="s">
        <v>164</v>
      </c>
      <c r="K11" s="92">
        <v>10220.51</v>
      </c>
      <c r="L11" s="73" t="s">
        <v>820</v>
      </c>
      <c r="M11" s="72">
        <v>391</v>
      </c>
      <c r="N11" s="92">
        <v>395</v>
      </c>
      <c r="P11" s="178"/>
      <c r="Q11" s="179"/>
      <c r="R11" s="179"/>
      <c r="S11" s="179"/>
      <c r="T11" s="179"/>
      <c r="U11" s="180"/>
      <c r="W11" s="96">
        <v>4</v>
      </c>
      <c r="X11" s="56">
        <v>3</v>
      </c>
      <c r="Y11" s="69" t="s">
        <v>49</v>
      </c>
      <c r="Z11" s="62" t="s">
        <v>49</v>
      </c>
      <c r="AA11" s="63">
        <v>4</v>
      </c>
      <c r="AB11" s="63" t="s">
        <v>49</v>
      </c>
      <c r="AC11" s="63" t="s">
        <v>49</v>
      </c>
      <c r="AD11" s="63" t="s">
        <v>49</v>
      </c>
      <c r="AE11" s="64" t="s">
        <v>253</v>
      </c>
      <c r="AF11" s="69" t="s">
        <v>848</v>
      </c>
      <c r="AG11" s="63">
        <v>5</v>
      </c>
      <c r="AH11" s="63" t="s">
        <v>253</v>
      </c>
      <c r="AI11" s="63" t="s">
        <v>849</v>
      </c>
      <c r="AJ11" s="63" t="s">
        <v>850</v>
      </c>
      <c r="AK11" s="63" t="s">
        <v>252</v>
      </c>
      <c r="AL11" s="63" t="s">
        <v>164</v>
      </c>
      <c r="AM11" s="97">
        <v>45405</v>
      </c>
      <c r="AN11" s="69" t="s">
        <v>2</v>
      </c>
      <c r="AO11" s="63">
        <v>54</v>
      </c>
      <c r="AP11" s="64">
        <v>52</v>
      </c>
      <c r="AR11" s="172"/>
      <c r="AS11" s="169"/>
      <c r="AT11" s="169"/>
      <c r="AU11" s="182"/>
      <c r="AV11" s="69" t="s">
        <v>163</v>
      </c>
      <c r="AW11" s="63">
        <v>0.28999999999999998</v>
      </c>
      <c r="AX11" s="63">
        <v>500</v>
      </c>
      <c r="AY11" s="64">
        <v>0.16</v>
      </c>
      <c r="BA11" s="69" t="s">
        <v>164</v>
      </c>
      <c r="BB11" s="63" t="s">
        <v>110</v>
      </c>
      <c r="BC11" s="63" t="s">
        <v>824</v>
      </c>
      <c r="BD11" s="64">
        <v>1</v>
      </c>
      <c r="BE11" s="69" t="s">
        <v>253</v>
      </c>
      <c r="BF11" s="64" t="s">
        <v>253</v>
      </c>
      <c r="BH11" s="98">
        <v>7</v>
      </c>
      <c r="BI11" s="69" t="s">
        <v>277</v>
      </c>
      <c r="BJ11" s="64" t="s">
        <v>278</v>
      </c>
      <c r="BK11" s="69" t="s">
        <v>253</v>
      </c>
      <c r="BL11" s="63" t="s">
        <v>253</v>
      </c>
      <c r="BM11" s="63" t="s">
        <v>164</v>
      </c>
      <c r="BN11" s="63" t="s">
        <v>253</v>
      </c>
      <c r="BO11" s="63" t="s">
        <v>253</v>
      </c>
      <c r="BP11" s="63" t="s">
        <v>253</v>
      </c>
      <c r="BQ11" s="63" t="s">
        <v>164</v>
      </c>
      <c r="BR11" s="64"/>
      <c r="BS11" s="69" t="s">
        <v>164</v>
      </c>
      <c r="BT11" s="63" t="s">
        <v>253</v>
      </c>
      <c r="BU11" s="63" t="s">
        <v>253</v>
      </c>
      <c r="BV11" s="64"/>
      <c r="BW11" s="69" t="s">
        <v>164</v>
      </c>
      <c r="BX11" s="63" t="s">
        <v>164</v>
      </c>
      <c r="BY11" s="63" t="s">
        <v>253</v>
      </c>
      <c r="BZ11" s="63" t="s">
        <v>253</v>
      </c>
      <c r="CA11" s="64" t="s">
        <v>253</v>
      </c>
    </row>
    <row r="12" spans="1:80" x14ac:dyDescent="0.25">
      <c r="A12" s="69" t="s">
        <v>49</v>
      </c>
      <c r="B12" s="63">
        <v>1</v>
      </c>
      <c r="C12" s="63" t="s">
        <v>49</v>
      </c>
      <c r="D12" s="63" t="s">
        <v>49</v>
      </c>
      <c r="E12" s="63" t="s">
        <v>49</v>
      </c>
      <c r="F12" s="64" t="s">
        <v>253</v>
      </c>
      <c r="G12" s="71" t="s">
        <v>851</v>
      </c>
      <c r="H12" s="72" t="s">
        <v>852</v>
      </c>
      <c r="I12" s="72" t="s">
        <v>853</v>
      </c>
      <c r="J12" s="91" t="s">
        <v>164</v>
      </c>
      <c r="K12" s="92" t="s">
        <v>854</v>
      </c>
      <c r="L12" s="73" t="s">
        <v>855</v>
      </c>
      <c r="M12" s="72">
        <v>280</v>
      </c>
      <c r="N12" s="92">
        <v>283</v>
      </c>
      <c r="P12" s="70">
        <v>1</v>
      </c>
      <c r="Q12" s="66" t="s">
        <v>253</v>
      </c>
      <c r="R12" s="66" t="s">
        <v>815</v>
      </c>
      <c r="S12" s="100">
        <v>42694</v>
      </c>
      <c r="T12" s="66" t="s">
        <v>49</v>
      </c>
      <c r="U12" s="67">
        <v>1</v>
      </c>
      <c r="W12" s="96">
        <v>5</v>
      </c>
      <c r="X12" s="56">
        <v>4</v>
      </c>
      <c r="Y12" s="69" t="s">
        <v>49</v>
      </c>
      <c r="Z12" s="62" t="s">
        <v>49</v>
      </c>
      <c r="AA12" s="63">
        <v>5</v>
      </c>
      <c r="AB12" s="63" t="s">
        <v>49</v>
      </c>
      <c r="AC12" s="63" t="s">
        <v>49</v>
      </c>
      <c r="AD12" s="63" t="s">
        <v>49</v>
      </c>
      <c r="AE12" s="64" t="s">
        <v>253</v>
      </c>
      <c r="AF12" s="69" t="s">
        <v>856</v>
      </c>
      <c r="AG12" s="63">
        <v>6</v>
      </c>
      <c r="AH12" s="63" t="s">
        <v>253</v>
      </c>
      <c r="AI12" s="63" t="s">
        <v>857</v>
      </c>
      <c r="AJ12" s="63" t="s">
        <v>858</v>
      </c>
      <c r="AK12" s="63" t="s">
        <v>859</v>
      </c>
      <c r="AL12" s="63" t="s">
        <v>164</v>
      </c>
      <c r="AM12" s="97">
        <v>44394</v>
      </c>
      <c r="AN12" s="69" t="s">
        <v>2</v>
      </c>
      <c r="AO12" s="63">
        <v>69</v>
      </c>
      <c r="AP12" s="64">
        <v>67</v>
      </c>
      <c r="AR12" s="172"/>
      <c r="AS12" s="169"/>
      <c r="AT12" s="169"/>
      <c r="AU12" s="182"/>
      <c r="AV12" s="69" t="s">
        <v>163</v>
      </c>
      <c r="AW12" s="63">
        <v>0.28999999999999998</v>
      </c>
      <c r="AX12" s="63">
        <v>500</v>
      </c>
      <c r="AY12" s="64">
        <v>0.16</v>
      </c>
      <c r="BA12" s="69" t="s">
        <v>164</v>
      </c>
      <c r="BB12" s="63" t="s">
        <v>110</v>
      </c>
      <c r="BC12" s="63" t="s">
        <v>824</v>
      </c>
      <c r="BD12" s="64">
        <v>1</v>
      </c>
      <c r="BE12" s="69" t="s">
        <v>253</v>
      </c>
      <c r="BF12" s="64" t="s">
        <v>253</v>
      </c>
      <c r="BH12" s="98">
        <v>8</v>
      </c>
      <c r="BI12" s="69" t="s">
        <v>279</v>
      </c>
      <c r="BJ12" s="64" t="s">
        <v>280</v>
      </c>
      <c r="BK12" s="69" t="s">
        <v>253</v>
      </c>
      <c r="BL12" s="63" t="s">
        <v>164</v>
      </c>
      <c r="BM12" s="63" t="s">
        <v>164</v>
      </c>
      <c r="BN12" s="63" t="s">
        <v>253</v>
      </c>
      <c r="BO12" s="63" t="s">
        <v>253</v>
      </c>
      <c r="BP12" s="63" t="s">
        <v>253</v>
      </c>
      <c r="BQ12" s="63" t="s">
        <v>164</v>
      </c>
      <c r="BR12" s="64"/>
      <c r="BS12" s="69" t="s">
        <v>164</v>
      </c>
      <c r="BT12" s="63" t="s">
        <v>253</v>
      </c>
      <c r="BU12" s="63" t="s">
        <v>253</v>
      </c>
      <c r="BV12" s="64"/>
      <c r="BW12" s="69" t="s">
        <v>164</v>
      </c>
      <c r="BX12" s="63" t="s">
        <v>164</v>
      </c>
      <c r="BY12" s="63" t="s">
        <v>253</v>
      </c>
      <c r="BZ12" s="63" t="s">
        <v>253</v>
      </c>
      <c r="CA12" s="64" t="s">
        <v>253</v>
      </c>
    </row>
    <row r="13" spans="1:80" x14ac:dyDescent="0.25">
      <c r="A13" s="69" t="s">
        <v>49</v>
      </c>
      <c r="B13" s="63">
        <v>2</v>
      </c>
      <c r="C13" s="63" t="s">
        <v>49</v>
      </c>
      <c r="D13" s="63" t="s">
        <v>49</v>
      </c>
      <c r="E13" s="63" t="s">
        <v>49</v>
      </c>
      <c r="F13" s="64" t="s">
        <v>253</v>
      </c>
      <c r="G13" s="71" t="s">
        <v>860</v>
      </c>
      <c r="H13" s="72" t="s">
        <v>861</v>
      </c>
      <c r="I13" s="72" t="s">
        <v>853</v>
      </c>
      <c r="J13" s="91" t="s">
        <v>164</v>
      </c>
      <c r="K13" s="92" t="s">
        <v>854</v>
      </c>
      <c r="L13" s="73" t="s">
        <v>855</v>
      </c>
      <c r="M13" s="72">
        <v>285</v>
      </c>
      <c r="N13" s="92">
        <v>287</v>
      </c>
      <c r="P13" s="69" t="s">
        <v>253</v>
      </c>
      <c r="Q13" s="63" t="s">
        <v>253</v>
      </c>
      <c r="R13" s="63" t="s">
        <v>862</v>
      </c>
      <c r="S13" s="95" t="s">
        <v>49</v>
      </c>
      <c r="T13" s="63" t="s">
        <v>49</v>
      </c>
      <c r="U13" s="64">
        <v>2</v>
      </c>
      <c r="W13" s="96">
        <v>6</v>
      </c>
      <c r="X13" s="56" t="s">
        <v>253</v>
      </c>
      <c r="Y13" s="69" t="s">
        <v>49</v>
      </c>
      <c r="Z13" s="62" t="s">
        <v>49</v>
      </c>
      <c r="AA13" s="63">
        <v>6</v>
      </c>
      <c r="AB13" s="63" t="s">
        <v>49</v>
      </c>
      <c r="AC13" s="63" t="s">
        <v>49</v>
      </c>
      <c r="AD13" s="63" t="s">
        <v>49</v>
      </c>
      <c r="AE13" s="64" t="s">
        <v>253</v>
      </c>
      <c r="AF13" s="69" t="s">
        <v>863</v>
      </c>
      <c r="AG13" s="63" t="s">
        <v>253</v>
      </c>
      <c r="AH13" s="63" t="s">
        <v>253</v>
      </c>
      <c r="AI13" s="63" t="s">
        <v>864</v>
      </c>
      <c r="AJ13" s="63" t="s">
        <v>865</v>
      </c>
      <c r="AK13" s="63" t="s">
        <v>866</v>
      </c>
      <c r="AL13" s="63" t="s">
        <v>164</v>
      </c>
      <c r="AM13" s="97">
        <v>42694</v>
      </c>
      <c r="AN13" s="69" t="s">
        <v>2</v>
      </c>
      <c r="AO13" s="63">
        <v>78</v>
      </c>
      <c r="AP13" s="64">
        <v>76</v>
      </c>
      <c r="AR13" s="172"/>
      <c r="AS13" s="169"/>
      <c r="AT13" s="169"/>
      <c r="AU13" s="182"/>
      <c r="AV13" s="69" t="s">
        <v>163</v>
      </c>
      <c r="AW13" s="63">
        <v>0.28999999999999998</v>
      </c>
      <c r="AX13" s="63">
        <v>500</v>
      </c>
      <c r="AY13" s="64">
        <v>0.16</v>
      </c>
      <c r="BA13" s="69" t="s">
        <v>164</v>
      </c>
      <c r="BB13" s="63" t="s">
        <v>110</v>
      </c>
      <c r="BC13" s="63" t="s">
        <v>824</v>
      </c>
      <c r="BD13" s="64">
        <v>1</v>
      </c>
      <c r="BE13" s="69" t="s">
        <v>253</v>
      </c>
      <c r="BF13" s="64" t="s">
        <v>253</v>
      </c>
      <c r="BH13" s="98">
        <v>9</v>
      </c>
      <c r="BI13" s="69" t="s">
        <v>281</v>
      </c>
      <c r="BJ13" s="64" t="s">
        <v>282</v>
      </c>
      <c r="BK13" s="69" t="s">
        <v>253</v>
      </c>
      <c r="BL13" s="63" t="s">
        <v>164</v>
      </c>
      <c r="BM13" s="63" t="s">
        <v>164</v>
      </c>
      <c r="BN13" s="63" t="s">
        <v>253</v>
      </c>
      <c r="BO13" s="63" t="s">
        <v>253</v>
      </c>
      <c r="BP13" s="63" t="s">
        <v>253</v>
      </c>
      <c r="BQ13" s="63" t="s">
        <v>164</v>
      </c>
      <c r="BR13" s="64"/>
      <c r="BS13" s="69" t="s">
        <v>164</v>
      </c>
      <c r="BT13" s="63" t="s">
        <v>253</v>
      </c>
      <c r="BU13" s="63" t="s">
        <v>253</v>
      </c>
      <c r="BV13" s="64"/>
      <c r="BW13" s="69" t="s">
        <v>164</v>
      </c>
      <c r="BX13" s="63" t="s">
        <v>164</v>
      </c>
      <c r="BY13" s="63" t="s">
        <v>253</v>
      </c>
      <c r="BZ13" s="63" t="s">
        <v>253</v>
      </c>
      <c r="CA13" s="64" t="s">
        <v>253</v>
      </c>
    </row>
    <row r="14" spans="1:80" x14ac:dyDescent="0.25">
      <c r="A14" s="69">
        <v>8</v>
      </c>
      <c r="B14" s="63" t="s">
        <v>49</v>
      </c>
      <c r="C14" s="63" t="s">
        <v>49</v>
      </c>
      <c r="D14" s="63">
        <v>8</v>
      </c>
      <c r="E14" s="63" t="s">
        <v>49</v>
      </c>
      <c r="F14" s="64">
        <v>8</v>
      </c>
      <c r="G14" s="71" t="s">
        <v>867</v>
      </c>
      <c r="H14" s="72" t="s">
        <v>868</v>
      </c>
      <c r="I14" s="72" t="s">
        <v>252</v>
      </c>
      <c r="J14" s="91" t="s">
        <v>164</v>
      </c>
      <c r="K14" s="92">
        <v>9935</v>
      </c>
      <c r="L14" s="73" t="s">
        <v>869</v>
      </c>
      <c r="M14" s="72">
        <v>24</v>
      </c>
      <c r="N14" s="92">
        <v>28</v>
      </c>
      <c r="P14" s="69" t="s">
        <v>253</v>
      </c>
      <c r="Q14" s="63" t="s">
        <v>253</v>
      </c>
      <c r="R14" s="63" t="s">
        <v>870</v>
      </c>
      <c r="S14" s="95" t="s">
        <v>49</v>
      </c>
      <c r="T14" s="63" t="s">
        <v>49</v>
      </c>
      <c r="U14" s="64">
        <v>3</v>
      </c>
      <c r="W14" s="96">
        <v>7</v>
      </c>
      <c r="X14" s="56" t="s">
        <v>253</v>
      </c>
      <c r="Y14" s="69" t="s">
        <v>49</v>
      </c>
      <c r="Z14" s="62" t="s">
        <v>49</v>
      </c>
      <c r="AA14" s="63">
        <v>7</v>
      </c>
      <c r="AB14" s="63" t="s">
        <v>49</v>
      </c>
      <c r="AC14" s="63" t="s">
        <v>49</v>
      </c>
      <c r="AD14" s="63" t="s">
        <v>49</v>
      </c>
      <c r="AE14" s="64" t="s">
        <v>253</v>
      </c>
      <c r="AF14" s="69" t="s">
        <v>871</v>
      </c>
      <c r="AG14" s="63" t="s">
        <v>253</v>
      </c>
      <c r="AH14" s="63" t="s">
        <v>253</v>
      </c>
      <c r="AI14" s="63" t="s">
        <v>872</v>
      </c>
      <c r="AJ14" s="63" t="s">
        <v>873</v>
      </c>
      <c r="AK14" s="63" t="s">
        <v>874</v>
      </c>
      <c r="AL14" s="63" t="s">
        <v>164</v>
      </c>
      <c r="AM14" s="97">
        <v>42754</v>
      </c>
      <c r="AN14" s="69" t="s">
        <v>2</v>
      </c>
      <c r="AO14" s="63">
        <v>82</v>
      </c>
      <c r="AP14" s="64">
        <v>80</v>
      </c>
      <c r="AR14" s="172"/>
      <c r="AS14" s="169"/>
      <c r="AT14" s="169"/>
      <c r="AU14" s="182"/>
      <c r="AV14" s="69" t="s">
        <v>163</v>
      </c>
      <c r="AW14" s="63">
        <v>0.28999999999999998</v>
      </c>
      <c r="AX14" s="63">
        <v>500</v>
      </c>
      <c r="AY14" s="64">
        <v>0.16</v>
      </c>
      <c r="BA14" s="69" t="s">
        <v>164</v>
      </c>
      <c r="BB14" s="63" t="s">
        <v>110</v>
      </c>
      <c r="BC14" s="63" t="s">
        <v>824</v>
      </c>
      <c r="BD14" s="64">
        <v>1</v>
      </c>
      <c r="BE14" s="69" t="s">
        <v>253</v>
      </c>
      <c r="BF14" s="64" t="s">
        <v>253</v>
      </c>
      <c r="BH14" s="98">
        <v>10</v>
      </c>
      <c r="BI14" s="69" t="s">
        <v>283</v>
      </c>
      <c r="BJ14" s="64" t="s">
        <v>284</v>
      </c>
      <c r="BK14" s="69" t="s">
        <v>253</v>
      </c>
      <c r="BL14" s="63" t="s">
        <v>164</v>
      </c>
      <c r="BM14" s="63" t="s">
        <v>164</v>
      </c>
      <c r="BN14" s="63" t="s">
        <v>253</v>
      </c>
      <c r="BO14" s="63" t="s">
        <v>253</v>
      </c>
      <c r="BP14" s="63" t="s">
        <v>253</v>
      </c>
      <c r="BQ14" s="63" t="s">
        <v>164</v>
      </c>
      <c r="BR14" s="64"/>
      <c r="BS14" s="69" t="s">
        <v>164</v>
      </c>
      <c r="BT14" s="63" t="s">
        <v>253</v>
      </c>
      <c r="BU14" s="63" t="s">
        <v>253</v>
      </c>
      <c r="BV14" s="64"/>
      <c r="BW14" s="69" t="s">
        <v>164</v>
      </c>
      <c r="BX14" s="63" t="s">
        <v>164</v>
      </c>
      <c r="BY14" s="63" t="s">
        <v>253</v>
      </c>
      <c r="BZ14" s="63" t="s">
        <v>253</v>
      </c>
      <c r="CA14" s="64" t="s">
        <v>253</v>
      </c>
    </row>
    <row r="15" spans="1:80" x14ac:dyDescent="0.25">
      <c r="A15" s="69" t="s">
        <v>49</v>
      </c>
      <c r="B15" s="63" t="s">
        <v>49</v>
      </c>
      <c r="C15" s="63" t="s">
        <v>49</v>
      </c>
      <c r="D15" s="63" t="s">
        <v>49</v>
      </c>
      <c r="E15" s="63" t="s">
        <v>49</v>
      </c>
      <c r="F15" s="64" t="s">
        <v>253</v>
      </c>
      <c r="G15" s="71" t="s">
        <v>253</v>
      </c>
      <c r="H15" s="72" t="s">
        <v>253</v>
      </c>
      <c r="I15" s="72" t="s">
        <v>253</v>
      </c>
      <c r="J15" s="91" t="s">
        <v>253</v>
      </c>
      <c r="K15" s="92" t="s">
        <v>253</v>
      </c>
      <c r="L15" s="73" t="s">
        <v>253</v>
      </c>
      <c r="M15" s="72" t="s">
        <v>253</v>
      </c>
      <c r="N15" s="92" t="s">
        <v>253</v>
      </c>
      <c r="P15" s="101" t="s">
        <v>253</v>
      </c>
      <c r="Q15" s="102" t="s">
        <v>253</v>
      </c>
      <c r="R15" s="102" t="s">
        <v>875</v>
      </c>
      <c r="S15" s="103" t="s">
        <v>49</v>
      </c>
      <c r="T15" s="102" t="s">
        <v>49</v>
      </c>
      <c r="U15" s="104">
        <v>4</v>
      </c>
      <c r="W15" s="96">
        <v>8</v>
      </c>
      <c r="X15" s="56" t="s">
        <v>253</v>
      </c>
      <c r="Y15" s="69" t="s">
        <v>49</v>
      </c>
      <c r="Z15" s="62" t="s">
        <v>49</v>
      </c>
      <c r="AA15" s="63">
        <v>8</v>
      </c>
      <c r="AB15" s="63" t="s">
        <v>49</v>
      </c>
      <c r="AC15" s="63" t="s">
        <v>49</v>
      </c>
      <c r="AD15" s="63" t="s">
        <v>49</v>
      </c>
      <c r="AE15" s="64" t="s">
        <v>253</v>
      </c>
      <c r="AF15" s="69" t="s">
        <v>876</v>
      </c>
      <c r="AG15" s="63" t="s">
        <v>253</v>
      </c>
      <c r="AH15" s="63" t="s">
        <v>253</v>
      </c>
      <c r="AI15" s="63" t="s">
        <v>872</v>
      </c>
      <c r="AJ15" s="63" t="s">
        <v>873</v>
      </c>
      <c r="AK15" s="63" t="s">
        <v>874</v>
      </c>
      <c r="AL15" s="63" t="s">
        <v>164</v>
      </c>
      <c r="AM15" s="97">
        <v>43849</v>
      </c>
      <c r="AN15" s="69" t="s">
        <v>2</v>
      </c>
      <c r="AO15" s="63">
        <v>83</v>
      </c>
      <c r="AP15" s="64">
        <v>80</v>
      </c>
      <c r="AR15" s="172"/>
      <c r="AS15" s="169"/>
      <c r="AT15" s="169"/>
      <c r="AU15" s="182"/>
      <c r="AV15" s="69" t="s">
        <v>163</v>
      </c>
      <c r="AW15" s="63">
        <v>0.28999999999999998</v>
      </c>
      <c r="AX15" s="63">
        <v>500</v>
      </c>
      <c r="AY15" s="64">
        <v>0.16</v>
      </c>
      <c r="BA15" s="69" t="s">
        <v>164</v>
      </c>
      <c r="BB15" s="63" t="s">
        <v>110</v>
      </c>
      <c r="BC15" s="63" t="s">
        <v>824</v>
      </c>
      <c r="BD15" s="64">
        <v>1</v>
      </c>
      <c r="BE15" s="69" t="s">
        <v>253</v>
      </c>
      <c r="BF15" s="64" t="s">
        <v>253</v>
      </c>
      <c r="BH15" s="98" t="s">
        <v>253</v>
      </c>
      <c r="BI15" s="69" t="s">
        <v>877</v>
      </c>
      <c r="BJ15" s="64" t="s">
        <v>878</v>
      </c>
      <c r="BK15" s="69" t="s">
        <v>253</v>
      </c>
      <c r="BL15" s="63" t="s">
        <v>253</v>
      </c>
      <c r="BM15" s="63" t="s">
        <v>164</v>
      </c>
      <c r="BN15" s="63" t="s">
        <v>253</v>
      </c>
      <c r="BO15" s="63" t="s">
        <v>253</v>
      </c>
      <c r="BP15" s="63" t="s">
        <v>253</v>
      </c>
      <c r="BQ15" s="63" t="s">
        <v>164</v>
      </c>
      <c r="BR15" s="64"/>
      <c r="BS15" s="69" t="s">
        <v>164</v>
      </c>
      <c r="BT15" s="63" t="s">
        <v>253</v>
      </c>
      <c r="BU15" s="63" t="s">
        <v>253</v>
      </c>
      <c r="BV15" s="64"/>
      <c r="BW15" s="69" t="s">
        <v>164</v>
      </c>
      <c r="BX15" s="63" t="s">
        <v>253</v>
      </c>
      <c r="BY15" s="63" t="s">
        <v>253</v>
      </c>
      <c r="BZ15" s="63" t="s">
        <v>253</v>
      </c>
      <c r="CA15" s="64" t="s">
        <v>253</v>
      </c>
    </row>
    <row r="16" spans="1:80" x14ac:dyDescent="0.25">
      <c r="A16" s="69" t="s">
        <v>49</v>
      </c>
      <c r="B16" s="63" t="s">
        <v>49</v>
      </c>
      <c r="C16" s="63" t="s">
        <v>49</v>
      </c>
      <c r="D16" s="63" t="s">
        <v>49</v>
      </c>
      <c r="E16" s="63" t="s">
        <v>49</v>
      </c>
      <c r="F16" s="64" t="s">
        <v>253</v>
      </c>
      <c r="G16" s="71" t="s">
        <v>253</v>
      </c>
      <c r="H16" s="72" t="s">
        <v>253</v>
      </c>
      <c r="I16" s="72" t="s">
        <v>253</v>
      </c>
      <c r="J16" s="91" t="s">
        <v>253</v>
      </c>
      <c r="K16" s="92" t="s">
        <v>253</v>
      </c>
      <c r="L16" s="73" t="s">
        <v>253</v>
      </c>
      <c r="M16" s="72" t="s">
        <v>253</v>
      </c>
      <c r="N16" s="92" t="s">
        <v>253</v>
      </c>
      <c r="P16" s="124" t="s">
        <v>191</v>
      </c>
      <c r="Q16" s="125"/>
      <c r="R16" s="125"/>
      <c r="S16" s="125"/>
      <c r="T16" s="125"/>
      <c r="U16" s="126"/>
      <c r="W16" s="96" t="s">
        <v>253</v>
      </c>
      <c r="X16" s="56" t="s">
        <v>253</v>
      </c>
      <c r="Y16" s="69">
        <v>4</v>
      </c>
      <c r="Z16" s="62" t="s">
        <v>164</v>
      </c>
      <c r="AA16" s="63" t="s">
        <v>49</v>
      </c>
      <c r="AB16" s="63" t="s">
        <v>49</v>
      </c>
      <c r="AC16" s="63">
        <v>4</v>
      </c>
      <c r="AD16" s="63" t="s">
        <v>49</v>
      </c>
      <c r="AE16" s="64">
        <v>4</v>
      </c>
      <c r="AF16" s="69" t="s">
        <v>257</v>
      </c>
      <c r="AG16" s="63">
        <v>7</v>
      </c>
      <c r="AH16" s="63" t="s">
        <v>253</v>
      </c>
      <c r="AI16" s="63" t="s">
        <v>110</v>
      </c>
      <c r="AJ16" s="63" t="s">
        <v>879</v>
      </c>
      <c r="AK16" s="63" t="s">
        <v>880</v>
      </c>
      <c r="AL16" s="63">
        <v>10983.55</v>
      </c>
      <c r="AM16" s="97" t="s">
        <v>164</v>
      </c>
      <c r="AN16" s="69" t="s">
        <v>2</v>
      </c>
      <c r="AO16" s="63">
        <v>114</v>
      </c>
      <c r="AP16" s="64">
        <v>112</v>
      </c>
      <c r="AR16" s="172"/>
      <c r="AS16" s="169"/>
      <c r="AT16" s="169"/>
      <c r="AU16" s="182"/>
      <c r="AV16" s="69" t="s">
        <v>163</v>
      </c>
      <c r="AW16" s="63">
        <v>0.28999999999999998</v>
      </c>
      <c r="AX16" s="63">
        <v>500</v>
      </c>
      <c r="AY16" s="64">
        <v>0.16</v>
      </c>
      <c r="BA16" s="69" t="s">
        <v>164</v>
      </c>
      <c r="BB16" s="63" t="s">
        <v>110</v>
      </c>
      <c r="BC16" s="63" t="s">
        <v>824</v>
      </c>
      <c r="BD16" s="64">
        <v>1</v>
      </c>
      <c r="BE16" s="69" t="s">
        <v>253</v>
      </c>
      <c r="BF16" s="64" t="s">
        <v>253</v>
      </c>
      <c r="BH16" s="98">
        <v>11</v>
      </c>
      <c r="BI16" s="69" t="s">
        <v>285</v>
      </c>
      <c r="BJ16" s="64" t="s">
        <v>286</v>
      </c>
      <c r="BK16" s="69" t="s">
        <v>253</v>
      </c>
      <c r="BL16" s="63" t="s">
        <v>164</v>
      </c>
      <c r="BM16" s="63" t="s">
        <v>164</v>
      </c>
      <c r="BN16" s="63" t="s">
        <v>253</v>
      </c>
      <c r="BO16" s="63" t="s">
        <v>253</v>
      </c>
      <c r="BP16" s="63" t="s">
        <v>253</v>
      </c>
      <c r="BQ16" s="63" t="s">
        <v>164</v>
      </c>
      <c r="BR16" s="64"/>
      <c r="BS16" s="69" t="s">
        <v>164</v>
      </c>
      <c r="BT16" s="63" t="s">
        <v>253</v>
      </c>
      <c r="BU16" s="63" t="s">
        <v>253</v>
      </c>
      <c r="BV16" s="64"/>
      <c r="BW16" s="69" t="s">
        <v>164</v>
      </c>
      <c r="BX16" s="63" t="s">
        <v>164</v>
      </c>
      <c r="BY16" s="63" t="s">
        <v>253</v>
      </c>
      <c r="BZ16" s="63" t="s">
        <v>253</v>
      </c>
      <c r="CA16" s="64" t="s">
        <v>253</v>
      </c>
    </row>
    <row r="17" spans="1:79" x14ac:dyDescent="0.25">
      <c r="A17" s="69" t="s">
        <v>49</v>
      </c>
      <c r="B17" s="63" t="s">
        <v>49</v>
      </c>
      <c r="C17" s="63" t="s">
        <v>49</v>
      </c>
      <c r="D17" s="63" t="s">
        <v>49</v>
      </c>
      <c r="E17" s="63" t="s">
        <v>49</v>
      </c>
      <c r="F17" s="64" t="s">
        <v>253</v>
      </c>
      <c r="G17" s="71" t="s">
        <v>253</v>
      </c>
      <c r="H17" s="72" t="s">
        <v>253</v>
      </c>
      <c r="I17" s="72" t="s">
        <v>253</v>
      </c>
      <c r="J17" s="91" t="s">
        <v>253</v>
      </c>
      <c r="K17" s="92" t="s">
        <v>253</v>
      </c>
      <c r="L17" s="73" t="s">
        <v>253</v>
      </c>
      <c r="M17" s="72" t="s">
        <v>253</v>
      </c>
      <c r="N17" s="92" t="s">
        <v>253</v>
      </c>
      <c r="P17" s="70" t="s">
        <v>241</v>
      </c>
      <c r="Q17" s="66"/>
      <c r="R17" s="66" t="s">
        <v>72</v>
      </c>
      <c r="S17" s="66">
        <v>15000</v>
      </c>
      <c r="T17" s="66"/>
      <c r="U17" s="67" t="s">
        <v>241</v>
      </c>
      <c r="W17" s="96">
        <v>9</v>
      </c>
      <c r="X17" s="56" t="s">
        <v>253</v>
      </c>
      <c r="Y17" s="69" t="s">
        <v>49</v>
      </c>
      <c r="Z17" s="62" t="s">
        <v>164</v>
      </c>
      <c r="AA17" s="63">
        <v>9</v>
      </c>
      <c r="AB17" s="63" t="s">
        <v>49</v>
      </c>
      <c r="AC17" s="63" t="s">
        <v>49</v>
      </c>
      <c r="AD17" s="63" t="s">
        <v>49</v>
      </c>
      <c r="AE17" s="64" t="s">
        <v>253</v>
      </c>
      <c r="AF17" s="69" t="s">
        <v>881</v>
      </c>
      <c r="AG17" s="63" t="s">
        <v>253</v>
      </c>
      <c r="AH17" s="63">
        <v>1</v>
      </c>
      <c r="AI17" s="63" t="s">
        <v>81</v>
      </c>
      <c r="AJ17" s="63" t="s">
        <v>804</v>
      </c>
      <c r="AK17" s="63" t="s">
        <v>805</v>
      </c>
      <c r="AL17" s="63">
        <v>11479.52</v>
      </c>
      <c r="AM17" s="97">
        <v>46585</v>
      </c>
      <c r="AN17" s="69" t="s">
        <v>2</v>
      </c>
      <c r="AO17" s="63">
        <v>120</v>
      </c>
      <c r="AP17" s="64">
        <v>118</v>
      </c>
      <c r="AR17" s="172"/>
      <c r="AS17" s="169"/>
      <c r="AT17" s="169"/>
      <c r="AU17" s="182"/>
      <c r="AV17" s="69" t="s">
        <v>163</v>
      </c>
      <c r="AW17" s="63">
        <v>0.28999999999999998</v>
      </c>
      <c r="AX17" s="63">
        <v>500</v>
      </c>
      <c r="AY17" s="64">
        <v>0.16</v>
      </c>
      <c r="BA17" s="69" t="s">
        <v>164</v>
      </c>
      <c r="BB17" s="63" t="s">
        <v>110</v>
      </c>
      <c r="BC17" s="63" t="s">
        <v>824</v>
      </c>
      <c r="BD17" s="64">
        <v>1</v>
      </c>
      <c r="BE17" s="69" t="s">
        <v>253</v>
      </c>
      <c r="BF17" s="64" t="s">
        <v>253</v>
      </c>
      <c r="BH17" s="98">
        <v>12</v>
      </c>
      <c r="BI17" s="69" t="s">
        <v>287</v>
      </c>
      <c r="BJ17" s="64" t="s">
        <v>288</v>
      </c>
      <c r="BK17" s="69" t="s">
        <v>253</v>
      </c>
      <c r="BL17" s="63" t="s">
        <v>164</v>
      </c>
      <c r="BM17" s="63" t="s">
        <v>164</v>
      </c>
      <c r="BN17" s="63" t="s">
        <v>253</v>
      </c>
      <c r="BO17" s="63" t="s">
        <v>253</v>
      </c>
      <c r="BP17" s="63" t="s">
        <v>253</v>
      </c>
      <c r="BQ17" s="63" t="s">
        <v>164</v>
      </c>
      <c r="BR17" s="64"/>
      <c r="BS17" s="69" t="s">
        <v>164</v>
      </c>
      <c r="BT17" s="63" t="s">
        <v>253</v>
      </c>
      <c r="BU17" s="63" t="s">
        <v>253</v>
      </c>
      <c r="BV17" s="64"/>
      <c r="BW17" s="69" t="s">
        <v>164</v>
      </c>
      <c r="BX17" s="63" t="s">
        <v>164</v>
      </c>
      <c r="BY17" s="63" t="s">
        <v>253</v>
      </c>
      <c r="BZ17" s="63" t="s">
        <v>253</v>
      </c>
      <c r="CA17" s="64" t="s">
        <v>253</v>
      </c>
    </row>
    <row r="18" spans="1:79" x14ac:dyDescent="0.25">
      <c r="A18" s="69" t="s">
        <v>49</v>
      </c>
      <c r="B18" s="63" t="s">
        <v>49</v>
      </c>
      <c r="C18" s="63" t="s">
        <v>49</v>
      </c>
      <c r="D18" s="63" t="s">
        <v>49</v>
      </c>
      <c r="E18" s="63" t="s">
        <v>49</v>
      </c>
      <c r="F18" s="64" t="s">
        <v>253</v>
      </c>
      <c r="G18" s="71" t="s">
        <v>253</v>
      </c>
      <c r="H18" s="72" t="s">
        <v>253</v>
      </c>
      <c r="I18" s="72" t="s">
        <v>253</v>
      </c>
      <c r="J18" s="91" t="s">
        <v>253</v>
      </c>
      <c r="K18" s="92" t="s">
        <v>253</v>
      </c>
      <c r="L18" s="73" t="s">
        <v>253</v>
      </c>
      <c r="M18" s="72" t="s">
        <v>253</v>
      </c>
      <c r="N18" s="92" t="s">
        <v>253</v>
      </c>
      <c r="P18" s="69"/>
      <c r="Q18" s="63"/>
      <c r="R18" s="63" t="s">
        <v>73</v>
      </c>
      <c r="S18" s="63"/>
      <c r="T18" s="63"/>
      <c r="U18" s="64"/>
      <c r="W18" s="96">
        <v>10</v>
      </c>
      <c r="X18" s="56" t="s">
        <v>253</v>
      </c>
      <c r="Y18" s="69" t="s">
        <v>49</v>
      </c>
      <c r="Z18" s="62" t="s">
        <v>49</v>
      </c>
      <c r="AA18" s="63">
        <v>10</v>
      </c>
      <c r="AB18" s="63" t="s">
        <v>49</v>
      </c>
      <c r="AC18" s="63" t="s">
        <v>49</v>
      </c>
      <c r="AD18" s="63" t="s">
        <v>49</v>
      </c>
      <c r="AE18" s="64" t="s">
        <v>253</v>
      </c>
      <c r="AF18" s="69" t="s">
        <v>882</v>
      </c>
      <c r="AG18" s="63" t="s">
        <v>253</v>
      </c>
      <c r="AH18" s="63">
        <v>1</v>
      </c>
      <c r="AI18" s="63" t="s">
        <v>81</v>
      </c>
      <c r="AJ18" s="63" t="s">
        <v>804</v>
      </c>
      <c r="AK18" s="63" t="s">
        <v>805</v>
      </c>
      <c r="AL18" s="63" t="s">
        <v>164</v>
      </c>
      <c r="AM18" s="97">
        <v>46585</v>
      </c>
      <c r="AN18" s="69" t="s">
        <v>2</v>
      </c>
      <c r="AO18" s="63">
        <v>121</v>
      </c>
      <c r="AP18" s="64">
        <v>118</v>
      </c>
      <c r="AR18" s="173"/>
      <c r="AS18" s="170"/>
      <c r="AT18" s="170"/>
      <c r="AU18" s="183"/>
      <c r="AV18" s="68" t="s">
        <v>163</v>
      </c>
      <c r="AW18" s="60">
        <v>0.28999999999999998</v>
      </c>
      <c r="AX18" s="60">
        <v>500</v>
      </c>
      <c r="AY18" s="61">
        <v>0.16</v>
      </c>
      <c r="BA18" s="69" t="s">
        <v>164</v>
      </c>
      <c r="BB18" s="63" t="s">
        <v>110</v>
      </c>
      <c r="BC18" s="63" t="s">
        <v>824</v>
      </c>
      <c r="BD18" s="64">
        <v>1</v>
      </c>
      <c r="BE18" s="69" t="s">
        <v>253</v>
      </c>
      <c r="BF18" s="64" t="s">
        <v>253</v>
      </c>
      <c r="BH18" s="98">
        <v>13</v>
      </c>
      <c r="BI18" s="69" t="s">
        <v>289</v>
      </c>
      <c r="BJ18" s="64" t="s">
        <v>290</v>
      </c>
      <c r="BK18" s="69" t="s">
        <v>253</v>
      </c>
      <c r="BL18" s="63" t="s">
        <v>164</v>
      </c>
      <c r="BM18" s="63" t="s">
        <v>164</v>
      </c>
      <c r="BN18" s="63" t="s">
        <v>253</v>
      </c>
      <c r="BO18" s="63" t="s">
        <v>253</v>
      </c>
      <c r="BP18" s="63" t="s">
        <v>253</v>
      </c>
      <c r="BQ18" s="63" t="s">
        <v>164</v>
      </c>
      <c r="BR18" s="64"/>
      <c r="BS18" s="69" t="s">
        <v>164</v>
      </c>
      <c r="BT18" s="63" t="s">
        <v>253</v>
      </c>
      <c r="BU18" s="63" t="s">
        <v>253</v>
      </c>
      <c r="BV18" s="64"/>
      <c r="BW18" s="69" t="s">
        <v>164</v>
      </c>
      <c r="BX18" s="63" t="s">
        <v>164</v>
      </c>
      <c r="BY18" s="63" t="s">
        <v>253</v>
      </c>
      <c r="BZ18" s="63" t="s">
        <v>253</v>
      </c>
      <c r="CA18" s="64" t="s">
        <v>253</v>
      </c>
    </row>
    <row r="19" spans="1:79" x14ac:dyDescent="0.25">
      <c r="A19" s="69" t="s">
        <v>49</v>
      </c>
      <c r="B19" s="63" t="s">
        <v>49</v>
      </c>
      <c r="C19" s="63" t="s">
        <v>49</v>
      </c>
      <c r="D19" s="63" t="s">
        <v>49</v>
      </c>
      <c r="E19" s="63" t="s">
        <v>49</v>
      </c>
      <c r="F19" s="64" t="s">
        <v>253</v>
      </c>
      <c r="G19" s="71" t="s">
        <v>253</v>
      </c>
      <c r="H19" s="72" t="s">
        <v>253</v>
      </c>
      <c r="I19" s="72" t="s">
        <v>253</v>
      </c>
      <c r="J19" s="91" t="s">
        <v>253</v>
      </c>
      <c r="K19" s="92" t="s">
        <v>253</v>
      </c>
      <c r="L19" s="73" t="s">
        <v>253</v>
      </c>
      <c r="M19" s="72" t="s">
        <v>253</v>
      </c>
      <c r="N19" s="92" t="s">
        <v>253</v>
      </c>
      <c r="P19" s="69"/>
      <c r="Q19" s="63"/>
      <c r="R19" s="63" t="s">
        <v>810</v>
      </c>
      <c r="S19" s="105">
        <v>50</v>
      </c>
      <c r="T19" s="63"/>
      <c r="U19" s="64"/>
      <c r="W19" s="96" t="s">
        <v>253</v>
      </c>
      <c r="X19" s="56" t="s">
        <v>253</v>
      </c>
      <c r="Y19" s="69">
        <v>5</v>
      </c>
      <c r="Z19" s="62" t="s">
        <v>164</v>
      </c>
      <c r="AA19" s="63" t="s">
        <v>49</v>
      </c>
      <c r="AB19" s="63" t="s">
        <v>49</v>
      </c>
      <c r="AC19" s="63">
        <v>5</v>
      </c>
      <c r="AD19" s="63" t="s">
        <v>49</v>
      </c>
      <c r="AE19" s="64">
        <v>5</v>
      </c>
      <c r="AF19" s="69" t="s">
        <v>258</v>
      </c>
      <c r="AG19" s="63">
        <v>8</v>
      </c>
      <c r="AH19" s="63">
        <v>1</v>
      </c>
      <c r="AI19" s="63" t="s">
        <v>81</v>
      </c>
      <c r="AJ19" s="63" t="s">
        <v>804</v>
      </c>
      <c r="AK19" s="63" t="s">
        <v>805</v>
      </c>
      <c r="AL19" s="63">
        <v>11877.02</v>
      </c>
      <c r="AM19" s="97" t="s">
        <v>164</v>
      </c>
      <c r="AN19" s="69" t="s">
        <v>2</v>
      </c>
      <c r="AO19" s="63">
        <v>122</v>
      </c>
      <c r="AP19" s="64">
        <v>118</v>
      </c>
      <c r="AR19" s="106"/>
      <c r="BA19" s="69" t="s">
        <v>164</v>
      </c>
      <c r="BB19" s="63" t="s">
        <v>110</v>
      </c>
      <c r="BC19" s="63" t="s">
        <v>824</v>
      </c>
      <c r="BD19" s="64">
        <v>1</v>
      </c>
      <c r="BE19" s="69" t="s">
        <v>253</v>
      </c>
      <c r="BF19" s="64" t="s">
        <v>253</v>
      </c>
      <c r="BH19" s="98">
        <v>14</v>
      </c>
      <c r="BI19" s="69" t="s">
        <v>291</v>
      </c>
      <c r="BJ19" s="64" t="s">
        <v>292</v>
      </c>
      <c r="BK19" s="69" t="s">
        <v>253</v>
      </c>
      <c r="BL19" s="63" t="s">
        <v>164</v>
      </c>
      <c r="BM19" s="63" t="s">
        <v>164</v>
      </c>
      <c r="BN19" s="63" t="s">
        <v>253</v>
      </c>
      <c r="BO19" s="63" t="s">
        <v>253</v>
      </c>
      <c r="BP19" s="63" t="s">
        <v>253</v>
      </c>
      <c r="BQ19" s="63" t="s">
        <v>164</v>
      </c>
      <c r="BR19" s="64"/>
      <c r="BS19" s="69" t="s">
        <v>164</v>
      </c>
      <c r="BT19" s="63" t="s">
        <v>253</v>
      </c>
      <c r="BU19" s="63" t="s">
        <v>253</v>
      </c>
      <c r="BV19" s="64"/>
      <c r="BW19" s="69" t="s">
        <v>164</v>
      </c>
      <c r="BX19" s="63" t="s">
        <v>164</v>
      </c>
      <c r="BY19" s="63" t="s">
        <v>253</v>
      </c>
      <c r="BZ19" s="63" t="s">
        <v>253</v>
      </c>
      <c r="CA19" s="64" t="s">
        <v>253</v>
      </c>
    </row>
    <row r="20" spans="1:79" x14ac:dyDescent="0.25">
      <c r="A20" s="69" t="s">
        <v>49</v>
      </c>
      <c r="B20" s="63" t="s">
        <v>49</v>
      </c>
      <c r="C20" s="63" t="s">
        <v>49</v>
      </c>
      <c r="D20" s="63" t="s">
        <v>49</v>
      </c>
      <c r="E20" s="63" t="s">
        <v>49</v>
      </c>
      <c r="F20" s="64" t="s">
        <v>253</v>
      </c>
      <c r="G20" s="71" t="s">
        <v>253</v>
      </c>
      <c r="H20" s="72" t="s">
        <v>253</v>
      </c>
      <c r="I20" s="72" t="s">
        <v>253</v>
      </c>
      <c r="J20" s="91" t="s">
        <v>253</v>
      </c>
      <c r="K20" s="92" t="s">
        <v>253</v>
      </c>
      <c r="L20" s="73" t="s">
        <v>253</v>
      </c>
      <c r="M20" s="72" t="s">
        <v>253</v>
      </c>
      <c r="N20" s="92" t="s">
        <v>253</v>
      </c>
      <c r="P20" s="69"/>
      <c r="Q20" s="63"/>
      <c r="R20" s="63" t="s">
        <v>811</v>
      </c>
      <c r="S20" s="105">
        <v>100</v>
      </c>
      <c r="T20" s="63"/>
      <c r="U20" s="64"/>
      <c r="W20" s="96" t="s">
        <v>253</v>
      </c>
      <c r="X20" s="56" t="s">
        <v>253</v>
      </c>
      <c r="Y20" s="69">
        <v>6</v>
      </c>
      <c r="Z20" s="62" t="s">
        <v>164</v>
      </c>
      <c r="AA20" s="63" t="s">
        <v>49</v>
      </c>
      <c r="AB20" s="63" t="s">
        <v>49</v>
      </c>
      <c r="AC20" s="63">
        <v>6</v>
      </c>
      <c r="AD20" s="63" t="s">
        <v>49</v>
      </c>
      <c r="AE20" s="64">
        <v>6</v>
      </c>
      <c r="AF20" s="69" t="s">
        <v>259</v>
      </c>
      <c r="AG20" s="63">
        <v>9</v>
      </c>
      <c r="AH20" s="63" t="s">
        <v>253</v>
      </c>
      <c r="AI20" s="63" t="s">
        <v>883</v>
      </c>
      <c r="AJ20" s="63" t="s">
        <v>884</v>
      </c>
      <c r="AK20" s="63" t="s">
        <v>885</v>
      </c>
      <c r="AL20" s="63">
        <v>11879.52</v>
      </c>
      <c r="AM20" s="97" t="s">
        <v>164</v>
      </c>
      <c r="AN20" s="69" t="s">
        <v>2</v>
      </c>
      <c r="AO20" s="63">
        <v>129</v>
      </c>
      <c r="AP20" s="64">
        <v>127</v>
      </c>
      <c r="AR20" s="124" t="s">
        <v>53</v>
      </c>
      <c r="AS20" s="125"/>
      <c r="AT20" s="125"/>
      <c r="AU20" s="125"/>
      <c r="AV20" s="126"/>
      <c r="BA20" s="69" t="s">
        <v>164</v>
      </c>
      <c r="BB20" s="63" t="s">
        <v>110</v>
      </c>
      <c r="BC20" s="63" t="s">
        <v>824</v>
      </c>
      <c r="BD20" s="64">
        <v>1</v>
      </c>
      <c r="BE20" s="69" t="s">
        <v>253</v>
      </c>
      <c r="BF20" s="64" t="s">
        <v>253</v>
      </c>
      <c r="BH20" s="98">
        <v>15</v>
      </c>
      <c r="BI20" s="69" t="s">
        <v>293</v>
      </c>
      <c r="BJ20" s="64" t="s">
        <v>294</v>
      </c>
      <c r="BK20" s="69" t="s">
        <v>253</v>
      </c>
      <c r="BL20" s="63" t="s">
        <v>253</v>
      </c>
      <c r="BM20" s="63" t="s">
        <v>253</v>
      </c>
      <c r="BN20" s="63" t="s">
        <v>253</v>
      </c>
      <c r="BO20" s="63" t="s">
        <v>253</v>
      </c>
      <c r="BP20" s="63" t="s">
        <v>253</v>
      </c>
      <c r="BQ20" s="63" t="s">
        <v>164</v>
      </c>
      <c r="BR20" s="64"/>
      <c r="BS20" s="69" t="s">
        <v>253</v>
      </c>
      <c r="BT20" s="63" t="s">
        <v>253</v>
      </c>
      <c r="BU20" s="63" t="s">
        <v>253</v>
      </c>
      <c r="BV20" s="64"/>
      <c r="BW20" s="69" t="s">
        <v>164</v>
      </c>
      <c r="BX20" s="63" t="s">
        <v>164</v>
      </c>
      <c r="BY20" s="63" t="s">
        <v>253</v>
      </c>
      <c r="BZ20" s="63" t="s">
        <v>253</v>
      </c>
      <c r="CA20" s="64" t="s">
        <v>253</v>
      </c>
    </row>
    <row r="21" spans="1:79" x14ac:dyDescent="0.25">
      <c r="A21" s="69" t="s">
        <v>49</v>
      </c>
      <c r="B21" s="63" t="s">
        <v>49</v>
      </c>
      <c r="C21" s="63" t="s">
        <v>49</v>
      </c>
      <c r="D21" s="63" t="s">
        <v>49</v>
      </c>
      <c r="E21" s="63" t="s">
        <v>49</v>
      </c>
      <c r="F21" s="64" t="s">
        <v>253</v>
      </c>
      <c r="G21" s="71" t="s">
        <v>253</v>
      </c>
      <c r="H21" s="72" t="s">
        <v>253</v>
      </c>
      <c r="I21" s="72" t="s">
        <v>253</v>
      </c>
      <c r="J21" s="91" t="s">
        <v>253</v>
      </c>
      <c r="K21" s="92" t="s">
        <v>253</v>
      </c>
      <c r="L21" s="73" t="s">
        <v>253</v>
      </c>
      <c r="M21" s="72" t="s">
        <v>253</v>
      </c>
      <c r="N21" s="92" t="s">
        <v>253</v>
      </c>
      <c r="P21" s="69"/>
      <c r="Q21" s="63"/>
      <c r="R21" s="63" t="s">
        <v>49</v>
      </c>
      <c r="S21" s="105" t="s">
        <v>49</v>
      </c>
      <c r="T21" s="63"/>
      <c r="U21" s="64"/>
      <c r="W21" s="96">
        <v>11</v>
      </c>
      <c r="X21" s="56" t="s">
        <v>253</v>
      </c>
      <c r="Y21" s="69" t="s">
        <v>49</v>
      </c>
      <c r="Z21" s="62" t="s">
        <v>164</v>
      </c>
      <c r="AA21" s="63">
        <v>11</v>
      </c>
      <c r="AB21" s="63" t="s">
        <v>49</v>
      </c>
      <c r="AC21" s="63" t="s">
        <v>49</v>
      </c>
      <c r="AD21" s="63" t="s">
        <v>49</v>
      </c>
      <c r="AE21" s="64" t="s">
        <v>253</v>
      </c>
      <c r="AF21" s="69" t="s">
        <v>886</v>
      </c>
      <c r="AG21" s="63" t="s">
        <v>253</v>
      </c>
      <c r="AH21" s="63">
        <v>2</v>
      </c>
      <c r="AI21" s="63" t="s">
        <v>165</v>
      </c>
      <c r="AJ21" s="63" t="s">
        <v>887</v>
      </c>
      <c r="AK21" s="63" t="s">
        <v>888</v>
      </c>
      <c r="AL21" s="63">
        <v>9935</v>
      </c>
      <c r="AM21" s="97" t="s">
        <v>164</v>
      </c>
      <c r="AN21" s="69" t="s">
        <v>2</v>
      </c>
      <c r="AO21" s="63">
        <v>135</v>
      </c>
      <c r="AP21" s="64">
        <v>133</v>
      </c>
      <c r="BA21" s="69" t="s">
        <v>164</v>
      </c>
      <c r="BB21" s="63" t="s">
        <v>110</v>
      </c>
      <c r="BC21" s="63" t="s">
        <v>824</v>
      </c>
      <c r="BD21" s="64">
        <v>1</v>
      </c>
      <c r="BE21" s="69" t="s">
        <v>253</v>
      </c>
      <c r="BF21" s="64" t="s">
        <v>253</v>
      </c>
      <c r="BH21" s="98">
        <v>16</v>
      </c>
      <c r="BI21" s="69" t="s">
        <v>295</v>
      </c>
      <c r="BJ21" s="64" t="s">
        <v>296</v>
      </c>
      <c r="BK21" s="69" t="s">
        <v>253</v>
      </c>
      <c r="BL21" s="63" t="s">
        <v>253</v>
      </c>
      <c r="BM21" s="63" t="s">
        <v>253</v>
      </c>
      <c r="BN21" s="63" t="s">
        <v>253</v>
      </c>
      <c r="BO21" s="63" t="s">
        <v>253</v>
      </c>
      <c r="BP21" s="63" t="s">
        <v>253</v>
      </c>
      <c r="BQ21" s="63" t="s">
        <v>164</v>
      </c>
      <c r="BR21" s="64"/>
      <c r="BS21" s="69" t="s">
        <v>164</v>
      </c>
      <c r="BT21" s="63" t="s">
        <v>253</v>
      </c>
      <c r="BU21" s="63" t="s">
        <v>253</v>
      </c>
      <c r="BV21" s="64"/>
      <c r="BW21" s="69" t="s">
        <v>164</v>
      </c>
      <c r="BX21" s="63" t="s">
        <v>164</v>
      </c>
      <c r="BY21" s="63" t="s">
        <v>253</v>
      </c>
      <c r="BZ21" s="63" t="s">
        <v>253</v>
      </c>
      <c r="CA21" s="64" t="s">
        <v>253</v>
      </c>
    </row>
    <row r="22" spans="1:79" x14ac:dyDescent="0.25">
      <c r="A22" s="69" t="s">
        <v>49</v>
      </c>
      <c r="B22" s="63" t="s">
        <v>49</v>
      </c>
      <c r="C22" s="63" t="s">
        <v>49</v>
      </c>
      <c r="D22" s="63" t="s">
        <v>49</v>
      </c>
      <c r="E22" s="63" t="s">
        <v>49</v>
      </c>
      <c r="F22" s="64" t="s">
        <v>253</v>
      </c>
      <c r="G22" s="71" t="s">
        <v>253</v>
      </c>
      <c r="H22" s="72" t="s">
        <v>253</v>
      </c>
      <c r="I22" s="72" t="s">
        <v>253</v>
      </c>
      <c r="J22" s="91" t="s">
        <v>253</v>
      </c>
      <c r="K22" s="92" t="s">
        <v>253</v>
      </c>
      <c r="L22" s="73" t="s">
        <v>253</v>
      </c>
      <c r="M22" s="72" t="s">
        <v>253</v>
      </c>
      <c r="N22" s="92" t="s">
        <v>253</v>
      </c>
      <c r="P22" s="69"/>
      <c r="Q22" s="63"/>
      <c r="R22" s="63" t="s">
        <v>49</v>
      </c>
      <c r="S22" s="105" t="s">
        <v>49</v>
      </c>
      <c r="T22" s="63"/>
      <c r="U22" s="64"/>
      <c r="W22" s="96">
        <v>12</v>
      </c>
      <c r="X22" s="56" t="s">
        <v>253</v>
      </c>
      <c r="Y22" s="69" t="s">
        <v>49</v>
      </c>
      <c r="Z22" s="62" t="s">
        <v>164</v>
      </c>
      <c r="AA22" s="63">
        <v>12</v>
      </c>
      <c r="AB22" s="63" t="s">
        <v>49</v>
      </c>
      <c r="AC22" s="63" t="s">
        <v>49</v>
      </c>
      <c r="AD22" s="63" t="s">
        <v>49</v>
      </c>
      <c r="AE22" s="64" t="s">
        <v>253</v>
      </c>
      <c r="AF22" s="69" t="s">
        <v>889</v>
      </c>
      <c r="AG22" s="63" t="s">
        <v>253</v>
      </c>
      <c r="AH22" s="63">
        <v>2</v>
      </c>
      <c r="AI22" s="63" t="s">
        <v>165</v>
      </c>
      <c r="AJ22" s="63" t="s">
        <v>887</v>
      </c>
      <c r="AK22" s="63" t="s">
        <v>888</v>
      </c>
      <c r="AL22" s="63">
        <v>9979.52</v>
      </c>
      <c r="AM22" s="97" t="s">
        <v>164</v>
      </c>
      <c r="AN22" s="69" t="s">
        <v>2</v>
      </c>
      <c r="AO22" s="63">
        <v>136</v>
      </c>
      <c r="AP22" s="64">
        <v>133</v>
      </c>
      <c r="AR22" s="107"/>
      <c r="AS22" s="124" t="s">
        <v>56</v>
      </c>
      <c r="AT22" s="126"/>
      <c r="AU22" s="124" t="s">
        <v>57</v>
      </c>
      <c r="AV22" s="126"/>
      <c r="BA22" s="69" t="s">
        <v>164</v>
      </c>
      <c r="BB22" s="63" t="s">
        <v>110</v>
      </c>
      <c r="BC22" s="63" t="s">
        <v>824</v>
      </c>
      <c r="BD22" s="64">
        <v>1</v>
      </c>
      <c r="BE22" s="69" t="s">
        <v>253</v>
      </c>
      <c r="BF22" s="64" t="s">
        <v>253</v>
      </c>
      <c r="BH22" s="98">
        <v>17</v>
      </c>
      <c r="BI22" s="69" t="s">
        <v>297</v>
      </c>
      <c r="BJ22" s="64" t="s">
        <v>298</v>
      </c>
      <c r="BK22" s="69" t="s">
        <v>253</v>
      </c>
      <c r="BL22" s="63" t="s">
        <v>253</v>
      </c>
      <c r="BM22" s="63" t="s">
        <v>253</v>
      </c>
      <c r="BN22" s="63" t="s">
        <v>253</v>
      </c>
      <c r="BO22" s="63" t="s">
        <v>253</v>
      </c>
      <c r="BP22" s="63" t="s">
        <v>253</v>
      </c>
      <c r="BQ22" s="63" t="s">
        <v>164</v>
      </c>
      <c r="BR22" s="64"/>
      <c r="BS22" s="69" t="s">
        <v>164</v>
      </c>
      <c r="BT22" s="63" t="s">
        <v>253</v>
      </c>
      <c r="BU22" s="63" t="s">
        <v>253</v>
      </c>
      <c r="BV22" s="64"/>
      <c r="BW22" s="69" t="s">
        <v>164</v>
      </c>
      <c r="BX22" s="63" t="s">
        <v>164</v>
      </c>
      <c r="BY22" s="63" t="s">
        <v>253</v>
      </c>
      <c r="BZ22" s="63" t="s">
        <v>253</v>
      </c>
      <c r="CA22" s="64" t="s">
        <v>253</v>
      </c>
    </row>
    <row r="23" spans="1:79" x14ac:dyDescent="0.25">
      <c r="A23" s="69" t="s">
        <v>49</v>
      </c>
      <c r="B23" s="63" t="s">
        <v>49</v>
      </c>
      <c r="C23" s="63" t="s">
        <v>49</v>
      </c>
      <c r="D23" s="63" t="s">
        <v>49</v>
      </c>
      <c r="E23" s="63" t="s">
        <v>49</v>
      </c>
      <c r="F23" s="64" t="s">
        <v>253</v>
      </c>
      <c r="G23" s="71" t="s">
        <v>253</v>
      </c>
      <c r="H23" s="72" t="s">
        <v>253</v>
      </c>
      <c r="I23" s="72" t="s">
        <v>253</v>
      </c>
      <c r="J23" s="91" t="s">
        <v>253</v>
      </c>
      <c r="K23" s="92" t="s">
        <v>253</v>
      </c>
      <c r="L23" s="73" t="s">
        <v>253</v>
      </c>
      <c r="M23" s="72" t="s">
        <v>253</v>
      </c>
      <c r="N23" s="92" t="s">
        <v>253</v>
      </c>
      <c r="P23" s="68"/>
      <c r="Q23" s="60"/>
      <c r="R23" s="60" t="s">
        <v>49</v>
      </c>
      <c r="S23" s="108" t="s">
        <v>49</v>
      </c>
      <c r="T23" s="60"/>
      <c r="U23" s="61"/>
      <c r="W23" s="96" t="s">
        <v>253</v>
      </c>
      <c r="X23" s="56" t="s">
        <v>253</v>
      </c>
      <c r="Y23" s="69">
        <v>7</v>
      </c>
      <c r="Z23" s="62" t="s">
        <v>164</v>
      </c>
      <c r="AA23" s="63" t="s">
        <v>49</v>
      </c>
      <c r="AB23" s="63" t="s">
        <v>49</v>
      </c>
      <c r="AC23" s="63">
        <v>7</v>
      </c>
      <c r="AD23" s="63" t="s">
        <v>49</v>
      </c>
      <c r="AE23" s="64">
        <v>7</v>
      </c>
      <c r="AF23" s="69" t="s">
        <v>260</v>
      </c>
      <c r="AG23" s="63">
        <v>10</v>
      </c>
      <c r="AH23" s="63">
        <v>2</v>
      </c>
      <c r="AI23" s="63" t="s">
        <v>165</v>
      </c>
      <c r="AJ23" s="63" t="s">
        <v>887</v>
      </c>
      <c r="AK23" s="63" t="s">
        <v>888</v>
      </c>
      <c r="AL23" s="63">
        <v>11877.02</v>
      </c>
      <c r="AM23" s="97" t="s">
        <v>164</v>
      </c>
      <c r="AN23" s="69" t="s">
        <v>2</v>
      </c>
      <c r="AO23" s="63">
        <v>137</v>
      </c>
      <c r="AP23" s="64">
        <v>133</v>
      </c>
      <c r="AR23" s="74" t="s">
        <v>179</v>
      </c>
      <c r="AS23" s="85" t="s">
        <v>180</v>
      </c>
      <c r="AT23" s="88" t="s">
        <v>181</v>
      </c>
      <c r="AU23" s="85" t="s">
        <v>182</v>
      </c>
      <c r="AV23" s="88" t="s">
        <v>181</v>
      </c>
      <c r="BA23" s="69" t="s">
        <v>164</v>
      </c>
      <c r="BB23" s="63" t="s">
        <v>110</v>
      </c>
      <c r="BC23" s="63" t="s">
        <v>824</v>
      </c>
      <c r="BD23" s="64">
        <v>1</v>
      </c>
      <c r="BE23" s="69" t="s">
        <v>253</v>
      </c>
      <c r="BF23" s="64" t="s">
        <v>253</v>
      </c>
      <c r="BH23" s="98">
        <v>18</v>
      </c>
      <c r="BI23" s="69" t="s">
        <v>299</v>
      </c>
      <c r="BJ23" s="64" t="s">
        <v>300</v>
      </c>
      <c r="BK23" s="69" t="s">
        <v>253</v>
      </c>
      <c r="BL23" s="63" t="s">
        <v>164</v>
      </c>
      <c r="BM23" s="63" t="s">
        <v>164</v>
      </c>
      <c r="BN23" s="63" t="s">
        <v>253</v>
      </c>
      <c r="BO23" s="63" t="s">
        <v>253</v>
      </c>
      <c r="BP23" s="63" t="s">
        <v>253</v>
      </c>
      <c r="BQ23" s="63" t="s">
        <v>164</v>
      </c>
      <c r="BR23" s="64"/>
      <c r="BS23" s="69" t="s">
        <v>164</v>
      </c>
      <c r="BT23" s="63" t="s">
        <v>253</v>
      </c>
      <c r="BU23" s="63" t="s">
        <v>253</v>
      </c>
      <c r="BV23" s="64"/>
      <c r="BW23" s="69" t="s">
        <v>164</v>
      </c>
      <c r="BX23" s="63" t="s">
        <v>164</v>
      </c>
      <c r="BY23" s="63" t="s">
        <v>253</v>
      </c>
      <c r="BZ23" s="63" t="s">
        <v>253</v>
      </c>
      <c r="CA23" s="64" t="s">
        <v>253</v>
      </c>
    </row>
    <row r="24" spans="1:79" x14ac:dyDescent="0.25">
      <c r="A24" s="69" t="s">
        <v>49</v>
      </c>
      <c r="B24" s="63" t="s">
        <v>49</v>
      </c>
      <c r="C24" s="63" t="s">
        <v>49</v>
      </c>
      <c r="D24" s="63" t="s">
        <v>49</v>
      </c>
      <c r="E24" s="63" t="s">
        <v>49</v>
      </c>
      <c r="F24" s="64" t="s">
        <v>253</v>
      </c>
      <c r="G24" s="71" t="s">
        <v>253</v>
      </c>
      <c r="H24" s="72" t="s">
        <v>253</v>
      </c>
      <c r="I24" s="72" t="s">
        <v>253</v>
      </c>
      <c r="J24" s="91" t="s">
        <v>253</v>
      </c>
      <c r="K24" s="92" t="s">
        <v>253</v>
      </c>
      <c r="L24" s="73" t="s">
        <v>253</v>
      </c>
      <c r="M24" s="72" t="s">
        <v>253</v>
      </c>
      <c r="N24" s="92" t="s">
        <v>253</v>
      </c>
      <c r="P24" s="70" t="s">
        <v>74</v>
      </c>
      <c r="Q24" s="66"/>
      <c r="R24" s="66" t="s">
        <v>72</v>
      </c>
      <c r="S24" s="100"/>
      <c r="T24" s="66"/>
      <c r="U24" s="67" t="s">
        <v>74</v>
      </c>
      <c r="W24" s="96">
        <v>13</v>
      </c>
      <c r="X24" s="56" t="s">
        <v>253</v>
      </c>
      <c r="Y24" s="69" t="s">
        <v>49</v>
      </c>
      <c r="Z24" s="62" t="s">
        <v>164</v>
      </c>
      <c r="AA24" s="63">
        <v>13</v>
      </c>
      <c r="AB24" s="63" t="s">
        <v>49</v>
      </c>
      <c r="AC24" s="63" t="s">
        <v>49</v>
      </c>
      <c r="AD24" s="63" t="s">
        <v>49</v>
      </c>
      <c r="AE24" s="64" t="s">
        <v>253</v>
      </c>
      <c r="AF24" s="69" t="s">
        <v>890</v>
      </c>
      <c r="AG24" s="63" t="s">
        <v>253</v>
      </c>
      <c r="AH24" s="63">
        <v>3</v>
      </c>
      <c r="AI24" s="63" t="s">
        <v>166</v>
      </c>
      <c r="AJ24" s="63" t="s">
        <v>891</v>
      </c>
      <c r="AK24" s="63" t="s">
        <v>892</v>
      </c>
      <c r="AL24" s="63">
        <v>9935</v>
      </c>
      <c r="AM24" s="97" t="s">
        <v>164</v>
      </c>
      <c r="AN24" s="69" t="s">
        <v>2</v>
      </c>
      <c r="AO24" s="63">
        <v>141</v>
      </c>
      <c r="AP24" s="64">
        <v>139</v>
      </c>
      <c r="AR24" s="93" t="s">
        <v>893</v>
      </c>
      <c r="AS24" s="70" t="s">
        <v>894</v>
      </c>
      <c r="AT24" s="67">
        <v>1</v>
      </c>
      <c r="AU24" s="70">
        <v>28</v>
      </c>
      <c r="AV24" s="67">
        <v>3</v>
      </c>
      <c r="BA24" s="69" t="s">
        <v>164</v>
      </c>
      <c r="BB24" s="63" t="s">
        <v>110</v>
      </c>
      <c r="BC24" s="63" t="s">
        <v>824</v>
      </c>
      <c r="BD24" s="64">
        <v>1</v>
      </c>
      <c r="BE24" s="69" t="s">
        <v>253</v>
      </c>
      <c r="BF24" s="64" t="s">
        <v>253</v>
      </c>
      <c r="BH24" s="98">
        <v>19</v>
      </c>
      <c r="BI24" s="69" t="s">
        <v>301</v>
      </c>
      <c r="BJ24" s="64" t="s">
        <v>302</v>
      </c>
      <c r="BK24" s="69" t="s">
        <v>253</v>
      </c>
      <c r="BL24" s="63" t="s">
        <v>253</v>
      </c>
      <c r="BM24" s="63" t="s">
        <v>253</v>
      </c>
      <c r="BN24" s="63" t="s">
        <v>253</v>
      </c>
      <c r="BO24" s="63" t="s">
        <v>253</v>
      </c>
      <c r="BP24" s="63" t="s">
        <v>253</v>
      </c>
      <c r="BQ24" s="63" t="s">
        <v>164</v>
      </c>
      <c r="BR24" s="64"/>
      <c r="BS24" s="69" t="s">
        <v>253</v>
      </c>
      <c r="BT24" s="63" t="s">
        <v>253</v>
      </c>
      <c r="BU24" s="63" t="s">
        <v>253</v>
      </c>
      <c r="BV24" s="64"/>
      <c r="BW24" s="69" t="s">
        <v>164</v>
      </c>
      <c r="BX24" s="63" t="s">
        <v>164</v>
      </c>
      <c r="BY24" s="63" t="s">
        <v>253</v>
      </c>
      <c r="BZ24" s="63" t="s">
        <v>253</v>
      </c>
      <c r="CA24" s="64" t="s">
        <v>253</v>
      </c>
    </row>
    <row r="25" spans="1:79" x14ac:dyDescent="0.25">
      <c r="A25" s="69" t="s">
        <v>49</v>
      </c>
      <c r="B25" s="63" t="s">
        <v>49</v>
      </c>
      <c r="C25" s="63" t="s">
        <v>49</v>
      </c>
      <c r="D25" s="63" t="s">
        <v>49</v>
      </c>
      <c r="E25" s="63" t="s">
        <v>49</v>
      </c>
      <c r="F25" s="64" t="s">
        <v>253</v>
      </c>
      <c r="G25" s="71" t="s">
        <v>253</v>
      </c>
      <c r="H25" s="72" t="s">
        <v>253</v>
      </c>
      <c r="I25" s="72" t="s">
        <v>253</v>
      </c>
      <c r="J25" s="91" t="s">
        <v>253</v>
      </c>
      <c r="K25" s="92" t="s">
        <v>253</v>
      </c>
      <c r="L25" s="73" t="s">
        <v>253</v>
      </c>
      <c r="M25" s="72" t="s">
        <v>253</v>
      </c>
      <c r="N25" s="92" t="s">
        <v>253</v>
      </c>
      <c r="P25" s="69"/>
      <c r="Q25" s="63"/>
      <c r="R25" s="63" t="s">
        <v>74</v>
      </c>
      <c r="S25" s="63"/>
      <c r="T25" s="63"/>
      <c r="U25" s="64"/>
      <c r="W25" s="96">
        <v>14</v>
      </c>
      <c r="X25" s="56" t="s">
        <v>253</v>
      </c>
      <c r="Y25" s="69" t="s">
        <v>49</v>
      </c>
      <c r="Z25" s="62" t="s">
        <v>164</v>
      </c>
      <c r="AA25" s="63">
        <v>14</v>
      </c>
      <c r="AB25" s="63" t="s">
        <v>49</v>
      </c>
      <c r="AC25" s="63" t="s">
        <v>49</v>
      </c>
      <c r="AD25" s="63" t="s">
        <v>49</v>
      </c>
      <c r="AE25" s="64" t="s">
        <v>253</v>
      </c>
      <c r="AF25" s="69" t="s">
        <v>895</v>
      </c>
      <c r="AG25" s="63" t="s">
        <v>253</v>
      </c>
      <c r="AH25" s="63">
        <v>3</v>
      </c>
      <c r="AI25" s="63" t="s">
        <v>166</v>
      </c>
      <c r="AJ25" s="63" t="s">
        <v>891</v>
      </c>
      <c r="AK25" s="63" t="s">
        <v>892</v>
      </c>
      <c r="AL25" s="63">
        <v>9979.52</v>
      </c>
      <c r="AM25" s="97" t="s">
        <v>164</v>
      </c>
      <c r="AN25" s="69" t="s">
        <v>2</v>
      </c>
      <c r="AO25" s="63">
        <v>142</v>
      </c>
      <c r="AP25" s="64">
        <v>139</v>
      </c>
      <c r="AR25" s="96" t="s">
        <v>893</v>
      </c>
      <c r="AS25" s="69">
        <v>0</v>
      </c>
      <c r="AT25" s="64">
        <v>-1</v>
      </c>
      <c r="AU25" s="69">
        <v>0</v>
      </c>
      <c r="AV25" s="64">
        <v>-3</v>
      </c>
      <c r="BA25" s="69" t="s">
        <v>164</v>
      </c>
      <c r="BB25" s="63" t="s">
        <v>110</v>
      </c>
      <c r="BC25" s="63" t="s">
        <v>824</v>
      </c>
      <c r="BD25" s="64">
        <v>1</v>
      </c>
      <c r="BE25" s="69" t="s">
        <v>253</v>
      </c>
      <c r="BF25" s="64" t="s">
        <v>253</v>
      </c>
      <c r="BH25" s="98">
        <v>20</v>
      </c>
      <c r="BI25" s="69" t="s">
        <v>303</v>
      </c>
      <c r="BJ25" s="64" t="s">
        <v>304</v>
      </c>
      <c r="BK25" s="69" t="s">
        <v>253</v>
      </c>
      <c r="BL25" s="63" t="s">
        <v>164</v>
      </c>
      <c r="BM25" s="63" t="s">
        <v>164</v>
      </c>
      <c r="BN25" s="63" t="s">
        <v>253</v>
      </c>
      <c r="BO25" s="63" t="s">
        <v>253</v>
      </c>
      <c r="BP25" s="63" t="s">
        <v>253</v>
      </c>
      <c r="BQ25" s="63" t="s">
        <v>164</v>
      </c>
      <c r="BR25" s="64"/>
      <c r="BS25" s="69" t="s">
        <v>164</v>
      </c>
      <c r="BT25" s="63" t="s">
        <v>253</v>
      </c>
      <c r="BU25" s="63" t="s">
        <v>253</v>
      </c>
      <c r="BV25" s="64"/>
      <c r="BW25" s="69" t="s">
        <v>164</v>
      </c>
      <c r="BX25" s="63" t="s">
        <v>164</v>
      </c>
      <c r="BY25" s="63" t="s">
        <v>253</v>
      </c>
      <c r="BZ25" s="63" t="s">
        <v>253</v>
      </c>
      <c r="CA25" s="64" t="s">
        <v>253</v>
      </c>
    </row>
    <row r="26" spans="1:79" x14ac:dyDescent="0.25">
      <c r="A26" s="69" t="s">
        <v>49</v>
      </c>
      <c r="B26" s="63" t="s">
        <v>49</v>
      </c>
      <c r="C26" s="63" t="s">
        <v>49</v>
      </c>
      <c r="D26" s="63" t="s">
        <v>49</v>
      </c>
      <c r="E26" s="63" t="s">
        <v>49</v>
      </c>
      <c r="F26" s="64" t="s">
        <v>253</v>
      </c>
      <c r="G26" s="71" t="s">
        <v>253</v>
      </c>
      <c r="H26" s="72" t="s">
        <v>253</v>
      </c>
      <c r="I26" s="72" t="s">
        <v>253</v>
      </c>
      <c r="J26" s="91" t="s">
        <v>253</v>
      </c>
      <c r="K26" s="92" t="s">
        <v>253</v>
      </c>
      <c r="L26" s="73" t="s">
        <v>253</v>
      </c>
      <c r="M26" s="72" t="s">
        <v>253</v>
      </c>
      <c r="N26" s="92" t="s">
        <v>253</v>
      </c>
      <c r="P26" s="69"/>
      <c r="Q26" s="63"/>
      <c r="R26" s="63" t="s">
        <v>815</v>
      </c>
      <c r="S26" s="105">
        <v>1</v>
      </c>
      <c r="T26" s="63"/>
      <c r="U26" s="64"/>
      <c r="W26" s="96" t="s">
        <v>253</v>
      </c>
      <c r="X26" s="56" t="s">
        <v>253</v>
      </c>
      <c r="Y26" s="69">
        <v>8</v>
      </c>
      <c r="Z26" s="62" t="s">
        <v>164</v>
      </c>
      <c r="AA26" s="63" t="s">
        <v>49</v>
      </c>
      <c r="AB26" s="63" t="s">
        <v>49</v>
      </c>
      <c r="AC26" s="63">
        <v>8</v>
      </c>
      <c r="AD26" s="63" t="s">
        <v>49</v>
      </c>
      <c r="AE26" s="64">
        <v>8</v>
      </c>
      <c r="AF26" s="69" t="s">
        <v>261</v>
      </c>
      <c r="AG26" s="63">
        <v>11</v>
      </c>
      <c r="AH26" s="63">
        <v>3</v>
      </c>
      <c r="AI26" s="63" t="s">
        <v>166</v>
      </c>
      <c r="AJ26" s="63" t="s">
        <v>891</v>
      </c>
      <c r="AK26" s="63" t="s">
        <v>892</v>
      </c>
      <c r="AL26" s="63">
        <v>11877.02</v>
      </c>
      <c r="AM26" s="97" t="s">
        <v>164</v>
      </c>
      <c r="AN26" s="69" t="s">
        <v>2</v>
      </c>
      <c r="AO26" s="63">
        <v>143</v>
      </c>
      <c r="AP26" s="64">
        <v>139</v>
      </c>
      <c r="AR26" s="96" t="s">
        <v>896</v>
      </c>
      <c r="AS26" s="69" t="s">
        <v>897</v>
      </c>
      <c r="AT26" s="64" t="s">
        <v>898</v>
      </c>
      <c r="AU26" s="69">
        <v>0</v>
      </c>
      <c r="AV26" s="64">
        <v>0</v>
      </c>
      <c r="BA26" s="69" t="s">
        <v>164</v>
      </c>
      <c r="BB26" s="63" t="s">
        <v>110</v>
      </c>
      <c r="BC26" s="63" t="s">
        <v>824</v>
      </c>
      <c r="BD26" s="64">
        <v>1</v>
      </c>
      <c r="BE26" s="69" t="s">
        <v>253</v>
      </c>
      <c r="BF26" s="64" t="s">
        <v>253</v>
      </c>
      <c r="BH26" s="98">
        <v>21</v>
      </c>
      <c r="BI26" s="69" t="s">
        <v>305</v>
      </c>
      <c r="BJ26" s="64" t="s">
        <v>306</v>
      </c>
      <c r="BK26" s="69" t="s">
        <v>253</v>
      </c>
      <c r="BL26" s="63" t="s">
        <v>164</v>
      </c>
      <c r="BM26" s="63" t="s">
        <v>164</v>
      </c>
      <c r="BN26" s="63" t="s">
        <v>253</v>
      </c>
      <c r="BO26" s="63" t="s">
        <v>253</v>
      </c>
      <c r="BP26" s="63" t="s">
        <v>253</v>
      </c>
      <c r="BQ26" s="63" t="s">
        <v>164</v>
      </c>
      <c r="BR26" s="64"/>
      <c r="BS26" s="69" t="s">
        <v>164</v>
      </c>
      <c r="BT26" s="63" t="s">
        <v>253</v>
      </c>
      <c r="BU26" s="63" t="s">
        <v>253</v>
      </c>
      <c r="BV26" s="64"/>
      <c r="BW26" s="69" t="s">
        <v>164</v>
      </c>
      <c r="BX26" s="63" t="s">
        <v>164</v>
      </c>
      <c r="BY26" s="63" t="s">
        <v>253</v>
      </c>
      <c r="BZ26" s="63" t="s">
        <v>253</v>
      </c>
      <c r="CA26" s="64" t="s">
        <v>253</v>
      </c>
    </row>
    <row r="27" spans="1:79" x14ac:dyDescent="0.25">
      <c r="A27" s="69" t="s">
        <v>49</v>
      </c>
      <c r="B27" s="63" t="s">
        <v>49</v>
      </c>
      <c r="C27" s="63" t="s">
        <v>49</v>
      </c>
      <c r="D27" s="63" t="s">
        <v>49</v>
      </c>
      <c r="E27" s="63" t="s">
        <v>49</v>
      </c>
      <c r="F27" s="64" t="s">
        <v>253</v>
      </c>
      <c r="G27" s="71" t="s">
        <v>253</v>
      </c>
      <c r="H27" s="72" t="s">
        <v>253</v>
      </c>
      <c r="I27" s="72" t="s">
        <v>253</v>
      </c>
      <c r="J27" s="91" t="s">
        <v>253</v>
      </c>
      <c r="K27" s="92" t="s">
        <v>253</v>
      </c>
      <c r="L27" s="73" t="s">
        <v>253</v>
      </c>
      <c r="M27" s="72" t="s">
        <v>253</v>
      </c>
      <c r="N27" s="92" t="s">
        <v>253</v>
      </c>
      <c r="P27" s="69"/>
      <c r="Q27" s="63"/>
      <c r="R27" s="63" t="s">
        <v>49</v>
      </c>
      <c r="S27" s="105" t="s">
        <v>49</v>
      </c>
      <c r="T27" s="63"/>
      <c r="U27" s="64"/>
      <c r="W27" s="96">
        <v>15</v>
      </c>
      <c r="X27" s="56" t="s">
        <v>253</v>
      </c>
      <c r="Y27" s="69" t="s">
        <v>49</v>
      </c>
      <c r="Z27" s="62" t="s">
        <v>164</v>
      </c>
      <c r="AA27" s="63">
        <v>15</v>
      </c>
      <c r="AB27" s="63" t="s">
        <v>49</v>
      </c>
      <c r="AC27" s="63" t="s">
        <v>49</v>
      </c>
      <c r="AD27" s="63" t="s">
        <v>49</v>
      </c>
      <c r="AE27" s="64" t="s">
        <v>253</v>
      </c>
      <c r="AF27" s="69" t="s">
        <v>899</v>
      </c>
      <c r="AG27" s="63" t="s">
        <v>253</v>
      </c>
      <c r="AH27" s="63">
        <v>4</v>
      </c>
      <c r="AI27" s="63" t="s">
        <v>900</v>
      </c>
      <c r="AJ27" s="63" t="s">
        <v>901</v>
      </c>
      <c r="AK27" s="63" t="s">
        <v>902</v>
      </c>
      <c r="AL27" s="63">
        <v>9935</v>
      </c>
      <c r="AM27" s="97" t="s">
        <v>164</v>
      </c>
      <c r="AN27" s="69" t="s">
        <v>2</v>
      </c>
      <c r="AO27" s="63">
        <v>152</v>
      </c>
      <c r="AP27" s="64">
        <v>150</v>
      </c>
      <c r="AR27" s="96" t="s">
        <v>896</v>
      </c>
      <c r="AS27" s="69">
        <v>0</v>
      </c>
      <c r="AT27" s="64" t="s">
        <v>903</v>
      </c>
      <c r="AU27" s="69">
        <v>0</v>
      </c>
      <c r="AV27" s="64">
        <v>0</v>
      </c>
      <c r="BA27" s="69" t="s">
        <v>164</v>
      </c>
      <c r="BB27" s="63" t="s">
        <v>110</v>
      </c>
      <c r="BC27" s="63" t="s">
        <v>824</v>
      </c>
      <c r="BD27" s="64">
        <v>1</v>
      </c>
      <c r="BE27" s="69" t="s">
        <v>253</v>
      </c>
      <c r="BF27" s="64" t="s">
        <v>253</v>
      </c>
      <c r="BH27" s="98">
        <v>22</v>
      </c>
      <c r="BI27" s="69" t="s">
        <v>307</v>
      </c>
      <c r="BJ27" s="64" t="s">
        <v>308</v>
      </c>
      <c r="BK27" s="69" t="s">
        <v>253</v>
      </c>
      <c r="BL27" s="63" t="s">
        <v>253</v>
      </c>
      <c r="BM27" s="63" t="s">
        <v>253</v>
      </c>
      <c r="BN27" s="63" t="s">
        <v>253</v>
      </c>
      <c r="BO27" s="63" t="s">
        <v>253</v>
      </c>
      <c r="BP27" s="63" t="s">
        <v>253</v>
      </c>
      <c r="BQ27" s="63" t="s">
        <v>164</v>
      </c>
      <c r="BR27" s="64"/>
      <c r="BS27" s="69" t="s">
        <v>164</v>
      </c>
      <c r="BT27" s="63" t="s">
        <v>253</v>
      </c>
      <c r="BU27" s="63" t="s">
        <v>253</v>
      </c>
      <c r="BV27" s="64"/>
      <c r="BW27" s="69" t="s">
        <v>164</v>
      </c>
      <c r="BX27" s="63" t="s">
        <v>164</v>
      </c>
      <c r="BY27" s="63" t="s">
        <v>253</v>
      </c>
      <c r="BZ27" s="63" t="s">
        <v>253</v>
      </c>
      <c r="CA27" s="64" t="s">
        <v>253</v>
      </c>
    </row>
    <row r="28" spans="1:79" x14ac:dyDescent="0.25">
      <c r="A28" s="69" t="s">
        <v>49</v>
      </c>
      <c r="B28" s="63" t="s">
        <v>49</v>
      </c>
      <c r="C28" s="63" t="s">
        <v>49</v>
      </c>
      <c r="D28" s="63" t="s">
        <v>49</v>
      </c>
      <c r="E28" s="63" t="s">
        <v>49</v>
      </c>
      <c r="F28" s="64" t="s">
        <v>253</v>
      </c>
      <c r="G28" s="71" t="s">
        <v>253</v>
      </c>
      <c r="H28" s="72" t="s">
        <v>253</v>
      </c>
      <c r="I28" s="72" t="s">
        <v>253</v>
      </c>
      <c r="J28" s="91" t="s">
        <v>253</v>
      </c>
      <c r="K28" s="92" t="s">
        <v>253</v>
      </c>
      <c r="L28" s="73" t="s">
        <v>253</v>
      </c>
      <c r="M28" s="72" t="s">
        <v>253</v>
      </c>
      <c r="N28" s="92" t="s">
        <v>253</v>
      </c>
      <c r="P28" s="68"/>
      <c r="Q28" s="60"/>
      <c r="R28" s="60" t="s">
        <v>49</v>
      </c>
      <c r="S28" s="108" t="s">
        <v>49</v>
      </c>
      <c r="T28" s="60"/>
      <c r="U28" s="61"/>
      <c r="W28" s="96" t="s">
        <v>253</v>
      </c>
      <c r="X28" s="56" t="s">
        <v>253</v>
      </c>
      <c r="Y28" s="69">
        <v>9</v>
      </c>
      <c r="Z28" s="62" t="s">
        <v>164</v>
      </c>
      <c r="AA28" s="63" t="s">
        <v>49</v>
      </c>
      <c r="AB28" s="63" t="s">
        <v>49</v>
      </c>
      <c r="AC28" s="63">
        <v>9</v>
      </c>
      <c r="AD28" s="63" t="s">
        <v>49</v>
      </c>
      <c r="AE28" s="64">
        <v>9</v>
      </c>
      <c r="AF28" s="69" t="s">
        <v>262</v>
      </c>
      <c r="AG28" s="63">
        <v>12</v>
      </c>
      <c r="AH28" s="63">
        <v>4</v>
      </c>
      <c r="AI28" s="63" t="s">
        <v>900</v>
      </c>
      <c r="AJ28" s="63" t="s">
        <v>901</v>
      </c>
      <c r="AK28" s="63" t="s">
        <v>902</v>
      </c>
      <c r="AL28" s="63">
        <v>11881.81</v>
      </c>
      <c r="AM28" s="97" t="s">
        <v>164</v>
      </c>
      <c r="AN28" s="69" t="s">
        <v>2</v>
      </c>
      <c r="AO28" s="63">
        <v>153</v>
      </c>
      <c r="AP28" s="64">
        <v>150</v>
      </c>
      <c r="AR28" s="96" t="s">
        <v>904</v>
      </c>
      <c r="AS28" s="69" t="s">
        <v>894</v>
      </c>
      <c r="AT28" s="64" t="s">
        <v>898</v>
      </c>
      <c r="AU28" s="69">
        <v>28</v>
      </c>
      <c r="AV28" s="64">
        <v>3</v>
      </c>
      <c r="BA28" s="69" t="s">
        <v>164</v>
      </c>
      <c r="BB28" s="63" t="s">
        <v>110</v>
      </c>
      <c r="BC28" s="63" t="s">
        <v>824</v>
      </c>
      <c r="BD28" s="64">
        <v>1</v>
      </c>
      <c r="BE28" s="69" t="s">
        <v>253</v>
      </c>
      <c r="BF28" s="64" t="s">
        <v>253</v>
      </c>
      <c r="BH28" s="98">
        <v>23</v>
      </c>
      <c r="BI28" s="69" t="s">
        <v>309</v>
      </c>
      <c r="BJ28" s="64" t="s">
        <v>310</v>
      </c>
      <c r="BK28" s="69" t="s">
        <v>253</v>
      </c>
      <c r="BL28" s="63" t="s">
        <v>164</v>
      </c>
      <c r="BM28" s="63" t="s">
        <v>164</v>
      </c>
      <c r="BN28" s="63" t="s">
        <v>253</v>
      </c>
      <c r="BO28" s="63" t="s">
        <v>253</v>
      </c>
      <c r="BP28" s="63" t="s">
        <v>253</v>
      </c>
      <c r="BQ28" s="63" t="s">
        <v>164</v>
      </c>
      <c r="BR28" s="64"/>
      <c r="BS28" s="69" t="s">
        <v>164</v>
      </c>
      <c r="BT28" s="63" t="s">
        <v>253</v>
      </c>
      <c r="BU28" s="63" t="s">
        <v>253</v>
      </c>
      <c r="BV28" s="64"/>
      <c r="BW28" s="69" t="s">
        <v>164</v>
      </c>
      <c r="BX28" s="63" t="s">
        <v>164</v>
      </c>
      <c r="BY28" s="63" t="s">
        <v>253</v>
      </c>
      <c r="BZ28" s="63" t="s">
        <v>253</v>
      </c>
      <c r="CA28" s="64" t="s">
        <v>253</v>
      </c>
    </row>
    <row r="29" spans="1:79" x14ac:dyDescent="0.25">
      <c r="A29" s="69" t="s">
        <v>49</v>
      </c>
      <c r="B29" s="63" t="s">
        <v>49</v>
      </c>
      <c r="C29" s="63" t="s">
        <v>49</v>
      </c>
      <c r="D29" s="63" t="s">
        <v>49</v>
      </c>
      <c r="E29" s="63" t="s">
        <v>49</v>
      </c>
      <c r="F29" s="64" t="s">
        <v>253</v>
      </c>
      <c r="G29" s="71" t="s">
        <v>253</v>
      </c>
      <c r="H29" s="72" t="s">
        <v>253</v>
      </c>
      <c r="I29" s="72" t="s">
        <v>253</v>
      </c>
      <c r="J29" s="91" t="s">
        <v>253</v>
      </c>
      <c r="K29" s="92" t="s">
        <v>253</v>
      </c>
      <c r="L29" s="73" t="s">
        <v>253</v>
      </c>
      <c r="M29" s="72" t="s">
        <v>253</v>
      </c>
      <c r="N29" s="92" t="s">
        <v>253</v>
      </c>
      <c r="W29" s="96" t="s">
        <v>253</v>
      </c>
      <c r="X29" s="56" t="s">
        <v>253</v>
      </c>
      <c r="Y29" s="69">
        <v>10</v>
      </c>
      <c r="Z29" s="62" t="s">
        <v>164</v>
      </c>
      <c r="AA29" s="63" t="s">
        <v>49</v>
      </c>
      <c r="AB29" s="63" t="s">
        <v>49</v>
      </c>
      <c r="AC29" s="63">
        <v>10</v>
      </c>
      <c r="AD29" s="63" t="s">
        <v>49</v>
      </c>
      <c r="AE29" s="64">
        <v>10</v>
      </c>
      <c r="AF29" s="69" t="s">
        <v>263</v>
      </c>
      <c r="AG29" s="63">
        <v>13</v>
      </c>
      <c r="AH29" s="63" t="s">
        <v>253</v>
      </c>
      <c r="AI29" s="63" t="s">
        <v>905</v>
      </c>
      <c r="AJ29" s="63" t="s">
        <v>906</v>
      </c>
      <c r="AK29" s="63" t="s">
        <v>49</v>
      </c>
      <c r="AL29" s="63">
        <v>10211.459999999999</v>
      </c>
      <c r="AM29" s="97" t="s">
        <v>164</v>
      </c>
      <c r="AN29" s="69" t="s">
        <v>2</v>
      </c>
      <c r="AO29" s="63">
        <v>157</v>
      </c>
      <c r="AP29" s="64">
        <v>155</v>
      </c>
      <c r="AR29" s="96" t="s">
        <v>904</v>
      </c>
      <c r="AS29" s="69">
        <v>0</v>
      </c>
      <c r="AT29" s="64" t="s">
        <v>903</v>
      </c>
      <c r="AU29" s="69">
        <v>0</v>
      </c>
      <c r="AV29" s="64">
        <v>-3</v>
      </c>
      <c r="BA29" s="69" t="s">
        <v>164</v>
      </c>
      <c r="BB29" s="63" t="s">
        <v>110</v>
      </c>
      <c r="BC29" s="63" t="s">
        <v>824</v>
      </c>
      <c r="BD29" s="64">
        <v>1</v>
      </c>
      <c r="BE29" s="69" t="s">
        <v>253</v>
      </c>
      <c r="BF29" s="64" t="s">
        <v>253</v>
      </c>
      <c r="BH29" s="98">
        <v>24</v>
      </c>
      <c r="BI29" s="69" t="s">
        <v>311</v>
      </c>
      <c r="BJ29" s="64" t="s">
        <v>312</v>
      </c>
      <c r="BK29" s="69" t="s">
        <v>253</v>
      </c>
      <c r="BL29" s="63" t="s">
        <v>253</v>
      </c>
      <c r="BM29" s="63" t="s">
        <v>253</v>
      </c>
      <c r="BN29" s="63" t="s">
        <v>253</v>
      </c>
      <c r="BO29" s="63" t="s">
        <v>253</v>
      </c>
      <c r="BP29" s="63" t="s">
        <v>253</v>
      </c>
      <c r="BQ29" s="63" t="s">
        <v>164</v>
      </c>
      <c r="BR29" s="64"/>
      <c r="BS29" s="69" t="s">
        <v>164</v>
      </c>
      <c r="BT29" s="63" t="s">
        <v>253</v>
      </c>
      <c r="BU29" s="63" t="s">
        <v>253</v>
      </c>
      <c r="BV29" s="64"/>
      <c r="BW29" s="69" t="s">
        <v>164</v>
      </c>
      <c r="BX29" s="63" t="s">
        <v>164</v>
      </c>
      <c r="BY29" s="63" t="s">
        <v>253</v>
      </c>
      <c r="BZ29" s="63" t="s">
        <v>253</v>
      </c>
      <c r="CA29" s="64" t="s">
        <v>253</v>
      </c>
    </row>
    <row r="30" spans="1:79" x14ac:dyDescent="0.25">
      <c r="A30" s="69" t="s">
        <v>49</v>
      </c>
      <c r="B30" s="63" t="s">
        <v>49</v>
      </c>
      <c r="C30" s="63" t="s">
        <v>49</v>
      </c>
      <c r="D30" s="63" t="s">
        <v>49</v>
      </c>
      <c r="E30" s="63" t="s">
        <v>49</v>
      </c>
      <c r="F30" s="64" t="s">
        <v>253</v>
      </c>
      <c r="G30" s="71" t="s">
        <v>253</v>
      </c>
      <c r="H30" s="72" t="s">
        <v>253</v>
      </c>
      <c r="I30" s="72" t="s">
        <v>253</v>
      </c>
      <c r="J30" s="91" t="s">
        <v>253</v>
      </c>
      <c r="K30" s="92" t="s">
        <v>253</v>
      </c>
      <c r="L30" s="73" t="s">
        <v>253</v>
      </c>
      <c r="M30" s="72" t="s">
        <v>253</v>
      </c>
      <c r="N30" s="92" t="s">
        <v>253</v>
      </c>
      <c r="P30" s="124" t="s">
        <v>50</v>
      </c>
      <c r="Q30" s="125"/>
      <c r="R30" s="125"/>
      <c r="S30" s="125"/>
      <c r="T30" s="125"/>
      <c r="U30" s="126"/>
      <c r="W30" s="96">
        <v>16</v>
      </c>
      <c r="X30" s="56">
        <v>5</v>
      </c>
      <c r="Y30" s="69" t="s">
        <v>49</v>
      </c>
      <c r="Z30" s="62" t="s">
        <v>49</v>
      </c>
      <c r="AA30" s="63">
        <v>16</v>
      </c>
      <c r="AB30" s="63" t="s">
        <v>49</v>
      </c>
      <c r="AC30" s="63" t="s">
        <v>49</v>
      </c>
      <c r="AD30" s="63" t="s">
        <v>49</v>
      </c>
      <c r="AE30" s="64" t="s">
        <v>253</v>
      </c>
      <c r="AF30" s="69" t="s">
        <v>907</v>
      </c>
      <c r="AG30" s="63">
        <v>14</v>
      </c>
      <c r="AH30" s="63" t="s">
        <v>253</v>
      </c>
      <c r="AI30" s="63" t="s">
        <v>908</v>
      </c>
      <c r="AJ30" s="63" t="s">
        <v>909</v>
      </c>
      <c r="AK30" s="63" t="s">
        <v>49</v>
      </c>
      <c r="AL30" s="63" t="s">
        <v>164</v>
      </c>
      <c r="AM30" s="97">
        <v>43554</v>
      </c>
      <c r="AN30" s="69" t="s">
        <v>2</v>
      </c>
      <c r="AO30" s="63">
        <v>167</v>
      </c>
      <c r="AP30" s="64">
        <v>165</v>
      </c>
      <c r="AR30" s="96" t="s">
        <v>910</v>
      </c>
      <c r="AS30" s="69" t="s">
        <v>897</v>
      </c>
      <c r="AT30" s="64" t="s">
        <v>898</v>
      </c>
      <c r="AU30" s="69">
        <v>0</v>
      </c>
      <c r="AV30" s="64">
        <v>0</v>
      </c>
      <c r="BA30" s="69" t="s">
        <v>164</v>
      </c>
      <c r="BB30" s="63" t="s">
        <v>110</v>
      </c>
      <c r="BC30" s="63" t="s">
        <v>824</v>
      </c>
      <c r="BD30" s="64">
        <v>1</v>
      </c>
      <c r="BE30" s="69" t="s">
        <v>253</v>
      </c>
      <c r="BF30" s="64" t="s">
        <v>253</v>
      </c>
      <c r="BH30" s="98">
        <v>25</v>
      </c>
      <c r="BI30" s="69" t="s">
        <v>313</v>
      </c>
      <c r="BJ30" s="64" t="s">
        <v>314</v>
      </c>
      <c r="BK30" s="69" t="s">
        <v>253</v>
      </c>
      <c r="BL30" s="63" t="s">
        <v>164</v>
      </c>
      <c r="BM30" s="63" t="s">
        <v>164</v>
      </c>
      <c r="BN30" s="63" t="s">
        <v>253</v>
      </c>
      <c r="BO30" s="63" t="s">
        <v>253</v>
      </c>
      <c r="BP30" s="63" t="s">
        <v>253</v>
      </c>
      <c r="BQ30" s="63" t="s">
        <v>164</v>
      </c>
      <c r="BR30" s="64"/>
      <c r="BS30" s="69" t="s">
        <v>164</v>
      </c>
      <c r="BT30" s="63" t="s">
        <v>253</v>
      </c>
      <c r="BU30" s="63" t="s">
        <v>253</v>
      </c>
      <c r="BV30" s="64"/>
      <c r="BW30" s="69" t="s">
        <v>164</v>
      </c>
      <c r="BX30" s="63" t="s">
        <v>164</v>
      </c>
      <c r="BY30" s="63" t="s">
        <v>253</v>
      </c>
      <c r="BZ30" s="63" t="s">
        <v>253</v>
      </c>
      <c r="CA30" s="64" t="s">
        <v>253</v>
      </c>
    </row>
    <row r="31" spans="1:79" x14ac:dyDescent="0.25">
      <c r="A31" s="69" t="s">
        <v>49</v>
      </c>
      <c r="B31" s="63" t="s">
        <v>49</v>
      </c>
      <c r="C31" s="63" t="s">
        <v>49</v>
      </c>
      <c r="D31" s="63" t="s">
        <v>49</v>
      </c>
      <c r="E31" s="63" t="s">
        <v>49</v>
      </c>
      <c r="F31" s="64" t="s">
        <v>253</v>
      </c>
      <c r="G31" s="71" t="s">
        <v>253</v>
      </c>
      <c r="H31" s="72" t="s">
        <v>253</v>
      </c>
      <c r="I31" s="72" t="s">
        <v>253</v>
      </c>
      <c r="J31" s="91" t="s">
        <v>253</v>
      </c>
      <c r="K31" s="92" t="s">
        <v>253</v>
      </c>
      <c r="L31" s="73" t="s">
        <v>253</v>
      </c>
      <c r="M31" s="72" t="s">
        <v>253</v>
      </c>
      <c r="N31" s="92" t="s">
        <v>253</v>
      </c>
      <c r="P31" s="174" t="s">
        <v>51</v>
      </c>
      <c r="Q31" s="176"/>
      <c r="R31" s="176"/>
      <c r="S31" s="176"/>
      <c r="T31" s="207" t="s">
        <v>239</v>
      </c>
      <c r="U31" s="129"/>
      <c r="W31" s="96" t="s">
        <v>253</v>
      </c>
      <c r="X31" s="56" t="s">
        <v>253</v>
      </c>
      <c r="Y31" s="69">
        <v>11</v>
      </c>
      <c r="Z31" s="62" t="s">
        <v>164</v>
      </c>
      <c r="AA31" s="63" t="s">
        <v>49</v>
      </c>
      <c r="AB31" s="63" t="s">
        <v>49</v>
      </c>
      <c r="AC31" s="63">
        <v>11</v>
      </c>
      <c r="AD31" s="63" t="s">
        <v>49</v>
      </c>
      <c r="AE31" s="64">
        <v>11</v>
      </c>
      <c r="AF31" s="69" t="s">
        <v>264</v>
      </c>
      <c r="AG31" s="63">
        <v>15</v>
      </c>
      <c r="AH31" s="63" t="s">
        <v>253</v>
      </c>
      <c r="AI31" s="63" t="s">
        <v>911</v>
      </c>
      <c r="AJ31" s="63" t="s">
        <v>912</v>
      </c>
      <c r="AK31" s="63" t="s">
        <v>913</v>
      </c>
      <c r="AL31" s="63">
        <v>11879.52</v>
      </c>
      <c r="AM31" s="97" t="s">
        <v>164</v>
      </c>
      <c r="AN31" s="69" t="s">
        <v>2</v>
      </c>
      <c r="AO31" s="63">
        <v>173</v>
      </c>
      <c r="AP31" s="64">
        <v>171</v>
      </c>
      <c r="AR31" s="96" t="s">
        <v>910</v>
      </c>
      <c r="AS31" s="69">
        <v>0</v>
      </c>
      <c r="AT31" s="64" t="s">
        <v>903</v>
      </c>
      <c r="AU31" s="69">
        <v>0</v>
      </c>
      <c r="AV31" s="64">
        <v>0</v>
      </c>
      <c r="BA31" s="69" t="s">
        <v>164</v>
      </c>
      <c r="BB31" s="63" t="s">
        <v>110</v>
      </c>
      <c r="BC31" s="63" t="s">
        <v>824</v>
      </c>
      <c r="BD31" s="64">
        <v>1</v>
      </c>
      <c r="BE31" s="69" t="s">
        <v>253</v>
      </c>
      <c r="BF31" s="64" t="s">
        <v>253</v>
      </c>
      <c r="BH31" s="98">
        <v>26</v>
      </c>
      <c r="BI31" s="69" t="s">
        <v>315</v>
      </c>
      <c r="BJ31" s="64" t="s">
        <v>316</v>
      </c>
      <c r="BK31" s="69" t="s">
        <v>253</v>
      </c>
      <c r="BL31" s="63" t="s">
        <v>253</v>
      </c>
      <c r="BM31" s="63" t="s">
        <v>253</v>
      </c>
      <c r="BN31" s="63" t="s">
        <v>253</v>
      </c>
      <c r="BO31" s="63" t="s">
        <v>253</v>
      </c>
      <c r="BP31" s="63" t="s">
        <v>253</v>
      </c>
      <c r="BQ31" s="63" t="s">
        <v>164</v>
      </c>
      <c r="BR31" s="64"/>
      <c r="BS31" s="69" t="s">
        <v>164</v>
      </c>
      <c r="BT31" s="63" t="s">
        <v>253</v>
      </c>
      <c r="BU31" s="63" t="s">
        <v>253</v>
      </c>
      <c r="BV31" s="64"/>
      <c r="BW31" s="69" t="s">
        <v>164</v>
      </c>
      <c r="BX31" s="63" t="s">
        <v>164</v>
      </c>
      <c r="BY31" s="63" t="s">
        <v>253</v>
      </c>
      <c r="BZ31" s="63" t="s">
        <v>253</v>
      </c>
      <c r="CA31" s="64" t="s">
        <v>253</v>
      </c>
    </row>
    <row r="32" spans="1:79" x14ac:dyDescent="0.25">
      <c r="A32" s="69" t="s">
        <v>49</v>
      </c>
      <c r="B32" s="63" t="s">
        <v>49</v>
      </c>
      <c r="C32" s="63" t="s">
        <v>49</v>
      </c>
      <c r="D32" s="63" t="s">
        <v>49</v>
      </c>
      <c r="E32" s="63" t="s">
        <v>49</v>
      </c>
      <c r="F32" s="64" t="s">
        <v>253</v>
      </c>
      <c r="G32" s="71" t="s">
        <v>253</v>
      </c>
      <c r="H32" s="72" t="s">
        <v>253</v>
      </c>
      <c r="I32" s="72" t="s">
        <v>253</v>
      </c>
      <c r="J32" s="91" t="s">
        <v>253</v>
      </c>
      <c r="K32" s="92" t="s">
        <v>253</v>
      </c>
      <c r="L32" s="73" t="s">
        <v>253</v>
      </c>
      <c r="M32" s="72" t="s">
        <v>253</v>
      </c>
      <c r="N32" s="92" t="s">
        <v>253</v>
      </c>
      <c r="P32" s="147" t="s">
        <v>52</v>
      </c>
      <c r="Q32" s="148"/>
      <c r="R32" s="148"/>
      <c r="S32" s="148"/>
      <c r="T32" s="184" t="s">
        <v>240</v>
      </c>
      <c r="U32" s="132"/>
      <c r="W32" s="96" t="s">
        <v>253</v>
      </c>
      <c r="X32" s="56" t="s">
        <v>253</v>
      </c>
      <c r="Y32" s="69" t="s">
        <v>49</v>
      </c>
      <c r="Z32" s="62" t="s">
        <v>49</v>
      </c>
      <c r="AA32" s="63" t="s">
        <v>49</v>
      </c>
      <c r="AB32" s="63" t="s">
        <v>49</v>
      </c>
      <c r="AC32" s="63" t="s">
        <v>49</v>
      </c>
      <c r="AD32" s="63" t="s">
        <v>49</v>
      </c>
      <c r="AE32" s="64" t="s">
        <v>253</v>
      </c>
      <c r="AF32" s="69" t="s">
        <v>253</v>
      </c>
      <c r="AG32" s="63" t="s">
        <v>253</v>
      </c>
      <c r="AH32" s="63" t="s">
        <v>253</v>
      </c>
      <c r="AI32" s="63" t="s">
        <v>253</v>
      </c>
      <c r="AJ32" s="63" t="s">
        <v>253</v>
      </c>
      <c r="AK32" s="63" t="s">
        <v>253</v>
      </c>
      <c r="AL32" s="63" t="s">
        <v>253</v>
      </c>
      <c r="AM32" s="97" t="s">
        <v>253</v>
      </c>
      <c r="AN32" s="69" t="s">
        <v>253</v>
      </c>
      <c r="AO32" s="63" t="s">
        <v>253</v>
      </c>
      <c r="AP32" s="64" t="s">
        <v>253</v>
      </c>
      <c r="AR32" s="96" t="s">
        <v>914</v>
      </c>
      <c r="AS32" s="69" t="s">
        <v>915</v>
      </c>
      <c r="AT32" s="64" t="s">
        <v>916</v>
      </c>
      <c r="AU32" s="69">
        <v>45</v>
      </c>
      <c r="AV32" s="64">
        <v>0</v>
      </c>
      <c r="BA32" s="69" t="s">
        <v>164</v>
      </c>
      <c r="BB32" s="63" t="s">
        <v>110</v>
      </c>
      <c r="BC32" s="63" t="s">
        <v>824</v>
      </c>
      <c r="BD32" s="64">
        <v>1</v>
      </c>
      <c r="BE32" s="69" t="s">
        <v>253</v>
      </c>
      <c r="BF32" s="64" t="s">
        <v>253</v>
      </c>
      <c r="BH32" s="98">
        <v>27</v>
      </c>
      <c r="BI32" s="69" t="s">
        <v>317</v>
      </c>
      <c r="BJ32" s="64" t="s">
        <v>318</v>
      </c>
      <c r="BK32" s="69" t="s">
        <v>253</v>
      </c>
      <c r="BL32" s="63" t="s">
        <v>253</v>
      </c>
      <c r="BM32" s="63" t="s">
        <v>253</v>
      </c>
      <c r="BN32" s="63" t="s">
        <v>253</v>
      </c>
      <c r="BO32" s="63" t="s">
        <v>253</v>
      </c>
      <c r="BP32" s="63" t="s">
        <v>253</v>
      </c>
      <c r="BQ32" s="63" t="s">
        <v>164</v>
      </c>
      <c r="BR32" s="64"/>
      <c r="BS32" s="69" t="s">
        <v>253</v>
      </c>
      <c r="BT32" s="63" t="s">
        <v>253</v>
      </c>
      <c r="BU32" s="63" t="s">
        <v>253</v>
      </c>
      <c r="BV32" s="64"/>
      <c r="BW32" s="69" t="s">
        <v>164</v>
      </c>
      <c r="BX32" s="63" t="s">
        <v>164</v>
      </c>
      <c r="BY32" s="63" t="s">
        <v>253</v>
      </c>
      <c r="BZ32" s="63" t="s">
        <v>253</v>
      </c>
      <c r="CA32" s="64" t="s">
        <v>253</v>
      </c>
    </row>
    <row r="33" spans="1:79" x14ac:dyDescent="0.25">
      <c r="A33" s="69" t="s">
        <v>49</v>
      </c>
      <c r="B33" s="63" t="s">
        <v>49</v>
      </c>
      <c r="C33" s="63" t="s">
        <v>49</v>
      </c>
      <c r="D33" s="63" t="s">
        <v>49</v>
      </c>
      <c r="E33" s="63" t="s">
        <v>49</v>
      </c>
      <c r="F33" s="64" t="s">
        <v>253</v>
      </c>
      <c r="G33" s="71" t="s">
        <v>253</v>
      </c>
      <c r="H33" s="72" t="s">
        <v>253</v>
      </c>
      <c r="I33" s="72" t="s">
        <v>253</v>
      </c>
      <c r="J33" s="91" t="s">
        <v>253</v>
      </c>
      <c r="K33" s="92" t="s">
        <v>253</v>
      </c>
      <c r="L33" s="73" t="s">
        <v>253</v>
      </c>
      <c r="M33" s="72" t="s">
        <v>253</v>
      </c>
      <c r="N33" s="92" t="s">
        <v>253</v>
      </c>
      <c r="P33" s="147" t="s">
        <v>54</v>
      </c>
      <c r="Q33" s="148"/>
      <c r="R33" s="148"/>
      <c r="S33" s="148"/>
      <c r="T33" s="184">
        <v>3142</v>
      </c>
      <c r="U33" s="132"/>
      <c r="W33" s="96" t="s">
        <v>253</v>
      </c>
      <c r="X33" s="56" t="s">
        <v>253</v>
      </c>
      <c r="Y33" s="69" t="s">
        <v>49</v>
      </c>
      <c r="Z33" s="62" t="s">
        <v>49</v>
      </c>
      <c r="AA33" s="63" t="s">
        <v>49</v>
      </c>
      <c r="AB33" s="63" t="s">
        <v>49</v>
      </c>
      <c r="AC33" s="63" t="s">
        <v>49</v>
      </c>
      <c r="AD33" s="63" t="s">
        <v>49</v>
      </c>
      <c r="AE33" s="64" t="s">
        <v>253</v>
      </c>
      <c r="AF33" s="69" t="s">
        <v>253</v>
      </c>
      <c r="AG33" s="63" t="s">
        <v>253</v>
      </c>
      <c r="AH33" s="63" t="s">
        <v>253</v>
      </c>
      <c r="AI33" s="63" t="s">
        <v>253</v>
      </c>
      <c r="AJ33" s="63" t="s">
        <v>253</v>
      </c>
      <c r="AK33" s="63" t="s">
        <v>253</v>
      </c>
      <c r="AL33" s="63" t="s">
        <v>253</v>
      </c>
      <c r="AM33" s="97" t="s">
        <v>253</v>
      </c>
      <c r="AN33" s="69" t="s">
        <v>253</v>
      </c>
      <c r="AO33" s="63" t="s">
        <v>253</v>
      </c>
      <c r="AP33" s="64" t="s">
        <v>253</v>
      </c>
      <c r="AR33" s="96" t="s">
        <v>914</v>
      </c>
      <c r="AS33" s="69">
        <v>0</v>
      </c>
      <c r="AT33" s="64" t="s">
        <v>917</v>
      </c>
      <c r="AU33" s="69">
        <v>0</v>
      </c>
      <c r="AV33" s="64">
        <v>0</v>
      </c>
      <c r="BA33" s="68" t="s">
        <v>164</v>
      </c>
      <c r="BB33" s="60" t="s">
        <v>110</v>
      </c>
      <c r="BC33" s="60" t="s">
        <v>824</v>
      </c>
      <c r="BD33" s="61">
        <v>1</v>
      </c>
      <c r="BE33" s="68" t="s">
        <v>253</v>
      </c>
      <c r="BF33" s="61" t="s">
        <v>253</v>
      </c>
      <c r="BH33" s="98">
        <v>28</v>
      </c>
      <c r="BI33" s="69" t="s">
        <v>319</v>
      </c>
      <c r="BJ33" s="64" t="s">
        <v>320</v>
      </c>
      <c r="BK33" s="69" t="s">
        <v>253</v>
      </c>
      <c r="BL33" s="63" t="s">
        <v>253</v>
      </c>
      <c r="BM33" s="63" t="s">
        <v>164</v>
      </c>
      <c r="BN33" s="63" t="s">
        <v>253</v>
      </c>
      <c r="BO33" s="63" t="s">
        <v>253</v>
      </c>
      <c r="BP33" s="63" t="s">
        <v>253</v>
      </c>
      <c r="BQ33" s="63" t="s">
        <v>164</v>
      </c>
      <c r="BR33" s="64"/>
      <c r="BS33" s="69" t="s">
        <v>164</v>
      </c>
      <c r="BT33" s="63" t="s">
        <v>253</v>
      </c>
      <c r="BU33" s="63" t="s">
        <v>253</v>
      </c>
      <c r="BV33" s="64"/>
      <c r="BW33" s="69" t="s">
        <v>164</v>
      </c>
      <c r="BX33" s="63" t="s">
        <v>164</v>
      </c>
      <c r="BY33" s="63" t="s">
        <v>253</v>
      </c>
      <c r="BZ33" s="63" t="s">
        <v>253</v>
      </c>
      <c r="CA33" s="64" t="s">
        <v>253</v>
      </c>
    </row>
    <row r="34" spans="1:79" x14ac:dyDescent="0.25">
      <c r="A34" s="69" t="s">
        <v>49</v>
      </c>
      <c r="B34" s="63" t="s">
        <v>49</v>
      </c>
      <c r="C34" s="63" t="s">
        <v>49</v>
      </c>
      <c r="D34" s="63" t="s">
        <v>49</v>
      </c>
      <c r="E34" s="63" t="s">
        <v>49</v>
      </c>
      <c r="F34" s="64" t="s">
        <v>253</v>
      </c>
      <c r="G34" s="71" t="s">
        <v>253</v>
      </c>
      <c r="H34" s="72" t="s">
        <v>253</v>
      </c>
      <c r="I34" s="72" t="s">
        <v>253</v>
      </c>
      <c r="J34" s="91" t="s">
        <v>253</v>
      </c>
      <c r="K34" s="92" t="s">
        <v>253</v>
      </c>
      <c r="L34" s="73" t="s">
        <v>253</v>
      </c>
      <c r="M34" s="72" t="s">
        <v>253</v>
      </c>
      <c r="N34" s="92" t="s">
        <v>253</v>
      </c>
      <c r="P34" s="147" t="s">
        <v>55</v>
      </c>
      <c r="Q34" s="148"/>
      <c r="R34" s="148"/>
      <c r="S34" s="148"/>
      <c r="T34" s="184" t="s">
        <v>188</v>
      </c>
      <c r="U34" s="132"/>
      <c r="W34" s="96" t="s">
        <v>253</v>
      </c>
      <c r="X34" s="56" t="s">
        <v>253</v>
      </c>
      <c r="Y34" s="69" t="s">
        <v>49</v>
      </c>
      <c r="Z34" s="62" t="s">
        <v>49</v>
      </c>
      <c r="AA34" s="63" t="s">
        <v>49</v>
      </c>
      <c r="AB34" s="63" t="s">
        <v>49</v>
      </c>
      <c r="AC34" s="63" t="s">
        <v>49</v>
      </c>
      <c r="AD34" s="63" t="s">
        <v>49</v>
      </c>
      <c r="AE34" s="64" t="s">
        <v>253</v>
      </c>
      <c r="AF34" s="69" t="s">
        <v>253</v>
      </c>
      <c r="AG34" s="63" t="s">
        <v>253</v>
      </c>
      <c r="AH34" s="63" t="s">
        <v>253</v>
      </c>
      <c r="AI34" s="63" t="s">
        <v>253</v>
      </c>
      <c r="AJ34" s="63" t="s">
        <v>253</v>
      </c>
      <c r="AK34" s="63" t="s">
        <v>253</v>
      </c>
      <c r="AL34" s="63" t="s">
        <v>253</v>
      </c>
      <c r="AM34" s="97" t="s">
        <v>253</v>
      </c>
      <c r="AN34" s="69" t="s">
        <v>253</v>
      </c>
      <c r="AO34" s="63" t="s">
        <v>253</v>
      </c>
      <c r="AP34" s="64" t="s">
        <v>253</v>
      </c>
      <c r="AR34" s="96" t="s">
        <v>918</v>
      </c>
      <c r="AS34" s="69" t="s">
        <v>919</v>
      </c>
      <c r="AT34" s="64" t="s">
        <v>898</v>
      </c>
      <c r="AU34" s="69">
        <v>0</v>
      </c>
      <c r="AV34" s="64">
        <v>0</v>
      </c>
      <c r="BH34" s="98">
        <v>29</v>
      </c>
      <c r="BI34" s="69" t="s">
        <v>321</v>
      </c>
      <c r="BJ34" s="64" t="s">
        <v>322</v>
      </c>
      <c r="BK34" s="69" t="s">
        <v>253</v>
      </c>
      <c r="BL34" s="63" t="s">
        <v>164</v>
      </c>
      <c r="BM34" s="63" t="s">
        <v>164</v>
      </c>
      <c r="BN34" s="63" t="s">
        <v>253</v>
      </c>
      <c r="BO34" s="63" t="s">
        <v>253</v>
      </c>
      <c r="BP34" s="63" t="s">
        <v>253</v>
      </c>
      <c r="BQ34" s="63" t="s">
        <v>164</v>
      </c>
      <c r="BR34" s="64"/>
      <c r="BS34" s="69" t="s">
        <v>164</v>
      </c>
      <c r="BT34" s="63" t="s">
        <v>253</v>
      </c>
      <c r="BU34" s="63" t="s">
        <v>253</v>
      </c>
      <c r="BV34" s="64"/>
      <c r="BW34" s="69" t="s">
        <v>164</v>
      </c>
      <c r="BX34" s="63" t="s">
        <v>164</v>
      </c>
      <c r="BY34" s="63" t="s">
        <v>253</v>
      </c>
      <c r="BZ34" s="63" t="s">
        <v>253</v>
      </c>
      <c r="CA34" s="64" t="s">
        <v>253</v>
      </c>
    </row>
    <row r="35" spans="1:79" x14ac:dyDescent="0.25">
      <c r="A35" s="69" t="s">
        <v>49</v>
      </c>
      <c r="B35" s="63" t="s">
        <v>49</v>
      </c>
      <c r="C35" s="63" t="s">
        <v>49</v>
      </c>
      <c r="D35" s="63" t="s">
        <v>49</v>
      </c>
      <c r="E35" s="63" t="s">
        <v>49</v>
      </c>
      <c r="F35" s="64" t="s">
        <v>253</v>
      </c>
      <c r="G35" s="71" t="s">
        <v>253</v>
      </c>
      <c r="H35" s="72" t="s">
        <v>253</v>
      </c>
      <c r="I35" s="72" t="s">
        <v>253</v>
      </c>
      <c r="J35" s="91" t="s">
        <v>253</v>
      </c>
      <c r="K35" s="92" t="s">
        <v>253</v>
      </c>
      <c r="L35" s="73" t="s">
        <v>253</v>
      </c>
      <c r="M35" s="72" t="s">
        <v>253</v>
      </c>
      <c r="N35" s="92" t="s">
        <v>253</v>
      </c>
      <c r="P35" s="147" t="s">
        <v>58</v>
      </c>
      <c r="Q35" s="148"/>
      <c r="R35" s="148"/>
      <c r="S35" s="148"/>
      <c r="T35" s="184" t="s">
        <v>167</v>
      </c>
      <c r="U35" s="132"/>
      <c r="W35" s="96" t="s">
        <v>253</v>
      </c>
      <c r="X35" s="56" t="s">
        <v>253</v>
      </c>
      <c r="Y35" s="69" t="s">
        <v>49</v>
      </c>
      <c r="Z35" s="62" t="s">
        <v>49</v>
      </c>
      <c r="AA35" s="63" t="s">
        <v>49</v>
      </c>
      <c r="AB35" s="63" t="s">
        <v>49</v>
      </c>
      <c r="AC35" s="63" t="s">
        <v>49</v>
      </c>
      <c r="AD35" s="63" t="s">
        <v>49</v>
      </c>
      <c r="AE35" s="64" t="s">
        <v>253</v>
      </c>
      <c r="AF35" s="69" t="s">
        <v>253</v>
      </c>
      <c r="AG35" s="63" t="s">
        <v>253</v>
      </c>
      <c r="AH35" s="63" t="s">
        <v>253</v>
      </c>
      <c r="AI35" s="63" t="s">
        <v>253</v>
      </c>
      <c r="AJ35" s="63" t="s">
        <v>253</v>
      </c>
      <c r="AK35" s="63" t="s">
        <v>253</v>
      </c>
      <c r="AL35" s="63" t="s">
        <v>253</v>
      </c>
      <c r="AM35" s="97" t="s">
        <v>253</v>
      </c>
      <c r="AN35" s="69" t="s">
        <v>253</v>
      </c>
      <c r="AO35" s="63" t="s">
        <v>253</v>
      </c>
      <c r="AP35" s="64" t="s">
        <v>253</v>
      </c>
      <c r="AR35" s="96" t="s">
        <v>918</v>
      </c>
      <c r="AS35" s="69">
        <v>0</v>
      </c>
      <c r="AT35" s="64" t="s">
        <v>903</v>
      </c>
      <c r="AU35" s="69">
        <v>0</v>
      </c>
      <c r="AV35" s="64">
        <v>0</v>
      </c>
      <c r="BH35" s="98">
        <v>30</v>
      </c>
      <c r="BI35" s="69" t="s">
        <v>323</v>
      </c>
      <c r="BJ35" s="64" t="s">
        <v>324</v>
      </c>
      <c r="BK35" s="69" t="s">
        <v>253</v>
      </c>
      <c r="BL35" s="63" t="s">
        <v>253</v>
      </c>
      <c r="BM35" s="63" t="s">
        <v>253</v>
      </c>
      <c r="BN35" s="63" t="s">
        <v>253</v>
      </c>
      <c r="BO35" s="63" t="s">
        <v>253</v>
      </c>
      <c r="BP35" s="63" t="s">
        <v>253</v>
      </c>
      <c r="BQ35" s="63" t="s">
        <v>164</v>
      </c>
      <c r="BR35" s="64"/>
      <c r="BS35" s="69" t="s">
        <v>253</v>
      </c>
      <c r="BT35" s="63" t="s">
        <v>253</v>
      </c>
      <c r="BU35" s="63" t="s">
        <v>253</v>
      </c>
      <c r="BV35" s="64"/>
      <c r="BW35" s="69" t="s">
        <v>164</v>
      </c>
      <c r="BX35" s="63" t="s">
        <v>164</v>
      </c>
      <c r="BY35" s="63" t="s">
        <v>253</v>
      </c>
      <c r="BZ35" s="63" t="s">
        <v>253</v>
      </c>
      <c r="CA35" s="64" t="s">
        <v>253</v>
      </c>
    </row>
    <row r="36" spans="1:79" x14ac:dyDescent="0.25">
      <c r="A36" s="69" t="s">
        <v>49</v>
      </c>
      <c r="B36" s="63" t="s">
        <v>49</v>
      </c>
      <c r="C36" s="63" t="s">
        <v>49</v>
      </c>
      <c r="D36" s="63" t="s">
        <v>49</v>
      </c>
      <c r="E36" s="63" t="s">
        <v>49</v>
      </c>
      <c r="F36" s="64" t="s">
        <v>253</v>
      </c>
      <c r="G36" s="71" t="s">
        <v>253</v>
      </c>
      <c r="H36" s="72" t="s">
        <v>253</v>
      </c>
      <c r="I36" s="72" t="s">
        <v>253</v>
      </c>
      <c r="J36" s="91" t="s">
        <v>253</v>
      </c>
      <c r="K36" s="92" t="s">
        <v>253</v>
      </c>
      <c r="L36" s="73" t="s">
        <v>253</v>
      </c>
      <c r="M36" s="72" t="s">
        <v>253</v>
      </c>
      <c r="N36" s="92" t="s">
        <v>253</v>
      </c>
      <c r="P36" s="160" t="s">
        <v>59</v>
      </c>
      <c r="Q36" s="161"/>
      <c r="R36" s="161"/>
      <c r="S36" s="161"/>
      <c r="T36" s="204">
        <v>9870</v>
      </c>
      <c r="U36" s="135"/>
      <c r="W36" s="96" t="s">
        <v>253</v>
      </c>
      <c r="X36" s="56" t="s">
        <v>253</v>
      </c>
      <c r="Y36" s="69" t="s">
        <v>49</v>
      </c>
      <c r="Z36" s="62" t="s">
        <v>49</v>
      </c>
      <c r="AA36" s="63" t="s">
        <v>49</v>
      </c>
      <c r="AB36" s="63" t="s">
        <v>49</v>
      </c>
      <c r="AC36" s="63" t="s">
        <v>49</v>
      </c>
      <c r="AD36" s="63" t="s">
        <v>49</v>
      </c>
      <c r="AE36" s="64" t="s">
        <v>253</v>
      </c>
      <c r="AF36" s="69" t="s">
        <v>253</v>
      </c>
      <c r="AG36" s="63" t="s">
        <v>253</v>
      </c>
      <c r="AH36" s="63" t="s">
        <v>253</v>
      </c>
      <c r="AI36" s="63" t="s">
        <v>253</v>
      </c>
      <c r="AJ36" s="63" t="s">
        <v>253</v>
      </c>
      <c r="AK36" s="63" t="s">
        <v>253</v>
      </c>
      <c r="AL36" s="63" t="s">
        <v>253</v>
      </c>
      <c r="AM36" s="97" t="s">
        <v>253</v>
      </c>
      <c r="AN36" s="69" t="s">
        <v>253</v>
      </c>
      <c r="AO36" s="63" t="s">
        <v>253</v>
      </c>
      <c r="AP36" s="64" t="s">
        <v>253</v>
      </c>
      <c r="AR36" s="96" t="s">
        <v>920</v>
      </c>
      <c r="AS36" s="69" t="s">
        <v>921</v>
      </c>
      <c r="AT36" s="64" t="s">
        <v>922</v>
      </c>
      <c r="AU36" s="69">
        <v>24</v>
      </c>
      <c r="AV36" s="64">
        <v>2</v>
      </c>
      <c r="BH36" s="98">
        <v>31</v>
      </c>
      <c r="BI36" s="69" t="s">
        <v>325</v>
      </c>
      <c r="BJ36" s="64" t="s">
        <v>326</v>
      </c>
      <c r="BK36" s="69" t="s">
        <v>253</v>
      </c>
      <c r="BL36" s="63" t="s">
        <v>164</v>
      </c>
      <c r="BM36" s="63" t="s">
        <v>164</v>
      </c>
      <c r="BN36" s="63" t="s">
        <v>253</v>
      </c>
      <c r="BO36" s="63" t="s">
        <v>253</v>
      </c>
      <c r="BP36" s="63" t="s">
        <v>253</v>
      </c>
      <c r="BQ36" s="63" t="s">
        <v>164</v>
      </c>
      <c r="BR36" s="64"/>
      <c r="BS36" s="69" t="s">
        <v>164</v>
      </c>
      <c r="BT36" s="63" t="s">
        <v>253</v>
      </c>
      <c r="BU36" s="63" t="s">
        <v>253</v>
      </c>
      <c r="BV36" s="64"/>
      <c r="BW36" s="69" t="s">
        <v>164</v>
      </c>
      <c r="BX36" s="63" t="s">
        <v>164</v>
      </c>
      <c r="BY36" s="63" t="s">
        <v>253</v>
      </c>
      <c r="BZ36" s="63" t="s">
        <v>253</v>
      </c>
      <c r="CA36" s="64" t="s">
        <v>253</v>
      </c>
    </row>
    <row r="37" spans="1:79" x14ac:dyDescent="0.25">
      <c r="A37" s="69" t="s">
        <v>49</v>
      </c>
      <c r="B37" s="63" t="s">
        <v>49</v>
      </c>
      <c r="C37" s="63" t="s">
        <v>49</v>
      </c>
      <c r="D37" s="63" t="s">
        <v>49</v>
      </c>
      <c r="E37" s="63" t="s">
        <v>49</v>
      </c>
      <c r="F37" s="64" t="s">
        <v>253</v>
      </c>
      <c r="G37" s="71" t="s">
        <v>253</v>
      </c>
      <c r="H37" s="72" t="s">
        <v>253</v>
      </c>
      <c r="I37" s="72" t="s">
        <v>253</v>
      </c>
      <c r="J37" s="91" t="s">
        <v>253</v>
      </c>
      <c r="K37" s="92" t="s">
        <v>253</v>
      </c>
      <c r="L37" s="73" t="s">
        <v>253</v>
      </c>
      <c r="M37" s="72" t="s">
        <v>253</v>
      </c>
      <c r="N37" s="92" t="s">
        <v>253</v>
      </c>
      <c r="R37" s="109"/>
      <c r="W37" s="96" t="s">
        <v>253</v>
      </c>
      <c r="X37" s="56" t="s">
        <v>253</v>
      </c>
      <c r="Y37" s="69" t="s">
        <v>49</v>
      </c>
      <c r="Z37" s="62" t="s">
        <v>49</v>
      </c>
      <c r="AA37" s="63" t="s">
        <v>49</v>
      </c>
      <c r="AB37" s="63" t="s">
        <v>49</v>
      </c>
      <c r="AC37" s="63" t="s">
        <v>49</v>
      </c>
      <c r="AD37" s="63" t="s">
        <v>49</v>
      </c>
      <c r="AE37" s="64" t="s">
        <v>253</v>
      </c>
      <c r="AF37" s="69" t="s">
        <v>253</v>
      </c>
      <c r="AG37" s="63" t="s">
        <v>253</v>
      </c>
      <c r="AH37" s="63" t="s">
        <v>253</v>
      </c>
      <c r="AI37" s="63" t="s">
        <v>253</v>
      </c>
      <c r="AJ37" s="63" t="s">
        <v>253</v>
      </c>
      <c r="AK37" s="63" t="s">
        <v>253</v>
      </c>
      <c r="AL37" s="63" t="s">
        <v>253</v>
      </c>
      <c r="AM37" s="97" t="s">
        <v>253</v>
      </c>
      <c r="AN37" s="69" t="s">
        <v>253</v>
      </c>
      <c r="AO37" s="63" t="s">
        <v>253</v>
      </c>
      <c r="AP37" s="64" t="s">
        <v>253</v>
      </c>
      <c r="AR37" s="96" t="s">
        <v>920</v>
      </c>
      <c r="AS37" s="69">
        <v>0</v>
      </c>
      <c r="AT37" s="64" t="s">
        <v>923</v>
      </c>
      <c r="AU37" s="69">
        <v>0</v>
      </c>
      <c r="AV37" s="64">
        <v>-2</v>
      </c>
      <c r="BH37" s="98">
        <v>32</v>
      </c>
      <c r="BI37" s="69" t="s">
        <v>327</v>
      </c>
      <c r="BJ37" s="64" t="s">
        <v>328</v>
      </c>
      <c r="BK37" s="69" t="s">
        <v>253</v>
      </c>
      <c r="BL37" s="63" t="s">
        <v>164</v>
      </c>
      <c r="BM37" s="63" t="s">
        <v>164</v>
      </c>
      <c r="BN37" s="63" t="s">
        <v>253</v>
      </c>
      <c r="BO37" s="63" t="s">
        <v>253</v>
      </c>
      <c r="BP37" s="63" t="s">
        <v>253</v>
      </c>
      <c r="BQ37" s="63" t="s">
        <v>164</v>
      </c>
      <c r="BR37" s="64"/>
      <c r="BS37" s="69" t="s">
        <v>164</v>
      </c>
      <c r="BT37" s="63" t="s">
        <v>253</v>
      </c>
      <c r="BU37" s="63" t="s">
        <v>253</v>
      </c>
      <c r="BV37" s="64"/>
      <c r="BW37" s="69" t="s">
        <v>164</v>
      </c>
      <c r="BX37" s="63" t="s">
        <v>164</v>
      </c>
      <c r="BY37" s="63" t="s">
        <v>253</v>
      </c>
      <c r="BZ37" s="63" t="s">
        <v>253</v>
      </c>
      <c r="CA37" s="64" t="s">
        <v>253</v>
      </c>
    </row>
    <row r="38" spans="1:79" x14ac:dyDescent="0.25">
      <c r="A38" s="69" t="s">
        <v>49</v>
      </c>
      <c r="B38" s="63" t="s">
        <v>49</v>
      </c>
      <c r="C38" s="63" t="s">
        <v>49</v>
      </c>
      <c r="D38" s="63" t="s">
        <v>49</v>
      </c>
      <c r="E38" s="63" t="s">
        <v>49</v>
      </c>
      <c r="F38" s="64" t="s">
        <v>253</v>
      </c>
      <c r="G38" s="71" t="s">
        <v>253</v>
      </c>
      <c r="H38" s="72" t="s">
        <v>253</v>
      </c>
      <c r="I38" s="72" t="s">
        <v>253</v>
      </c>
      <c r="J38" s="91" t="s">
        <v>253</v>
      </c>
      <c r="K38" s="92" t="s">
        <v>253</v>
      </c>
      <c r="L38" s="73" t="s">
        <v>253</v>
      </c>
      <c r="M38" s="72" t="s">
        <v>253</v>
      </c>
      <c r="N38" s="92" t="s">
        <v>253</v>
      </c>
      <c r="P38" s="124" t="s">
        <v>60</v>
      </c>
      <c r="Q38" s="125"/>
      <c r="R38" s="125"/>
      <c r="S38" s="125"/>
      <c r="T38" s="125"/>
      <c r="U38" s="126"/>
      <c r="W38" s="96" t="s">
        <v>253</v>
      </c>
      <c r="X38" s="56" t="s">
        <v>253</v>
      </c>
      <c r="Y38" s="69" t="s">
        <v>49</v>
      </c>
      <c r="Z38" s="62" t="s">
        <v>49</v>
      </c>
      <c r="AA38" s="63" t="s">
        <v>49</v>
      </c>
      <c r="AB38" s="63" t="s">
        <v>49</v>
      </c>
      <c r="AC38" s="63" t="s">
        <v>49</v>
      </c>
      <c r="AD38" s="63" t="s">
        <v>49</v>
      </c>
      <c r="AE38" s="64" t="s">
        <v>253</v>
      </c>
      <c r="AF38" s="69" t="s">
        <v>253</v>
      </c>
      <c r="AG38" s="63" t="s">
        <v>253</v>
      </c>
      <c r="AH38" s="63" t="s">
        <v>253</v>
      </c>
      <c r="AI38" s="63" t="s">
        <v>253</v>
      </c>
      <c r="AJ38" s="63" t="s">
        <v>253</v>
      </c>
      <c r="AK38" s="63" t="s">
        <v>253</v>
      </c>
      <c r="AL38" s="63" t="s">
        <v>253</v>
      </c>
      <c r="AM38" s="97" t="s">
        <v>253</v>
      </c>
      <c r="AN38" s="69" t="s">
        <v>253</v>
      </c>
      <c r="AO38" s="63" t="s">
        <v>253</v>
      </c>
      <c r="AP38" s="64" t="s">
        <v>253</v>
      </c>
      <c r="AR38" s="96" t="s">
        <v>924</v>
      </c>
      <c r="AS38" s="69" t="s">
        <v>921</v>
      </c>
      <c r="AT38" s="64" t="s">
        <v>922</v>
      </c>
      <c r="AU38" s="69">
        <v>0</v>
      </c>
      <c r="AV38" s="64">
        <v>0</v>
      </c>
      <c r="BH38" s="98">
        <v>33</v>
      </c>
      <c r="BI38" s="69" t="s">
        <v>329</v>
      </c>
      <c r="BJ38" s="64" t="s">
        <v>330</v>
      </c>
      <c r="BK38" s="69" t="s">
        <v>253</v>
      </c>
      <c r="BL38" s="63" t="s">
        <v>253</v>
      </c>
      <c r="BM38" s="63" t="s">
        <v>164</v>
      </c>
      <c r="BN38" s="63" t="s">
        <v>253</v>
      </c>
      <c r="BO38" s="63" t="s">
        <v>253</v>
      </c>
      <c r="BP38" s="63" t="s">
        <v>253</v>
      </c>
      <c r="BQ38" s="63" t="s">
        <v>164</v>
      </c>
      <c r="BR38" s="64"/>
      <c r="BS38" s="69" t="s">
        <v>164</v>
      </c>
      <c r="BT38" s="63" t="s">
        <v>253</v>
      </c>
      <c r="BU38" s="63" t="s">
        <v>253</v>
      </c>
      <c r="BV38" s="64"/>
      <c r="BW38" s="69" t="s">
        <v>164</v>
      </c>
      <c r="BX38" s="63" t="s">
        <v>164</v>
      </c>
      <c r="BY38" s="63" t="s">
        <v>253</v>
      </c>
      <c r="BZ38" s="63" t="s">
        <v>253</v>
      </c>
      <c r="CA38" s="64" t="s">
        <v>253</v>
      </c>
    </row>
    <row r="39" spans="1:79" x14ac:dyDescent="0.25">
      <c r="A39" s="69" t="s">
        <v>49</v>
      </c>
      <c r="B39" s="63" t="s">
        <v>49</v>
      </c>
      <c r="C39" s="63" t="s">
        <v>49</v>
      </c>
      <c r="D39" s="63" t="s">
        <v>49</v>
      </c>
      <c r="E39" s="63" t="s">
        <v>49</v>
      </c>
      <c r="F39" s="64" t="s">
        <v>253</v>
      </c>
      <c r="G39" s="71" t="s">
        <v>253</v>
      </c>
      <c r="H39" s="72" t="s">
        <v>253</v>
      </c>
      <c r="I39" s="72" t="s">
        <v>253</v>
      </c>
      <c r="J39" s="91" t="s">
        <v>253</v>
      </c>
      <c r="K39" s="92" t="s">
        <v>253</v>
      </c>
      <c r="L39" s="73" t="s">
        <v>253</v>
      </c>
      <c r="M39" s="72" t="s">
        <v>253</v>
      </c>
      <c r="N39" s="92" t="s">
        <v>253</v>
      </c>
      <c r="P39" s="174" t="s">
        <v>51</v>
      </c>
      <c r="Q39" s="176"/>
      <c r="R39" s="176"/>
      <c r="S39" s="176"/>
      <c r="T39" s="207" t="s">
        <v>803</v>
      </c>
      <c r="U39" s="129"/>
      <c r="W39" s="96" t="s">
        <v>253</v>
      </c>
      <c r="X39" s="56" t="s">
        <v>253</v>
      </c>
      <c r="Y39" s="69" t="s">
        <v>49</v>
      </c>
      <c r="Z39" s="62" t="s">
        <v>49</v>
      </c>
      <c r="AA39" s="63" t="s">
        <v>49</v>
      </c>
      <c r="AB39" s="63" t="s">
        <v>49</v>
      </c>
      <c r="AC39" s="63" t="s">
        <v>49</v>
      </c>
      <c r="AD39" s="63" t="s">
        <v>49</v>
      </c>
      <c r="AE39" s="64" t="s">
        <v>253</v>
      </c>
      <c r="AF39" s="69" t="s">
        <v>253</v>
      </c>
      <c r="AG39" s="63" t="s">
        <v>253</v>
      </c>
      <c r="AH39" s="63" t="s">
        <v>253</v>
      </c>
      <c r="AI39" s="63" t="s">
        <v>253</v>
      </c>
      <c r="AJ39" s="63" t="s">
        <v>253</v>
      </c>
      <c r="AK39" s="63" t="s">
        <v>253</v>
      </c>
      <c r="AL39" s="63" t="s">
        <v>253</v>
      </c>
      <c r="AM39" s="97" t="s">
        <v>253</v>
      </c>
      <c r="AN39" s="69" t="s">
        <v>253</v>
      </c>
      <c r="AO39" s="63" t="s">
        <v>253</v>
      </c>
      <c r="AP39" s="64" t="s">
        <v>253</v>
      </c>
      <c r="AR39" s="96" t="s">
        <v>924</v>
      </c>
      <c r="AS39" s="69">
        <v>0</v>
      </c>
      <c r="AT39" s="64" t="s">
        <v>923</v>
      </c>
      <c r="AU39" s="69">
        <v>0</v>
      </c>
      <c r="AV39" s="64">
        <v>0</v>
      </c>
      <c r="BH39" s="98">
        <v>34</v>
      </c>
      <c r="BI39" s="69" t="s">
        <v>331</v>
      </c>
      <c r="BJ39" s="64" t="s">
        <v>332</v>
      </c>
      <c r="BK39" s="69" t="s">
        <v>253</v>
      </c>
      <c r="BL39" s="63" t="s">
        <v>253</v>
      </c>
      <c r="BM39" s="63" t="s">
        <v>164</v>
      </c>
      <c r="BN39" s="63" t="s">
        <v>253</v>
      </c>
      <c r="BO39" s="63" t="s">
        <v>253</v>
      </c>
      <c r="BP39" s="63" t="s">
        <v>253</v>
      </c>
      <c r="BQ39" s="63" t="s">
        <v>164</v>
      </c>
      <c r="BR39" s="64"/>
      <c r="BS39" s="69" t="s">
        <v>164</v>
      </c>
      <c r="BT39" s="63" t="s">
        <v>253</v>
      </c>
      <c r="BU39" s="63" t="s">
        <v>253</v>
      </c>
      <c r="BV39" s="64"/>
      <c r="BW39" s="69" t="s">
        <v>164</v>
      </c>
      <c r="BX39" s="63" t="s">
        <v>164</v>
      </c>
      <c r="BY39" s="63" t="s">
        <v>253</v>
      </c>
      <c r="BZ39" s="63" t="s">
        <v>253</v>
      </c>
      <c r="CA39" s="64" t="s">
        <v>253</v>
      </c>
    </row>
    <row r="40" spans="1:79" x14ac:dyDescent="0.25">
      <c r="A40" s="69" t="s">
        <v>49</v>
      </c>
      <c r="B40" s="63" t="s">
        <v>49</v>
      </c>
      <c r="C40" s="63" t="s">
        <v>49</v>
      </c>
      <c r="D40" s="63" t="s">
        <v>49</v>
      </c>
      <c r="E40" s="63" t="s">
        <v>49</v>
      </c>
      <c r="F40" s="64" t="s">
        <v>253</v>
      </c>
      <c r="G40" s="71" t="s">
        <v>253</v>
      </c>
      <c r="H40" s="72" t="s">
        <v>253</v>
      </c>
      <c r="I40" s="72" t="s">
        <v>253</v>
      </c>
      <c r="J40" s="91" t="s">
        <v>253</v>
      </c>
      <c r="K40" s="92" t="s">
        <v>253</v>
      </c>
      <c r="L40" s="73" t="s">
        <v>253</v>
      </c>
      <c r="M40" s="72" t="s">
        <v>253</v>
      </c>
      <c r="N40" s="92" t="s">
        <v>253</v>
      </c>
      <c r="P40" s="147" t="s">
        <v>61</v>
      </c>
      <c r="Q40" s="148"/>
      <c r="R40" s="148"/>
      <c r="S40" s="148"/>
      <c r="T40" s="184" t="s">
        <v>804</v>
      </c>
      <c r="U40" s="132"/>
      <c r="W40" s="96" t="s">
        <v>253</v>
      </c>
      <c r="X40" s="56" t="s">
        <v>253</v>
      </c>
      <c r="Y40" s="69" t="s">
        <v>49</v>
      </c>
      <c r="Z40" s="62" t="s">
        <v>49</v>
      </c>
      <c r="AA40" s="63" t="s">
        <v>49</v>
      </c>
      <c r="AB40" s="63" t="s">
        <v>49</v>
      </c>
      <c r="AC40" s="63" t="s">
        <v>49</v>
      </c>
      <c r="AD40" s="63" t="s">
        <v>49</v>
      </c>
      <c r="AE40" s="64" t="s">
        <v>253</v>
      </c>
      <c r="AF40" s="69" t="s">
        <v>253</v>
      </c>
      <c r="AG40" s="63" t="s">
        <v>253</v>
      </c>
      <c r="AH40" s="63" t="s">
        <v>253</v>
      </c>
      <c r="AI40" s="63" t="s">
        <v>253</v>
      </c>
      <c r="AJ40" s="63" t="s">
        <v>253</v>
      </c>
      <c r="AK40" s="63" t="s">
        <v>253</v>
      </c>
      <c r="AL40" s="63" t="s">
        <v>253</v>
      </c>
      <c r="AM40" s="97" t="s">
        <v>253</v>
      </c>
      <c r="AN40" s="69" t="s">
        <v>253</v>
      </c>
      <c r="AO40" s="63" t="s">
        <v>253</v>
      </c>
      <c r="AP40" s="64" t="s">
        <v>253</v>
      </c>
      <c r="AR40" s="96" t="s">
        <v>925</v>
      </c>
      <c r="AS40" s="69">
        <v>0</v>
      </c>
      <c r="AT40" s="64">
        <v>0</v>
      </c>
      <c r="AU40" s="69">
        <v>0</v>
      </c>
      <c r="AV40" s="64">
        <v>0</v>
      </c>
      <c r="BH40" s="98">
        <v>35</v>
      </c>
      <c r="BI40" s="69" t="s">
        <v>333</v>
      </c>
      <c r="BJ40" s="64" t="s">
        <v>334</v>
      </c>
      <c r="BK40" s="69" t="s">
        <v>253</v>
      </c>
      <c r="BL40" s="63" t="s">
        <v>253</v>
      </c>
      <c r="BM40" s="63" t="s">
        <v>253</v>
      </c>
      <c r="BN40" s="63" t="s">
        <v>253</v>
      </c>
      <c r="BO40" s="63" t="s">
        <v>253</v>
      </c>
      <c r="BP40" s="63" t="s">
        <v>253</v>
      </c>
      <c r="BQ40" s="63" t="s">
        <v>164</v>
      </c>
      <c r="BR40" s="64"/>
      <c r="BS40" s="69" t="s">
        <v>253</v>
      </c>
      <c r="BT40" s="63" t="s">
        <v>253</v>
      </c>
      <c r="BU40" s="63" t="s">
        <v>253</v>
      </c>
      <c r="BV40" s="64"/>
      <c r="BW40" s="69" t="s">
        <v>164</v>
      </c>
      <c r="BX40" s="63" t="s">
        <v>164</v>
      </c>
      <c r="BY40" s="63" t="s">
        <v>253</v>
      </c>
      <c r="BZ40" s="63" t="s">
        <v>253</v>
      </c>
      <c r="CA40" s="64" t="s">
        <v>253</v>
      </c>
    </row>
    <row r="41" spans="1:79" x14ac:dyDescent="0.25">
      <c r="A41" s="69" t="s">
        <v>49</v>
      </c>
      <c r="B41" s="63" t="s">
        <v>49</v>
      </c>
      <c r="C41" s="63" t="s">
        <v>49</v>
      </c>
      <c r="D41" s="63" t="s">
        <v>49</v>
      </c>
      <c r="E41" s="63" t="s">
        <v>49</v>
      </c>
      <c r="F41" s="64" t="s">
        <v>253</v>
      </c>
      <c r="G41" s="71" t="s">
        <v>253</v>
      </c>
      <c r="H41" s="72" t="s">
        <v>253</v>
      </c>
      <c r="I41" s="72" t="s">
        <v>253</v>
      </c>
      <c r="J41" s="91" t="s">
        <v>253</v>
      </c>
      <c r="K41" s="92" t="s">
        <v>253</v>
      </c>
      <c r="L41" s="73" t="s">
        <v>253</v>
      </c>
      <c r="M41" s="72" t="s">
        <v>253</v>
      </c>
      <c r="N41" s="92" t="s">
        <v>253</v>
      </c>
      <c r="P41" s="147" t="s">
        <v>62</v>
      </c>
      <c r="Q41" s="148"/>
      <c r="R41" s="148"/>
      <c r="S41" s="148"/>
      <c r="T41" s="184" t="s">
        <v>805</v>
      </c>
      <c r="U41" s="132"/>
      <c r="W41" s="96" t="s">
        <v>253</v>
      </c>
      <c r="X41" s="56" t="s">
        <v>253</v>
      </c>
      <c r="Y41" s="69" t="s">
        <v>49</v>
      </c>
      <c r="Z41" s="62" t="s">
        <v>49</v>
      </c>
      <c r="AA41" s="63" t="s">
        <v>49</v>
      </c>
      <c r="AB41" s="63" t="s">
        <v>49</v>
      </c>
      <c r="AC41" s="63" t="s">
        <v>49</v>
      </c>
      <c r="AD41" s="63" t="s">
        <v>49</v>
      </c>
      <c r="AE41" s="64" t="s">
        <v>253</v>
      </c>
      <c r="AF41" s="69" t="s">
        <v>253</v>
      </c>
      <c r="AG41" s="63" t="s">
        <v>253</v>
      </c>
      <c r="AH41" s="63" t="s">
        <v>253</v>
      </c>
      <c r="AI41" s="63" t="s">
        <v>253</v>
      </c>
      <c r="AJ41" s="63" t="s">
        <v>253</v>
      </c>
      <c r="AK41" s="63" t="s">
        <v>253</v>
      </c>
      <c r="AL41" s="63" t="s">
        <v>253</v>
      </c>
      <c r="AM41" s="97" t="s">
        <v>253</v>
      </c>
      <c r="AN41" s="69" t="s">
        <v>253</v>
      </c>
      <c r="AO41" s="63" t="s">
        <v>253</v>
      </c>
      <c r="AP41" s="64" t="s">
        <v>253</v>
      </c>
      <c r="AR41" s="96" t="s">
        <v>925</v>
      </c>
      <c r="AS41" s="69">
        <v>0</v>
      </c>
      <c r="AT41" s="64">
        <v>0</v>
      </c>
      <c r="AU41" s="69">
        <v>0</v>
      </c>
      <c r="AV41" s="64">
        <v>0</v>
      </c>
      <c r="BH41" s="98">
        <v>36</v>
      </c>
      <c r="BI41" s="69" t="s">
        <v>335</v>
      </c>
      <c r="BJ41" s="64" t="s">
        <v>336</v>
      </c>
      <c r="BK41" s="69" t="s">
        <v>253</v>
      </c>
      <c r="BL41" s="63" t="s">
        <v>253</v>
      </c>
      <c r="BM41" s="63" t="s">
        <v>253</v>
      </c>
      <c r="BN41" s="63" t="s">
        <v>253</v>
      </c>
      <c r="BO41" s="63" t="s">
        <v>253</v>
      </c>
      <c r="BP41" s="63" t="s">
        <v>253</v>
      </c>
      <c r="BQ41" s="63" t="s">
        <v>164</v>
      </c>
      <c r="BR41" s="64"/>
      <c r="BS41" s="69" t="s">
        <v>253</v>
      </c>
      <c r="BT41" s="63" t="s">
        <v>253</v>
      </c>
      <c r="BU41" s="63" t="s">
        <v>253</v>
      </c>
      <c r="BV41" s="64"/>
      <c r="BW41" s="69" t="s">
        <v>164</v>
      </c>
      <c r="BX41" s="63" t="s">
        <v>164</v>
      </c>
      <c r="BY41" s="63" t="s">
        <v>253</v>
      </c>
      <c r="BZ41" s="63" t="s">
        <v>253</v>
      </c>
      <c r="CA41" s="64" t="s">
        <v>253</v>
      </c>
    </row>
    <row r="42" spans="1:79" x14ac:dyDescent="0.25">
      <c r="A42" s="69" t="s">
        <v>49</v>
      </c>
      <c r="B42" s="63" t="s">
        <v>49</v>
      </c>
      <c r="C42" s="63" t="s">
        <v>49</v>
      </c>
      <c r="D42" s="63" t="s">
        <v>49</v>
      </c>
      <c r="E42" s="63" t="s">
        <v>49</v>
      </c>
      <c r="F42" s="64" t="s">
        <v>253</v>
      </c>
      <c r="G42" s="71" t="s">
        <v>253</v>
      </c>
      <c r="H42" s="72" t="s">
        <v>253</v>
      </c>
      <c r="I42" s="72" t="s">
        <v>253</v>
      </c>
      <c r="J42" s="91" t="s">
        <v>253</v>
      </c>
      <c r="K42" s="92" t="s">
        <v>253</v>
      </c>
      <c r="L42" s="73" t="s">
        <v>253</v>
      </c>
      <c r="M42" s="72" t="s">
        <v>253</v>
      </c>
      <c r="N42" s="92" t="s">
        <v>253</v>
      </c>
      <c r="P42" s="147" t="s">
        <v>63</v>
      </c>
      <c r="Q42" s="148"/>
      <c r="R42" s="148"/>
      <c r="S42" s="148"/>
      <c r="T42" s="202">
        <v>42202</v>
      </c>
      <c r="U42" s="203"/>
      <c r="W42" s="96" t="s">
        <v>253</v>
      </c>
      <c r="X42" s="56" t="s">
        <v>253</v>
      </c>
      <c r="Y42" s="69" t="s">
        <v>49</v>
      </c>
      <c r="Z42" s="62" t="s">
        <v>49</v>
      </c>
      <c r="AA42" s="63" t="s">
        <v>49</v>
      </c>
      <c r="AB42" s="63" t="s">
        <v>49</v>
      </c>
      <c r="AC42" s="63" t="s">
        <v>49</v>
      </c>
      <c r="AD42" s="63" t="s">
        <v>49</v>
      </c>
      <c r="AE42" s="64" t="s">
        <v>253</v>
      </c>
      <c r="AF42" s="69" t="s">
        <v>253</v>
      </c>
      <c r="AG42" s="63" t="s">
        <v>253</v>
      </c>
      <c r="AH42" s="63" t="s">
        <v>253</v>
      </c>
      <c r="AI42" s="63" t="s">
        <v>253</v>
      </c>
      <c r="AJ42" s="63" t="s">
        <v>253</v>
      </c>
      <c r="AK42" s="63" t="s">
        <v>253</v>
      </c>
      <c r="AL42" s="63" t="s">
        <v>253</v>
      </c>
      <c r="AM42" s="97" t="s">
        <v>253</v>
      </c>
      <c r="AN42" s="69" t="s">
        <v>253</v>
      </c>
      <c r="AO42" s="63" t="s">
        <v>253</v>
      </c>
      <c r="AP42" s="64" t="s">
        <v>253</v>
      </c>
      <c r="AR42" s="96" t="s">
        <v>926</v>
      </c>
      <c r="AS42" s="69">
        <v>0</v>
      </c>
      <c r="AT42" s="64">
        <v>0</v>
      </c>
      <c r="AU42" s="69">
        <v>0</v>
      </c>
      <c r="AV42" s="64">
        <v>0</v>
      </c>
      <c r="BH42" s="98">
        <v>37</v>
      </c>
      <c r="BI42" s="69" t="s">
        <v>337</v>
      </c>
      <c r="BJ42" s="64" t="s">
        <v>338</v>
      </c>
      <c r="BK42" s="69" t="s">
        <v>253</v>
      </c>
      <c r="BL42" s="63" t="s">
        <v>164</v>
      </c>
      <c r="BM42" s="63" t="s">
        <v>164</v>
      </c>
      <c r="BN42" s="63" t="s">
        <v>253</v>
      </c>
      <c r="BO42" s="63" t="s">
        <v>253</v>
      </c>
      <c r="BP42" s="63" t="s">
        <v>253</v>
      </c>
      <c r="BQ42" s="63" t="s">
        <v>164</v>
      </c>
      <c r="BR42" s="64"/>
      <c r="BS42" s="69" t="s">
        <v>164</v>
      </c>
      <c r="BT42" s="63" t="s">
        <v>253</v>
      </c>
      <c r="BU42" s="63" t="s">
        <v>253</v>
      </c>
      <c r="BV42" s="64"/>
      <c r="BW42" s="69" t="s">
        <v>164</v>
      </c>
      <c r="BX42" s="63" t="s">
        <v>164</v>
      </c>
      <c r="BY42" s="63" t="s">
        <v>253</v>
      </c>
      <c r="BZ42" s="63" t="s">
        <v>253</v>
      </c>
      <c r="CA42" s="64" t="s">
        <v>253</v>
      </c>
    </row>
    <row r="43" spans="1:79" x14ac:dyDescent="0.25">
      <c r="A43" s="69" t="s">
        <v>49</v>
      </c>
      <c r="B43" s="63" t="s">
        <v>49</v>
      </c>
      <c r="C43" s="63" t="s">
        <v>49</v>
      </c>
      <c r="D43" s="63" t="s">
        <v>49</v>
      </c>
      <c r="E43" s="63" t="s">
        <v>49</v>
      </c>
      <c r="F43" s="64" t="s">
        <v>253</v>
      </c>
      <c r="G43" s="71" t="s">
        <v>253</v>
      </c>
      <c r="H43" s="72" t="s">
        <v>253</v>
      </c>
      <c r="I43" s="72" t="s">
        <v>253</v>
      </c>
      <c r="J43" s="91" t="s">
        <v>253</v>
      </c>
      <c r="K43" s="92" t="s">
        <v>253</v>
      </c>
      <c r="L43" s="73" t="s">
        <v>253</v>
      </c>
      <c r="M43" s="72" t="s">
        <v>253</v>
      </c>
      <c r="N43" s="92" t="s">
        <v>253</v>
      </c>
      <c r="P43" s="147" t="s">
        <v>64</v>
      </c>
      <c r="Q43" s="148"/>
      <c r="R43" s="148"/>
      <c r="S43" s="148"/>
      <c r="T43" s="184" t="s">
        <v>806</v>
      </c>
      <c r="U43" s="132"/>
      <c r="W43" s="96" t="s">
        <v>253</v>
      </c>
      <c r="X43" s="56" t="s">
        <v>253</v>
      </c>
      <c r="Y43" s="69" t="s">
        <v>49</v>
      </c>
      <c r="Z43" s="62" t="s">
        <v>49</v>
      </c>
      <c r="AA43" s="63" t="s">
        <v>49</v>
      </c>
      <c r="AB43" s="63" t="s">
        <v>49</v>
      </c>
      <c r="AC43" s="63" t="s">
        <v>49</v>
      </c>
      <c r="AD43" s="63" t="s">
        <v>49</v>
      </c>
      <c r="AE43" s="64" t="s">
        <v>253</v>
      </c>
      <c r="AF43" s="69" t="s">
        <v>253</v>
      </c>
      <c r="AG43" s="63" t="s">
        <v>253</v>
      </c>
      <c r="AH43" s="63" t="s">
        <v>253</v>
      </c>
      <c r="AI43" s="63" t="s">
        <v>253</v>
      </c>
      <c r="AJ43" s="63" t="s">
        <v>253</v>
      </c>
      <c r="AK43" s="63" t="s">
        <v>253</v>
      </c>
      <c r="AL43" s="63" t="s">
        <v>253</v>
      </c>
      <c r="AM43" s="97" t="s">
        <v>253</v>
      </c>
      <c r="AN43" s="69" t="s">
        <v>253</v>
      </c>
      <c r="AO43" s="63" t="s">
        <v>253</v>
      </c>
      <c r="AP43" s="64" t="s">
        <v>253</v>
      </c>
      <c r="AR43" s="96" t="s">
        <v>926</v>
      </c>
      <c r="AS43" s="69">
        <v>0</v>
      </c>
      <c r="AT43" s="64">
        <v>0</v>
      </c>
      <c r="AU43" s="69">
        <v>0</v>
      </c>
      <c r="AV43" s="64">
        <v>0</v>
      </c>
      <c r="BH43" s="98">
        <v>38</v>
      </c>
      <c r="BI43" s="69" t="s">
        <v>339</v>
      </c>
      <c r="BJ43" s="64" t="s">
        <v>340</v>
      </c>
      <c r="BK43" s="69" t="s">
        <v>253</v>
      </c>
      <c r="BL43" s="63" t="s">
        <v>253</v>
      </c>
      <c r="BM43" s="63" t="s">
        <v>253</v>
      </c>
      <c r="BN43" s="63" t="s">
        <v>253</v>
      </c>
      <c r="BO43" s="63" t="s">
        <v>253</v>
      </c>
      <c r="BP43" s="63" t="s">
        <v>253</v>
      </c>
      <c r="BQ43" s="63" t="s">
        <v>164</v>
      </c>
      <c r="BR43" s="64"/>
      <c r="BS43" s="69" t="s">
        <v>253</v>
      </c>
      <c r="BT43" s="63" t="s">
        <v>253</v>
      </c>
      <c r="BU43" s="63" t="s">
        <v>253</v>
      </c>
      <c r="BV43" s="64"/>
      <c r="BW43" s="69" t="s">
        <v>164</v>
      </c>
      <c r="BX43" s="63" t="s">
        <v>164</v>
      </c>
      <c r="BY43" s="63" t="s">
        <v>253</v>
      </c>
      <c r="BZ43" s="63" t="s">
        <v>253</v>
      </c>
      <c r="CA43" s="64" t="s">
        <v>253</v>
      </c>
    </row>
    <row r="44" spans="1:79" x14ac:dyDescent="0.25">
      <c r="A44" s="69" t="s">
        <v>49</v>
      </c>
      <c r="B44" s="63" t="s">
        <v>49</v>
      </c>
      <c r="C44" s="63" t="s">
        <v>49</v>
      </c>
      <c r="D44" s="63" t="s">
        <v>49</v>
      </c>
      <c r="E44" s="63" t="s">
        <v>49</v>
      </c>
      <c r="F44" s="64" t="s">
        <v>253</v>
      </c>
      <c r="G44" s="71" t="s">
        <v>253</v>
      </c>
      <c r="H44" s="72" t="s">
        <v>253</v>
      </c>
      <c r="I44" s="72" t="s">
        <v>253</v>
      </c>
      <c r="J44" s="91" t="s">
        <v>253</v>
      </c>
      <c r="K44" s="92" t="s">
        <v>253</v>
      </c>
      <c r="L44" s="73" t="s">
        <v>253</v>
      </c>
      <c r="M44" s="72" t="s">
        <v>253</v>
      </c>
      <c r="N44" s="92" t="s">
        <v>253</v>
      </c>
      <c r="P44" s="160" t="s">
        <v>65</v>
      </c>
      <c r="Q44" s="161"/>
      <c r="R44" s="161"/>
      <c r="S44" s="161"/>
      <c r="T44" s="204">
        <v>392.97999999999956</v>
      </c>
      <c r="U44" s="135"/>
      <c r="W44" s="96" t="s">
        <v>253</v>
      </c>
      <c r="X44" s="56" t="s">
        <v>253</v>
      </c>
      <c r="Y44" s="69" t="s">
        <v>49</v>
      </c>
      <c r="Z44" s="62" t="s">
        <v>49</v>
      </c>
      <c r="AA44" s="63" t="s">
        <v>49</v>
      </c>
      <c r="AB44" s="63" t="s">
        <v>49</v>
      </c>
      <c r="AC44" s="63" t="s">
        <v>49</v>
      </c>
      <c r="AD44" s="63" t="s">
        <v>49</v>
      </c>
      <c r="AE44" s="64" t="s">
        <v>253</v>
      </c>
      <c r="AF44" s="69" t="s">
        <v>253</v>
      </c>
      <c r="AG44" s="63" t="s">
        <v>253</v>
      </c>
      <c r="AH44" s="63" t="s">
        <v>253</v>
      </c>
      <c r="AI44" s="63" t="s">
        <v>253</v>
      </c>
      <c r="AJ44" s="63" t="s">
        <v>253</v>
      </c>
      <c r="AK44" s="63" t="s">
        <v>253</v>
      </c>
      <c r="AL44" s="63" t="s">
        <v>253</v>
      </c>
      <c r="AM44" s="97" t="s">
        <v>253</v>
      </c>
      <c r="AN44" s="69" t="s">
        <v>253</v>
      </c>
      <c r="AO44" s="63" t="s">
        <v>253</v>
      </c>
      <c r="AP44" s="64" t="s">
        <v>253</v>
      </c>
      <c r="AR44" s="96" t="s">
        <v>927</v>
      </c>
      <c r="AS44" s="69" t="s">
        <v>915</v>
      </c>
      <c r="AT44" s="64" t="s">
        <v>898</v>
      </c>
      <c r="AU44" s="69">
        <v>0</v>
      </c>
      <c r="AV44" s="64">
        <v>0</v>
      </c>
      <c r="BH44" s="98">
        <v>39</v>
      </c>
      <c r="BI44" s="69" t="s">
        <v>341</v>
      </c>
      <c r="BJ44" s="64" t="s">
        <v>342</v>
      </c>
      <c r="BK44" s="69" t="s">
        <v>253</v>
      </c>
      <c r="BL44" s="63" t="s">
        <v>164</v>
      </c>
      <c r="BM44" s="63" t="s">
        <v>164</v>
      </c>
      <c r="BN44" s="63" t="s">
        <v>253</v>
      </c>
      <c r="BO44" s="63" t="s">
        <v>253</v>
      </c>
      <c r="BP44" s="63" t="s">
        <v>253</v>
      </c>
      <c r="BQ44" s="63" t="s">
        <v>164</v>
      </c>
      <c r="BR44" s="64"/>
      <c r="BS44" s="69" t="s">
        <v>164</v>
      </c>
      <c r="BT44" s="63" t="s">
        <v>253</v>
      </c>
      <c r="BU44" s="63" t="s">
        <v>253</v>
      </c>
      <c r="BV44" s="64"/>
      <c r="BW44" s="69" t="s">
        <v>164</v>
      </c>
      <c r="BX44" s="63" t="s">
        <v>164</v>
      </c>
      <c r="BY44" s="63" t="s">
        <v>253</v>
      </c>
      <c r="BZ44" s="63" t="s">
        <v>253</v>
      </c>
      <c r="CA44" s="64" t="s">
        <v>253</v>
      </c>
    </row>
    <row r="45" spans="1:79" x14ac:dyDescent="0.25">
      <c r="A45" s="69" t="s">
        <v>49</v>
      </c>
      <c r="B45" s="63" t="s">
        <v>49</v>
      </c>
      <c r="C45" s="63" t="s">
        <v>49</v>
      </c>
      <c r="D45" s="63" t="s">
        <v>49</v>
      </c>
      <c r="E45" s="63" t="s">
        <v>49</v>
      </c>
      <c r="F45" s="64" t="s">
        <v>253</v>
      </c>
      <c r="G45" s="71" t="s">
        <v>253</v>
      </c>
      <c r="H45" s="72" t="s">
        <v>253</v>
      </c>
      <c r="I45" s="72" t="s">
        <v>253</v>
      </c>
      <c r="J45" s="91" t="s">
        <v>253</v>
      </c>
      <c r="K45" s="92" t="s">
        <v>253</v>
      </c>
      <c r="L45" s="73" t="s">
        <v>253</v>
      </c>
      <c r="M45" s="72" t="s">
        <v>253</v>
      </c>
      <c r="N45" s="92" t="s">
        <v>253</v>
      </c>
      <c r="P45" s="124" t="s">
        <v>66</v>
      </c>
      <c r="Q45" s="125"/>
      <c r="R45" s="125"/>
      <c r="S45" s="125"/>
      <c r="T45" s="125"/>
      <c r="U45" s="126"/>
      <c r="W45" s="96" t="s">
        <v>253</v>
      </c>
      <c r="X45" s="56" t="s">
        <v>253</v>
      </c>
      <c r="Y45" s="69" t="s">
        <v>49</v>
      </c>
      <c r="Z45" s="62" t="s">
        <v>49</v>
      </c>
      <c r="AA45" s="63" t="s">
        <v>49</v>
      </c>
      <c r="AB45" s="63" t="s">
        <v>49</v>
      </c>
      <c r="AC45" s="63" t="s">
        <v>49</v>
      </c>
      <c r="AD45" s="63" t="s">
        <v>49</v>
      </c>
      <c r="AE45" s="64" t="s">
        <v>253</v>
      </c>
      <c r="AF45" s="69" t="s">
        <v>253</v>
      </c>
      <c r="AG45" s="63" t="s">
        <v>253</v>
      </c>
      <c r="AH45" s="63" t="s">
        <v>253</v>
      </c>
      <c r="AI45" s="63" t="s">
        <v>253</v>
      </c>
      <c r="AJ45" s="63" t="s">
        <v>253</v>
      </c>
      <c r="AK45" s="63" t="s">
        <v>253</v>
      </c>
      <c r="AL45" s="63" t="s">
        <v>253</v>
      </c>
      <c r="AM45" s="97" t="s">
        <v>253</v>
      </c>
      <c r="AN45" s="69" t="s">
        <v>253</v>
      </c>
      <c r="AO45" s="63" t="s">
        <v>253</v>
      </c>
      <c r="AP45" s="64" t="s">
        <v>253</v>
      </c>
      <c r="AR45" s="96" t="s">
        <v>927</v>
      </c>
      <c r="AS45" s="69">
        <v>0</v>
      </c>
      <c r="AT45" s="64" t="s">
        <v>903</v>
      </c>
      <c r="AU45" s="69">
        <v>0</v>
      </c>
      <c r="AV45" s="64">
        <v>0</v>
      </c>
      <c r="BH45" s="98">
        <v>40</v>
      </c>
      <c r="BI45" s="69" t="s">
        <v>343</v>
      </c>
      <c r="BJ45" s="64" t="s">
        <v>344</v>
      </c>
      <c r="BK45" s="69" t="s">
        <v>253</v>
      </c>
      <c r="BL45" s="63" t="s">
        <v>253</v>
      </c>
      <c r="BM45" s="63" t="s">
        <v>253</v>
      </c>
      <c r="BN45" s="63" t="s">
        <v>253</v>
      </c>
      <c r="BO45" s="63" t="s">
        <v>253</v>
      </c>
      <c r="BP45" s="63" t="s">
        <v>253</v>
      </c>
      <c r="BQ45" s="63" t="s">
        <v>164</v>
      </c>
      <c r="BR45" s="64"/>
      <c r="BS45" s="69" t="s">
        <v>253</v>
      </c>
      <c r="BT45" s="63" t="s">
        <v>253</v>
      </c>
      <c r="BU45" s="63" t="s">
        <v>253</v>
      </c>
      <c r="BV45" s="64"/>
      <c r="BW45" s="69" t="s">
        <v>164</v>
      </c>
      <c r="BX45" s="63" t="s">
        <v>164</v>
      </c>
      <c r="BY45" s="63" t="s">
        <v>253</v>
      </c>
      <c r="BZ45" s="63" t="s">
        <v>253</v>
      </c>
      <c r="CA45" s="64" t="s">
        <v>253</v>
      </c>
    </row>
    <row r="46" spans="1:79" x14ac:dyDescent="0.25">
      <c r="A46" s="69" t="s">
        <v>49</v>
      </c>
      <c r="B46" s="63" t="s">
        <v>49</v>
      </c>
      <c r="C46" s="63" t="s">
        <v>49</v>
      </c>
      <c r="D46" s="63" t="s">
        <v>49</v>
      </c>
      <c r="E46" s="63" t="s">
        <v>49</v>
      </c>
      <c r="F46" s="64" t="s">
        <v>253</v>
      </c>
      <c r="G46" s="71" t="s">
        <v>253</v>
      </c>
      <c r="H46" s="72" t="s">
        <v>253</v>
      </c>
      <c r="I46" s="72" t="s">
        <v>253</v>
      </c>
      <c r="J46" s="91" t="s">
        <v>253</v>
      </c>
      <c r="K46" s="92" t="s">
        <v>253</v>
      </c>
      <c r="L46" s="73" t="s">
        <v>253</v>
      </c>
      <c r="M46" s="72" t="s">
        <v>253</v>
      </c>
      <c r="N46" s="92" t="s">
        <v>253</v>
      </c>
      <c r="P46" s="174" t="s">
        <v>51</v>
      </c>
      <c r="Q46" s="176"/>
      <c r="R46" s="176"/>
      <c r="S46" s="176"/>
      <c r="T46" s="207" t="s">
        <v>928</v>
      </c>
      <c r="U46" s="129"/>
      <c r="W46" s="96" t="s">
        <v>253</v>
      </c>
      <c r="X46" s="56" t="s">
        <v>253</v>
      </c>
      <c r="Y46" s="69" t="s">
        <v>49</v>
      </c>
      <c r="Z46" s="62" t="s">
        <v>49</v>
      </c>
      <c r="AA46" s="63" t="s">
        <v>49</v>
      </c>
      <c r="AB46" s="63" t="s">
        <v>49</v>
      </c>
      <c r="AC46" s="63" t="s">
        <v>49</v>
      </c>
      <c r="AD46" s="63" t="s">
        <v>49</v>
      </c>
      <c r="AE46" s="64" t="s">
        <v>253</v>
      </c>
      <c r="AF46" s="69" t="s">
        <v>253</v>
      </c>
      <c r="AG46" s="63" t="s">
        <v>253</v>
      </c>
      <c r="AH46" s="63" t="s">
        <v>253</v>
      </c>
      <c r="AI46" s="63" t="s">
        <v>253</v>
      </c>
      <c r="AJ46" s="63" t="s">
        <v>253</v>
      </c>
      <c r="AK46" s="63" t="s">
        <v>253</v>
      </c>
      <c r="AL46" s="63" t="s">
        <v>253</v>
      </c>
      <c r="AM46" s="97" t="s">
        <v>253</v>
      </c>
      <c r="AN46" s="69" t="s">
        <v>253</v>
      </c>
      <c r="AO46" s="63" t="s">
        <v>253</v>
      </c>
      <c r="AP46" s="64" t="s">
        <v>253</v>
      </c>
      <c r="AR46" s="96" t="s">
        <v>929</v>
      </c>
      <c r="AS46" s="69" t="s">
        <v>930</v>
      </c>
      <c r="AT46" s="64" t="s">
        <v>898</v>
      </c>
      <c r="AU46" s="69">
        <v>0</v>
      </c>
      <c r="AV46" s="64">
        <v>0</v>
      </c>
      <c r="BH46" s="98">
        <v>41</v>
      </c>
      <c r="BI46" s="69" t="s">
        <v>345</v>
      </c>
      <c r="BJ46" s="64" t="s">
        <v>346</v>
      </c>
      <c r="BK46" s="69" t="s">
        <v>253</v>
      </c>
      <c r="BL46" s="63" t="s">
        <v>253</v>
      </c>
      <c r="BM46" s="63" t="s">
        <v>253</v>
      </c>
      <c r="BN46" s="63" t="s">
        <v>253</v>
      </c>
      <c r="BO46" s="63" t="s">
        <v>253</v>
      </c>
      <c r="BP46" s="63" t="s">
        <v>253</v>
      </c>
      <c r="BQ46" s="63" t="s">
        <v>164</v>
      </c>
      <c r="BR46" s="64"/>
      <c r="BS46" s="69" t="s">
        <v>253</v>
      </c>
      <c r="BT46" s="63" t="s">
        <v>253</v>
      </c>
      <c r="BU46" s="63" t="s">
        <v>253</v>
      </c>
      <c r="BV46" s="64"/>
      <c r="BW46" s="69" t="s">
        <v>164</v>
      </c>
      <c r="BX46" s="63" t="s">
        <v>164</v>
      </c>
      <c r="BY46" s="63" t="s">
        <v>253</v>
      </c>
      <c r="BZ46" s="63" t="s">
        <v>253</v>
      </c>
      <c r="CA46" s="64" t="s">
        <v>253</v>
      </c>
    </row>
    <row r="47" spans="1:79" x14ac:dyDescent="0.25">
      <c r="A47" s="69" t="s">
        <v>49</v>
      </c>
      <c r="B47" s="63" t="s">
        <v>49</v>
      </c>
      <c r="C47" s="63" t="s">
        <v>49</v>
      </c>
      <c r="D47" s="63" t="s">
        <v>49</v>
      </c>
      <c r="E47" s="63" t="s">
        <v>49</v>
      </c>
      <c r="F47" s="64" t="s">
        <v>253</v>
      </c>
      <c r="G47" s="71" t="s">
        <v>253</v>
      </c>
      <c r="H47" s="72" t="s">
        <v>253</v>
      </c>
      <c r="I47" s="72" t="s">
        <v>253</v>
      </c>
      <c r="J47" s="91" t="s">
        <v>253</v>
      </c>
      <c r="K47" s="92" t="s">
        <v>253</v>
      </c>
      <c r="L47" s="73" t="s">
        <v>253</v>
      </c>
      <c r="M47" s="72" t="s">
        <v>253</v>
      </c>
      <c r="N47" s="92" t="s">
        <v>253</v>
      </c>
      <c r="P47" s="147" t="s">
        <v>61</v>
      </c>
      <c r="Q47" s="148"/>
      <c r="R47" s="148"/>
      <c r="S47" s="148"/>
      <c r="T47" s="205" t="s">
        <v>879</v>
      </c>
      <c r="U47" s="206"/>
      <c r="W47" s="96" t="s">
        <v>253</v>
      </c>
      <c r="X47" s="56" t="s">
        <v>253</v>
      </c>
      <c r="Y47" s="69" t="s">
        <v>49</v>
      </c>
      <c r="Z47" s="62" t="s">
        <v>49</v>
      </c>
      <c r="AA47" s="63" t="s">
        <v>49</v>
      </c>
      <c r="AB47" s="63" t="s">
        <v>49</v>
      </c>
      <c r="AC47" s="63" t="s">
        <v>49</v>
      </c>
      <c r="AD47" s="63" t="s">
        <v>49</v>
      </c>
      <c r="AE47" s="64" t="s">
        <v>253</v>
      </c>
      <c r="AF47" s="69" t="s">
        <v>253</v>
      </c>
      <c r="AG47" s="63" t="s">
        <v>253</v>
      </c>
      <c r="AH47" s="63" t="s">
        <v>253</v>
      </c>
      <c r="AI47" s="63" t="s">
        <v>253</v>
      </c>
      <c r="AJ47" s="63" t="s">
        <v>253</v>
      </c>
      <c r="AK47" s="63" t="s">
        <v>253</v>
      </c>
      <c r="AL47" s="63" t="s">
        <v>253</v>
      </c>
      <c r="AM47" s="97" t="s">
        <v>253</v>
      </c>
      <c r="AN47" s="69" t="s">
        <v>253</v>
      </c>
      <c r="AO47" s="63" t="s">
        <v>253</v>
      </c>
      <c r="AP47" s="64" t="s">
        <v>253</v>
      </c>
      <c r="AR47" s="110" t="s">
        <v>929</v>
      </c>
      <c r="AS47" s="68">
        <v>0</v>
      </c>
      <c r="AT47" s="61" t="s">
        <v>903</v>
      </c>
      <c r="AU47" s="68">
        <v>0</v>
      </c>
      <c r="AV47" s="61">
        <v>0</v>
      </c>
      <c r="BH47" s="98">
        <v>42</v>
      </c>
      <c r="BI47" s="69" t="s">
        <v>347</v>
      </c>
      <c r="BJ47" s="64" t="s">
        <v>348</v>
      </c>
      <c r="BK47" s="69" t="s">
        <v>253</v>
      </c>
      <c r="BL47" s="63" t="s">
        <v>164</v>
      </c>
      <c r="BM47" s="63" t="s">
        <v>164</v>
      </c>
      <c r="BN47" s="63" t="s">
        <v>253</v>
      </c>
      <c r="BO47" s="63" t="s">
        <v>253</v>
      </c>
      <c r="BP47" s="63" t="s">
        <v>253</v>
      </c>
      <c r="BQ47" s="63" t="s">
        <v>164</v>
      </c>
      <c r="BR47" s="64"/>
      <c r="BS47" s="69" t="s">
        <v>164</v>
      </c>
      <c r="BT47" s="63" t="s">
        <v>253</v>
      </c>
      <c r="BU47" s="63" t="s">
        <v>253</v>
      </c>
      <c r="BV47" s="64"/>
      <c r="BW47" s="69" t="s">
        <v>164</v>
      </c>
      <c r="BX47" s="63" t="s">
        <v>164</v>
      </c>
      <c r="BY47" s="63" t="s">
        <v>253</v>
      </c>
      <c r="BZ47" s="63" t="s">
        <v>253</v>
      </c>
      <c r="CA47" s="64" t="s">
        <v>253</v>
      </c>
    </row>
    <row r="48" spans="1:79" x14ac:dyDescent="0.25">
      <c r="A48" s="69" t="s">
        <v>49</v>
      </c>
      <c r="B48" s="63" t="s">
        <v>49</v>
      </c>
      <c r="C48" s="63" t="s">
        <v>49</v>
      </c>
      <c r="D48" s="63" t="s">
        <v>49</v>
      </c>
      <c r="E48" s="63" t="s">
        <v>49</v>
      </c>
      <c r="F48" s="64" t="s">
        <v>253</v>
      </c>
      <c r="G48" s="71" t="s">
        <v>253</v>
      </c>
      <c r="H48" s="72" t="s">
        <v>253</v>
      </c>
      <c r="I48" s="72" t="s">
        <v>253</v>
      </c>
      <c r="J48" s="91" t="s">
        <v>253</v>
      </c>
      <c r="K48" s="92" t="s">
        <v>253</v>
      </c>
      <c r="L48" s="73" t="s">
        <v>253</v>
      </c>
      <c r="M48" s="72" t="s">
        <v>253</v>
      </c>
      <c r="N48" s="92" t="s">
        <v>253</v>
      </c>
      <c r="P48" s="147" t="s">
        <v>62</v>
      </c>
      <c r="Q48" s="148"/>
      <c r="R48" s="148"/>
      <c r="S48" s="148"/>
      <c r="T48" s="205" t="s">
        <v>880</v>
      </c>
      <c r="U48" s="206"/>
      <c r="W48" s="96" t="s">
        <v>253</v>
      </c>
      <c r="X48" s="56" t="s">
        <v>253</v>
      </c>
      <c r="Y48" s="69" t="s">
        <v>49</v>
      </c>
      <c r="Z48" s="62" t="s">
        <v>49</v>
      </c>
      <c r="AA48" s="63" t="s">
        <v>49</v>
      </c>
      <c r="AB48" s="63" t="s">
        <v>49</v>
      </c>
      <c r="AC48" s="63" t="s">
        <v>49</v>
      </c>
      <c r="AD48" s="63" t="s">
        <v>49</v>
      </c>
      <c r="AE48" s="64" t="s">
        <v>253</v>
      </c>
      <c r="AF48" s="69" t="s">
        <v>253</v>
      </c>
      <c r="AG48" s="63" t="s">
        <v>253</v>
      </c>
      <c r="AH48" s="63" t="s">
        <v>253</v>
      </c>
      <c r="AI48" s="63" t="s">
        <v>253</v>
      </c>
      <c r="AJ48" s="63" t="s">
        <v>253</v>
      </c>
      <c r="AK48" s="63" t="s">
        <v>253</v>
      </c>
      <c r="AL48" s="63" t="s">
        <v>253</v>
      </c>
      <c r="AM48" s="97" t="s">
        <v>253</v>
      </c>
      <c r="AN48" s="69" t="s">
        <v>253</v>
      </c>
      <c r="AO48" s="63" t="s">
        <v>253</v>
      </c>
      <c r="AP48" s="64" t="s">
        <v>253</v>
      </c>
      <c r="BH48" s="98">
        <v>43</v>
      </c>
      <c r="BI48" s="69" t="s">
        <v>349</v>
      </c>
      <c r="BJ48" s="64" t="s">
        <v>350</v>
      </c>
      <c r="BK48" s="69" t="s">
        <v>253</v>
      </c>
      <c r="BL48" s="63" t="s">
        <v>164</v>
      </c>
      <c r="BM48" s="63" t="s">
        <v>164</v>
      </c>
      <c r="BN48" s="63" t="s">
        <v>253</v>
      </c>
      <c r="BO48" s="63" t="s">
        <v>253</v>
      </c>
      <c r="BP48" s="63" t="s">
        <v>253</v>
      </c>
      <c r="BQ48" s="63" t="s">
        <v>164</v>
      </c>
      <c r="BR48" s="64"/>
      <c r="BS48" s="69" t="s">
        <v>164</v>
      </c>
      <c r="BT48" s="63" t="s">
        <v>253</v>
      </c>
      <c r="BU48" s="63" t="s">
        <v>253</v>
      </c>
      <c r="BV48" s="64"/>
      <c r="BW48" s="69" t="s">
        <v>164</v>
      </c>
      <c r="BX48" s="63" t="s">
        <v>164</v>
      </c>
      <c r="BY48" s="63" t="s">
        <v>253</v>
      </c>
      <c r="BZ48" s="63" t="s">
        <v>253</v>
      </c>
      <c r="CA48" s="64" t="s">
        <v>253</v>
      </c>
    </row>
    <row r="49" spans="1:79" x14ac:dyDescent="0.25">
      <c r="A49" s="101" t="s">
        <v>49</v>
      </c>
      <c r="B49" s="102" t="s">
        <v>49</v>
      </c>
      <c r="C49" s="102" t="s">
        <v>49</v>
      </c>
      <c r="D49" s="102" t="s">
        <v>49</v>
      </c>
      <c r="E49" s="102" t="s">
        <v>49</v>
      </c>
      <c r="F49" s="104" t="s">
        <v>253</v>
      </c>
      <c r="G49" s="101" t="s">
        <v>253</v>
      </c>
      <c r="H49" s="102" t="s">
        <v>253</v>
      </c>
      <c r="I49" s="102" t="s">
        <v>253</v>
      </c>
      <c r="J49" s="103" t="s">
        <v>253</v>
      </c>
      <c r="K49" s="61" t="s">
        <v>253</v>
      </c>
      <c r="L49" s="59" t="s">
        <v>253</v>
      </c>
      <c r="M49" s="60" t="s">
        <v>253</v>
      </c>
      <c r="N49" s="61" t="s">
        <v>253</v>
      </c>
      <c r="P49" s="147" t="s">
        <v>64</v>
      </c>
      <c r="Q49" s="148"/>
      <c r="R49" s="148"/>
      <c r="S49" s="148"/>
      <c r="T49" s="184" t="s">
        <v>806</v>
      </c>
      <c r="U49" s="132"/>
      <c r="W49" s="110" t="s">
        <v>253</v>
      </c>
      <c r="X49" s="57" t="s">
        <v>253</v>
      </c>
      <c r="Y49" s="68" t="s">
        <v>49</v>
      </c>
      <c r="Z49" s="59" t="s">
        <v>49</v>
      </c>
      <c r="AA49" s="60" t="s">
        <v>49</v>
      </c>
      <c r="AB49" s="60" t="s">
        <v>49</v>
      </c>
      <c r="AC49" s="60" t="s">
        <v>49</v>
      </c>
      <c r="AD49" s="60" t="s">
        <v>49</v>
      </c>
      <c r="AE49" s="61" t="s">
        <v>253</v>
      </c>
      <c r="AF49" s="68" t="s">
        <v>253</v>
      </c>
      <c r="AG49" s="60" t="s">
        <v>253</v>
      </c>
      <c r="AH49" s="60" t="s">
        <v>253</v>
      </c>
      <c r="AI49" s="60" t="s">
        <v>253</v>
      </c>
      <c r="AJ49" s="60" t="s">
        <v>253</v>
      </c>
      <c r="AK49" s="60" t="s">
        <v>253</v>
      </c>
      <c r="AL49" s="60" t="s">
        <v>253</v>
      </c>
      <c r="AM49" s="111" t="s">
        <v>253</v>
      </c>
      <c r="AN49" s="68" t="s">
        <v>253</v>
      </c>
      <c r="AO49" s="60" t="s">
        <v>253</v>
      </c>
      <c r="AP49" s="61" t="s">
        <v>253</v>
      </c>
      <c r="BH49" s="98">
        <v>44</v>
      </c>
      <c r="BI49" s="69" t="s">
        <v>351</v>
      </c>
      <c r="BJ49" s="64" t="s">
        <v>352</v>
      </c>
      <c r="BK49" s="69" t="s">
        <v>253</v>
      </c>
      <c r="BL49" s="63" t="s">
        <v>253</v>
      </c>
      <c r="BM49" s="63" t="s">
        <v>253</v>
      </c>
      <c r="BN49" s="63" t="s">
        <v>253</v>
      </c>
      <c r="BO49" s="63" t="s">
        <v>253</v>
      </c>
      <c r="BP49" s="63" t="s">
        <v>253</v>
      </c>
      <c r="BQ49" s="63" t="s">
        <v>164</v>
      </c>
      <c r="BR49" s="64"/>
      <c r="BS49" s="69" t="s">
        <v>253</v>
      </c>
      <c r="BT49" s="63" t="s">
        <v>253</v>
      </c>
      <c r="BU49" s="63" t="s">
        <v>253</v>
      </c>
      <c r="BV49" s="64"/>
      <c r="BW49" s="69" t="s">
        <v>164</v>
      </c>
      <c r="BX49" s="63" t="s">
        <v>164</v>
      </c>
      <c r="BY49" s="63" t="s">
        <v>253</v>
      </c>
      <c r="BZ49" s="63" t="s">
        <v>253</v>
      </c>
      <c r="CA49" s="64" t="s">
        <v>253</v>
      </c>
    </row>
    <row r="50" spans="1:79" x14ac:dyDescent="0.25">
      <c r="A50" s="193" t="s">
        <v>192</v>
      </c>
      <c r="B50" s="194"/>
      <c r="C50" s="194"/>
      <c r="D50" s="195"/>
      <c r="E50" s="193" t="s">
        <v>193</v>
      </c>
      <c r="F50" s="194"/>
      <c r="G50" s="194"/>
      <c r="H50" s="195"/>
      <c r="I50" s="193" t="s">
        <v>24</v>
      </c>
      <c r="J50" s="194"/>
      <c r="K50" s="197"/>
      <c r="L50" s="201"/>
      <c r="M50" s="54"/>
      <c r="N50" s="112"/>
      <c r="P50" s="160" t="s">
        <v>65</v>
      </c>
      <c r="Q50" s="161"/>
      <c r="R50" s="161"/>
      <c r="S50" s="161"/>
      <c r="T50" s="204">
        <v>886.45000000000073</v>
      </c>
      <c r="U50" s="135"/>
      <c r="BH50" s="98">
        <v>45</v>
      </c>
      <c r="BI50" s="69" t="s">
        <v>353</v>
      </c>
      <c r="BJ50" s="64" t="s">
        <v>354</v>
      </c>
      <c r="BK50" s="69" t="s">
        <v>253</v>
      </c>
      <c r="BL50" s="63" t="s">
        <v>253</v>
      </c>
      <c r="BM50" s="63" t="s">
        <v>164</v>
      </c>
      <c r="BN50" s="63" t="s">
        <v>253</v>
      </c>
      <c r="BO50" s="63" t="s">
        <v>253</v>
      </c>
      <c r="BP50" s="63" t="s">
        <v>253</v>
      </c>
      <c r="BQ50" s="63" t="s">
        <v>164</v>
      </c>
      <c r="BR50" s="64"/>
      <c r="BS50" s="69" t="s">
        <v>164</v>
      </c>
      <c r="BT50" s="63" t="s">
        <v>253</v>
      </c>
      <c r="BU50" s="63" t="s">
        <v>253</v>
      </c>
      <c r="BV50" s="64"/>
      <c r="BW50" s="69" t="s">
        <v>164</v>
      </c>
      <c r="BX50" s="63" t="s">
        <v>164</v>
      </c>
      <c r="BY50" s="63" t="s">
        <v>253</v>
      </c>
      <c r="BZ50" s="63" t="s">
        <v>253</v>
      </c>
      <c r="CA50" s="64" t="s">
        <v>253</v>
      </c>
    </row>
    <row r="51" spans="1:79" x14ac:dyDescent="0.25">
      <c r="A51" s="70">
        <v>1</v>
      </c>
      <c r="B51" s="66" t="s">
        <v>818</v>
      </c>
      <c r="C51" s="66" t="s">
        <v>819</v>
      </c>
      <c r="D51" s="67" t="s">
        <v>246</v>
      </c>
      <c r="E51" s="70">
        <v>1</v>
      </c>
      <c r="F51" s="66" t="s">
        <v>851</v>
      </c>
      <c r="G51" s="66" t="s">
        <v>852</v>
      </c>
      <c r="H51" s="67" t="s">
        <v>853</v>
      </c>
      <c r="I51" s="70">
        <v>1</v>
      </c>
      <c r="J51" s="66" t="s">
        <v>818</v>
      </c>
      <c r="K51" s="66" t="s">
        <v>819</v>
      </c>
      <c r="L51" s="67" t="s">
        <v>246</v>
      </c>
      <c r="M51" s="54"/>
      <c r="N51" s="54"/>
      <c r="AR51" s="124" t="s">
        <v>69</v>
      </c>
      <c r="AS51" s="125"/>
      <c r="AT51" s="125"/>
      <c r="AU51" s="125"/>
      <c r="AV51" s="126"/>
      <c r="BH51" s="98">
        <v>46</v>
      </c>
      <c r="BI51" s="69" t="s">
        <v>355</v>
      </c>
      <c r="BJ51" s="64" t="s">
        <v>356</v>
      </c>
      <c r="BK51" s="69" t="s">
        <v>253</v>
      </c>
      <c r="BL51" s="63" t="s">
        <v>253</v>
      </c>
      <c r="BM51" s="63" t="s">
        <v>253</v>
      </c>
      <c r="BN51" s="63" t="s">
        <v>253</v>
      </c>
      <c r="BO51" s="63" t="s">
        <v>253</v>
      </c>
      <c r="BP51" s="63" t="s">
        <v>253</v>
      </c>
      <c r="BQ51" s="63" t="s">
        <v>164</v>
      </c>
      <c r="BR51" s="64"/>
      <c r="BS51" s="69" t="s">
        <v>253</v>
      </c>
      <c r="BT51" s="63" t="s">
        <v>253</v>
      </c>
      <c r="BU51" s="63" t="s">
        <v>253</v>
      </c>
      <c r="BV51" s="64"/>
      <c r="BW51" s="69" t="s">
        <v>164</v>
      </c>
      <c r="BX51" s="63" t="s">
        <v>164</v>
      </c>
      <c r="BY51" s="63" t="s">
        <v>253</v>
      </c>
      <c r="BZ51" s="63" t="s">
        <v>253</v>
      </c>
      <c r="CA51" s="64" t="s">
        <v>253</v>
      </c>
    </row>
    <row r="52" spans="1:79" x14ac:dyDescent="0.25">
      <c r="A52" s="69">
        <v>2</v>
      </c>
      <c r="B52" s="63" t="s">
        <v>825</v>
      </c>
      <c r="C52" s="63" t="s">
        <v>826</v>
      </c>
      <c r="D52" s="64" t="s">
        <v>247</v>
      </c>
      <c r="E52" s="69">
        <v>2</v>
      </c>
      <c r="F52" s="63" t="s">
        <v>860</v>
      </c>
      <c r="G52" s="63" t="s">
        <v>861</v>
      </c>
      <c r="H52" s="64" t="s">
        <v>853</v>
      </c>
      <c r="I52" s="69">
        <v>2</v>
      </c>
      <c r="J52" s="63" t="s">
        <v>825</v>
      </c>
      <c r="K52" s="63" t="s">
        <v>826</v>
      </c>
      <c r="L52" s="64" t="s">
        <v>247</v>
      </c>
      <c r="M52" s="54"/>
      <c r="N52" s="54"/>
      <c r="P52" s="124" t="s">
        <v>67</v>
      </c>
      <c r="Q52" s="125"/>
      <c r="R52" s="125"/>
      <c r="S52" s="125"/>
      <c r="T52" s="125"/>
      <c r="U52" s="126"/>
      <c r="X52" s="124" t="s">
        <v>192</v>
      </c>
      <c r="Y52" s="126"/>
      <c r="Z52" s="124" t="s">
        <v>193</v>
      </c>
      <c r="AA52" s="126"/>
      <c r="AB52" s="124" t="s">
        <v>24</v>
      </c>
      <c r="AC52" s="126"/>
      <c r="AD52" s="124" t="s">
        <v>236</v>
      </c>
      <c r="AE52" s="126"/>
      <c r="AF52" s="193" t="s">
        <v>237</v>
      </c>
      <c r="AG52" s="194"/>
      <c r="AH52" s="194"/>
      <c r="AI52" s="195"/>
      <c r="AR52" s="178">
        <v>183</v>
      </c>
      <c r="AS52" s="179"/>
      <c r="AT52" s="179"/>
      <c r="AU52" s="179"/>
      <c r="AV52" s="180"/>
      <c r="BH52" s="98">
        <v>47</v>
      </c>
      <c r="BI52" s="69" t="s">
        <v>357</v>
      </c>
      <c r="BJ52" s="64" t="s">
        <v>358</v>
      </c>
      <c r="BK52" s="69" t="s">
        <v>253</v>
      </c>
      <c r="BL52" s="63" t="s">
        <v>253</v>
      </c>
      <c r="BM52" s="63" t="s">
        <v>253</v>
      </c>
      <c r="BN52" s="63" t="s">
        <v>253</v>
      </c>
      <c r="BO52" s="63" t="s">
        <v>253</v>
      </c>
      <c r="BP52" s="63" t="s">
        <v>253</v>
      </c>
      <c r="BQ52" s="63" t="s">
        <v>164</v>
      </c>
      <c r="BR52" s="64"/>
      <c r="BS52" s="69" t="s">
        <v>253</v>
      </c>
      <c r="BT52" s="63" t="s">
        <v>253</v>
      </c>
      <c r="BU52" s="63" t="s">
        <v>253</v>
      </c>
      <c r="BV52" s="64"/>
      <c r="BW52" s="69" t="s">
        <v>164</v>
      </c>
      <c r="BX52" s="63" t="s">
        <v>164</v>
      </c>
      <c r="BY52" s="63" t="s">
        <v>253</v>
      </c>
      <c r="BZ52" s="63" t="s">
        <v>253</v>
      </c>
      <c r="CA52" s="64" t="s">
        <v>253</v>
      </c>
    </row>
    <row r="53" spans="1:79" x14ac:dyDescent="0.25">
      <c r="A53" s="69">
        <v>3</v>
      </c>
      <c r="B53" s="63" t="s">
        <v>830</v>
      </c>
      <c r="C53" s="63" t="s">
        <v>831</v>
      </c>
      <c r="D53" s="64" t="s">
        <v>248</v>
      </c>
      <c r="E53" s="69" t="s">
        <v>253</v>
      </c>
      <c r="F53" s="63" t="s">
        <v>49</v>
      </c>
      <c r="G53" s="63" t="s">
        <v>49</v>
      </c>
      <c r="H53" s="64" t="s">
        <v>49</v>
      </c>
      <c r="I53" s="69">
        <v>3</v>
      </c>
      <c r="J53" s="63" t="s">
        <v>830</v>
      </c>
      <c r="K53" s="63" t="s">
        <v>831</v>
      </c>
      <c r="L53" s="64" t="s">
        <v>248</v>
      </c>
      <c r="M53" s="54"/>
      <c r="N53" s="54"/>
      <c r="P53" s="174" t="s">
        <v>183</v>
      </c>
      <c r="Q53" s="176"/>
      <c r="R53" s="176"/>
      <c r="S53" s="142" t="s">
        <v>242</v>
      </c>
      <c r="T53" s="142"/>
      <c r="U53" s="208"/>
      <c r="X53" s="70">
        <v>1</v>
      </c>
      <c r="Y53" s="67" t="s">
        <v>254</v>
      </c>
      <c r="Z53" s="70">
        <v>1</v>
      </c>
      <c r="AA53" s="67" t="s">
        <v>821</v>
      </c>
      <c r="AB53" s="70">
        <v>1</v>
      </c>
      <c r="AC53" s="67" t="s">
        <v>254</v>
      </c>
      <c r="AD53" s="70">
        <v>1</v>
      </c>
      <c r="AE53" s="67" t="s">
        <v>821</v>
      </c>
      <c r="AF53" s="70">
        <v>1</v>
      </c>
      <c r="AG53" s="66" t="s">
        <v>834</v>
      </c>
      <c r="AH53" s="66" t="s">
        <v>835</v>
      </c>
      <c r="AI53" s="67" t="s">
        <v>836</v>
      </c>
      <c r="BH53" s="98">
        <v>48</v>
      </c>
      <c r="BI53" s="69" t="s">
        <v>359</v>
      </c>
      <c r="BJ53" s="64" t="s">
        <v>360</v>
      </c>
      <c r="BK53" s="69" t="s">
        <v>253</v>
      </c>
      <c r="BL53" s="63" t="s">
        <v>253</v>
      </c>
      <c r="BM53" s="63" t="s">
        <v>164</v>
      </c>
      <c r="BN53" s="63" t="s">
        <v>253</v>
      </c>
      <c r="BO53" s="63" t="s">
        <v>253</v>
      </c>
      <c r="BP53" s="63" t="s">
        <v>253</v>
      </c>
      <c r="BQ53" s="63" t="s">
        <v>164</v>
      </c>
      <c r="BR53" s="64"/>
      <c r="BS53" s="69" t="s">
        <v>164</v>
      </c>
      <c r="BT53" s="63" t="s">
        <v>253</v>
      </c>
      <c r="BU53" s="63" t="s">
        <v>253</v>
      </c>
      <c r="BV53" s="64"/>
      <c r="BW53" s="69" t="s">
        <v>164</v>
      </c>
      <c r="BX53" s="63" t="s">
        <v>164</v>
      </c>
      <c r="BY53" s="63" t="s">
        <v>253</v>
      </c>
      <c r="BZ53" s="63" t="s">
        <v>253</v>
      </c>
      <c r="CA53" s="64" t="s">
        <v>253</v>
      </c>
    </row>
    <row r="54" spans="1:79" x14ac:dyDescent="0.25">
      <c r="A54" s="69">
        <v>4</v>
      </c>
      <c r="B54" s="63" t="s">
        <v>830</v>
      </c>
      <c r="C54" s="63" t="s">
        <v>832</v>
      </c>
      <c r="D54" s="64" t="s">
        <v>249</v>
      </c>
      <c r="E54" s="69" t="s">
        <v>253</v>
      </c>
      <c r="F54" s="63" t="s">
        <v>49</v>
      </c>
      <c r="G54" s="63" t="s">
        <v>49</v>
      </c>
      <c r="H54" s="64" t="s">
        <v>49</v>
      </c>
      <c r="I54" s="69">
        <v>4</v>
      </c>
      <c r="J54" s="63" t="s">
        <v>830</v>
      </c>
      <c r="K54" s="63" t="s">
        <v>832</v>
      </c>
      <c r="L54" s="64" t="s">
        <v>249</v>
      </c>
      <c r="M54" s="54"/>
      <c r="N54" s="54"/>
      <c r="P54" s="147" t="s">
        <v>184</v>
      </c>
      <c r="Q54" s="148"/>
      <c r="R54" s="148"/>
      <c r="S54" s="144" t="s">
        <v>244</v>
      </c>
      <c r="T54" s="144"/>
      <c r="U54" s="165"/>
      <c r="X54" s="69">
        <v>2</v>
      </c>
      <c r="Y54" s="64" t="s">
        <v>255</v>
      </c>
      <c r="Z54" s="69">
        <v>2</v>
      </c>
      <c r="AA54" s="64" t="s">
        <v>833</v>
      </c>
      <c r="AB54" s="69">
        <v>2</v>
      </c>
      <c r="AC54" s="64" t="s">
        <v>255</v>
      </c>
      <c r="AD54" s="69">
        <v>2</v>
      </c>
      <c r="AE54" s="64" t="s">
        <v>833</v>
      </c>
      <c r="AF54" s="69">
        <v>2</v>
      </c>
      <c r="AG54" s="63" t="s">
        <v>841</v>
      </c>
      <c r="AH54" s="63" t="s">
        <v>835</v>
      </c>
      <c r="AI54" s="64" t="s">
        <v>836</v>
      </c>
      <c r="BH54" s="98">
        <v>49</v>
      </c>
      <c r="BI54" s="69" t="s">
        <v>361</v>
      </c>
      <c r="BJ54" s="64" t="s">
        <v>362</v>
      </c>
      <c r="BK54" s="69" t="s">
        <v>253</v>
      </c>
      <c r="BL54" s="63" t="s">
        <v>253</v>
      </c>
      <c r="BM54" s="63" t="s">
        <v>253</v>
      </c>
      <c r="BN54" s="63" t="s">
        <v>253</v>
      </c>
      <c r="BO54" s="63" t="s">
        <v>253</v>
      </c>
      <c r="BP54" s="63" t="s">
        <v>253</v>
      </c>
      <c r="BQ54" s="63" t="s">
        <v>164</v>
      </c>
      <c r="BR54" s="64"/>
      <c r="BS54" s="69" t="s">
        <v>253</v>
      </c>
      <c r="BT54" s="63" t="s">
        <v>253</v>
      </c>
      <c r="BU54" s="63" t="s">
        <v>253</v>
      </c>
      <c r="BV54" s="64"/>
      <c r="BW54" s="69" t="s">
        <v>164</v>
      </c>
      <c r="BX54" s="63" t="s">
        <v>164</v>
      </c>
      <c r="BY54" s="63" t="s">
        <v>253</v>
      </c>
      <c r="BZ54" s="63" t="s">
        <v>253</v>
      </c>
      <c r="CA54" s="64" t="s">
        <v>253</v>
      </c>
    </row>
    <row r="55" spans="1:79" x14ac:dyDescent="0.25">
      <c r="A55" s="69">
        <v>5</v>
      </c>
      <c r="B55" s="63" t="s">
        <v>837</v>
      </c>
      <c r="C55" s="63" t="s">
        <v>838</v>
      </c>
      <c r="D55" s="64" t="s">
        <v>250</v>
      </c>
      <c r="E55" s="69" t="s">
        <v>253</v>
      </c>
      <c r="F55" s="63" t="s">
        <v>49</v>
      </c>
      <c r="G55" s="63" t="s">
        <v>49</v>
      </c>
      <c r="H55" s="64" t="s">
        <v>49</v>
      </c>
      <c r="I55" s="69">
        <v>5</v>
      </c>
      <c r="J55" s="63" t="s">
        <v>837</v>
      </c>
      <c r="K55" s="63" t="s">
        <v>838</v>
      </c>
      <c r="L55" s="64" t="s">
        <v>250</v>
      </c>
      <c r="M55" s="54"/>
      <c r="N55" s="54"/>
      <c r="P55" s="147" t="s">
        <v>185</v>
      </c>
      <c r="Q55" s="148"/>
      <c r="R55" s="148"/>
      <c r="S55" s="144" t="s">
        <v>243</v>
      </c>
      <c r="T55" s="144"/>
      <c r="U55" s="165"/>
      <c r="X55" s="69">
        <v>3</v>
      </c>
      <c r="Y55" s="64" t="s">
        <v>256</v>
      </c>
      <c r="Z55" s="69">
        <v>3</v>
      </c>
      <c r="AA55" s="64" t="s">
        <v>840</v>
      </c>
      <c r="AB55" s="69">
        <v>3</v>
      </c>
      <c r="AC55" s="64" t="s">
        <v>256</v>
      </c>
      <c r="AD55" s="69">
        <v>3</v>
      </c>
      <c r="AE55" s="64" t="s">
        <v>840</v>
      </c>
      <c r="AF55" s="69">
        <v>3</v>
      </c>
      <c r="AG55" s="63" t="s">
        <v>849</v>
      </c>
      <c r="AH55" s="63" t="s">
        <v>850</v>
      </c>
      <c r="AI55" s="64" t="s">
        <v>252</v>
      </c>
      <c r="BH55" s="98">
        <v>50</v>
      </c>
      <c r="BI55" s="69" t="s">
        <v>363</v>
      </c>
      <c r="BJ55" s="64" t="s">
        <v>364</v>
      </c>
      <c r="BK55" s="69" t="s">
        <v>253</v>
      </c>
      <c r="BL55" s="63" t="s">
        <v>253</v>
      </c>
      <c r="BM55" s="63" t="s">
        <v>164</v>
      </c>
      <c r="BN55" s="63" t="s">
        <v>253</v>
      </c>
      <c r="BO55" s="63" t="s">
        <v>253</v>
      </c>
      <c r="BP55" s="63" t="s">
        <v>253</v>
      </c>
      <c r="BQ55" s="63" t="s">
        <v>164</v>
      </c>
      <c r="BR55" s="64"/>
      <c r="BS55" s="69" t="s">
        <v>164</v>
      </c>
      <c r="BT55" s="63" t="s">
        <v>253</v>
      </c>
      <c r="BU55" s="63" t="s">
        <v>253</v>
      </c>
      <c r="BV55" s="64"/>
      <c r="BW55" s="69" t="s">
        <v>164</v>
      </c>
      <c r="BX55" s="63" t="s">
        <v>164</v>
      </c>
      <c r="BY55" s="63" t="s">
        <v>253</v>
      </c>
      <c r="BZ55" s="63" t="s">
        <v>253</v>
      </c>
      <c r="CA55" s="64" t="s">
        <v>253</v>
      </c>
    </row>
    <row r="56" spans="1:79" x14ac:dyDescent="0.25">
      <c r="A56" s="69">
        <v>6</v>
      </c>
      <c r="B56" s="63" t="s">
        <v>842</v>
      </c>
      <c r="C56" s="63" t="s">
        <v>843</v>
      </c>
      <c r="D56" s="64" t="s">
        <v>251</v>
      </c>
      <c r="E56" s="69" t="s">
        <v>253</v>
      </c>
      <c r="F56" s="63" t="s">
        <v>49</v>
      </c>
      <c r="G56" s="63" t="s">
        <v>49</v>
      </c>
      <c r="H56" s="64" t="s">
        <v>49</v>
      </c>
      <c r="I56" s="69">
        <v>6</v>
      </c>
      <c r="J56" s="63" t="s">
        <v>842</v>
      </c>
      <c r="K56" s="63" t="s">
        <v>843</v>
      </c>
      <c r="L56" s="64" t="s">
        <v>251</v>
      </c>
      <c r="M56" s="54"/>
      <c r="N56" s="54"/>
      <c r="P56" s="147" t="s">
        <v>186</v>
      </c>
      <c r="Q56" s="148"/>
      <c r="R56" s="148"/>
      <c r="S56" s="144" t="s">
        <v>245</v>
      </c>
      <c r="T56" s="144"/>
      <c r="U56" s="165"/>
      <c r="X56" s="69">
        <v>4</v>
      </c>
      <c r="Y56" s="64" t="s">
        <v>257</v>
      </c>
      <c r="Z56" s="69">
        <v>4</v>
      </c>
      <c r="AA56" s="64" t="s">
        <v>848</v>
      </c>
      <c r="AB56" s="69">
        <v>4</v>
      </c>
      <c r="AC56" s="64" t="s">
        <v>257</v>
      </c>
      <c r="AD56" s="69">
        <v>4</v>
      </c>
      <c r="AE56" s="64" t="s">
        <v>848</v>
      </c>
      <c r="AF56" s="69">
        <v>4</v>
      </c>
      <c r="AG56" s="63" t="s">
        <v>857</v>
      </c>
      <c r="AH56" s="63" t="s">
        <v>858</v>
      </c>
      <c r="AI56" s="64" t="s">
        <v>859</v>
      </c>
      <c r="BH56" s="98">
        <v>51</v>
      </c>
      <c r="BI56" s="69" t="s">
        <v>365</v>
      </c>
      <c r="BJ56" s="64" t="s">
        <v>366</v>
      </c>
      <c r="BK56" s="69" t="s">
        <v>253</v>
      </c>
      <c r="BL56" s="63" t="s">
        <v>164</v>
      </c>
      <c r="BM56" s="63" t="s">
        <v>164</v>
      </c>
      <c r="BN56" s="63" t="s">
        <v>253</v>
      </c>
      <c r="BO56" s="63" t="s">
        <v>253</v>
      </c>
      <c r="BP56" s="63" t="s">
        <v>253</v>
      </c>
      <c r="BQ56" s="63" t="s">
        <v>164</v>
      </c>
      <c r="BR56" s="64"/>
      <c r="BS56" s="69" t="s">
        <v>164</v>
      </c>
      <c r="BT56" s="63" t="s">
        <v>253</v>
      </c>
      <c r="BU56" s="63" t="s">
        <v>253</v>
      </c>
      <c r="BV56" s="64"/>
      <c r="BW56" s="69" t="s">
        <v>164</v>
      </c>
      <c r="BX56" s="63" t="s">
        <v>164</v>
      </c>
      <c r="BY56" s="63" t="s">
        <v>253</v>
      </c>
      <c r="BZ56" s="63" t="s">
        <v>253</v>
      </c>
      <c r="CA56" s="64" t="s">
        <v>253</v>
      </c>
    </row>
    <row r="57" spans="1:79" x14ac:dyDescent="0.25">
      <c r="A57" s="69">
        <v>7</v>
      </c>
      <c r="B57" s="63" t="s">
        <v>842</v>
      </c>
      <c r="C57" s="63" t="s">
        <v>847</v>
      </c>
      <c r="D57" s="64" t="s">
        <v>251</v>
      </c>
      <c r="E57" s="69" t="s">
        <v>253</v>
      </c>
      <c r="F57" s="63" t="s">
        <v>49</v>
      </c>
      <c r="G57" s="63" t="s">
        <v>49</v>
      </c>
      <c r="H57" s="64" t="s">
        <v>49</v>
      </c>
      <c r="I57" s="69">
        <v>7</v>
      </c>
      <c r="J57" s="63" t="s">
        <v>842</v>
      </c>
      <c r="K57" s="63" t="s">
        <v>847</v>
      </c>
      <c r="L57" s="64" t="s">
        <v>251</v>
      </c>
      <c r="M57" s="54"/>
      <c r="N57" s="54"/>
      <c r="P57" s="147" t="s">
        <v>76</v>
      </c>
      <c r="Q57" s="148"/>
      <c r="R57" s="148"/>
      <c r="S57" s="144" t="s">
        <v>167</v>
      </c>
      <c r="T57" s="144"/>
      <c r="U57" s="165"/>
      <c r="X57" s="69">
        <v>5</v>
      </c>
      <c r="Y57" s="64" t="s">
        <v>258</v>
      </c>
      <c r="Z57" s="69">
        <v>5</v>
      </c>
      <c r="AA57" s="64" t="s">
        <v>856</v>
      </c>
      <c r="AB57" s="69">
        <v>5</v>
      </c>
      <c r="AC57" s="64" t="s">
        <v>258</v>
      </c>
      <c r="AD57" s="69">
        <v>5</v>
      </c>
      <c r="AE57" s="64" t="s">
        <v>856</v>
      </c>
      <c r="AF57" s="69">
        <v>5</v>
      </c>
      <c r="AG57" s="63" t="s">
        <v>908</v>
      </c>
      <c r="AH57" s="63" t="s">
        <v>909</v>
      </c>
      <c r="AI57" s="64" t="s">
        <v>49</v>
      </c>
      <c r="BH57" s="98">
        <v>52</v>
      </c>
      <c r="BI57" s="69" t="s">
        <v>367</v>
      </c>
      <c r="BJ57" s="64" t="s">
        <v>368</v>
      </c>
      <c r="BK57" s="69" t="s">
        <v>253</v>
      </c>
      <c r="BL57" s="63" t="s">
        <v>164</v>
      </c>
      <c r="BM57" s="63" t="s">
        <v>164</v>
      </c>
      <c r="BN57" s="63" t="s">
        <v>253</v>
      </c>
      <c r="BO57" s="63" t="s">
        <v>253</v>
      </c>
      <c r="BP57" s="63" t="s">
        <v>253</v>
      </c>
      <c r="BQ57" s="63" t="s">
        <v>164</v>
      </c>
      <c r="BR57" s="64"/>
      <c r="BS57" s="69" t="s">
        <v>164</v>
      </c>
      <c r="BT57" s="63" t="s">
        <v>253</v>
      </c>
      <c r="BU57" s="63" t="s">
        <v>253</v>
      </c>
      <c r="BV57" s="64"/>
      <c r="BW57" s="69" t="s">
        <v>164</v>
      </c>
      <c r="BX57" s="63" t="s">
        <v>164</v>
      </c>
      <c r="BY57" s="63" t="s">
        <v>253</v>
      </c>
      <c r="BZ57" s="63" t="s">
        <v>253</v>
      </c>
      <c r="CA57" s="64" t="s">
        <v>253</v>
      </c>
    </row>
    <row r="58" spans="1:79" x14ac:dyDescent="0.25">
      <c r="A58" s="69">
        <v>8</v>
      </c>
      <c r="B58" s="63" t="s">
        <v>867</v>
      </c>
      <c r="C58" s="63" t="s">
        <v>868</v>
      </c>
      <c r="D58" s="64" t="s">
        <v>252</v>
      </c>
      <c r="E58" s="69" t="s">
        <v>253</v>
      </c>
      <c r="F58" s="63" t="s">
        <v>49</v>
      </c>
      <c r="G58" s="63" t="s">
        <v>49</v>
      </c>
      <c r="H58" s="64" t="s">
        <v>49</v>
      </c>
      <c r="I58" s="69">
        <v>8</v>
      </c>
      <c r="J58" s="63" t="s">
        <v>867</v>
      </c>
      <c r="K58" s="63" t="s">
        <v>868</v>
      </c>
      <c r="L58" s="64" t="s">
        <v>252</v>
      </c>
      <c r="M58" s="54"/>
      <c r="N58" s="54"/>
      <c r="P58" s="147" t="s">
        <v>177</v>
      </c>
      <c r="Q58" s="148"/>
      <c r="R58" s="148"/>
      <c r="S58" s="144">
        <v>2</v>
      </c>
      <c r="T58" s="144"/>
      <c r="U58" s="165"/>
      <c r="X58" s="69">
        <v>6</v>
      </c>
      <c r="Y58" s="64" t="s">
        <v>259</v>
      </c>
      <c r="Z58" s="69">
        <v>6</v>
      </c>
      <c r="AA58" s="64" t="s">
        <v>863</v>
      </c>
      <c r="AB58" s="69">
        <v>6</v>
      </c>
      <c r="AC58" s="64" t="s">
        <v>259</v>
      </c>
      <c r="AD58" s="69">
        <v>6</v>
      </c>
      <c r="AE58" s="64" t="s">
        <v>863</v>
      </c>
      <c r="AF58" s="69" t="s">
        <v>253</v>
      </c>
      <c r="AG58" s="63" t="s">
        <v>253</v>
      </c>
      <c r="AH58" s="63" t="s">
        <v>253</v>
      </c>
      <c r="AI58" s="64" t="s">
        <v>253</v>
      </c>
      <c r="BH58" s="98">
        <v>53</v>
      </c>
      <c r="BI58" s="69" t="s">
        <v>369</v>
      </c>
      <c r="BJ58" s="64" t="s">
        <v>370</v>
      </c>
      <c r="BK58" s="69" t="s">
        <v>253</v>
      </c>
      <c r="BL58" s="63" t="s">
        <v>253</v>
      </c>
      <c r="BM58" s="63" t="s">
        <v>164</v>
      </c>
      <c r="BN58" s="63" t="s">
        <v>253</v>
      </c>
      <c r="BO58" s="63" t="s">
        <v>253</v>
      </c>
      <c r="BP58" s="63" t="s">
        <v>253</v>
      </c>
      <c r="BQ58" s="63" t="s">
        <v>164</v>
      </c>
      <c r="BR58" s="64"/>
      <c r="BS58" s="69" t="s">
        <v>164</v>
      </c>
      <c r="BT58" s="63" t="s">
        <v>253</v>
      </c>
      <c r="BU58" s="63" t="s">
        <v>253</v>
      </c>
      <c r="BV58" s="64"/>
      <c r="BW58" s="69" t="s">
        <v>164</v>
      </c>
      <c r="BX58" s="63" t="s">
        <v>164</v>
      </c>
      <c r="BY58" s="63" t="s">
        <v>253</v>
      </c>
      <c r="BZ58" s="63" t="s">
        <v>253</v>
      </c>
      <c r="CA58" s="64" t="s">
        <v>253</v>
      </c>
    </row>
    <row r="59" spans="1:79" x14ac:dyDescent="0.25">
      <c r="A59" s="69" t="s">
        <v>253</v>
      </c>
      <c r="B59" s="63" t="s">
        <v>49</v>
      </c>
      <c r="C59" s="63" t="s">
        <v>49</v>
      </c>
      <c r="D59" s="64" t="s">
        <v>49</v>
      </c>
      <c r="E59" s="69" t="s">
        <v>253</v>
      </c>
      <c r="F59" s="63" t="s">
        <v>49</v>
      </c>
      <c r="G59" s="63" t="s">
        <v>49</v>
      </c>
      <c r="H59" s="64" t="s">
        <v>49</v>
      </c>
      <c r="I59" s="69" t="s">
        <v>253</v>
      </c>
      <c r="J59" s="63" t="s">
        <v>49</v>
      </c>
      <c r="K59" s="63" t="s">
        <v>49</v>
      </c>
      <c r="L59" s="64" t="s">
        <v>49</v>
      </c>
      <c r="M59" s="54"/>
      <c r="N59" s="54"/>
      <c r="P59" s="147" t="s">
        <v>77</v>
      </c>
      <c r="Q59" s="148"/>
      <c r="R59" s="148"/>
      <c r="S59" s="166">
        <v>41757</v>
      </c>
      <c r="T59" s="166"/>
      <c r="U59" s="167"/>
      <c r="X59" s="69">
        <v>7</v>
      </c>
      <c r="Y59" s="64" t="s">
        <v>260</v>
      </c>
      <c r="Z59" s="69">
        <v>7</v>
      </c>
      <c r="AA59" s="64" t="s">
        <v>871</v>
      </c>
      <c r="AB59" s="69">
        <v>7</v>
      </c>
      <c r="AC59" s="64" t="s">
        <v>260</v>
      </c>
      <c r="AD59" s="69">
        <v>7</v>
      </c>
      <c r="AE59" s="64" t="s">
        <v>871</v>
      </c>
      <c r="AF59" s="69" t="s">
        <v>253</v>
      </c>
      <c r="AG59" s="63" t="s">
        <v>253</v>
      </c>
      <c r="AH59" s="63" t="s">
        <v>253</v>
      </c>
      <c r="AI59" s="64" t="s">
        <v>253</v>
      </c>
      <c r="BH59" s="98">
        <v>54</v>
      </c>
      <c r="BI59" s="69" t="s">
        <v>371</v>
      </c>
      <c r="BJ59" s="64" t="s">
        <v>372</v>
      </c>
      <c r="BK59" s="69" t="s">
        <v>253</v>
      </c>
      <c r="BL59" s="63" t="s">
        <v>253</v>
      </c>
      <c r="BM59" s="63" t="s">
        <v>253</v>
      </c>
      <c r="BN59" s="63" t="s">
        <v>253</v>
      </c>
      <c r="BO59" s="63" t="s">
        <v>253</v>
      </c>
      <c r="BP59" s="63" t="s">
        <v>253</v>
      </c>
      <c r="BQ59" s="63" t="s">
        <v>164</v>
      </c>
      <c r="BR59" s="64"/>
      <c r="BS59" s="69" t="s">
        <v>253</v>
      </c>
      <c r="BT59" s="63" t="s">
        <v>253</v>
      </c>
      <c r="BU59" s="63" t="s">
        <v>253</v>
      </c>
      <c r="BV59" s="64"/>
      <c r="BW59" s="69" t="s">
        <v>164</v>
      </c>
      <c r="BX59" s="63" t="s">
        <v>164</v>
      </c>
      <c r="BY59" s="63" t="s">
        <v>253</v>
      </c>
      <c r="BZ59" s="63" t="s">
        <v>253</v>
      </c>
      <c r="CA59" s="64" t="s">
        <v>253</v>
      </c>
    </row>
    <row r="60" spans="1:79" x14ac:dyDescent="0.25">
      <c r="A60" s="69" t="s">
        <v>253</v>
      </c>
      <c r="B60" s="63" t="s">
        <v>49</v>
      </c>
      <c r="C60" s="63" t="s">
        <v>49</v>
      </c>
      <c r="D60" s="64" t="s">
        <v>49</v>
      </c>
      <c r="E60" s="69" t="s">
        <v>253</v>
      </c>
      <c r="F60" s="63" t="s">
        <v>49</v>
      </c>
      <c r="G60" s="63" t="s">
        <v>49</v>
      </c>
      <c r="H60" s="64" t="s">
        <v>49</v>
      </c>
      <c r="I60" s="69" t="s">
        <v>253</v>
      </c>
      <c r="J60" s="63" t="s">
        <v>49</v>
      </c>
      <c r="K60" s="63" t="s">
        <v>49</v>
      </c>
      <c r="L60" s="64" t="s">
        <v>49</v>
      </c>
      <c r="M60" s="54"/>
      <c r="N60" s="54"/>
      <c r="P60" s="147" t="s">
        <v>178</v>
      </c>
      <c r="Q60" s="148"/>
      <c r="R60" s="148"/>
      <c r="S60" s="144">
        <v>0</v>
      </c>
      <c r="T60" s="144"/>
      <c r="U60" s="165"/>
      <c r="X60" s="69">
        <v>8</v>
      </c>
      <c r="Y60" s="64" t="s">
        <v>261</v>
      </c>
      <c r="Z60" s="69">
        <v>8</v>
      </c>
      <c r="AA60" s="64" t="s">
        <v>876</v>
      </c>
      <c r="AB60" s="69">
        <v>8</v>
      </c>
      <c r="AC60" s="64" t="s">
        <v>261</v>
      </c>
      <c r="AD60" s="69">
        <v>8</v>
      </c>
      <c r="AE60" s="64" t="s">
        <v>876</v>
      </c>
      <c r="AF60" s="69" t="s">
        <v>253</v>
      </c>
      <c r="AG60" s="63" t="s">
        <v>253</v>
      </c>
      <c r="AH60" s="63" t="s">
        <v>253</v>
      </c>
      <c r="AI60" s="64" t="s">
        <v>253</v>
      </c>
      <c r="BH60" s="98">
        <v>55</v>
      </c>
      <c r="BI60" s="69" t="s">
        <v>373</v>
      </c>
      <c r="BJ60" s="64" t="s">
        <v>374</v>
      </c>
      <c r="BK60" s="69" t="s">
        <v>253</v>
      </c>
      <c r="BL60" s="63" t="s">
        <v>253</v>
      </c>
      <c r="BM60" s="63" t="s">
        <v>164</v>
      </c>
      <c r="BN60" s="63" t="s">
        <v>253</v>
      </c>
      <c r="BO60" s="63" t="s">
        <v>253</v>
      </c>
      <c r="BP60" s="63" t="s">
        <v>253</v>
      </c>
      <c r="BQ60" s="63" t="s">
        <v>164</v>
      </c>
      <c r="BR60" s="64"/>
      <c r="BS60" s="69" t="s">
        <v>164</v>
      </c>
      <c r="BT60" s="63" t="s">
        <v>253</v>
      </c>
      <c r="BU60" s="63" t="s">
        <v>253</v>
      </c>
      <c r="BV60" s="64"/>
      <c r="BW60" s="69" t="s">
        <v>164</v>
      </c>
      <c r="BX60" s="63" t="s">
        <v>164</v>
      </c>
      <c r="BY60" s="63" t="s">
        <v>253</v>
      </c>
      <c r="BZ60" s="63" t="s">
        <v>253</v>
      </c>
      <c r="CA60" s="64" t="s">
        <v>253</v>
      </c>
    </row>
    <row r="61" spans="1:79" x14ac:dyDescent="0.25">
      <c r="A61" s="69" t="s">
        <v>253</v>
      </c>
      <c r="B61" s="63" t="s">
        <v>49</v>
      </c>
      <c r="C61" s="63" t="s">
        <v>49</v>
      </c>
      <c r="D61" s="64" t="s">
        <v>49</v>
      </c>
      <c r="E61" s="69" t="s">
        <v>253</v>
      </c>
      <c r="F61" s="63" t="s">
        <v>49</v>
      </c>
      <c r="G61" s="63" t="s">
        <v>49</v>
      </c>
      <c r="H61" s="64" t="s">
        <v>49</v>
      </c>
      <c r="I61" s="69" t="s">
        <v>253</v>
      </c>
      <c r="J61" s="63" t="s">
        <v>49</v>
      </c>
      <c r="K61" s="63" t="s">
        <v>49</v>
      </c>
      <c r="L61" s="64" t="s">
        <v>49</v>
      </c>
      <c r="M61" s="54"/>
      <c r="N61" s="54"/>
      <c r="P61" s="160" t="s">
        <v>77</v>
      </c>
      <c r="Q61" s="161"/>
      <c r="R61" s="161"/>
      <c r="S61" s="158">
        <v>41757</v>
      </c>
      <c r="T61" s="158"/>
      <c r="U61" s="159"/>
      <c r="X61" s="69">
        <v>9</v>
      </c>
      <c r="Y61" s="64" t="s">
        <v>262</v>
      </c>
      <c r="Z61" s="69">
        <v>9</v>
      </c>
      <c r="AA61" s="64" t="s">
        <v>881</v>
      </c>
      <c r="AB61" s="69">
        <v>9</v>
      </c>
      <c r="AC61" s="64" t="s">
        <v>262</v>
      </c>
      <c r="AD61" s="69">
        <v>9</v>
      </c>
      <c r="AE61" s="64" t="s">
        <v>881</v>
      </c>
      <c r="AF61" s="69" t="s">
        <v>253</v>
      </c>
      <c r="AG61" s="63" t="s">
        <v>253</v>
      </c>
      <c r="AH61" s="63" t="s">
        <v>253</v>
      </c>
      <c r="AI61" s="64" t="s">
        <v>253</v>
      </c>
      <c r="BH61" s="98">
        <v>56</v>
      </c>
      <c r="BI61" s="69" t="s">
        <v>375</v>
      </c>
      <c r="BJ61" s="64" t="s">
        <v>376</v>
      </c>
      <c r="BK61" s="69" t="s">
        <v>253</v>
      </c>
      <c r="BL61" s="63" t="s">
        <v>253</v>
      </c>
      <c r="BM61" s="63" t="s">
        <v>164</v>
      </c>
      <c r="BN61" s="63" t="s">
        <v>253</v>
      </c>
      <c r="BO61" s="63" t="s">
        <v>253</v>
      </c>
      <c r="BP61" s="63" t="s">
        <v>253</v>
      </c>
      <c r="BQ61" s="63" t="s">
        <v>164</v>
      </c>
      <c r="BR61" s="64"/>
      <c r="BS61" s="69" t="s">
        <v>164</v>
      </c>
      <c r="BT61" s="63" t="s">
        <v>253</v>
      </c>
      <c r="BU61" s="63" t="s">
        <v>253</v>
      </c>
      <c r="BV61" s="64"/>
      <c r="BW61" s="69" t="s">
        <v>164</v>
      </c>
      <c r="BX61" s="63" t="s">
        <v>164</v>
      </c>
      <c r="BY61" s="63" t="s">
        <v>253</v>
      </c>
      <c r="BZ61" s="63" t="s">
        <v>253</v>
      </c>
      <c r="CA61" s="64" t="s">
        <v>253</v>
      </c>
    </row>
    <row r="62" spans="1:79" x14ac:dyDescent="0.25">
      <c r="A62" s="69" t="s">
        <v>253</v>
      </c>
      <c r="B62" s="63" t="s">
        <v>49</v>
      </c>
      <c r="C62" s="63" t="s">
        <v>49</v>
      </c>
      <c r="D62" s="64" t="s">
        <v>49</v>
      </c>
      <c r="E62" s="69" t="s">
        <v>253</v>
      </c>
      <c r="F62" s="63" t="s">
        <v>49</v>
      </c>
      <c r="G62" s="63" t="s">
        <v>49</v>
      </c>
      <c r="H62" s="64" t="s">
        <v>49</v>
      </c>
      <c r="I62" s="69" t="s">
        <v>253</v>
      </c>
      <c r="J62" s="63" t="s">
        <v>49</v>
      </c>
      <c r="K62" s="63" t="s">
        <v>49</v>
      </c>
      <c r="L62" s="64" t="s">
        <v>49</v>
      </c>
      <c r="M62" s="54"/>
      <c r="N62" s="54"/>
      <c r="X62" s="69">
        <v>10</v>
      </c>
      <c r="Y62" s="64" t="s">
        <v>263</v>
      </c>
      <c r="Z62" s="69">
        <v>10</v>
      </c>
      <c r="AA62" s="64" t="s">
        <v>882</v>
      </c>
      <c r="AB62" s="69">
        <v>10</v>
      </c>
      <c r="AC62" s="64" t="s">
        <v>263</v>
      </c>
      <c r="AD62" s="69">
        <v>10</v>
      </c>
      <c r="AE62" s="64" t="s">
        <v>882</v>
      </c>
      <c r="AF62" s="69" t="s">
        <v>253</v>
      </c>
      <c r="AG62" s="63" t="s">
        <v>253</v>
      </c>
      <c r="AH62" s="63" t="s">
        <v>253</v>
      </c>
      <c r="AI62" s="64" t="s">
        <v>253</v>
      </c>
      <c r="BH62" s="98">
        <v>57</v>
      </c>
      <c r="BI62" s="69" t="s">
        <v>377</v>
      </c>
      <c r="BJ62" s="64" t="s">
        <v>378</v>
      </c>
      <c r="BK62" s="69" t="s">
        <v>253</v>
      </c>
      <c r="BL62" s="63" t="s">
        <v>164</v>
      </c>
      <c r="BM62" s="63" t="s">
        <v>164</v>
      </c>
      <c r="BN62" s="63" t="s">
        <v>253</v>
      </c>
      <c r="BO62" s="63" t="s">
        <v>253</v>
      </c>
      <c r="BP62" s="63" t="s">
        <v>253</v>
      </c>
      <c r="BQ62" s="63" t="s">
        <v>164</v>
      </c>
      <c r="BR62" s="64"/>
      <c r="BS62" s="69" t="s">
        <v>164</v>
      </c>
      <c r="BT62" s="63" t="s">
        <v>253</v>
      </c>
      <c r="BU62" s="63" t="s">
        <v>253</v>
      </c>
      <c r="BV62" s="64"/>
      <c r="BW62" s="69" t="s">
        <v>164</v>
      </c>
      <c r="BX62" s="63" t="s">
        <v>164</v>
      </c>
      <c r="BY62" s="63" t="s">
        <v>253</v>
      </c>
      <c r="BZ62" s="63" t="s">
        <v>253</v>
      </c>
      <c r="CA62" s="64" t="s">
        <v>253</v>
      </c>
    </row>
    <row r="63" spans="1:79" x14ac:dyDescent="0.25">
      <c r="A63" s="69" t="s">
        <v>253</v>
      </c>
      <c r="B63" s="63" t="s">
        <v>49</v>
      </c>
      <c r="C63" s="63" t="s">
        <v>49</v>
      </c>
      <c r="D63" s="64" t="s">
        <v>49</v>
      </c>
      <c r="E63" s="69" t="s">
        <v>253</v>
      </c>
      <c r="F63" s="63" t="s">
        <v>49</v>
      </c>
      <c r="G63" s="63" t="s">
        <v>49</v>
      </c>
      <c r="H63" s="64" t="s">
        <v>49</v>
      </c>
      <c r="I63" s="69" t="s">
        <v>253</v>
      </c>
      <c r="J63" s="63" t="s">
        <v>49</v>
      </c>
      <c r="K63" s="63" t="s">
        <v>49</v>
      </c>
      <c r="L63" s="64" t="s">
        <v>49</v>
      </c>
      <c r="M63" s="54"/>
      <c r="N63" s="54"/>
      <c r="P63" s="155" t="s">
        <v>68</v>
      </c>
      <c r="Q63" s="156"/>
      <c r="R63" s="156"/>
      <c r="S63" s="156"/>
      <c r="T63" s="156"/>
      <c r="U63" s="157"/>
      <c r="X63" s="69">
        <v>11</v>
      </c>
      <c r="Y63" s="64" t="s">
        <v>264</v>
      </c>
      <c r="Z63" s="69">
        <v>11</v>
      </c>
      <c r="AA63" s="64" t="s">
        <v>886</v>
      </c>
      <c r="AB63" s="69">
        <v>11</v>
      </c>
      <c r="AC63" s="64" t="s">
        <v>264</v>
      </c>
      <c r="AD63" s="69">
        <v>11</v>
      </c>
      <c r="AE63" s="64" t="s">
        <v>886</v>
      </c>
      <c r="AF63" s="69" t="s">
        <v>253</v>
      </c>
      <c r="AG63" s="63" t="s">
        <v>253</v>
      </c>
      <c r="AH63" s="63" t="s">
        <v>253</v>
      </c>
      <c r="AI63" s="64" t="s">
        <v>253</v>
      </c>
      <c r="BH63" s="98">
        <v>58</v>
      </c>
      <c r="BI63" s="69" t="s">
        <v>379</v>
      </c>
      <c r="BJ63" s="64" t="s">
        <v>380</v>
      </c>
      <c r="BK63" s="69" t="s">
        <v>253</v>
      </c>
      <c r="BL63" s="63" t="s">
        <v>164</v>
      </c>
      <c r="BM63" s="63" t="s">
        <v>164</v>
      </c>
      <c r="BN63" s="63" t="s">
        <v>253</v>
      </c>
      <c r="BO63" s="63" t="s">
        <v>253</v>
      </c>
      <c r="BP63" s="63" t="s">
        <v>253</v>
      </c>
      <c r="BQ63" s="63" t="s">
        <v>164</v>
      </c>
      <c r="BR63" s="64"/>
      <c r="BS63" s="69" t="s">
        <v>164</v>
      </c>
      <c r="BT63" s="63" t="s">
        <v>253</v>
      </c>
      <c r="BU63" s="63" t="s">
        <v>253</v>
      </c>
      <c r="BV63" s="64"/>
      <c r="BW63" s="69" t="s">
        <v>164</v>
      </c>
      <c r="BX63" s="63" t="s">
        <v>164</v>
      </c>
      <c r="BY63" s="63" t="s">
        <v>253</v>
      </c>
      <c r="BZ63" s="63" t="s">
        <v>253</v>
      </c>
      <c r="CA63" s="64" t="s">
        <v>253</v>
      </c>
    </row>
    <row r="64" spans="1:79" x14ac:dyDescent="0.25">
      <c r="A64" s="69" t="s">
        <v>253</v>
      </c>
      <c r="B64" s="63" t="s">
        <v>49</v>
      </c>
      <c r="C64" s="63" t="s">
        <v>49</v>
      </c>
      <c r="D64" s="64" t="s">
        <v>49</v>
      </c>
      <c r="E64" s="69" t="s">
        <v>253</v>
      </c>
      <c r="F64" s="63" t="s">
        <v>49</v>
      </c>
      <c r="G64" s="63" t="s">
        <v>49</v>
      </c>
      <c r="H64" s="64" t="s">
        <v>49</v>
      </c>
      <c r="I64" s="69" t="s">
        <v>253</v>
      </c>
      <c r="J64" s="63" t="s">
        <v>49</v>
      </c>
      <c r="K64" s="63" t="s">
        <v>49</v>
      </c>
      <c r="L64" s="64" t="s">
        <v>49</v>
      </c>
      <c r="M64" s="54"/>
      <c r="N64" s="54"/>
      <c r="P64" s="133">
        <v>8311.84</v>
      </c>
      <c r="Q64" s="134"/>
      <c r="R64" s="134"/>
      <c r="S64" s="134"/>
      <c r="T64" s="134"/>
      <c r="U64" s="135"/>
      <c r="X64" s="69" t="s">
        <v>253</v>
      </c>
      <c r="Y64" s="64" t="s">
        <v>253</v>
      </c>
      <c r="Z64" s="69">
        <v>12</v>
      </c>
      <c r="AA64" s="64" t="s">
        <v>889</v>
      </c>
      <c r="AB64" s="69" t="s">
        <v>253</v>
      </c>
      <c r="AC64" s="64" t="s">
        <v>253</v>
      </c>
      <c r="AD64" s="69">
        <v>12</v>
      </c>
      <c r="AE64" s="64" t="s">
        <v>889</v>
      </c>
      <c r="AF64" s="69" t="s">
        <v>253</v>
      </c>
      <c r="AG64" s="63" t="s">
        <v>253</v>
      </c>
      <c r="AH64" s="63" t="s">
        <v>253</v>
      </c>
      <c r="AI64" s="64" t="s">
        <v>253</v>
      </c>
      <c r="BH64" s="98">
        <v>59</v>
      </c>
      <c r="BI64" s="69" t="s">
        <v>381</v>
      </c>
      <c r="BJ64" s="64" t="s">
        <v>382</v>
      </c>
      <c r="BK64" s="69" t="s">
        <v>253</v>
      </c>
      <c r="BL64" s="63" t="s">
        <v>164</v>
      </c>
      <c r="BM64" s="63" t="s">
        <v>164</v>
      </c>
      <c r="BN64" s="63" t="s">
        <v>253</v>
      </c>
      <c r="BO64" s="63" t="s">
        <v>253</v>
      </c>
      <c r="BP64" s="63" t="s">
        <v>253</v>
      </c>
      <c r="BQ64" s="63" t="s">
        <v>164</v>
      </c>
      <c r="BR64" s="64"/>
      <c r="BS64" s="69" t="s">
        <v>164</v>
      </c>
      <c r="BT64" s="63" t="s">
        <v>253</v>
      </c>
      <c r="BU64" s="63" t="s">
        <v>253</v>
      </c>
      <c r="BV64" s="64"/>
      <c r="BW64" s="69" t="s">
        <v>164</v>
      </c>
      <c r="BX64" s="63" t="s">
        <v>164</v>
      </c>
      <c r="BY64" s="63" t="s">
        <v>253</v>
      </c>
      <c r="BZ64" s="63" t="s">
        <v>253</v>
      </c>
      <c r="CA64" s="64" t="s">
        <v>253</v>
      </c>
    </row>
    <row r="65" spans="1:79" x14ac:dyDescent="0.25">
      <c r="A65" s="68" t="s">
        <v>253</v>
      </c>
      <c r="B65" s="60" t="s">
        <v>49</v>
      </c>
      <c r="C65" s="60" t="s">
        <v>49</v>
      </c>
      <c r="D65" s="61" t="s">
        <v>49</v>
      </c>
      <c r="E65" s="68" t="s">
        <v>253</v>
      </c>
      <c r="F65" s="60" t="s">
        <v>49</v>
      </c>
      <c r="G65" s="60" t="s">
        <v>49</v>
      </c>
      <c r="H65" s="61" t="s">
        <v>49</v>
      </c>
      <c r="I65" s="68" t="s">
        <v>253</v>
      </c>
      <c r="J65" s="60" t="s">
        <v>49</v>
      </c>
      <c r="K65" s="60" t="s">
        <v>49</v>
      </c>
      <c r="L65" s="61" t="s">
        <v>49</v>
      </c>
      <c r="M65" s="54"/>
      <c r="N65" s="54"/>
      <c r="X65" s="69" t="s">
        <v>253</v>
      </c>
      <c r="Y65" s="64" t="s">
        <v>253</v>
      </c>
      <c r="Z65" s="69">
        <v>13</v>
      </c>
      <c r="AA65" s="64" t="s">
        <v>890</v>
      </c>
      <c r="AB65" s="69" t="s">
        <v>253</v>
      </c>
      <c r="AC65" s="64" t="s">
        <v>253</v>
      </c>
      <c r="AD65" s="69">
        <v>13</v>
      </c>
      <c r="AE65" s="64" t="s">
        <v>890</v>
      </c>
      <c r="AF65" s="69" t="s">
        <v>253</v>
      </c>
      <c r="AG65" s="63" t="s">
        <v>253</v>
      </c>
      <c r="AH65" s="63" t="s">
        <v>253</v>
      </c>
      <c r="AI65" s="64" t="s">
        <v>253</v>
      </c>
      <c r="BH65" s="98">
        <v>60</v>
      </c>
      <c r="BI65" s="69" t="s">
        <v>383</v>
      </c>
      <c r="BJ65" s="64" t="s">
        <v>384</v>
      </c>
      <c r="BK65" s="69" t="s">
        <v>253</v>
      </c>
      <c r="BL65" s="63" t="s">
        <v>164</v>
      </c>
      <c r="BM65" s="63" t="s">
        <v>164</v>
      </c>
      <c r="BN65" s="63" t="s">
        <v>253</v>
      </c>
      <c r="BO65" s="63" t="s">
        <v>253</v>
      </c>
      <c r="BP65" s="63" t="s">
        <v>253</v>
      </c>
      <c r="BQ65" s="63" t="s">
        <v>164</v>
      </c>
      <c r="BR65" s="64"/>
      <c r="BS65" s="69" t="s">
        <v>164</v>
      </c>
      <c r="BT65" s="63" t="s">
        <v>253</v>
      </c>
      <c r="BU65" s="63" t="s">
        <v>253</v>
      </c>
      <c r="BV65" s="64"/>
      <c r="BW65" s="69" t="s">
        <v>164</v>
      </c>
      <c r="BX65" s="63" t="s">
        <v>164</v>
      </c>
      <c r="BY65" s="63" t="s">
        <v>253</v>
      </c>
      <c r="BZ65" s="63" t="s">
        <v>253</v>
      </c>
      <c r="CA65" s="64" t="s">
        <v>253</v>
      </c>
    </row>
    <row r="66" spans="1:79" x14ac:dyDescent="0.25">
      <c r="P66" s="124" t="s">
        <v>70</v>
      </c>
      <c r="Q66" s="125"/>
      <c r="R66" s="125"/>
      <c r="S66" s="125"/>
      <c r="T66" s="125"/>
      <c r="U66" s="126"/>
      <c r="X66" s="69" t="s">
        <v>253</v>
      </c>
      <c r="Y66" s="64" t="s">
        <v>253</v>
      </c>
      <c r="Z66" s="69">
        <v>14</v>
      </c>
      <c r="AA66" s="64" t="s">
        <v>895</v>
      </c>
      <c r="AB66" s="69" t="s">
        <v>253</v>
      </c>
      <c r="AC66" s="64" t="s">
        <v>253</v>
      </c>
      <c r="AD66" s="69">
        <v>14</v>
      </c>
      <c r="AE66" s="64" t="s">
        <v>895</v>
      </c>
      <c r="AF66" s="69" t="s">
        <v>253</v>
      </c>
      <c r="AG66" s="63" t="s">
        <v>253</v>
      </c>
      <c r="AH66" s="63" t="s">
        <v>253</v>
      </c>
      <c r="AI66" s="64" t="s">
        <v>253</v>
      </c>
      <c r="BH66" s="98">
        <v>61</v>
      </c>
      <c r="BI66" s="69" t="s">
        <v>385</v>
      </c>
      <c r="BJ66" s="64" t="s">
        <v>386</v>
      </c>
      <c r="BK66" s="69" t="s">
        <v>253</v>
      </c>
      <c r="BL66" s="63" t="s">
        <v>164</v>
      </c>
      <c r="BM66" s="63" t="s">
        <v>164</v>
      </c>
      <c r="BN66" s="63" t="s">
        <v>253</v>
      </c>
      <c r="BO66" s="63" t="s">
        <v>253</v>
      </c>
      <c r="BP66" s="63" t="s">
        <v>253</v>
      </c>
      <c r="BQ66" s="63" t="s">
        <v>164</v>
      </c>
      <c r="BR66" s="64"/>
      <c r="BS66" s="69" t="s">
        <v>164</v>
      </c>
      <c r="BT66" s="63" t="s">
        <v>253</v>
      </c>
      <c r="BU66" s="63" t="s">
        <v>253</v>
      </c>
      <c r="BV66" s="64"/>
      <c r="BW66" s="69" t="s">
        <v>164</v>
      </c>
      <c r="BX66" s="63" t="s">
        <v>164</v>
      </c>
      <c r="BY66" s="63" t="s">
        <v>253</v>
      </c>
      <c r="BZ66" s="63" t="s">
        <v>253</v>
      </c>
      <c r="CA66" s="64" t="s">
        <v>253</v>
      </c>
    </row>
    <row r="67" spans="1:79" x14ac:dyDescent="0.25">
      <c r="P67" s="127">
        <v>16</v>
      </c>
      <c r="Q67" s="128"/>
      <c r="R67" s="128"/>
      <c r="S67" s="128"/>
      <c r="T67" s="128"/>
      <c r="U67" s="129"/>
      <c r="X67" s="68" t="s">
        <v>253</v>
      </c>
      <c r="Y67" s="61" t="s">
        <v>253</v>
      </c>
      <c r="Z67" s="69">
        <v>15</v>
      </c>
      <c r="AA67" s="64" t="s">
        <v>899</v>
      </c>
      <c r="AB67" s="68" t="s">
        <v>253</v>
      </c>
      <c r="AC67" s="104" t="s">
        <v>253</v>
      </c>
      <c r="AD67" s="69">
        <v>15</v>
      </c>
      <c r="AE67" s="64" t="s">
        <v>899</v>
      </c>
      <c r="AF67" s="69" t="s">
        <v>253</v>
      </c>
      <c r="AG67" s="63" t="s">
        <v>253</v>
      </c>
      <c r="AH67" s="63" t="s">
        <v>253</v>
      </c>
      <c r="AI67" s="64" t="s">
        <v>253</v>
      </c>
      <c r="BH67" s="98">
        <v>62</v>
      </c>
      <c r="BI67" s="69" t="s">
        <v>387</v>
      </c>
      <c r="BJ67" s="64" t="s">
        <v>388</v>
      </c>
      <c r="BK67" s="69" t="s">
        <v>253</v>
      </c>
      <c r="BL67" s="63" t="s">
        <v>253</v>
      </c>
      <c r="BM67" s="63" t="s">
        <v>253</v>
      </c>
      <c r="BN67" s="63" t="s">
        <v>253</v>
      </c>
      <c r="BO67" s="63" t="s">
        <v>253</v>
      </c>
      <c r="BP67" s="63" t="s">
        <v>253</v>
      </c>
      <c r="BQ67" s="63" t="s">
        <v>164</v>
      </c>
      <c r="BR67" s="64"/>
      <c r="BS67" s="69" t="s">
        <v>253</v>
      </c>
      <c r="BT67" s="63" t="s">
        <v>253</v>
      </c>
      <c r="BU67" s="63" t="s">
        <v>253</v>
      </c>
      <c r="BV67" s="64"/>
      <c r="BW67" s="69" t="s">
        <v>164</v>
      </c>
      <c r="BX67" s="63" t="s">
        <v>164</v>
      </c>
      <c r="BY67" s="63" t="s">
        <v>253</v>
      </c>
      <c r="BZ67" s="63" t="s">
        <v>253</v>
      </c>
      <c r="CA67" s="64" t="s">
        <v>253</v>
      </c>
    </row>
    <row r="68" spans="1:79" x14ac:dyDescent="0.25">
      <c r="P68" s="133">
        <v>2016</v>
      </c>
      <c r="Q68" s="134"/>
      <c r="R68" s="134"/>
      <c r="S68" s="134"/>
      <c r="T68" s="134"/>
      <c r="U68" s="135"/>
      <c r="Z68" s="69">
        <v>16</v>
      </c>
      <c r="AA68" s="64" t="s">
        <v>907</v>
      </c>
      <c r="AB68" s="54"/>
      <c r="AC68" s="53"/>
      <c r="AD68" s="69">
        <v>16</v>
      </c>
      <c r="AE68" s="64" t="s">
        <v>907</v>
      </c>
      <c r="AF68" s="69" t="s">
        <v>253</v>
      </c>
      <c r="AG68" s="63" t="s">
        <v>253</v>
      </c>
      <c r="AH68" s="63" t="s">
        <v>253</v>
      </c>
      <c r="AI68" s="64" t="s">
        <v>253</v>
      </c>
      <c r="BH68" s="98">
        <v>63</v>
      </c>
      <c r="BI68" s="69" t="s">
        <v>389</v>
      </c>
      <c r="BJ68" s="64" t="s">
        <v>390</v>
      </c>
      <c r="BK68" s="69" t="s">
        <v>253</v>
      </c>
      <c r="BL68" s="63" t="s">
        <v>253</v>
      </c>
      <c r="BM68" s="63" t="s">
        <v>253</v>
      </c>
      <c r="BN68" s="63" t="s">
        <v>253</v>
      </c>
      <c r="BO68" s="63" t="s">
        <v>253</v>
      </c>
      <c r="BP68" s="63" t="s">
        <v>253</v>
      </c>
      <c r="BQ68" s="63" t="s">
        <v>164</v>
      </c>
      <c r="BR68" s="64"/>
      <c r="BS68" s="69" t="s">
        <v>253</v>
      </c>
      <c r="BT68" s="63" t="s">
        <v>253</v>
      </c>
      <c r="BU68" s="63" t="s">
        <v>253</v>
      </c>
      <c r="BV68" s="64"/>
      <c r="BW68" s="69" t="s">
        <v>164</v>
      </c>
      <c r="BX68" s="63" t="s">
        <v>164</v>
      </c>
      <c r="BY68" s="63" t="s">
        <v>253</v>
      </c>
      <c r="BZ68" s="63" t="s">
        <v>253</v>
      </c>
      <c r="CA68" s="64" t="s">
        <v>253</v>
      </c>
    </row>
    <row r="69" spans="1:79" x14ac:dyDescent="0.25">
      <c r="Z69" s="69" t="s">
        <v>253</v>
      </c>
      <c r="AA69" s="64" t="s">
        <v>253</v>
      </c>
      <c r="AB69" s="54"/>
      <c r="AC69" s="54"/>
      <c r="AD69" s="69" t="s">
        <v>253</v>
      </c>
      <c r="AE69" s="64" t="s">
        <v>253</v>
      </c>
      <c r="AF69" s="69" t="s">
        <v>253</v>
      </c>
      <c r="AG69" s="63" t="s">
        <v>253</v>
      </c>
      <c r="AH69" s="63" t="s">
        <v>253</v>
      </c>
      <c r="AI69" s="64" t="s">
        <v>253</v>
      </c>
      <c r="BH69" s="98" t="s">
        <v>253</v>
      </c>
      <c r="BI69" s="69" t="s">
        <v>931</v>
      </c>
      <c r="BJ69" s="64" t="s">
        <v>932</v>
      </c>
      <c r="BK69" s="69" t="s">
        <v>253</v>
      </c>
      <c r="BL69" s="63" t="s">
        <v>253</v>
      </c>
      <c r="BM69" s="63" t="s">
        <v>253</v>
      </c>
      <c r="BN69" s="63" t="s">
        <v>253</v>
      </c>
      <c r="BO69" s="63" t="s">
        <v>253</v>
      </c>
      <c r="BP69" s="63" t="s">
        <v>253</v>
      </c>
      <c r="BQ69" s="63" t="s">
        <v>253</v>
      </c>
      <c r="BR69" s="64"/>
      <c r="BS69" s="69" t="s">
        <v>164</v>
      </c>
      <c r="BT69" s="63" t="s">
        <v>253</v>
      </c>
      <c r="BU69" s="63" t="s">
        <v>253</v>
      </c>
      <c r="BV69" s="64"/>
      <c r="BW69" s="69" t="s">
        <v>164</v>
      </c>
      <c r="BX69" s="63" t="s">
        <v>164</v>
      </c>
      <c r="BY69" s="63" t="s">
        <v>253</v>
      </c>
      <c r="BZ69" s="63" t="s">
        <v>253</v>
      </c>
      <c r="CA69" s="64" t="s">
        <v>253</v>
      </c>
    </row>
    <row r="70" spans="1:79" x14ac:dyDescent="0.25">
      <c r="P70" s="155" t="s">
        <v>168</v>
      </c>
      <c r="Q70" s="156"/>
      <c r="R70" s="156"/>
      <c r="S70" s="156"/>
      <c r="T70" s="156"/>
      <c r="U70" s="157"/>
      <c r="Z70" s="69" t="s">
        <v>253</v>
      </c>
      <c r="AA70" s="64" t="s">
        <v>253</v>
      </c>
      <c r="AB70" s="54"/>
      <c r="AC70" s="54"/>
      <c r="AD70" s="69" t="s">
        <v>253</v>
      </c>
      <c r="AE70" s="64" t="s">
        <v>253</v>
      </c>
      <c r="AF70" s="69" t="s">
        <v>253</v>
      </c>
      <c r="AG70" s="63" t="s">
        <v>253</v>
      </c>
      <c r="AH70" s="63" t="s">
        <v>253</v>
      </c>
      <c r="AI70" s="64" t="s">
        <v>253</v>
      </c>
      <c r="BH70" s="98">
        <v>64</v>
      </c>
      <c r="BI70" s="69" t="s">
        <v>391</v>
      </c>
      <c r="BJ70" s="64" t="s">
        <v>392</v>
      </c>
      <c r="BK70" s="69" t="s">
        <v>253</v>
      </c>
      <c r="BL70" s="63" t="s">
        <v>164</v>
      </c>
      <c r="BM70" s="63" t="s">
        <v>164</v>
      </c>
      <c r="BN70" s="63" t="s">
        <v>253</v>
      </c>
      <c r="BO70" s="63" t="s">
        <v>253</v>
      </c>
      <c r="BP70" s="63" t="s">
        <v>253</v>
      </c>
      <c r="BQ70" s="63" t="s">
        <v>164</v>
      </c>
      <c r="BR70" s="64"/>
      <c r="BS70" s="69" t="s">
        <v>164</v>
      </c>
      <c r="BT70" s="63" t="s">
        <v>253</v>
      </c>
      <c r="BU70" s="63" t="s">
        <v>253</v>
      </c>
      <c r="BV70" s="64"/>
      <c r="BW70" s="69" t="s">
        <v>164</v>
      </c>
      <c r="BX70" s="63" t="s">
        <v>164</v>
      </c>
      <c r="BY70" s="63" t="s">
        <v>253</v>
      </c>
      <c r="BZ70" s="63" t="s">
        <v>253</v>
      </c>
      <c r="CA70" s="64" t="s">
        <v>253</v>
      </c>
    </row>
    <row r="71" spans="1:79" x14ac:dyDescent="0.25">
      <c r="P71" s="133" t="s">
        <v>223</v>
      </c>
      <c r="Q71" s="134"/>
      <c r="R71" s="134"/>
      <c r="S71" s="134"/>
      <c r="T71" s="134"/>
      <c r="U71" s="135"/>
      <c r="Z71" s="69" t="s">
        <v>253</v>
      </c>
      <c r="AA71" s="64" t="s">
        <v>253</v>
      </c>
      <c r="AB71" s="54"/>
      <c r="AC71" s="54"/>
      <c r="AD71" s="69" t="s">
        <v>253</v>
      </c>
      <c r="AE71" s="64" t="s">
        <v>253</v>
      </c>
      <c r="AF71" s="69" t="s">
        <v>253</v>
      </c>
      <c r="AG71" s="63" t="s">
        <v>253</v>
      </c>
      <c r="AH71" s="63" t="s">
        <v>253</v>
      </c>
      <c r="AI71" s="64" t="s">
        <v>253</v>
      </c>
      <c r="BH71" s="98">
        <v>65</v>
      </c>
      <c r="BI71" s="69" t="s">
        <v>393</v>
      </c>
      <c r="BJ71" s="64" t="s">
        <v>394</v>
      </c>
      <c r="BK71" s="69" t="s">
        <v>253</v>
      </c>
      <c r="BL71" s="63" t="s">
        <v>253</v>
      </c>
      <c r="BM71" s="63" t="s">
        <v>164</v>
      </c>
      <c r="BN71" s="63" t="s">
        <v>253</v>
      </c>
      <c r="BO71" s="63" t="s">
        <v>253</v>
      </c>
      <c r="BP71" s="63" t="s">
        <v>253</v>
      </c>
      <c r="BQ71" s="63" t="s">
        <v>164</v>
      </c>
      <c r="BR71" s="64"/>
      <c r="BS71" s="69" t="s">
        <v>164</v>
      </c>
      <c r="BT71" s="63" t="s">
        <v>253</v>
      </c>
      <c r="BU71" s="63" t="s">
        <v>253</v>
      </c>
      <c r="BV71" s="64"/>
      <c r="BW71" s="69" t="s">
        <v>164</v>
      </c>
      <c r="BX71" s="63" t="s">
        <v>164</v>
      </c>
      <c r="BY71" s="63" t="s">
        <v>253</v>
      </c>
      <c r="BZ71" s="63" t="s">
        <v>253</v>
      </c>
      <c r="CA71" s="64" t="s">
        <v>253</v>
      </c>
    </row>
    <row r="72" spans="1:79" x14ac:dyDescent="0.25">
      <c r="Z72" s="69" t="s">
        <v>253</v>
      </c>
      <c r="AA72" s="64" t="s">
        <v>253</v>
      </c>
      <c r="AB72" s="54"/>
      <c r="AC72" s="54"/>
      <c r="AD72" s="69" t="s">
        <v>253</v>
      </c>
      <c r="AE72" s="64" t="s">
        <v>253</v>
      </c>
      <c r="AF72" s="69" t="s">
        <v>253</v>
      </c>
      <c r="AG72" s="63" t="s">
        <v>253</v>
      </c>
      <c r="AH72" s="63" t="s">
        <v>253</v>
      </c>
      <c r="AI72" s="64" t="s">
        <v>253</v>
      </c>
      <c r="BH72" s="98">
        <v>66</v>
      </c>
      <c r="BI72" s="69" t="s">
        <v>395</v>
      </c>
      <c r="BJ72" s="64" t="s">
        <v>396</v>
      </c>
      <c r="BK72" s="69" t="s">
        <v>253</v>
      </c>
      <c r="BL72" s="63" t="s">
        <v>253</v>
      </c>
      <c r="BM72" s="63" t="s">
        <v>164</v>
      </c>
      <c r="BN72" s="63" t="s">
        <v>253</v>
      </c>
      <c r="BO72" s="63" t="s">
        <v>253</v>
      </c>
      <c r="BP72" s="63" t="s">
        <v>253</v>
      </c>
      <c r="BQ72" s="63" t="s">
        <v>164</v>
      </c>
      <c r="BR72" s="64"/>
      <c r="BS72" s="69" t="s">
        <v>164</v>
      </c>
      <c r="BT72" s="63" t="s">
        <v>253</v>
      </c>
      <c r="BU72" s="63" t="s">
        <v>253</v>
      </c>
      <c r="BV72" s="64"/>
      <c r="BW72" s="69" t="s">
        <v>164</v>
      </c>
      <c r="BX72" s="63" t="s">
        <v>164</v>
      </c>
      <c r="BY72" s="63" t="s">
        <v>253</v>
      </c>
      <c r="BZ72" s="63" t="s">
        <v>253</v>
      </c>
      <c r="CA72" s="64" t="s">
        <v>253</v>
      </c>
    </row>
    <row r="73" spans="1:79" x14ac:dyDescent="0.25">
      <c r="P73" s="152" t="s">
        <v>171</v>
      </c>
      <c r="Q73" s="153"/>
      <c r="R73" s="153"/>
      <c r="S73" s="153"/>
      <c r="T73" s="153"/>
      <c r="U73" s="154"/>
      <c r="Z73" s="69" t="s">
        <v>253</v>
      </c>
      <c r="AA73" s="64" t="s">
        <v>253</v>
      </c>
      <c r="AB73" s="54"/>
      <c r="AC73" s="54"/>
      <c r="AD73" s="69" t="s">
        <v>253</v>
      </c>
      <c r="AE73" s="64" t="s">
        <v>253</v>
      </c>
      <c r="AF73" s="69" t="s">
        <v>253</v>
      </c>
      <c r="AG73" s="63" t="s">
        <v>253</v>
      </c>
      <c r="AH73" s="63" t="s">
        <v>253</v>
      </c>
      <c r="AI73" s="64" t="s">
        <v>253</v>
      </c>
      <c r="BH73" s="98">
        <v>67</v>
      </c>
      <c r="BI73" s="69" t="s">
        <v>397</v>
      </c>
      <c r="BJ73" s="64" t="s">
        <v>398</v>
      </c>
      <c r="BK73" s="69" t="s">
        <v>253</v>
      </c>
      <c r="BL73" s="63" t="s">
        <v>253</v>
      </c>
      <c r="BM73" s="63" t="s">
        <v>164</v>
      </c>
      <c r="BN73" s="63" t="s">
        <v>253</v>
      </c>
      <c r="BO73" s="63" t="s">
        <v>253</v>
      </c>
      <c r="BP73" s="63" t="s">
        <v>253</v>
      </c>
      <c r="BQ73" s="63" t="s">
        <v>164</v>
      </c>
      <c r="BR73" s="64"/>
      <c r="BS73" s="69" t="s">
        <v>164</v>
      </c>
      <c r="BT73" s="63" t="s">
        <v>253</v>
      </c>
      <c r="BU73" s="63" t="s">
        <v>253</v>
      </c>
      <c r="BV73" s="64"/>
      <c r="BW73" s="69" t="s">
        <v>164</v>
      </c>
      <c r="BX73" s="63" t="s">
        <v>164</v>
      </c>
      <c r="BY73" s="63" t="s">
        <v>253</v>
      </c>
      <c r="BZ73" s="63" t="s">
        <v>253</v>
      </c>
      <c r="CA73" s="64" t="s">
        <v>253</v>
      </c>
    </row>
    <row r="74" spans="1:79" x14ac:dyDescent="0.25">
      <c r="P74" s="151" t="s">
        <v>172</v>
      </c>
      <c r="Q74" s="114"/>
      <c r="R74" s="114"/>
      <c r="S74" s="114" t="s">
        <v>933</v>
      </c>
      <c r="T74" s="114"/>
      <c r="U74" s="136"/>
      <c r="Z74" s="69" t="s">
        <v>253</v>
      </c>
      <c r="AA74" s="64" t="s">
        <v>253</v>
      </c>
      <c r="AB74" s="54"/>
      <c r="AC74" s="54"/>
      <c r="AD74" s="69" t="s">
        <v>253</v>
      </c>
      <c r="AE74" s="64" t="s">
        <v>253</v>
      </c>
      <c r="AF74" s="69" t="s">
        <v>253</v>
      </c>
      <c r="AG74" s="63" t="s">
        <v>253</v>
      </c>
      <c r="AH74" s="63" t="s">
        <v>253</v>
      </c>
      <c r="AI74" s="64" t="s">
        <v>253</v>
      </c>
      <c r="BH74" s="98">
        <v>68</v>
      </c>
      <c r="BI74" s="69" t="s">
        <v>399</v>
      </c>
      <c r="BJ74" s="64" t="s">
        <v>400</v>
      </c>
      <c r="BK74" s="69" t="s">
        <v>253</v>
      </c>
      <c r="BL74" s="63" t="s">
        <v>164</v>
      </c>
      <c r="BM74" s="63" t="s">
        <v>164</v>
      </c>
      <c r="BN74" s="63" t="s">
        <v>253</v>
      </c>
      <c r="BO74" s="63" t="s">
        <v>253</v>
      </c>
      <c r="BP74" s="63" t="s">
        <v>253</v>
      </c>
      <c r="BQ74" s="63" t="s">
        <v>164</v>
      </c>
      <c r="BR74" s="64"/>
      <c r="BS74" s="69" t="s">
        <v>164</v>
      </c>
      <c r="BT74" s="63" t="s">
        <v>253</v>
      </c>
      <c r="BU74" s="63" t="s">
        <v>253</v>
      </c>
      <c r="BV74" s="64"/>
      <c r="BW74" s="69" t="s">
        <v>164</v>
      </c>
      <c r="BX74" s="63" t="s">
        <v>164</v>
      </c>
      <c r="BY74" s="63" t="s">
        <v>253</v>
      </c>
      <c r="BZ74" s="63" t="s">
        <v>253</v>
      </c>
      <c r="CA74" s="64" t="s">
        <v>253</v>
      </c>
    </row>
    <row r="75" spans="1:79" x14ac:dyDescent="0.25">
      <c r="P75" s="149" t="s">
        <v>173</v>
      </c>
      <c r="Q75" s="137"/>
      <c r="R75" s="137"/>
      <c r="S75" s="137" t="s">
        <v>934</v>
      </c>
      <c r="T75" s="137"/>
      <c r="U75" s="138"/>
      <c r="Z75" s="69" t="s">
        <v>253</v>
      </c>
      <c r="AA75" s="64" t="s">
        <v>253</v>
      </c>
      <c r="AB75" s="54"/>
      <c r="AC75" s="54"/>
      <c r="AD75" s="69" t="s">
        <v>253</v>
      </c>
      <c r="AE75" s="64" t="s">
        <v>253</v>
      </c>
      <c r="AF75" s="69" t="s">
        <v>253</v>
      </c>
      <c r="AG75" s="63" t="s">
        <v>253</v>
      </c>
      <c r="AH75" s="63" t="s">
        <v>253</v>
      </c>
      <c r="AI75" s="64" t="s">
        <v>253</v>
      </c>
      <c r="BH75" s="98">
        <v>69</v>
      </c>
      <c r="BI75" s="69" t="s">
        <v>401</v>
      </c>
      <c r="BJ75" s="64" t="s">
        <v>402</v>
      </c>
      <c r="BK75" s="69" t="s">
        <v>253</v>
      </c>
      <c r="BL75" s="63" t="s">
        <v>253</v>
      </c>
      <c r="BM75" s="63" t="s">
        <v>253</v>
      </c>
      <c r="BN75" s="63" t="s">
        <v>253</v>
      </c>
      <c r="BO75" s="63" t="s">
        <v>253</v>
      </c>
      <c r="BP75" s="63" t="s">
        <v>253</v>
      </c>
      <c r="BQ75" s="63" t="s">
        <v>164</v>
      </c>
      <c r="BR75" s="64"/>
      <c r="BS75" s="69" t="s">
        <v>253</v>
      </c>
      <c r="BT75" s="63" t="s">
        <v>253</v>
      </c>
      <c r="BU75" s="63" t="s">
        <v>253</v>
      </c>
      <c r="BV75" s="64"/>
      <c r="BW75" s="69" t="s">
        <v>164</v>
      </c>
      <c r="BX75" s="63" t="s">
        <v>164</v>
      </c>
      <c r="BY75" s="63" t="s">
        <v>253</v>
      </c>
      <c r="BZ75" s="63" t="s">
        <v>253</v>
      </c>
      <c r="CA75" s="64" t="s">
        <v>253</v>
      </c>
    </row>
    <row r="76" spans="1:79" x14ac:dyDescent="0.25">
      <c r="P76" s="149" t="s">
        <v>174</v>
      </c>
      <c r="Q76" s="137"/>
      <c r="R76" s="137"/>
      <c r="S76" s="137" t="s">
        <v>935</v>
      </c>
      <c r="T76" s="137"/>
      <c r="U76" s="138"/>
      <c r="Z76" s="69" t="s">
        <v>253</v>
      </c>
      <c r="AA76" s="64" t="s">
        <v>253</v>
      </c>
      <c r="AB76" s="54"/>
      <c r="AC76" s="54"/>
      <c r="AD76" s="69" t="s">
        <v>253</v>
      </c>
      <c r="AE76" s="64" t="s">
        <v>253</v>
      </c>
      <c r="AF76" s="69" t="s">
        <v>253</v>
      </c>
      <c r="AG76" s="63" t="s">
        <v>253</v>
      </c>
      <c r="AH76" s="63" t="s">
        <v>253</v>
      </c>
      <c r="AI76" s="64" t="s">
        <v>253</v>
      </c>
      <c r="BH76" s="98">
        <v>70</v>
      </c>
      <c r="BI76" s="69" t="s">
        <v>403</v>
      </c>
      <c r="BJ76" s="64" t="s">
        <v>404</v>
      </c>
      <c r="BK76" s="69" t="s">
        <v>253</v>
      </c>
      <c r="BL76" s="63" t="s">
        <v>253</v>
      </c>
      <c r="BM76" s="63" t="s">
        <v>253</v>
      </c>
      <c r="BN76" s="63" t="s">
        <v>253</v>
      </c>
      <c r="BO76" s="63" t="s">
        <v>253</v>
      </c>
      <c r="BP76" s="63" t="s">
        <v>253</v>
      </c>
      <c r="BQ76" s="63" t="s">
        <v>164</v>
      </c>
      <c r="BR76" s="64"/>
      <c r="BS76" s="69" t="s">
        <v>253</v>
      </c>
      <c r="BT76" s="63" t="s">
        <v>253</v>
      </c>
      <c r="BU76" s="63" t="s">
        <v>253</v>
      </c>
      <c r="BV76" s="64"/>
      <c r="BW76" s="69" t="s">
        <v>164</v>
      </c>
      <c r="BX76" s="63" t="s">
        <v>164</v>
      </c>
      <c r="BY76" s="63" t="s">
        <v>253</v>
      </c>
      <c r="BZ76" s="63" t="s">
        <v>253</v>
      </c>
      <c r="CA76" s="64" t="s">
        <v>253</v>
      </c>
    </row>
    <row r="77" spans="1:79" x14ac:dyDescent="0.25">
      <c r="P77" s="150" t="s">
        <v>175</v>
      </c>
      <c r="Q77" s="139"/>
      <c r="R77" s="139"/>
      <c r="S77" s="139" t="s">
        <v>936</v>
      </c>
      <c r="T77" s="139"/>
      <c r="U77" s="140"/>
      <c r="Z77" s="69" t="s">
        <v>253</v>
      </c>
      <c r="AA77" s="64" t="s">
        <v>253</v>
      </c>
      <c r="AB77" s="54"/>
      <c r="AC77" s="54"/>
      <c r="AD77" s="69" t="s">
        <v>253</v>
      </c>
      <c r="AE77" s="64" t="s">
        <v>253</v>
      </c>
      <c r="AF77" s="69" t="s">
        <v>253</v>
      </c>
      <c r="AG77" s="63" t="s">
        <v>253</v>
      </c>
      <c r="AH77" s="63" t="s">
        <v>253</v>
      </c>
      <c r="AI77" s="64" t="s">
        <v>253</v>
      </c>
      <c r="BH77" s="98">
        <v>71</v>
      </c>
      <c r="BI77" s="69" t="s">
        <v>405</v>
      </c>
      <c r="BJ77" s="64" t="s">
        <v>406</v>
      </c>
      <c r="BK77" s="69" t="s">
        <v>253</v>
      </c>
      <c r="BL77" s="63" t="s">
        <v>164</v>
      </c>
      <c r="BM77" s="63" t="s">
        <v>164</v>
      </c>
      <c r="BN77" s="63" t="s">
        <v>253</v>
      </c>
      <c r="BO77" s="63" t="s">
        <v>253</v>
      </c>
      <c r="BP77" s="63" t="s">
        <v>253</v>
      </c>
      <c r="BQ77" s="63" t="s">
        <v>164</v>
      </c>
      <c r="BR77" s="64"/>
      <c r="BS77" s="69" t="s">
        <v>164</v>
      </c>
      <c r="BT77" s="63" t="s">
        <v>253</v>
      </c>
      <c r="BU77" s="63" t="s">
        <v>253</v>
      </c>
      <c r="BV77" s="64"/>
      <c r="BW77" s="69" t="s">
        <v>164</v>
      </c>
      <c r="BX77" s="63" t="s">
        <v>164</v>
      </c>
      <c r="BY77" s="63" t="s">
        <v>253</v>
      </c>
      <c r="BZ77" s="63" t="s">
        <v>253</v>
      </c>
      <c r="CA77" s="64" t="s">
        <v>253</v>
      </c>
    </row>
    <row r="78" spans="1:79" x14ac:dyDescent="0.25">
      <c r="Z78" s="69" t="s">
        <v>253</v>
      </c>
      <c r="AA78" s="64" t="s">
        <v>253</v>
      </c>
      <c r="AB78" s="54"/>
      <c r="AC78" s="54"/>
      <c r="AD78" s="69" t="s">
        <v>253</v>
      </c>
      <c r="AE78" s="64" t="s">
        <v>253</v>
      </c>
      <c r="AF78" s="69" t="s">
        <v>253</v>
      </c>
      <c r="AG78" s="63" t="s">
        <v>253</v>
      </c>
      <c r="AH78" s="63" t="s">
        <v>253</v>
      </c>
      <c r="AI78" s="64" t="s">
        <v>253</v>
      </c>
      <c r="BH78" s="98">
        <v>72</v>
      </c>
      <c r="BI78" s="69" t="s">
        <v>407</v>
      </c>
      <c r="BJ78" s="64" t="s">
        <v>408</v>
      </c>
      <c r="BK78" s="69" t="s">
        <v>253</v>
      </c>
      <c r="BL78" s="63" t="s">
        <v>253</v>
      </c>
      <c r="BM78" s="63" t="s">
        <v>253</v>
      </c>
      <c r="BN78" s="63" t="s">
        <v>253</v>
      </c>
      <c r="BO78" s="63" t="s">
        <v>253</v>
      </c>
      <c r="BP78" s="63" t="s">
        <v>253</v>
      </c>
      <c r="BQ78" s="63" t="s">
        <v>164</v>
      </c>
      <c r="BR78" s="64"/>
      <c r="BS78" s="69" t="s">
        <v>164</v>
      </c>
      <c r="BT78" s="63" t="s">
        <v>253</v>
      </c>
      <c r="BU78" s="63" t="s">
        <v>253</v>
      </c>
      <c r="BV78" s="64"/>
      <c r="BW78" s="69" t="s">
        <v>164</v>
      </c>
      <c r="BX78" s="63" t="s">
        <v>164</v>
      </c>
      <c r="BY78" s="63" t="s">
        <v>253</v>
      </c>
      <c r="BZ78" s="63" t="s">
        <v>253</v>
      </c>
      <c r="CA78" s="64" t="s">
        <v>253</v>
      </c>
    </row>
    <row r="79" spans="1:79" x14ac:dyDescent="0.25">
      <c r="P79" s="124" t="s">
        <v>187</v>
      </c>
      <c r="Q79" s="125"/>
      <c r="R79" s="125"/>
      <c r="S79" s="125"/>
      <c r="T79" s="125"/>
      <c r="U79" s="126"/>
      <c r="Z79" s="69" t="s">
        <v>253</v>
      </c>
      <c r="AA79" s="64" t="s">
        <v>253</v>
      </c>
      <c r="AB79" s="54"/>
      <c r="AC79" s="54"/>
      <c r="AD79" s="69" t="s">
        <v>253</v>
      </c>
      <c r="AE79" s="64" t="s">
        <v>253</v>
      </c>
      <c r="AF79" s="69" t="s">
        <v>253</v>
      </c>
      <c r="AG79" s="63" t="s">
        <v>253</v>
      </c>
      <c r="AH79" s="63" t="s">
        <v>253</v>
      </c>
      <c r="AI79" s="64" t="s">
        <v>253</v>
      </c>
      <c r="BH79" s="98">
        <v>73</v>
      </c>
      <c r="BI79" s="69" t="s">
        <v>409</v>
      </c>
      <c r="BJ79" s="64" t="s">
        <v>410</v>
      </c>
      <c r="BK79" s="69" t="s">
        <v>253</v>
      </c>
      <c r="BL79" s="63" t="s">
        <v>164</v>
      </c>
      <c r="BM79" s="63" t="s">
        <v>164</v>
      </c>
      <c r="BN79" s="63" t="s">
        <v>253</v>
      </c>
      <c r="BO79" s="63" t="s">
        <v>253</v>
      </c>
      <c r="BP79" s="63" t="s">
        <v>253</v>
      </c>
      <c r="BQ79" s="63" t="s">
        <v>164</v>
      </c>
      <c r="BR79" s="64"/>
      <c r="BS79" s="69" t="s">
        <v>164</v>
      </c>
      <c r="BT79" s="63" t="s">
        <v>253</v>
      </c>
      <c r="BU79" s="63" t="s">
        <v>253</v>
      </c>
      <c r="BV79" s="64"/>
      <c r="BW79" s="69" t="s">
        <v>164</v>
      </c>
      <c r="BX79" s="63" t="s">
        <v>164</v>
      </c>
      <c r="BY79" s="63" t="s">
        <v>253</v>
      </c>
      <c r="BZ79" s="63" t="s">
        <v>253</v>
      </c>
      <c r="CA79" s="64" t="s">
        <v>253</v>
      </c>
    </row>
    <row r="80" spans="1:79" x14ac:dyDescent="0.25">
      <c r="P80" s="127" t="s">
        <v>176</v>
      </c>
      <c r="Q80" s="128"/>
      <c r="R80" s="128"/>
      <c r="S80" s="128"/>
      <c r="T80" s="128"/>
      <c r="U80" s="129"/>
      <c r="Z80" s="69" t="s">
        <v>253</v>
      </c>
      <c r="AA80" s="64" t="s">
        <v>253</v>
      </c>
      <c r="AB80" s="54"/>
      <c r="AC80" s="54"/>
      <c r="AD80" s="69" t="s">
        <v>253</v>
      </c>
      <c r="AE80" s="64" t="s">
        <v>253</v>
      </c>
      <c r="AF80" s="69" t="s">
        <v>253</v>
      </c>
      <c r="AG80" s="63" t="s">
        <v>253</v>
      </c>
      <c r="AH80" s="63" t="s">
        <v>253</v>
      </c>
      <c r="AI80" s="64" t="s">
        <v>253</v>
      </c>
      <c r="BH80" s="98">
        <v>74</v>
      </c>
      <c r="BI80" s="69" t="s">
        <v>411</v>
      </c>
      <c r="BJ80" s="64" t="s">
        <v>412</v>
      </c>
      <c r="BK80" s="69" t="s">
        <v>253</v>
      </c>
      <c r="BL80" s="63" t="s">
        <v>164</v>
      </c>
      <c r="BM80" s="63" t="s">
        <v>164</v>
      </c>
      <c r="BN80" s="63" t="s">
        <v>253</v>
      </c>
      <c r="BO80" s="63" t="s">
        <v>253</v>
      </c>
      <c r="BP80" s="63" t="s">
        <v>253</v>
      </c>
      <c r="BQ80" s="63" t="s">
        <v>164</v>
      </c>
      <c r="BR80" s="64"/>
      <c r="BS80" s="69" t="s">
        <v>164</v>
      </c>
      <c r="BT80" s="63" t="s">
        <v>253</v>
      </c>
      <c r="BU80" s="63" t="s">
        <v>253</v>
      </c>
      <c r="BV80" s="64"/>
      <c r="BW80" s="69" t="s">
        <v>164</v>
      </c>
      <c r="BX80" s="63" t="s">
        <v>164</v>
      </c>
      <c r="BY80" s="63" t="s">
        <v>253</v>
      </c>
      <c r="BZ80" s="63" t="s">
        <v>253</v>
      </c>
      <c r="CA80" s="64" t="s">
        <v>253</v>
      </c>
    </row>
    <row r="81" spans="16:79" x14ac:dyDescent="0.25">
      <c r="P81" s="130" t="s">
        <v>194</v>
      </c>
      <c r="Q81" s="131"/>
      <c r="R81" s="131"/>
      <c r="S81" s="131"/>
      <c r="T81" s="131"/>
      <c r="U81" s="132"/>
      <c r="Z81" s="69" t="s">
        <v>253</v>
      </c>
      <c r="AA81" s="64" t="s">
        <v>253</v>
      </c>
      <c r="AB81" s="54"/>
      <c r="AC81" s="54"/>
      <c r="AD81" s="69" t="s">
        <v>253</v>
      </c>
      <c r="AE81" s="64" t="s">
        <v>253</v>
      </c>
      <c r="AF81" s="69" t="s">
        <v>253</v>
      </c>
      <c r="AG81" s="63" t="s">
        <v>253</v>
      </c>
      <c r="AH81" s="63" t="s">
        <v>253</v>
      </c>
      <c r="AI81" s="64" t="s">
        <v>253</v>
      </c>
      <c r="BH81" s="98">
        <v>75</v>
      </c>
      <c r="BI81" s="69" t="s">
        <v>413</v>
      </c>
      <c r="BJ81" s="64" t="s">
        <v>414</v>
      </c>
      <c r="BK81" s="69" t="s">
        <v>253</v>
      </c>
      <c r="BL81" s="63" t="s">
        <v>253</v>
      </c>
      <c r="BM81" s="63" t="s">
        <v>253</v>
      </c>
      <c r="BN81" s="63" t="s">
        <v>253</v>
      </c>
      <c r="BO81" s="63" t="s">
        <v>253</v>
      </c>
      <c r="BP81" s="63" t="s">
        <v>253</v>
      </c>
      <c r="BQ81" s="63" t="s">
        <v>164</v>
      </c>
      <c r="BR81" s="64"/>
      <c r="BS81" s="69" t="s">
        <v>253</v>
      </c>
      <c r="BT81" s="63" t="s">
        <v>253</v>
      </c>
      <c r="BU81" s="63" t="s">
        <v>253</v>
      </c>
      <c r="BV81" s="64"/>
      <c r="BW81" s="69" t="s">
        <v>164</v>
      </c>
      <c r="BX81" s="63" t="s">
        <v>164</v>
      </c>
      <c r="BY81" s="63" t="s">
        <v>253</v>
      </c>
      <c r="BZ81" s="63" t="s">
        <v>253</v>
      </c>
      <c r="CA81" s="64" t="s">
        <v>253</v>
      </c>
    </row>
    <row r="82" spans="16:79" x14ac:dyDescent="0.25">
      <c r="P82" s="130" t="s">
        <v>195</v>
      </c>
      <c r="Q82" s="131"/>
      <c r="R82" s="131"/>
      <c r="S82" s="131"/>
      <c r="T82" s="131"/>
      <c r="U82" s="132"/>
      <c r="Z82" s="69" t="s">
        <v>253</v>
      </c>
      <c r="AA82" s="64" t="s">
        <v>253</v>
      </c>
      <c r="AB82" s="54"/>
      <c r="AC82" s="54"/>
      <c r="AD82" s="69" t="s">
        <v>253</v>
      </c>
      <c r="AE82" s="64" t="s">
        <v>253</v>
      </c>
      <c r="AF82" s="69" t="s">
        <v>253</v>
      </c>
      <c r="AG82" s="63" t="s">
        <v>253</v>
      </c>
      <c r="AH82" s="63" t="s">
        <v>253</v>
      </c>
      <c r="AI82" s="64" t="s">
        <v>253</v>
      </c>
      <c r="BH82" s="98">
        <v>76</v>
      </c>
      <c r="BI82" s="69" t="s">
        <v>415</v>
      </c>
      <c r="BJ82" s="64" t="s">
        <v>416</v>
      </c>
      <c r="BK82" s="69" t="s">
        <v>253</v>
      </c>
      <c r="BL82" s="63" t="s">
        <v>164</v>
      </c>
      <c r="BM82" s="63" t="s">
        <v>164</v>
      </c>
      <c r="BN82" s="63" t="s">
        <v>253</v>
      </c>
      <c r="BO82" s="63" t="s">
        <v>253</v>
      </c>
      <c r="BP82" s="63" t="s">
        <v>253</v>
      </c>
      <c r="BQ82" s="63" t="s">
        <v>164</v>
      </c>
      <c r="BR82" s="64"/>
      <c r="BS82" s="69" t="s">
        <v>164</v>
      </c>
      <c r="BT82" s="63" t="s">
        <v>253</v>
      </c>
      <c r="BU82" s="63" t="s">
        <v>253</v>
      </c>
      <c r="BV82" s="64"/>
      <c r="BW82" s="69" t="s">
        <v>164</v>
      </c>
      <c r="BX82" s="63" t="s">
        <v>164</v>
      </c>
      <c r="BY82" s="63" t="s">
        <v>253</v>
      </c>
      <c r="BZ82" s="63" t="s">
        <v>253</v>
      </c>
      <c r="CA82" s="64" t="s">
        <v>253</v>
      </c>
    </row>
    <row r="83" spans="16:79" x14ac:dyDescent="0.25">
      <c r="P83" s="130" t="s">
        <v>196</v>
      </c>
      <c r="Q83" s="131"/>
      <c r="R83" s="131"/>
      <c r="S83" s="131"/>
      <c r="T83" s="131"/>
      <c r="U83" s="132"/>
      <c r="Z83" s="69" t="s">
        <v>253</v>
      </c>
      <c r="AA83" s="64" t="s">
        <v>253</v>
      </c>
      <c r="AB83" s="54"/>
      <c r="AC83" s="54"/>
      <c r="AD83" s="69" t="s">
        <v>253</v>
      </c>
      <c r="AE83" s="64" t="s">
        <v>253</v>
      </c>
      <c r="AF83" s="69" t="s">
        <v>253</v>
      </c>
      <c r="AG83" s="63" t="s">
        <v>253</v>
      </c>
      <c r="AH83" s="63" t="s">
        <v>253</v>
      </c>
      <c r="AI83" s="64" t="s">
        <v>253</v>
      </c>
      <c r="BH83" s="98">
        <v>77</v>
      </c>
      <c r="BI83" s="69" t="s">
        <v>417</v>
      </c>
      <c r="BJ83" s="64" t="s">
        <v>418</v>
      </c>
      <c r="BK83" s="69" t="s">
        <v>253</v>
      </c>
      <c r="BL83" s="63" t="s">
        <v>164</v>
      </c>
      <c r="BM83" s="63" t="s">
        <v>164</v>
      </c>
      <c r="BN83" s="63" t="s">
        <v>253</v>
      </c>
      <c r="BO83" s="63" t="s">
        <v>253</v>
      </c>
      <c r="BP83" s="63" t="s">
        <v>253</v>
      </c>
      <c r="BQ83" s="63" t="s">
        <v>164</v>
      </c>
      <c r="BR83" s="64"/>
      <c r="BS83" s="69" t="s">
        <v>164</v>
      </c>
      <c r="BT83" s="63" t="s">
        <v>253</v>
      </c>
      <c r="BU83" s="63" t="s">
        <v>253</v>
      </c>
      <c r="BV83" s="64"/>
      <c r="BW83" s="69" t="s">
        <v>164</v>
      </c>
      <c r="BX83" s="63" t="s">
        <v>164</v>
      </c>
      <c r="BY83" s="63" t="s">
        <v>253</v>
      </c>
      <c r="BZ83" s="63" t="s">
        <v>253</v>
      </c>
      <c r="CA83" s="64" t="s">
        <v>253</v>
      </c>
    </row>
    <row r="84" spans="16:79" x14ac:dyDescent="0.25">
      <c r="P84" s="133" t="s">
        <v>197</v>
      </c>
      <c r="Q84" s="134"/>
      <c r="R84" s="134"/>
      <c r="S84" s="134"/>
      <c r="T84" s="134"/>
      <c r="U84" s="135"/>
      <c r="Z84" s="69" t="s">
        <v>253</v>
      </c>
      <c r="AA84" s="64" t="s">
        <v>253</v>
      </c>
      <c r="AB84" s="54"/>
      <c r="AC84" s="54"/>
      <c r="AD84" s="69" t="s">
        <v>253</v>
      </c>
      <c r="AE84" s="64" t="s">
        <v>253</v>
      </c>
      <c r="AF84" s="69" t="s">
        <v>253</v>
      </c>
      <c r="AG84" s="63" t="s">
        <v>253</v>
      </c>
      <c r="AH84" s="63" t="s">
        <v>253</v>
      </c>
      <c r="AI84" s="64" t="s">
        <v>253</v>
      </c>
      <c r="BH84" s="98">
        <v>78</v>
      </c>
      <c r="BI84" s="69" t="s">
        <v>419</v>
      </c>
      <c r="BJ84" s="64" t="s">
        <v>420</v>
      </c>
      <c r="BK84" s="69" t="s">
        <v>253</v>
      </c>
      <c r="BL84" s="63" t="s">
        <v>164</v>
      </c>
      <c r="BM84" s="63" t="s">
        <v>164</v>
      </c>
      <c r="BN84" s="63" t="s">
        <v>253</v>
      </c>
      <c r="BO84" s="63" t="s">
        <v>253</v>
      </c>
      <c r="BP84" s="63" t="s">
        <v>253</v>
      </c>
      <c r="BQ84" s="63" t="s">
        <v>164</v>
      </c>
      <c r="BR84" s="64"/>
      <c r="BS84" s="69" t="s">
        <v>164</v>
      </c>
      <c r="BT84" s="63" t="s">
        <v>253</v>
      </c>
      <c r="BU84" s="63" t="s">
        <v>253</v>
      </c>
      <c r="BV84" s="64"/>
      <c r="BW84" s="69" t="s">
        <v>164</v>
      </c>
      <c r="BX84" s="63" t="s">
        <v>164</v>
      </c>
      <c r="BY84" s="63" t="s">
        <v>253</v>
      </c>
      <c r="BZ84" s="63" t="s">
        <v>253</v>
      </c>
      <c r="CA84" s="64" t="s">
        <v>253</v>
      </c>
    </row>
    <row r="85" spans="16:79" x14ac:dyDescent="0.25">
      <c r="P85" s="162" t="s">
        <v>188</v>
      </c>
      <c r="Q85" s="163"/>
      <c r="R85" s="163"/>
      <c r="S85" s="163"/>
      <c r="T85" s="163"/>
      <c r="U85" s="164"/>
      <c r="Z85" s="69" t="s">
        <v>253</v>
      </c>
      <c r="AA85" s="64" t="s">
        <v>253</v>
      </c>
      <c r="AB85" s="54"/>
      <c r="AC85" s="54"/>
      <c r="AD85" s="69" t="s">
        <v>253</v>
      </c>
      <c r="AE85" s="64" t="s">
        <v>253</v>
      </c>
      <c r="AF85" s="69" t="s">
        <v>253</v>
      </c>
      <c r="AG85" s="63" t="s">
        <v>253</v>
      </c>
      <c r="AH85" s="63" t="s">
        <v>253</v>
      </c>
      <c r="AI85" s="64" t="s">
        <v>253</v>
      </c>
      <c r="BH85" s="98">
        <v>79</v>
      </c>
      <c r="BI85" s="69" t="s">
        <v>421</v>
      </c>
      <c r="BJ85" s="64" t="s">
        <v>422</v>
      </c>
      <c r="BK85" s="69" t="s">
        <v>253</v>
      </c>
      <c r="BL85" s="63" t="s">
        <v>164</v>
      </c>
      <c r="BM85" s="63" t="s">
        <v>164</v>
      </c>
      <c r="BN85" s="63" t="s">
        <v>253</v>
      </c>
      <c r="BO85" s="63" t="s">
        <v>253</v>
      </c>
      <c r="BP85" s="63" t="s">
        <v>253</v>
      </c>
      <c r="BQ85" s="63" t="s">
        <v>164</v>
      </c>
      <c r="BR85" s="64"/>
      <c r="BS85" s="69" t="s">
        <v>164</v>
      </c>
      <c r="BT85" s="63" t="s">
        <v>253</v>
      </c>
      <c r="BU85" s="63" t="s">
        <v>253</v>
      </c>
      <c r="BV85" s="64"/>
      <c r="BW85" s="69" t="s">
        <v>164</v>
      </c>
      <c r="BX85" s="63" t="s">
        <v>164</v>
      </c>
      <c r="BY85" s="63" t="s">
        <v>253</v>
      </c>
      <c r="BZ85" s="63" t="s">
        <v>253</v>
      </c>
      <c r="CA85" s="64" t="s">
        <v>253</v>
      </c>
    </row>
    <row r="86" spans="16:79" x14ac:dyDescent="0.25">
      <c r="Z86" s="69" t="s">
        <v>253</v>
      </c>
      <c r="AA86" s="64" t="s">
        <v>253</v>
      </c>
      <c r="AB86" s="54"/>
      <c r="AC86" s="54"/>
      <c r="AD86" s="69" t="s">
        <v>253</v>
      </c>
      <c r="AE86" s="64" t="s">
        <v>253</v>
      </c>
      <c r="AF86" s="69" t="s">
        <v>253</v>
      </c>
      <c r="AG86" s="63" t="s">
        <v>253</v>
      </c>
      <c r="AH86" s="63" t="s">
        <v>253</v>
      </c>
      <c r="AI86" s="64" t="s">
        <v>253</v>
      </c>
      <c r="BH86" s="98">
        <v>80</v>
      </c>
      <c r="BI86" s="69" t="s">
        <v>423</v>
      </c>
      <c r="BJ86" s="64" t="s">
        <v>424</v>
      </c>
      <c r="BK86" s="69" t="s">
        <v>253</v>
      </c>
      <c r="BL86" s="63" t="s">
        <v>164</v>
      </c>
      <c r="BM86" s="63" t="s">
        <v>164</v>
      </c>
      <c r="BN86" s="63" t="s">
        <v>253</v>
      </c>
      <c r="BO86" s="63" t="s">
        <v>253</v>
      </c>
      <c r="BP86" s="63" t="s">
        <v>253</v>
      </c>
      <c r="BQ86" s="63" t="s">
        <v>164</v>
      </c>
      <c r="BR86" s="64"/>
      <c r="BS86" s="69" t="s">
        <v>164</v>
      </c>
      <c r="BT86" s="63" t="s">
        <v>253</v>
      </c>
      <c r="BU86" s="63" t="s">
        <v>253</v>
      </c>
      <c r="BV86" s="64"/>
      <c r="BW86" s="69" t="s">
        <v>164</v>
      </c>
      <c r="BX86" s="63" t="s">
        <v>164</v>
      </c>
      <c r="BY86" s="63" t="s">
        <v>253</v>
      </c>
      <c r="BZ86" s="63" t="s">
        <v>253</v>
      </c>
      <c r="CA86" s="64" t="s">
        <v>253</v>
      </c>
    </row>
    <row r="87" spans="16:79" x14ac:dyDescent="0.25">
      <c r="P87" s="152" t="s">
        <v>170</v>
      </c>
      <c r="Q87" s="153"/>
      <c r="R87" s="153"/>
      <c r="S87" s="153"/>
      <c r="T87" s="153"/>
      <c r="U87" s="154"/>
      <c r="Z87" s="68" t="s">
        <v>253</v>
      </c>
      <c r="AA87" s="61" t="s">
        <v>253</v>
      </c>
      <c r="AB87" s="54"/>
      <c r="AC87" s="54"/>
      <c r="AD87" s="68" t="s">
        <v>253</v>
      </c>
      <c r="AE87" s="61" t="s">
        <v>253</v>
      </c>
      <c r="AF87" s="68" t="s">
        <v>253</v>
      </c>
      <c r="AG87" s="60" t="s">
        <v>253</v>
      </c>
      <c r="AH87" s="60" t="s">
        <v>253</v>
      </c>
      <c r="AI87" s="61" t="s">
        <v>253</v>
      </c>
      <c r="BH87" s="98">
        <v>81</v>
      </c>
      <c r="BI87" s="69" t="s">
        <v>425</v>
      </c>
      <c r="BJ87" s="64" t="s">
        <v>426</v>
      </c>
      <c r="BK87" s="69" t="s">
        <v>253</v>
      </c>
      <c r="BL87" s="63" t="s">
        <v>164</v>
      </c>
      <c r="BM87" s="63" t="s">
        <v>164</v>
      </c>
      <c r="BN87" s="63" t="s">
        <v>253</v>
      </c>
      <c r="BO87" s="63" t="s">
        <v>253</v>
      </c>
      <c r="BP87" s="63" t="s">
        <v>253</v>
      </c>
      <c r="BQ87" s="63" t="s">
        <v>164</v>
      </c>
      <c r="BR87" s="64"/>
      <c r="BS87" s="69" t="s">
        <v>164</v>
      </c>
      <c r="BT87" s="63" t="s">
        <v>253</v>
      </c>
      <c r="BU87" s="63" t="s">
        <v>253</v>
      </c>
      <c r="BV87" s="64"/>
      <c r="BW87" s="69" t="s">
        <v>164</v>
      </c>
      <c r="BX87" s="63" t="s">
        <v>164</v>
      </c>
      <c r="BY87" s="63" t="s">
        <v>253</v>
      </c>
      <c r="BZ87" s="63" t="s">
        <v>253</v>
      </c>
      <c r="CA87" s="64" t="s">
        <v>253</v>
      </c>
    </row>
    <row r="88" spans="16:79" x14ac:dyDescent="0.25">
      <c r="P88" s="141" t="s">
        <v>71</v>
      </c>
      <c r="Q88" s="142"/>
      <c r="R88" s="114" t="s">
        <v>198</v>
      </c>
      <c r="S88" s="114"/>
      <c r="T88" s="114"/>
      <c r="U88" s="136"/>
      <c r="BH88" s="98">
        <v>82</v>
      </c>
      <c r="BI88" s="69" t="s">
        <v>427</v>
      </c>
      <c r="BJ88" s="64" t="s">
        <v>428</v>
      </c>
      <c r="BK88" s="69" t="s">
        <v>253</v>
      </c>
      <c r="BL88" s="63" t="s">
        <v>164</v>
      </c>
      <c r="BM88" s="63" t="s">
        <v>164</v>
      </c>
      <c r="BN88" s="63" t="s">
        <v>253</v>
      </c>
      <c r="BO88" s="63" t="s">
        <v>253</v>
      </c>
      <c r="BP88" s="63" t="s">
        <v>253</v>
      </c>
      <c r="BQ88" s="63" t="s">
        <v>164</v>
      </c>
      <c r="BR88" s="64"/>
      <c r="BS88" s="69" t="s">
        <v>164</v>
      </c>
      <c r="BT88" s="63" t="s">
        <v>253</v>
      </c>
      <c r="BU88" s="63" t="s">
        <v>253</v>
      </c>
      <c r="BV88" s="64"/>
      <c r="BW88" s="69" t="s">
        <v>164</v>
      </c>
      <c r="BX88" s="63" t="s">
        <v>164</v>
      </c>
      <c r="BY88" s="63" t="s">
        <v>253</v>
      </c>
      <c r="BZ88" s="63" t="s">
        <v>253</v>
      </c>
      <c r="CA88" s="64" t="s">
        <v>253</v>
      </c>
    </row>
    <row r="89" spans="16:79" x14ac:dyDescent="0.25">
      <c r="P89" s="143" t="s">
        <v>169</v>
      </c>
      <c r="Q89" s="144"/>
      <c r="R89" s="137" t="s">
        <v>199</v>
      </c>
      <c r="S89" s="137"/>
      <c r="T89" s="137"/>
      <c r="U89" s="138"/>
      <c r="BH89" s="98">
        <v>83</v>
      </c>
      <c r="BI89" s="69" t="s">
        <v>429</v>
      </c>
      <c r="BJ89" s="64" t="s">
        <v>430</v>
      </c>
      <c r="BK89" s="69" t="s">
        <v>253</v>
      </c>
      <c r="BL89" s="63" t="s">
        <v>164</v>
      </c>
      <c r="BM89" s="63" t="s">
        <v>164</v>
      </c>
      <c r="BN89" s="63" t="s">
        <v>253</v>
      </c>
      <c r="BO89" s="63" t="s">
        <v>253</v>
      </c>
      <c r="BP89" s="63" t="s">
        <v>253</v>
      </c>
      <c r="BQ89" s="63" t="s">
        <v>164</v>
      </c>
      <c r="BR89" s="64"/>
      <c r="BS89" s="69" t="s">
        <v>164</v>
      </c>
      <c r="BT89" s="63" t="s">
        <v>253</v>
      </c>
      <c r="BU89" s="63" t="s">
        <v>253</v>
      </c>
      <c r="BV89" s="64"/>
      <c r="BW89" s="69" t="s">
        <v>164</v>
      </c>
      <c r="BX89" s="63" t="s">
        <v>164</v>
      </c>
      <c r="BY89" s="63" t="s">
        <v>253</v>
      </c>
      <c r="BZ89" s="63" t="s">
        <v>253</v>
      </c>
      <c r="CA89" s="64" t="s">
        <v>253</v>
      </c>
    </row>
    <row r="90" spans="16:79" x14ac:dyDescent="0.25">
      <c r="P90" s="145" t="s">
        <v>75</v>
      </c>
      <c r="Q90" s="146"/>
      <c r="R90" s="139" t="s">
        <v>49</v>
      </c>
      <c r="S90" s="139"/>
      <c r="T90" s="139"/>
      <c r="U90" s="140"/>
      <c r="BH90" s="98">
        <v>84</v>
      </c>
      <c r="BI90" s="69" t="s">
        <v>431</v>
      </c>
      <c r="BJ90" s="64" t="s">
        <v>432</v>
      </c>
      <c r="BK90" s="69" t="s">
        <v>253</v>
      </c>
      <c r="BL90" s="63" t="s">
        <v>253</v>
      </c>
      <c r="BM90" s="63" t="s">
        <v>164</v>
      </c>
      <c r="BN90" s="63" t="s">
        <v>253</v>
      </c>
      <c r="BO90" s="63" t="s">
        <v>253</v>
      </c>
      <c r="BP90" s="63" t="s">
        <v>253</v>
      </c>
      <c r="BQ90" s="63" t="s">
        <v>164</v>
      </c>
      <c r="BR90" s="64"/>
      <c r="BS90" s="69" t="s">
        <v>164</v>
      </c>
      <c r="BT90" s="63" t="s">
        <v>253</v>
      </c>
      <c r="BU90" s="63" t="s">
        <v>253</v>
      </c>
      <c r="BV90" s="64"/>
      <c r="BW90" s="69" t="s">
        <v>164</v>
      </c>
      <c r="BX90" s="63" t="s">
        <v>164</v>
      </c>
      <c r="BY90" s="63" t="s">
        <v>253</v>
      </c>
      <c r="BZ90" s="63" t="s">
        <v>253</v>
      </c>
      <c r="CA90" s="64" t="s">
        <v>253</v>
      </c>
    </row>
    <row r="91" spans="16:79" x14ac:dyDescent="0.25">
      <c r="P91" s="141" t="s">
        <v>200</v>
      </c>
      <c r="Q91" s="142"/>
      <c r="R91" s="114" t="s">
        <v>90</v>
      </c>
      <c r="S91" s="114"/>
      <c r="T91" s="114"/>
      <c r="U91" s="136"/>
      <c r="BH91" s="98">
        <v>85</v>
      </c>
      <c r="BI91" s="69" t="s">
        <v>433</v>
      </c>
      <c r="BJ91" s="64" t="s">
        <v>434</v>
      </c>
      <c r="BK91" s="69" t="s">
        <v>253</v>
      </c>
      <c r="BL91" s="63" t="s">
        <v>253</v>
      </c>
      <c r="BM91" s="63" t="s">
        <v>164</v>
      </c>
      <c r="BN91" s="63" t="s">
        <v>253</v>
      </c>
      <c r="BO91" s="63" t="s">
        <v>253</v>
      </c>
      <c r="BP91" s="63" t="s">
        <v>253</v>
      </c>
      <c r="BQ91" s="63" t="s">
        <v>164</v>
      </c>
      <c r="BR91" s="64"/>
      <c r="BS91" s="69" t="s">
        <v>164</v>
      </c>
      <c r="BT91" s="63" t="s">
        <v>253</v>
      </c>
      <c r="BU91" s="63" t="s">
        <v>253</v>
      </c>
      <c r="BV91" s="64"/>
      <c r="BW91" s="69" t="s">
        <v>164</v>
      </c>
      <c r="BX91" s="63" t="s">
        <v>164</v>
      </c>
      <c r="BY91" s="63" t="s">
        <v>253</v>
      </c>
      <c r="BZ91" s="63" t="s">
        <v>253</v>
      </c>
      <c r="CA91" s="64" t="s">
        <v>253</v>
      </c>
    </row>
    <row r="92" spans="16:79" x14ac:dyDescent="0.25">
      <c r="P92" s="143" t="s">
        <v>201</v>
      </c>
      <c r="Q92" s="144"/>
      <c r="R92" s="137" t="s">
        <v>205</v>
      </c>
      <c r="S92" s="137"/>
      <c r="T92" s="137"/>
      <c r="U92" s="138"/>
      <c r="BH92" s="98">
        <v>86</v>
      </c>
      <c r="BI92" s="69" t="s">
        <v>435</v>
      </c>
      <c r="BJ92" s="64" t="s">
        <v>436</v>
      </c>
      <c r="BK92" s="69" t="s">
        <v>253</v>
      </c>
      <c r="BL92" s="63" t="s">
        <v>253</v>
      </c>
      <c r="BM92" s="63" t="s">
        <v>253</v>
      </c>
      <c r="BN92" s="63" t="s">
        <v>253</v>
      </c>
      <c r="BO92" s="63" t="s">
        <v>253</v>
      </c>
      <c r="BP92" s="63" t="s">
        <v>253</v>
      </c>
      <c r="BQ92" s="63" t="s">
        <v>164</v>
      </c>
      <c r="BR92" s="64"/>
      <c r="BS92" s="69" t="s">
        <v>164</v>
      </c>
      <c r="BT92" s="63" t="s">
        <v>253</v>
      </c>
      <c r="BU92" s="63" t="s">
        <v>253</v>
      </c>
      <c r="BV92" s="64"/>
      <c r="BW92" s="69" t="s">
        <v>164</v>
      </c>
      <c r="BX92" s="63" t="s">
        <v>164</v>
      </c>
      <c r="BY92" s="63" t="s">
        <v>253</v>
      </c>
      <c r="BZ92" s="63" t="s">
        <v>253</v>
      </c>
      <c r="CA92" s="64" t="s">
        <v>253</v>
      </c>
    </row>
    <row r="93" spans="16:79" x14ac:dyDescent="0.25">
      <c r="P93" s="143" t="s">
        <v>202</v>
      </c>
      <c r="Q93" s="144"/>
      <c r="R93" s="137" t="s">
        <v>222</v>
      </c>
      <c r="S93" s="137"/>
      <c r="T93" s="137"/>
      <c r="U93" s="138"/>
      <c r="BH93" s="98">
        <v>87</v>
      </c>
      <c r="BI93" s="69" t="s">
        <v>437</v>
      </c>
      <c r="BJ93" s="64" t="s">
        <v>438</v>
      </c>
      <c r="BK93" s="69" t="s">
        <v>253</v>
      </c>
      <c r="BL93" s="63" t="s">
        <v>253</v>
      </c>
      <c r="BM93" s="63" t="s">
        <v>164</v>
      </c>
      <c r="BN93" s="63" t="s">
        <v>253</v>
      </c>
      <c r="BO93" s="63" t="s">
        <v>253</v>
      </c>
      <c r="BP93" s="63" t="s">
        <v>253</v>
      </c>
      <c r="BQ93" s="63" t="s">
        <v>164</v>
      </c>
      <c r="BR93" s="64"/>
      <c r="BS93" s="69" t="s">
        <v>164</v>
      </c>
      <c r="BT93" s="63" t="s">
        <v>253</v>
      </c>
      <c r="BU93" s="63" t="s">
        <v>253</v>
      </c>
      <c r="BV93" s="64"/>
      <c r="BW93" s="69" t="s">
        <v>164</v>
      </c>
      <c r="BX93" s="63" t="s">
        <v>164</v>
      </c>
      <c r="BY93" s="63" t="s">
        <v>253</v>
      </c>
      <c r="BZ93" s="63" t="s">
        <v>253</v>
      </c>
      <c r="CA93" s="64" t="s">
        <v>253</v>
      </c>
    </row>
    <row r="94" spans="16:79" x14ac:dyDescent="0.25">
      <c r="P94" s="143" t="s">
        <v>203</v>
      </c>
      <c r="Q94" s="144"/>
      <c r="R94" s="137" t="s">
        <v>49</v>
      </c>
      <c r="S94" s="137"/>
      <c r="T94" s="137"/>
      <c r="U94" s="138"/>
      <c r="BH94" s="98">
        <v>88</v>
      </c>
      <c r="BI94" s="69" t="s">
        <v>439</v>
      </c>
      <c r="BJ94" s="64" t="s">
        <v>440</v>
      </c>
      <c r="BK94" s="69" t="s">
        <v>253</v>
      </c>
      <c r="BL94" s="63" t="s">
        <v>164</v>
      </c>
      <c r="BM94" s="63" t="s">
        <v>164</v>
      </c>
      <c r="BN94" s="63" t="s">
        <v>253</v>
      </c>
      <c r="BO94" s="63" t="s">
        <v>253</v>
      </c>
      <c r="BP94" s="63" t="s">
        <v>253</v>
      </c>
      <c r="BQ94" s="63" t="s">
        <v>164</v>
      </c>
      <c r="BR94" s="64"/>
      <c r="BS94" s="69" t="s">
        <v>164</v>
      </c>
      <c r="BT94" s="63" t="s">
        <v>253</v>
      </c>
      <c r="BU94" s="63" t="s">
        <v>253</v>
      </c>
      <c r="BV94" s="64"/>
      <c r="BW94" s="69" t="s">
        <v>164</v>
      </c>
      <c r="BX94" s="63" t="s">
        <v>164</v>
      </c>
      <c r="BY94" s="63" t="s">
        <v>253</v>
      </c>
      <c r="BZ94" s="63" t="s">
        <v>253</v>
      </c>
      <c r="CA94" s="64" t="s">
        <v>253</v>
      </c>
    </row>
    <row r="95" spans="16:79" x14ac:dyDescent="0.25">
      <c r="P95" s="145" t="s">
        <v>204</v>
      </c>
      <c r="Q95" s="146"/>
      <c r="R95" s="139" t="s">
        <v>49</v>
      </c>
      <c r="S95" s="139"/>
      <c r="T95" s="139"/>
      <c r="U95" s="140"/>
      <c r="BH95" s="98">
        <v>89</v>
      </c>
      <c r="BI95" s="69" t="s">
        <v>441</v>
      </c>
      <c r="BJ95" s="64" t="s">
        <v>442</v>
      </c>
      <c r="BK95" s="69" t="s">
        <v>253</v>
      </c>
      <c r="BL95" s="63" t="s">
        <v>253</v>
      </c>
      <c r="BM95" s="63" t="s">
        <v>253</v>
      </c>
      <c r="BN95" s="63" t="s">
        <v>253</v>
      </c>
      <c r="BO95" s="63" t="s">
        <v>253</v>
      </c>
      <c r="BP95" s="63" t="s">
        <v>253</v>
      </c>
      <c r="BQ95" s="63" t="s">
        <v>164</v>
      </c>
      <c r="BR95" s="64"/>
      <c r="BS95" s="69" t="s">
        <v>253</v>
      </c>
      <c r="BT95" s="63" t="s">
        <v>253</v>
      </c>
      <c r="BU95" s="63" t="s">
        <v>253</v>
      </c>
      <c r="BV95" s="64"/>
      <c r="BW95" s="69" t="s">
        <v>164</v>
      </c>
      <c r="BX95" s="63" t="s">
        <v>164</v>
      </c>
      <c r="BY95" s="63" t="s">
        <v>253</v>
      </c>
      <c r="BZ95" s="63" t="s">
        <v>253</v>
      </c>
      <c r="CA95" s="64" t="s">
        <v>253</v>
      </c>
    </row>
    <row r="96" spans="16:79" x14ac:dyDescent="0.25">
      <c r="P96" s="141" t="s">
        <v>209</v>
      </c>
      <c r="Q96" s="142"/>
      <c r="R96" s="114" t="s">
        <v>90</v>
      </c>
      <c r="S96" s="114"/>
      <c r="T96" s="114" t="s">
        <v>206</v>
      </c>
      <c r="U96" s="136"/>
      <c r="BH96" s="98">
        <v>90</v>
      </c>
      <c r="BI96" s="69" t="s">
        <v>443</v>
      </c>
      <c r="BJ96" s="64" t="s">
        <v>444</v>
      </c>
      <c r="BK96" s="69" t="s">
        <v>253</v>
      </c>
      <c r="BL96" s="63" t="s">
        <v>253</v>
      </c>
      <c r="BM96" s="63" t="s">
        <v>253</v>
      </c>
      <c r="BN96" s="63" t="s">
        <v>253</v>
      </c>
      <c r="BO96" s="63" t="s">
        <v>253</v>
      </c>
      <c r="BP96" s="63" t="s">
        <v>253</v>
      </c>
      <c r="BQ96" s="63" t="s">
        <v>164</v>
      </c>
      <c r="BR96" s="64"/>
      <c r="BS96" s="69" t="s">
        <v>253</v>
      </c>
      <c r="BT96" s="63" t="s">
        <v>253</v>
      </c>
      <c r="BU96" s="63" t="s">
        <v>253</v>
      </c>
      <c r="BV96" s="64"/>
      <c r="BW96" s="69" t="s">
        <v>164</v>
      </c>
      <c r="BX96" s="63" t="s">
        <v>164</v>
      </c>
      <c r="BY96" s="63" t="s">
        <v>253</v>
      </c>
      <c r="BZ96" s="63" t="s">
        <v>253</v>
      </c>
      <c r="CA96" s="64" t="s">
        <v>253</v>
      </c>
    </row>
    <row r="97" spans="16:79" x14ac:dyDescent="0.25">
      <c r="P97" s="143" t="s">
        <v>210</v>
      </c>
      <c r="Q97" s="144"/>
      <c r="R97" s="137" t="s">
        <v>49</v>
      </c>
      <c r="S97" s="137"/>
      <c r="T97" s="137" t="s">
        <v>49</v>
      </c>
      <c r="U97" s="138"/>
      <c r="BH97" s="98">
        <v>91</v>
      </c>
      <c r="BI97" s="69" t="s">
        <v>445</v>
      </c>
      <c r="BJ97" s="64" t="s">
        <v>446</v>
      </c>
      <c r="BK97" s="69" t="s">
        <v>253</v>
      </c>
      <c r="BL97" s="63" t="s">
        <v>253</v>
      </c>
      <c r="BM97" s="63" t="s">
        <v>253</v>
      </c>
      <c r="BN97" s="63" t="s">
        <v>253</v>
      </c>
      <c r="BO97" s="63" t="s">
        <v>253</v>
      </c>
      <c r="BP97" s="63" t="s">
        <v>253</v>
      </c>
      <c r="BQ97" s="63" t="s">
        <v>164</v>
      </c>
      <c r="BR97" s="64"/>
      <c r="BS97" s="69" t="s">
        <v>253</v>
      </c>
      <c r="BT97" s="63" t="s">
        <v>253</v>
      </c>
      <c r="BU97" s="63" t="s">
        <v>253</v>
      </c>
      <c r="BV97" s="64"/>
      <c r="BW97" s="69" t="s">
        <v>164</v>
      </c>
      <c r="BX97" s="63" t="s">
        <v>164</v>
      </c>
      <c r="BY97" s="63" t="s">
        <v>253</v>
      </c>
      <c r="BZ97" s="63" t="s">
        <v>253</v>
      </c>
      <c r="CA97" s="64" t="s">
        <v>253</v>
      </c>
    </row>
    <row r="98" spans="16:79" x14ac:dyDescent="0.25">
      <c r="P98" s="143" t="s">
        <v>211</v>
      </c>
      <c r="Q98" s="144"/>
      <c r="R98" s="137" t="s">
        <v>49</v>
      </c>
      <c r="S98" s="137"/>
      <c r="T98" s="137" t="s">
        <v>49</v>
      </c>
      <c r="U98" s="138"/>
      <c r="BH98" s="98">
        <v>92</v>
      </c>
      <c r="BI98" s="69" t="s">
        <v>447</v>
      </c>
      <c r="BJ98" s="64" t="s">
        <v>448</v>
      </c>
      <c r="BK98" s="69" t="s">
        <v>253</v>
      </c>
      <c r="BL98" s="63" t="s">
        <v>253</v>
      </c>
      <c r="BM98" s="63" t="s">
        <v>253</v>
      </c>
      <c r="BN98" s="63" t="s">
        <v>253</v>
      </c>
      <c r="BO98" s="63" t="s">
        <v>253</v>
      </c>
      <c r="BP98" s="63" t="s">
        <v>253</v>
      </c>
      <c r="BQ98" s="63" t="s">
        <v>164</v>
      </c>
      <c r="BR98" s="64"/>
      <c r="BS98" s="69" t="s">
        <v>253</v>
      </c>
      <c r="BT98" s="63" t="s">
        <v>253</v>
      </c>
      <c r="BU98" s="63" t="s">
        <v>253</v>
      </c>
      <c r="BV98" s="64"/>
      <c r="BW98" s="69" t="s">
        <v>164</v>
      </c>
      <c r="BX98" s="63" t="s">
        <v>164</v>
      </c>
      <c r="BY98" s="63" t="s">
        <v>253</v>
      </c>
      <c r="BZ98" s="63" t="s">
        <v>253</v>
      </c>
      <c r="CA98" s="64" t="s">
        <v>253</v>
      </c>
    </row>
    <row r="99" spans="16:79" x14ac:dyDescent="0.25">
      <c r="P99" s="143" t="s">
        <v>212</v>
      </c>
      <c r="Q99" s="144"/>
      <c r="R99" s="137" t="s">
        <v>49</v>
      </c>
      <c r="S99" s="137"/>
      <c r="T99" s="137" t="s">
        <v>49</v>
      </c>
      <c r="U99" s="138"/>
      <c r="BH99" s="98">
        <v>93</v>
      </c>
      <c r="BI99" s="69" t="s">
        <v>449</v>
      </c>
      <c r="BJ99" s="64" t="s">
        <v>450</v>
      </c>
      <c r="BK99" s="69" t="s">
        <v>253</v>
      </c>
      <c r="BL99" s="63" t="s">
        <v>253</v>
      </c>
      <c r="BM99" s="63" t="s">
        <v>253</v>
      </c>
      <c r="BN99" s="63" t="s">
        <v>253</v>
      </c>
      <c r="BO99" s="63" t="s">
        <v>253</v>
      </c>
      <c r="BP99" s="63" t="s">
        <v>253</v>
      </c>
      <c r="BQ99" s="63" t="s">
        <v>164</v>
      </c>
      <c r="BR99" s="64"/>
      <c r="BS99" s="69" t="s">
        <v>164</v>
      </c>
      <c r="BT99" s="63" t="s">
        <v>253</v>
      </c>
      <c r="BU99" s="63" t="s">
        <v>253</v>
      </c>
      <c r="BV99" s="64"/>
      <c r="BW99" s="69" t="s">
        <v>164</v>
      </c>
      <c r="BX99" s="63" t="s">
        <v>164</v>
      </c>
      <c r="BY99" s="63" t="s">
        <v>253</v>
      </c>
      <c r="BZ99" s="63" t="s">
        <v>253</v>
      </c>
      <c r="CA99" s="64" t="s">
        <v>253</v>
      </c>
    </row>
    <row r="100" spans="16:79" x14ac:dyDescent="0.25">
      <c r="P100" s="145" t="s">
        <v>213</v>
      </c>
      <c r="Q100" s="146"/>
      <c r="R100" s="139" t="s">
        <v>49</v>
      </c>
      <c r="S100" s="139"/>
      <c r="T100" s="139" t="s">
        <v>49</v>
      </c>
      <c r="U100" s="140"/>
      <c r="BH100" s="98">
        <v>94</v>
      </c>
      <c r="BI100" s="69" t="s">
        <v>451</v>
      </c>
      <c r="BJ100" s="64" t="s">
        <v>452</v>
      </c>
      <c r="BK100" s="69" t="s">
        <v>253</v>
      </c>
      <c r="BL100" s="63" t="s">
        <v>253</v>
      </c>
      <c r="BM100" s="63" t="s">
        <v>253</v>
      </c>
      <c r="BN100" s="63" t="s">
        <v>253</v>
      </c>
      <c r="BO100" s="63" t="s">
        <v>253</v>
      </c>
      <c r="BP100" s="63" t="s">
        <v>253</v>
      </c>
      <c r="BQ100" s="63" t="s">
        <v>164</v>
      </c>
      <c r="BR100" s="64"/>
      <c r="BS100" s="69" t="s">
        <v>253</v>
      </c>
      <c r="BT100" s="63" t="s">
        <v>253</v>
      </c>
      <c r="BU100" s="63" t="s">
        <v>253</v>
      </c>
      <c r="BV100" s="64"/>
      <c r="BW100" s="69" t="s">
        <v>164</v>
      </c>
      <c r="BX100" s="63" t="s">
        <v>164</v>
      </c>
      <c r="BY100" s="63" t="s">
        <v>253</v>
      </c>
      <c r="BZ100" s="63" t="s">
        <v>253</v>
      </c>
      <c r="CA100" s="64" t="s">
        <v>253</v>
      </c>
    </row>
    <row r="101" spans="16:79" x14ac:dyDescent="0.25">
      <c r="BH101" s="98">
        <v>95</v>
      </c>
      <c r="BI101" s="69" t="s">
        <v>453</v>
      </c>
      <c r="BJ101" s="64" t="s">
        <v>454</v>
      </c>
      <c r="BK101" s="69" t="s">
        <v>253</v>
      </c>
      <c r="BL101" s="63" t="s">
        <v>164</v>
      </c>
      <c r="BM101" s="63" t="s">
        <v>164</v>
      </c>
      <c r="BN101" s="63" t="s">
        <v>253</v>
      </c>
      <c r="BO101" s="63" t="s">
        <v>253</v>
      </c>
      <c r="BP101" s="63" t="s">
        <v>253</v>
      </c>
      <c r="BQ101" s="63" t="s">
        <v>164</v>
      </c>
      <c r="BR101" s="64"/>
      <c r="BS101" s="69" t="s">
        <v>164</v>
      </c>
      <c r="BT101" s="63" t="s">
        <v>253</v>
      </c>
      <c r="BU101" s="63" t="s">
        <v>253</v>
      </c>
      <c r="BV101" s="64"/>
      <c r="BW101" s="69" t="s">
        <v>164</v>
      </c>
      <c r="BX101" s="63" t="s">
        <v>164</v>
      </c>
      <c r="BY101" s="63" t="s">
        <v>253</v>
      </c>
      <c r="BZ101" s="63" t="s">
        <v>253</v>
      </c>
      <c r="CA101" s="64" t="s">
        <v>253</v>
      </c>
    </row>
    <row r="102" spans="16:79" x14ac:dyDescent="0.25">
      <c r="P102" s="124" t="s">
        <v>214</v>
      </c>
      <c r="Q102" s="125"/>
      <c r="R102" s="125"/>
      <c r="S102" s="125"/>
      <c r="T102" s="125"/>
      <c r="U102" s="126"/>
      <c r="BH102" s="98">
        <v>96</v>
      </c>
      <c r="BI102" s="69" t="s">
        <v>455</v>
      </c>
      <c r="BJ102" s="64" t="s">
        <v>456</v>
      </c>
      <c r="BK102" s="69" t="s">
        <v>253</v>
      </c>
      <c r="BL102" s="63" t="s">
        <v>164</v>
      </c>
      <c r="BM102" s="63" t="s">
        <v>164</v>
      </c>
      <c r="BN102" s="63" t="s">
        <v>253</v>
      </c>
      <c r="BO102" s="63" t="s">
        <v>253</v>
      </c>
      <c r="BP102" s="63" t="s">
        <v>253</v>
      </c>
      <c r="BQ102" s="63" t="s">
        <v>164</v>
      </c>
      <c r="BR102" s="64"/>
      <c r="BS102" s="69" t="s">
        <v>164</v>
      </c>
      <c r="BT102" s="63" t="s">
        <v>253</v>
      </c>
      <c r="BU102" s="63" t="s">
        <v>253</v>
      </c>
      <c r="BV102" s="64"/>
      <c r="BW102" s="69" t="s">
        <v>164</v>
      </c>
      <c r="BX102" s="63" t="s">
        <v>164</v>
      </c>
      <c r="BY102" s="63" t="s">
        <v>253</v>
      </c>
      <c r="BZ102" s="63" t="s">
        <v>253</v>
      </c>
      <c r="CA102" s="64" t="s">
        <v>253</v>
      </c>
    </row>
    <row r="103" spans="16:79" x14ac:dyDescent="0.25">
      <c r="P103" s="127" t="s">
        <v>215</v>
      </c>
      <c r="Q103" s="128"/>
      <c r="R103" s="128"/>
      <c r="S103" s="128"/>
      <c r="T103" s="128"/>
      <c r="U103" s="129"/>
      <c r="BH103" s="98">
        <v>97</v>
      </c>
      <c r="BI103" s="69" t="s">
        <v>457</v>
      </c>
      <c r="BJ103" s="64" t="s">
        <v>458</v>
      </c>
      <c r="BK103" s="69" t="s">
        <v>253</v>
      </c>
      <c r="BL103" s="63" t="s">
        <v>164</v>
      </c>
      <c r="BM103" s="63" t="s">
        <v>164</v>
      </c>
      <c r="BN103" s="63" t="s">
        <v>253</v>
      </c>
      <c r="BO103" s="63" t="s">
        <v>253</v>
      </c>
      <c r="BP103" s="63" t="s">
        <v>253</v>
      </c>
      <c r="BQ103" s="63" t="s">
        <v>164</v>
      </c>
      <c r="BR103" s="64"/>
      <c r="BS103" s="69" t="s">
        <v>164</v>
      </c>
      <c r="BT103" s="63" t="s">
        <v>253</v>
      </c>
      <c r="BU103" s="63" t="s">
        <v>253</v>
      </c>
      <c r="BV103" s="64"/>
      <c r="BW103" s="69" t="s">
        <v>164</v>
      </c>
      <c r="BX103" s="63" t="s">
        <v>164</v>
      </c>
      <c r="BY103" s="63" t="s">
        <v>253</v>
      </c>
      <c r="BZ103" s="63" t="s">
        <v>253</v>
      </c>
      <c r="CA103" s="64" t="s">
        <v>253</v>
      </c>
    </row>
    <row r="104" spans="16:79" x14ac:dyDescent="0.25">
      <c r="P104" s="130" t="s">
        <v>216</v>
      </c>
      <c r="Q104" s="131"/>
      <c r="R104" s="131"/>
      <c r="S104" s="131"/>
      <c r="T104" s="131"/>
      <c r="U104" s="132"/>
      <c r="BH104" s="98">
        <v>98</v>
      </c>
      <c r="BI104" s="69" t="s">
        <v>459</v>
      </c>
      <c r="BJ104" s="64" t="s">
        <v>460</v>
      </c>
      <c r="BK104" s="69" t="s">
        <v>253</v>
      </c>
      <c r="BL104" s="63" t="s">
        <v>164</v>
      </c>
      <c r="BM104" s="63" t="s">
        <v>164</v>
      </c>
      <c r="BN104" s="63" t="s">
        <v>253</v>
      </c>
      <c r="BO104" s="63" t="s">
        <v>253</v>
      </c>
      <c r="BP104" s="63" t="s">
        <v>253</v>
      </c>
      <c r="BQ104" s="63" t="s">
        <v>164</v>
      </c>
      <c r="BR104" s="64"/>
      <c r="BS104" s="69" t="s">
        <v>164</v>
      </c>
      <c r="BT104" s="63" t="s">
        <v>253</v>
      </c>
      <c r="BU104" s="63" t="s">
        <v>253</v>
      </c>
      <c r="BV104" s="64"/>
      <c r="BW104" s="69" t="s">
        <v>164</v>
      </c>
      <c r="BX104" s="63" t="s">
        <v>164</v>
      </c>
      <c r="BY104" s="63" t="s">
        <v>253</v>
      </c>
      <c r="BZ104" s="63" t="s">
        <v>253</v>
      </c>
      <c r="CA104" s="64" t="s">
        <v>253</v>
      </c>
    </row>
    <row r="105" spans="16:79" x14ac:dyDescent="0.25">
      <c r="P105" s="130" t="s">
        <v>217</v>
      </c>
      <c r="Q105" s="131"/>
      <c r="R105" s="131"/>
      <c r="S105" s="131"/>
      <c r="T105" s="131"/>
      <c r="U105" s="132"/>
      <c r="BH105" s="98">
        <v>99</v>
      </c>
      <c r="BI105" s="69" t="s">
        <v>461</v>
      </c>
      <c r="BJ105" s="64" t="s">
        <v>462</v>
      </c>
      <c r="BK105" s="69" t="s">
        <v>253</v>
      </c>
      <c r="BL105" s="63" t="s">
        <v>164</v>
      </c>
      <c r="BM105" s="63" t="s">
        <v>164</v>
      </c>
      <c r="BN105" s="63" t="s">
        <v>253</v>
      </c>
      <c r="BO105" s="63" t="s">
        <v>253</v>
      </c>
      <c r="BP105" s="63" t="s">
        <v>253</v>
      </c>
      <c r="BQ105" s="63" t="s">
        <v>164</v>
      </c>
      <c r="BR105" s="64"/>
      <c r="BS105" s="69" t="s">
        <v>164</v>
      </c>
      <c r="BT105" s="63" t="s">
        <v>253</v>
      </c>
      <c r="BU105" s="63" t="s">
        <v>253</v>
      </c>
      <c r="BV105" s="64"/>
      <c r="BW105" s="69" t="s">
        <v>164</v>
      </c>
      <c r="BX105" s="63" t="s">
        <v>164</v>
      </c>
      <c r="BY105" s="63" t="s">
        <v>253</v>
      </c>
      <c r="BZ105" s="63" t="s">
        <v>253</v>
      </c>
      <c r="CA105" s="64" t="s">
        <v>253</v>
      </c>
    </row>
    <row r="106" spans="16:79" x14ac:dyDescent="0.25">
      <c r="P106" s="130" t="s">
        <v>207</v>
      </c>
      <c r="Q106" s="131"/>
      <c r="R106" s="131"/>
      <c r="S106" s="131"/>
      <c r="T106" s="131"/>
      <c r="U106" s="132"/>
      <c r="BH106" s="98">
        <v>100</v>
      </c>
      <c r="BI106" s="69" t="s">
        <v>463</v>
      </c>
      <c r="BJ106" s="64" t="s">
        <v>464</v>
      </c>
      <c r="BK106" s="69" t="s">
        <v>253</v>
      </c>
      <c r="BL106" s="63" t="s">
        <v>164</v>
      </c>
      <c r="BM106" s="63" t="s">
        <v>164</v>
      </c>
      <c r="BN106" s="63" t="s">
        <v>253</v>
      </c>
      <c r="BO106" s="63" t="s">
        <v>253</v>
      </c>
      <c r="BP106" s="63" t="s">
        <v>253</v>
      </c>
      <c r="BQ106" s="63" t="s">
        <v>164</v>
      </c>
      <c r="BR106" s="64"/>
      <c r="BS106" s="69" t="s">
        <v>164</v>
      </c>
      <c r="BT106" s="63" t="s">
        <v>253</v>
      </c>
      <c r="BU106" s="63" t="s">
        <v>253</v>
      </c>
      <c r="BV106" s="64"/>
      <c r="BW106" s="69" t="s">
        <v>164</v>
      </c>
      <c r="BX106" s="63" t="s">
        <v>164</v>
      </c>
      <c r="BY106" s="63" t="s">
        <v>253</v>
      </c>
      <c r="BZ106" s="63" t="s">
        <v>253</v>
      </c>
      <c r="CA106" s="64" t="s">
        <v>253</v>
      </c>
    </row>
    <row r="107" spans="16:79" x14ac:dyDescent="0.25">
      <c r="P107" s="130" t="s">
        <v>218</v>
      </c>
      <c r="Q107" s="131"/>
      <c r="R107" s="131"/>
      <c r="S107" s="131"/>
      <c r="T107" s="131"/>
      <c r="U107" s="132"/>
      <c r="BH107" s="98">
        <v>101</v>
      </c>
      <c r="BI107" s="69" t="s">
        <v>465</v>
      </c>
      <c r="BJ107" s="64" t="s">
        <v>466</v>
      </c>
      <c r="BK107" s="69" t="s">
        <v>253</v>
      </c>
      <c r="BL107" s="63" t="s">
        <v>253</v>
      </c>
      <c r="BM107" s="63" t="s">
        <v>253</v>
      </c>
      <c r="BN107" s="63" t="s">
        <v>253</v>
      </c>
      <c r="BO107" s="63" t="s">
        <v>253</v>
      </c>
      <c r="BP107" s="63" t="s">
        <v>253</v>
      </c>
      <c r="BQ107" s="63" t="s">
        <v>164</v>
      </c>
      <c r="BR107" s="64"/>
      <c r="BS107" s="69" t="s">
        <v>253</v>
      </c>
      <c r="BT107" s="63" t="s">
        <v>253</v>
      </c>
      <c r="BU107" s="63" t="s">
        <v>253</v>
      </c>
      <c r="BV107" s="64"/>
      <c r="BW107" s="69" t="s">
        <v>164</v>
      </c>
      <c r="BX107" s="63" t="s">
        <v>164</v>
      </c>
      <c r="BY107" s="63" t="s">
        <v>253</v>
      </c>
      <c r="BZ107" s="63" t="s">
        <v>253</v>
      </c>
      <c r="CA107" s="64" t="s">
        <v>253</v>
      </c>
    </row>
    <row r="108" spans="16:79" x14ac:dyDescent="0.25">
      <c r="P108" s="133" t="s">
        <v>208</v>
      </c>
      <c r="Q108" s="134"/>
      <c r="R108" s="134"/>
      <c r="S108" s="134"/>
      <c r="T108" s="134"/>
      <c r="U108" s="135"/>
      <c r="BH108" s="98">
        <v>102</v>
      </c>
      <c r="BI108" s="69" t="s">
        <v>467</v>
      </c>
      <c r="BJ108" s="64" t="s">
        <v>468</v>
      </c>
      <c r="BK108" s="69" t="s">
        <v>253</v>
      </c>
      <c r="BL108" s="63" t="s">
        <v>253</v>
      </c>
      <c r="BM108" s="63" t="s">
        <v>164</v>
      </c>
      <c r="BN108" s="63" t="s">
        <v>253</v>
      </c>
      <c r="BO108" s="63" t="s">
        <v>253</v>
      </c>
      <c r="BP108" s="63" t="s">
        <v>253</v>
      </c>
      <c r="BQ108" s="63" t="s">
        <v>164</v>
      </c>
      <c r="BR108" s="64"/>
      <c r="BS108" s="69" t="s">
        <v>164</v>
      </c>
      <c r="BT108" s="63" t="s">
        <v>253</v>
      </c>
      <c r="BU108" s="63" t="s">
        <v>253</v>
      </c>
      <c r="BV108" s="64"/>
      <c r="BW108" s="69" t="s">
        <v>164</v>
      </c>
      <c r="BX108" s="63" t="s">
        <v>164</v>
      </c>
      <c r="BY108" s="63" t="s">
        <v>253</v>
      </c>
      <c r="BZ108" s="63" t="s">
        <v>253</v>
      </c>
      <c r="CA108" s="64" t="s">
        <v>253</v>
      </c>
    </row>
    <row r="109" spans="16:79" x14ac:dyDescent="0.25">
      <c r="BH109" s="98">
        <v>103</v>
      </c>
      <c r="BI109" s="69" t="s">
        <v>469</v>
      </c>
      <c r="BJ109" s="64" t="s">
        <v>470</v>
      </c>
      <c r="BK109" s="69" t="s">
        <v>253</v>
      </c>
      <c r="BL109" s="63" t="s">
        <v>253</v>
      </c>
      <c r="BM109" s="63" t="s">
        <v>253</v>
      </c>
      <c r="BN109" s="63" t="s">
        <v>253</v>
      </c>
      <c r="BO109" s="63" t="s">
        <v>253</v>
      </c>
      <c r="BP109" s="63" t="s">
        <v>253</v>
      </c>
      <c r="BQ109" s="63" t="s">
        <v>164</v>
      </c>
      <c r="BR109" s="64"/>
      <c r="BS109" s="69" t="s">
        <v>253</v>
      </c>
      <c r="BT109" s="63" t="s">
        <v>253</v>
      </c>
      <c r="BU109" s="63" t="s">
        <v>253</v>
      </c>
      <c r="BV109" s="64"/>
      <c r="BW109" s="69" t="s">
        <v>164</v>
      </c>
      <c r="BX109" s="63" t="s">
        <v>164</v>
      </c>
      <c r="BY109" s="63" t="s">
        <v>253</v>
      </c>
      <c r="BZ109" s="63" t="s">
        <v>253</v>
      </c>
      <c r="CA109" s="64" t="s">
        <v>253</v>
      </c>
    </row>
    <row r="110" spans="16:79" x14ac:dyDescent="0.25">
      <c r="P110" s="124" t="s">
        <v>219</v>
      </c>
      <c r="Q110" s="125"/>
      <c r="R110" s="125"/>
      <c r="S110" s="125"/>
      <c r="T110" s="125"/>
      <c r="U110" s="126"/>
      <c r="BH110" s="98">
        <v>104</v>
      </c>
      <c r="BI110" s="69" t="s">
        <v>471</v>
      </c>
      <c r="BJ110" s="64" t="s">
        <v>472</v>
      </c>
      <c r="BK110" s="69" t="s">
        <v>253</v>
      </c>
      <c r="BL110" s="63" t="s">
        <v>253</v>
      </c>
      <c r="BM110" s="63" t="s">
        <v>253</v>
      </c>
      <c r="BN110" s="63" t="s">
        <v>253</v>
      </c>
      <c r="BO110" s="63" t="s">
        <v>253</v>
      </c>
      <c r="BP110" s="63" t="s">
        <v>253</v>
      </c>
      <c r="BQ110" s="63" t="s">
        <v>164</v>
      </c>
      <c r="BR110" s="64"/>
      <c r="BS110" s="69" t="s">
        <v>253</v>
      </c>
      <c r="BT110" s="63" t="s">
        <v>253</v>
      </c>
      <c r="BU110" s="63" t="s">
        <v>253</v>
      </c>
      <c r="BV110" s="64"/>
      <c r="BW110" s="69" t="s">
        <v>164</v>
      </c>
      <c r="BX110" s="63" t="s">
        <v>164</v>
      </c>
      <c r="BY110" s="63" t="s">
        <v>253</v>
      </c>
      <c r="BZ110" s="63" t="s">
        <v>253</v>
      </c>
      <c r="CA110" s="64" t="s">
        <v>253</v>
      </c>
    </row>
    <row r="111" spans="16:79" x14ac:dyDescent="0.25">
      <c r="P111" s="121" t="s">
        <v>82</v>
      </c>
      <c r="Q111" s="122"/>
      <c r="R111" s="122"/>
      <c r="S111" s="122"/>
      <c r="T111" s="122"/>
      <c r="U111" s="123"/>
      <c r="BH111" s="98">
        <v>105</v>
      </c>
      <c r="BI111" s="69" t="s">
        <v>473</v>
      </c>
      <c r="BJ111" s="64" t="s">
        <v>474</v>
      </c>
      <c r="BK111" s="69" t="s">
        <v>253</v>
      </c>
      <c r="BL111" s="63" t="s">
        <v>253</v>
      </c>
      <c r="BM111" s="63" t="s">
        <v>253</v>
      </c>
      <c r="BN111" s="63" t="s">
        <v>253</v>
      </c>
      <c r="BO111" s="63" t="s">
        <v>253</v>
      </c>
      <c r="BP111" s="63" t="s">
        <v>253</v>
      </c>
      <c r="BQ111" s="63" t="s">
        <v>164</v>
      </c>
      <c r="BR111" s="64"/>
      <c r="BS111" s="69" t="s">
        <v>253</v>
      </c>
      <c r="BT111" s="63" t="s">
        <v>253</v>
      </c>
      <c r="BU111" s="63" t="s">
        <v>253</v>
      </c>
      <c r="BV111" s="64"/>
      <c r="BW111" s="69" t="s">
        <v>164</v>
      </c>
      <c r="BX111" s="63" t="s">
        <v>164</v>
      </c>
      <c r="BY111" s="63" t="s">
        <v>253</v>
      </c>
      <c r="BZ111" s="63" t="s">
        <v>253</v>
      </c>
      <c r="CA111" s="64" t="s">
        <v>253</v>
      </c>
    </row>
    <row r="112" spans="16:79" x14ac:dyDescent="0.25">
      <c r="P112" s="118" t="s">
        <v>89</v>
      </c>
      <c r="Q112" s="119"/>
      <c r="R112" s="119"/>
      <c r="S112" s="119"/>
      <c r="T112" s="119"/>
      <c r="U112" s="120"/>
      <c r="BH112" s="98">
        <v>106</v>
      </c>
      <c r="BI112" s="69" t="s">
        <v>475</v>
      </c>
      <c r="BJ112" s="64" t="s">
        <v>476</v>
      </c>
      <c r="BK112" s="69" t="s">
        <v>253</v>
      </c>
      <c r="BL112" s="63" t="s">
        <v>253</v>
      </c>
      <c r="BM112" s="63" t="s">
        <v>253</v>
      </c>
      <c r="BN112" s="63" t="s">
        <v>253</v>
      </c>
      <c r="BO112" s="63" t="s">
        <v>253</v>
      </c>
      <c r="BP112" s="63" t="s">
        <v>253</v>
      </c>
      <c r="BQ112" s="63" t="s">
        <v>164</v>
      </c>
      <c r="BR112" s="64"/>
      <c r="BS112" s="69" t="s">
        <v>253</v>
      </c>
      <c r="BT112" s="63" t="s">
        <v>253</v>
      </c>
      <c r="BU112" s="63" t="s">
        <v>253</v>
      </c>
      <c r="BV112" s="64"/>
      <c r="BW112" s="69" t="s">
        <v>164</v>
      </c>
      <c r="BX112" s="63" t="s">
        <v>164</v>
      </c>
      <c r="BY112" s="63" t="s">
        <v>253</v>
      </c>
      <c r="BZ112" s="63" t="s">
        <v>253</v>
      </c>
      <c r="CA112" s="64" t="s">
        <v>253</v>
      </c>
    </row>
    <row r="113" spans="16:79" x14ac:dyDescent="0.25">
      <c r="P113" s="118" t="s">
        <v>91</v>
      </c>
      <c r="Q113" s="119"/>
      <c r="R113" s="119"/>
      <c r="S113" s="119"/>
      <c r="T113" s="119"/>
      <c r="U113" s="120"/>
      <c r="BH113" s="98">
        <v>107</v>
      </c>
      <c r="BI113" s="69" t="s">
        <v>477</v>
      </c>
      <c r="BJ113" s="64" t="s">
        <v>478</v>
      </c>
      <c r="BK113" s="69" t="s">
        <v>253</v>
      </c>
      <c r="BL113" s="63" t="s">
        <v>253</v>
      </c>
      <c r="BM113" s="63" t="s">
        <v>253</v>
      </c>
      <c r="BN113" s="63" t="s">
        <v>253</v>
      </c>
      <c r="BO113" s="63" t="s">
        <v>253</v>
      </c>
      <c r="BP113" s="63" t="s">
        <v>253</v>
      </c>
      <c r="BQ113" s="63" t="s">
        <v>164</v>
      </c>
      <c r="BR113" s="64"/>
      <c r="BS113" s="69" t="s">
        <v>253</v>
      </c>
      <c r="BT113" s="63" t="s">
        <v>253</v>
      </c>
      <c r="BU113" s="63" t="s">
        <v>253</v>
      </c>
      <c r="BV113" s="64"/>
      <c r="BW113" s="69" t="s">
        <v>164</v>
      </c>
      <c r="BX113" s="63" t="s">
        <v>164</v>
      </c>
      <c r="BY113" s="63" t="s">
        <v>253</v>
      </c>
      <c r="BZ113" s="63" t="s">
        <v>253</v>
      </c>
      <c r="CA113" s="64" t="s">
        <v>253</v>
      </c>
    </row>
    <row r="114" spans="16:79" x14ac:dyDescent="0.25">
      <c r="P114" s="118" t="s">
        <v>93</v>
      </c>
      <c r="Q114" s="119"/>
      <c r="R114" s="119"/>
      <c r="S114" s="119"/>
      <c r="T114" s="119"/>
      <c r="U114" s="120"/>
      <c r="BH114" s="98">
        <v>108</v>
      </c>
      <c r="BI114" s="69" t="s">
        <v>479</v>
      </c>
      <c r="BJ114" s="64" t="s">
        <v>480</v>
      </c>
      <c r="BK114" s="69" t="s">
        <v>253</v>
      </c>
      <c r="BL114" s="63" t="s">
        <v>253</v>
      </c>
      <c r="BM114" s="63" t="s">
        <v>253</v>
      </c>
      <c r="BN114" s="63" t="s">
        <v>253</v>
      </c>
      <c r="BO114" s="63" t="s">
        <v>253</v>
      </c>
      <c r="BP114" s="63" t="s">
        <v>253</v>
      </c>
      <c r="BQ114" s="63" t="s">
        <v>164</v>
      </c>
      <c r="BR114" s="64"/>
      <c r="BS114" s="69" t="s">
        <v>253</v>
      </c>
      <c r="BT114" s="63" t="s">
        <v>253</v>
      </c>
      <c r="BU114" s="63" t="s">
        <v>253</v>
      </c>
      <c r="BV114" s="64"/>
      <c r="BW114" s="69" t="s">
        <v>164</v>
      </c>
      <c r="BX114" s="63" t="s">
        <v>164</v>
      </c>
      <c r="BY114" s="63" t="s">
        <v>253</v>
      </c>
      <c r="BZ114" s="63" t="s">
        <v>253</v>
      </c>
      <c r="CA114" s="64" t="s">
        <v>253</v>
      </c>
    </row>
    <row r="115" spans="16:79" x14ac:dyDescent="0.25">
      <c r="P115" s="115" t="s">
        <v>94</v>
      </c>
      <c r="Q115" s="116"/>
      <c r="R115" s="116"/>
      <c r="S115" s="116"/>
      <c r="T115" s="116"/>
      <c r="U115" s="117"/>
      <c r="BH115" s="98">
        <v>109</v>
      </c>
      <c r="BI115" s="69" t="s">
        <v>481</v>
      </c>
      <c r="BJ115" s="64" t="s">
        <v>482</v>
      </c>
      <c r="BK115" s="69" t="s">
        <v>253</v>
      </c>
      <c r="BL115" s="63" t="s">
        <v>164</v>
      </c>
      <c r="BM115" s="63" t="s">
        <v>164</v>
      </c>
      <c r="BN115" s="63" t="s">
        <v>253</v>
      </c>
      <c r="BO115" s="63" t="s">
        <v>253</v>
      </c>
      <c r="BP115" s="63" t="s">
        <v>253</v>
      </c>
      <c r="BQ115" s="63" t="s">
        <v>164</v>
      </c>
      <c r="BR115" s="64"/>
      <c r="BS115" s="69" t="s">
        <v>164</v>
      </c>
      <c r="BT115" s="63" t="s">
        <v>253</v>
      </c>
      <c r="BU115" s="63" t="s">
        <v>253</v>
      </c>
      <c r="BV115" s="64"/>
      <c r="BW115" s="69" t="s">
        <v>164</v>
      </c>
      <c r="BX115" s="63" t="s">
        <v>164</v>
      </c>
      <c r="BY115" s="63" t="s">
        <v>253</v>
      </c>
      <c r="BZ115" s="63" t="s">
        <v>253</v>
      </c>
      <c r="CA115" s="64" t="s">
        <v>253</v>
      </c>
    </row>
    <row r="116" spans="16:79" x14ac:dyDescent="0.25">
      <c r="BH116" s="98">
        <v>110</v>
      </c>
      <c r="BI116" s="69" t="s">
        <v>483</v>
      </c>
      <c r="BJ116" s="64" t="s">
        <v>484</v>
      </c>
      <c r="BK116" s="69" t="s">
        <v>253</v>
      </c>
      <c r="BL116" s="63" t="s">
        <v>253</v>
      </c>
      <c r="BM116" s="63" t="s">
        <v>164</v>
      </c>
      <c r="BN116" s="63" t="s">
        <v>253</v>
      </c>
      <c r="BO116" s="63" t="s">
        <v>253</v>
      </c>
      <c r="BP116" s="63" t="s">
        <v>253</v>
      </c>
      <c r="BQ116" s="63" t="s">
        <v>164</v>
      </c>
      <c r="BR116" s="64"/>
      <c r="BS116" s="69" t="s">
        <v>164</v>
      </c>
      <c r="BT116" s="63" t="s">
        <v>253</v>
      </c>
      <c r="BU116" s="63" t="s">
        <v>253</v>
      </c>
      <c r="BV116" s="64"/>
      <c r="BW116" s="69" t="s">
        <v>164</v>
      </c>
      <c r="BX116" s="63" t="s">
        <v>164</v>
      </c>
      <c r="BY116" s="63" t="s">
        <v>253</v>
      </c>
      <c r="BZ116" s="63" t="s">
        <v>253</v>
      </c>
      <c r="CA116" s="64" t="s">
        <v>253</v>
      </c>
    </row>
    <row r="117" spans="16:79" x14ac:dyDescent="0.25">
      <c r="BH117" s="98">
        <v>111</v>
      </c>
      <c r="BI117" s="69" t="s">
        <v>485</v>
      </c>
      <c r="BJ117" s="64" t="s">
        <v>486</v>
      </c>
      <c r="BK117" s="69" t="s">
        <v>253</v>
      </c>
      <c r="BL117" s="63" t="s">
        <v>164</v>
      </c>
      <c r="BM117" s="63" t="s">
        <v>164</v>
      </c>
      <c r="BN117" s="63" t="s">
        <v>253</v>
      </c>
      <c r="BO117" s="63" t="s">
        <v>253</v>
      </c>
      <c r="BP117" s="63" t="s">
        <v>253</v>
      </c>
      <c r="BQ117" s="63" t="s">
        <v>164</v>
      </c>
      <c r="BR117" s="64"/>
      <c r="BS117" s="69" t="s">
        <v>164</v>
      </c>
      <c r="BT117" s="63" t="s">
        <v>253</v>
      </c>
      <c r="BU117" s="63" t="s">
        <v>253</v>
      </c>
      <c r="BV117" s="64"/>
      <c r="BW117" s="69" t="s">
        <v>164</v>
      </c>
      <c r="BX117" s="63" t="s">
        <v>164</v>
      </c>
      <c r="BY117" s="63" t="s">
        <v>253</v>
      </c>
      <c r="BZ117" s="63" t="s">
        <v>253</v>
      </c>
      <c r="CA117" s="64" t="s">
        <v>253</v>
      </c>
    </row>
    <row r="118" spans="16:79" x14ac:dyDescent="0.25">
      <c r="BH118" s="98">
        <v>112</v>
      </c>
      <c r="BI118" s="69" t="s">
        <v>487</v>
      </c>
      <c r="BJ118" s="64" t="s">
        <v>488</v>
      </c>
      <c r="BK118" s="69" t="s">
        <v>253</v>
      </c>
      <c r="BL118" s="63" t="s">
        <v>164</v>
      </c>
      <c r="BM118" s="63" t="s">
        <v>164</v>
      </c>
      <c r="BN118" s="63" t="s">
        <v>253</v>
      </c>
      <c r="BO118" s="63" t="s">
        <v>253</v>
      </c>
      <c r="BP118" s="63" t="s">
        <v>253</v>
      </c>
      <c r="BQ118" s="63" t="s">
        <v>164</v>
      </c>
      <c r="BR118" s="64"/>
      <c r="BS118" s="69" t="s">
        <v>164</v>
      </c>
      <c r="BT118" s="63" t="s">
        <v>253</v>
      </c>
      <c r="BU118" s="63" t="s">
        <v>253</v>
      </c>
      <c r="BV118" s="64"/>
      <c r="BW118" s="69" t="s">
        <v>164</v>
      </c>
      <c r="BX118" s="63" t="s">
        <v>164</v>
      </c>
      <c r="BY118" s="63" t="s">
        <v>253</v>
      </c>
      <c r="BZ118" s="63" t="s">
        <v>253</v>
      </c>
      <c r="CA118" s="64" t="s">
        <v>253</v>
      </c>
    </row>
    <row r="119" spans="16:79" x14ac:dyDescent="0.25">
      <c r="BH119" s="98">
        <v>113</v>
      </c>
      <c r="BI119" s="69" t="s">
        <v>489</v>
      </c>
      <c r="BJ119" s="64" t="s">
        <v>490</v>
      </c>
      <c r="BK119" s="69" t="s">
        <v>253</v>
      </c>
      <c r="BL119" s="63" t="s">
        <v>253</v>
      </c>
      <c r="BM119" s="63" t="s">
        <v>253</v>
      </c>
      <c r="BN119" s="63" t="s">
        <v>253</v>
      </c>
      <c r="BO119" s="63" t="s">
        <v>253</v>
      </c>
      <c r="BP119" s="63" t="s">
        <v>253</v>
      </c>
      <c r="BQ119" s="63" t="s">
        <v>164</v>
      </c>
      <c r="BR119" s="64"/>
      <c r="BS119" s="69" t="s">
        <v>253</v>
      </c>
      <c r="BT119" s="63" t="s">
        <v>253</v>
      </c>
      <c r="BU119" s="63" t="s">
        <v>253</v>
      </c>
      <c r="BV119" s="64"/>
      <c r="BW119" s="69" t="s">
        <v>164</v>
      </c>
      <c r="BX119" s="63" t="s">
        <v>164</v>
      </c>
      <c r="BY119" s="63" t="s">
        <v>253</v>
      </c>
      <c r="BZ119" s="63" t="s">
        <v>253</v>
      </c>
      <c r="CA119" s="64" t="s">
        <v>253</v>
      </c>
    </row>
    <row r="120" spans="16:79" x14ac:dyDescent="0.25">
      <c r="BH120" s="98">
        <v>114</v>
      </c>
      <c r="BI120" s="69" t="s">
        <v>491</v>
      </c>
      <c r="BJ120" s="64" t="s">
        <v>492</v>
      </c>
      <c r="BK120" s="69" t="s">
        <v>253</v>
      </c>
      <c r="BL120" s="63" t="s">
        <v>253</v>
      </c>
      <c r="BM120" s="63" t="s">
        <v>253</v>
      </c>
      <c r="BN120" s="63" t="s">
        <v>253</v>
      </c>
      <c r="BO120" s="63" t="s">
        <v>253</v>
      </c>
      <c r="BP120" s="63" t="s">
        <v>253</v>
      </c>
      <c r="BQ120" s="63" t="s">
        <v>164</v>
      </c>
      <c r="BR120" s="64"/>
      <c r="BS120" s="69" t="s">
        <v>253</v>
      </c>
      <c r="BT120" s="63" t="s">
        <v>253</v>
      </c>
      <c r="BU120" s="63" t="s">
        <v>253</v>
      </c>
      <c r="BV120" s="64"/>
      <c r="BW120" s="69" t="s">
        <v>164</v>
      </c>
      <c r="BX120" s="63" t="s">
        <v>164</v>
      </c>
      <c r="BY120" s="63" t="s">
        <v>253</v>
      </c>
      <c r="BZ120" s="63" t="s">
        <v>253</v>
      </c>
      <c r="CA120" s="64" t="s">
        <v>253</v>
      </c>
    </row>
    <row r="121" spans="16:79" x14ac:dyDescent="0.25">
      <c r="BH121" s="98">
        <v>115</v>
      </c>
      <c r="BI121" s="69" t="s">
        <v>493</v>
      </c>
      <c r="BJ121" s="64" t="s">
        <v>494</v>
      </c>
      <c r="BK121" s="69" t="s">
        <v>253</v>
      </c>
      <c r="BL121" s="63" t="s">
        <v>253</v>
      </c>
      <c r="BM121" s="63" t="s">
        <v>253</v>
      </c>
      <c r="BN121" s="63" t="s">
        <v>253</v>
      </c>
      <c r="BO121" s="63" t="s">
        <v>253</v>
      </c>
      <c r="BP121" s="63" t="s">
        <v>253</v>
      </c>
      <c r="BQ121" s="63" t="s">
        <v>164</v>
      </c>
      <c r="BR121" s="64"/>
      <c r="BS121" s="69" t="s">
        <v>253</v>
      </c>
      <c r="BT121" s="63" t="s">
        <v>253</v>
      </c>
      <c r="BU121" s="63" t="s">
        <v>253</v>
      </c>
      <c r="BV121" s="64"/>
      <c r="BW121" s="69" t="s">
        <v>164</v>
      </c>
      <c r="BX121" s="63" t="s">
        <v>164</v>
      </c>
      <c r="BY121" s="63" t="s">
        <v>253</v>
      </c>
      <c r="BZ121" s="63" t="s">
        <v>253</v>
      </c>
      <c r="CA121" s="64" t="s">
        <v>253</v>
      </c>
    </row>
    <row r="122" spans="16:79" x14ac:dyDescent="0.25">
      <c r="BH122" s="98">
        <v>116</v>
      </c>
      <c r="BI122" s="69" t="s">
        <v>495</v>
      </c>
      <c r="BJ122" s="64" t="s">
        <v>496</v>
      </c>
      <c r="BK122" s="69" t="s">
        <v>253</v>
      </c>
      <c r="BL122" s="63" t="s">
        <v>164</v>
      </c>
      <c r="BM122" s="63" t="s">
        <v>164</v>
      </c>
      <c r="BN122" s="63" t="s">
        <v>253</v>
      </c>
      <c r="BO122" s="63" t="s">
        <v>253</v>
      </c>
      <c r="BP122" s="63" t="s">
        <v>253</v>
      </c>
      <c r="BQ122" s="63" t="s">
        <v>164</v>
      </c>
      <c r="BR122" s="64"/>
      <c r="BS122" s="69" t="s">
        <v>164</v>
      </c>
      <c r="BT122" s="63" t="s">
        <v>253</v>
      </c>
      <c r="BU122" s="63" t="s">
        <v>253</v>
      </c>
      <c r="BV122" s="64"/>
      <c r="BW122" s="69" t="s">
        <v>164</v>
      </c>
      <c r="BX122" s="63" t="s">
        <v>164</v>
      </c>
      <c r="BY122" s="63" t="s">
        <v>253</v>
      </c>
      <c r="BZ122" s="63" t="s">
        <v>253</v>
      </c>
      <c r="CA122" s="64" t="s">
        <v>253</v>
      </c>
    </row>
    <row r="123" spans="16:79" x14ac:dyDescent="0.25">
      <c r="BH123" s="98">
        <v>117</v>
      </c>
      <c r="BI123" s="69" t="s">
        <v>497</v>
      </c>
      <c r="BJ123" s="64" t="s">
        <v>498</v>
      </c>
      <c r="BK123" s="69" t="s">
        <v>253</v>
      </c>
      <c r="BL123" s="63" t="s">
        <v>164</v>
      </c>
      <c r="BM123" s="63" t="s">
        <v>164</v>
      </c>
      <c r="BN123" s="63" t="s">
        <v>253</v>
      </c>
      <c r="BO123" s="63" t="s">
        <v>253</v>
      </c>
      <c r="BP123" s="63" t="s">
        <v>253</v>
      </c>
      <c r="BQ123" s="63" t="s">
        <v>164</v>
      </c>
      <c r="BR123" s="64"/>
      <c r="BS123" s="69" t="s">
        <v>164</v>
      </c>
      <c r="BT123" s="63" t="s">
        <v>253</v>
      </c>
      <c r="BU123" s="63" t="s">
        <v>253</v>
      </c>
      <c r="BV123" s="64"/>
      <c r="BW123" s="69" t="s">
        <v>164</v>
      </c>
      <c r="BX123" s="63" t="s">
        <v>164</v>
      </c>
      <c r="BY123" s="63" t="s">
        <v>253</v>
      </c>
      <c r="BZ123" s="63" t="s">
        <v>253</v>
      </c>
      <c r="CA123" s="64" t="s">
        <v>253</v>
      </c>
    </row>
    <row r="124" spans="16:79" x14ac:dyDescent="0.25">
      <c r="BH124" s="98">
        <v>118</v>
      </c>
      <c r="BI124" s="69" t="s">
        <v>499</v>
      </c>
      <c r="BJ124" s="64" t="s">
        <v>500</v>
      </c>
      <c r="BK124" s="69" t="s">
        <v>253</v>
      </c>
      <c r="BL124" s="63" t="s">
        <v>164</v>
      </c>
      <c r="BM124" s="63" t="s">
        <v>164</v>
      </c>
      <c r="BN124" s="63" t="s">
        <v>253</v>
      </c>
      <c r="BO124" s="63" t="s">
        <v>253</v>
      </c>
      <c r="BP124" s="63" t="s">
        <v>253</v>
      </c>
      <c r="BQ124" s="63" t="s">
        <v>164</v>
      </c>
      <c r="BR124" s="64"/>
      <c r="BS124" s="69" t="s">
        <v>164</v>
      </c>
      <c r="BT124" s="63" t="s">
        <v>253</v>
      </c>
      <c r="BU124" s="63" t="s">
        <v>253</v>
      </c>
      <c r="BV124" s="64"/>
      <c r="BW124" s="69" t="s">
        <v>164</v>
      </c>
      <c r="BX124" s="63" t="s">
        <v>164</v>
      </c>
      <c r="BY124" s="63" t="s">
        <v>253</v>
      </c>
      <c r="BZ124" s="63" t="s">
        <v>253</v>
      </c>
      <c r="CA124" s="64" t="s">
        <v>253</v>
      </c>
    </row>
    <row r="125" spans="16:79" x14ac:dyDescent="0.25">
      <c r="BH125" s="98">
        <v>119</v>
      </c>
      <c r="BI125" s="69" t="s">
        <v>501</v>
      </c>
      <c r="BJ125" s="64" t="s">
        <v>502</v>
      </c>
      <c r="BK125" s="69" t="s">
        <v>253</v>
      </c>
      <c r="BL125" s="63" t="s">
        <v>164</v>
      </c>
      <c r="BM125" s="63" t="s">
        <v>164</v>
      </c>
      <c r="BN125" s="63" t="s">
        <v>253</v>
      </c>
      <c r="BO125" s="63" t="s">
        <v>253</v>
      </c>
      <c r="BP125" s="63" t="s">
        <v>253</v>
      </c>
      <c r="BQ125" s="63" t="s">
        <v>164</v>
      </c>
      <c r="BR125" s="64"/>
      <c r="BS125" s="69" t="s">
        <v>164</v>
      </c>
      <c r="BT125" s="63" t="s">
        <v>253</v>
      </c>
      <c r="BU125" s="63" t="s">
        <v>253</v>
      </c>
      <c r="BV125" s="64"/>
      <c r="BW125" s="69" t="s">
        <v>164</v>
      </c>
      <c r="BX125" s="63" t="s">
        <v>164</v>
      </c>
      <c r="BY125" s="63" t="s">
        <v>253</v>
      </c>
      <c r="BZ125" s="63" t="s">
        <v>253</v>
      </c>
      <c r="CA125" s="64" t="s">
        <v>253</v>
      </c>
    </row>
    <row r="126" spans="16:79" x14ac:dyDescent="0.25">
      <c r="BH126" s="98">
        <v>120</v>
      </c>
      <c r="BI126" s="69" t="s">
        <v>503</v>
      </c>
      <c r="BJ126" s="64" t="s">
        <v>504</v>
      </c>
      <c r="BK126" s="69" t="s">
        <v>253</v>
      </c>
      <c r="BL126" s="63" t="s">
        <v>253</v>
      </c>
      <c r="BM126" s="63" t="s">
        <v>253</v>
      </c>
      <c r="BN126" s="63" t="s">
        <v>253</v>
      </c>
      <c r="BO126" s="63" t="s">
        <v>253</v>
      </c>
      <c r="BP126" s="63" t="s">
        <v>253</v>
      </c>
      <c r="BQ126" s="63" t="s">
        <v>164</v>
      </c>
      <c r="BR126" s="64"/>
      <c r="BS126" s="69" t="s">
        <v>253</v>
      </c>
      <c r="BT126" s="63" t="s">
        <v>253</v>
      </c>
      <c r="BU126" s="63" t="s">
        <v>253</v>
      </c>
      <c r="BV126" s="64"/>
      <c r="BW126" s="69" t="s">
        <v>164</v>
      </c>
      <c r="BX126" s="63" t="s">
        <v>164</v>
      </c>
      <c r="BY126" s="63" t="s">
        <v>253</v>
      </c>
      <c r="BZ126" s="63" t="s">
        <v>253</v>
      </c>
      <c r="CA126" s="64" t="s">
        <v>253</v>
      </c>
    </row>
    <row r="127" spans="16:79" x14ac:dyDescent="0.25">
      <c r="BH127" s="98">
        <v>121</v>
      </c>
      <c r="BI127" s="69" t="s">
        <v>505</v>
      </c>
      <c r="BJ127" s="64" t="s">
        <v>506</v>
      </c>
      <c r="BK127" s="69" t="s">
        <v>253</v>
      </c>
      <c r="BL127" s="63" t="s">
        <v>164</v>
      </c>
      <c r="BM127" s="63" t="s">
        <v>164</v>
      </c>
      <c r="BN127" s="63" t="s">
        <v>253</v>
      </c>
      <c r="BO127" s="63" t="s">
        <v>253</v>
      </c>
      <c r="BP127" s="63" t="s">
        <v>253</v>
      </c>
      <c r="BQ127" s="63" t="s">
        <v>164</v>
      </c>
      <c r="BR127" s="64"/>
      <c r="BS127" s="69" t="s">
        <v>164</v>
      </c>
      <c r="BT127" s="63" t="s">
        <v>253</v>
      </c>
      <c r="BU127" s="63" t="s">
        <v>253</v>
      </c>
      <c r="BV127" s="64"/>
      <c r="BW127" s="69" t="s">
        <v>164</v>
      </c>
      <c r="BX127" s="63" t="s">
        <v>164</v>
      </c>
      <c r="BY127" s="63" t="s">
        <v>253</v>
      </c>
      <c r="BZ127" s="63" t="s">
        <v>253</v>
      </c>
      <c r="CA127" s="64" t="s">
        <v>253</v>
      </c>
    </row>
    <row r="128" spans="16:79" x14ac:dyDescent="0.25">
      <c r="BH128" s="98">
        <v>122</v>
      </c>
      <c r="BI128" s="69" t="s">
        <v>507</v>
      </c>
      <c r="BJ128" s="64" t="s">
        <v>508</v>
      </c>
      <c r="BK128" s="69" t="s">
        <v>253</v>
      </c>
      <c r="BL128" s="63" t="s">
        <v>253</v>
      </c>
      <c r="BM128" s="63" t="s">
        <v>253</v>
      </c>
      <c r="BN128" s="63" t="s">
        <v>253</v>
      </c>
      <c r="BO128" s="63" t="s">
        <v>253</v>
      </c>
      <c r="BP128" s="63" t="s">
        <v>253</v>
      </c>
      <c r="BQ128" s="63" t="s">
        <v>164</v>
      </c>
      <c r="BR128" s="64"/>
      <c r="BS128" s="69" t="s">
        <v>253</v>
      </c>
      <c r="BT128" s="63" t="s">
        <v>253</v>
      </c>
      <c r="BU128" s="63" t="s">
        <v>253</v>
      </c>
      <c r="BV128" s="64"/>
      <c r="BW128" s="69" t="s">
        <v>164</v>
      </c>
      <c r="BX128" s="63" t="s">
        <v>164</v>
      </c>
      <c r="BY128" s="63" t="s">
        <v>253</v>
      </c>
      <c r="BZ128" s="63" t="s">
        <v>253</v>
      </c>
      <c r="CA128" s="64" t="s">
        <v>253</v>
      </c>
    </row>
    <row r="129" spans="60:79" x14ac:dyDescent="0.25">
      <c r="BH129" s="98">
        <v>123</v>
      </c>
      <c r="BI129" s="69" t="s">
        <v>509</v>
      </c>
      <c r="BJ129" s="64" t="s">
        <v>510</v>
      </c>
      <c r="BK129" s="69" t="s">
        <v>253</v>
      </c>
      <c r="BL129" s="63" t="s">
        <v>164</v>
      </c>
      <c r="BM129" s="63" t="s">
        <v>164</v>
      </c>
      <c r="BN129" s="63" t="s">
        <v>253</v>
      </c>
      <c r="BO129" s="63" t="s">
        <v>253</v>
      </c>
      <c r="BP129" s="63" t="s">
        <v>253</v>
      </c>
      <c r="BQ129" s="63" t="s">
        <v>164</v>
      </c>
      <c r="BR129" s="64"/>
      <c r="BS129" s="69" t="s">
        <v>164</v>
      </c>
      <c r="BT129" s="63" t="s">
        <v>253</v>
      </c>
      <c r="BU129" s="63" t="s">
        <v>253</v>
      </c>
      <c r="BV129" s="64"/>
      <c r="BW129" s="69" t="s">
        <v>164</v>
      </c>
      <c r="BX129" s="63" t="s">
        <v>164</v>
      </c>
      <c r="BY129" s="63" t="s">
        <v>253</v>
      </c>
      <c r="BZ129" s="63" t="s">
        <v>253</v>
      </c>
      <c r="CA129" s="64" t="s">
        <v>253</v>
      </c>
    </row>
    <row r="130" spans="60:79" x14ac:dyDescent="0.25">
      <c r="BH130" s="98">
        <v>124</v>
      </c>
      <c r="BI130" s="69" t="s">
        <v>511</v>
      </c>
      <c r="BJ130" s="64" t="s">
        <v>512</v>
      </c>
      <c r="BK130" s="69" t="s">
        <v>253</v>
      </c>
      <c r="BL130" s="63" t="s">
        <v>164</v>
      </c>
      <c r="BM130" s="63" t="s">
        <v>164</v>
      </c>
      <c r="BN130" s="63" t="s">
        <v>253</v>
      </c>
      <c r="BO130" s="63" t="s">
        <v>253</v>
      </c>
      <c r="BP130" s="63" t="s">
        <v>253</v>
      </c>
      <c r="BQ130" s="63" t="s">
        <v>164</v>
      </c>
      <c r="BR130" s="64"/>
      <c r="BS130" s="69" t="s">
        <v>164</v>
      </c>
      <c r="BT130" s="63" t="s">
        <v>253</v>
      </c>
      <c r="BU130" s="63" t="s">
        <v>253</v>
      </c>
      <c r="BV130" s="64"/>
      <c r="BW130" s="69" t="s">
        <v>164</v>
      </c>
      <c r="BX130" s="63" t="s">
        <v>164</v>
      </c>
      <c r="BY130" s="63" t="s">
        <v>253</v>
      </c>
      <c r="BZ130" s="63" t="s">
        <v>253</v>
      </c>
      <c r="CA130" s="64" t="s">
        <v>253</v>
      </c>
    </row>
    <row r="131" spans="60:79" x14ac:dyDescent="0.25">
      <c r="BH131" s="98">
        <v>125</v>
      </c>
      <c r="BI131" s="69" t="s">
        <v>513</v>
      </c>
      <c r="BJ131" s="64" t="s">
        <v>514</v>
      </c>
      <c r="BK131" s="69" t="s">
        <v>253</v>
      </c>
      <c r="BL131" s="63" t="s">
        <v>164</v>
      </c>
      <c r="BM131" s="63" t="s">
        <v>164</v>
      </c>
      <c r="BN131" s="63" t="s">
        <v>253</v>
      </c>
      <c r="BO131" s="63" t="s">
        <v>253</v>
      </c>
      <c r="BP131" s="63" t="s">
        <v>253</v>
      </c>
      <c r="BQ131" s="63" t="s">
        <v>164</v>
      </c>
      <c r="BR131" s="64"/>
      <c r="BS131" s="69" t="s">
        <v>164</v>
      </c>
      <c r="BT131" s="63" t="s">
        <v>253</v>
      </c>
      <c r="BU131" s="63" t="s">
        <v>253</v>
      </c>
      <c r="BV131" s="64"/>
      <c r="BW131" s="69" t="s">
        <v>164</v>
      </c>
      <c r="BX131" s="63" t="s">
        <v>164</v>
      </c>
      <c r="BY131" s="63" t="s">
        <v>253</v>
      </c>
      <c r="BZ131" s="63" t="s">
        <v>253</v>
      </c>
      <c r="CA131" s="64" t="s">
        <v>253</v>
      </c>
    </row>
    <row r="132" spans="60:79" x14ac:dyDescent="0.25">
      <c r="BH132" s="98">
        <v>126</v>
      </c>
      <c r="BI132" s="69" t="s">
        <v>515</v>
      </c>
      <c r="BJ132" s="64" t="s">
        <v>516</v>
      </c>
      <c r="BK132" s="69" t="s">
        <v>253</v>
      </c>
      <c r="BL132" s="63" t="s">
        <v>164</v>
      </c>
      <c r="BM132" s="63" t="s">
        <v>164</v>
      </c>
      <c r="BN132" s="63" t="s">
        <v>253</v>
      </c>
      <c r="BO132" s="63" t="s">
        <v>253</v>
      </c>
      <c r="BP132" s="63" t="s">
        <v>253</v>
      </c>
      <c r="BQ132" s="63" t="s">
        <v>164</v>
      </c>
      <c r="BR132" s="64"/>
      <c r="BS132" s="69" t="s">
        <v>164</v>
      </c>
      <c r="BT132" s="63" t="s">
        <v>253</v>
      </c>
      <c r="BU132" s="63" t="s">
        <v>253</v>
      </c>
      <c r="BV132" s="64"/>
      <c r="BW132" s="69" t="s">
        <v>164</v>
      </c>
      <c r="BX132" s="63" t="s">
        <v>164</v>
      </c>
      <c r="BY132" s="63" t="s">
        <v>253</v>
      </c>
      <c r="BZ132" s="63" t="s">
        <v>253</v>
      </c>
      <c r="CA132" s="64" t="s">
        <v>253</v>
      </c>
    </row>
    <row r="133" spans="60:79" x14ac:dyDescent="0.25">
      <c r="BH133" s="98">
        <v>127</v>
      </c>
      <c r="BI133" s="69" t="s">
        <v>517</v>
      </c>
      <c r="BJ133" s="64" t="s">
        <v>518</v>
      </c>
      <c r="BK133" s="69" t="s">
        <v>253</v>
      </c>
      <c r="BL133" s="63" t="s">
        <v>253</v>
      </c>
      <c r="BM133" s="63" t="s">
        <v>253</v>
      </c>
      <c r="BN133" s="63" t="s">
        <v>253</v>
      </c>
      <c r="BO133" s="63" t="s">
        <v>253</v>
      </c>
      <c r="BP133" s="63" t="s">
        <v>253</v>
      </c>
      <c r="BQ133" s="63" t="s">
        <v>164</v>
      </c>
      <c r="BR133" s="64"/>
      <c r="BS133" s="69" t="s">
        <v>253</v>
      </c>
      <c r="BT133" s="63" t="s">
        <v>253</v>
      </c>
      <c r="BU133" s="63" t="s">
        <v>253</v>
      </c>
      <c r="BV133" s="64"/>
      <c r="BW133" s="69" t="s">
        <v>164</v>
      </c>
      <c r="BX133" s="63" t="s">
        <v>164</v>
      </c>
      <c r="BY133" s="63" t="s">
        <v>253</v>
      </c>
      <c r="BZ133" s="63" t="s">
        <v>253</v>
      </c>
      <c r="CA133" s="64" t="s">
        <v>253</v>
      </c>
    </row>
    <row r="134" spans="60:79" x14ac:dyDescent="0.25">
      <c r="BH134" s="98">
        <v>128</v>
      </c>
      <c r="BI134" s="69" t="s">
        <v>519</v>
      </c>
      <c r="BJ134" s="64" t="s">
        <v>520</v>
      </c>
      <c r="BK134" s="69" t="s">
        <v>253</v>
      </c>
      <c r="BL134" s="63" t="s">
        <v>253</v>
      </c>
      <c r="BM134" s="63" t="s">
        <v>164</v>
      </c>
      <c r="BN134" s="63" t="s">
        <v>253</v>
      </c>
      <c r="BO134" s="63" t="s">
        <v>253</v>
      </c>
      <c r="BP134" s="63" t="s">
        <v>253</v>
      </c>
      <c r="BQ134" s="63" t="s">
        <v>164</v>
      </c>
      <c r="BR134" s="64"/>
      <c r="BS134" s="69" t="s">
        <v>164</v>
      </c>
      <c r="BT134" s="63" t="s">
        <v>253</v>
      </c>
      <c r="BU134" s="63" t="s">
        <v>253</v>
      </c>
      <c r="BV134" s="64"/>
      <c r="BW134" s="69" t="s">
        <v>164</v>
      </c>
      <c r="BX134" s="63" t="s">
        <v>164</v>
      </c>
      <c r="BY134" s="63" t="s">
        <v>253</v>
      </c>
      <c r="BZ134" s="63" t="s">
        <v>253</v>
      </c>
      <c r="CA134" s="64" t="s">
        <v>253</v>
      </c>
    </row>
    <row r="135" spans="60:79" x14ac:dyDescent="0.25">
      <c r="BH135" s="98">
        <v>129</v>
      </c>
      <c r="BI135" s="69" t="s">
        <v>521</v>
      </c>
      <c r="BJ135" s="64" t="s">
        <v>522</v>
      </c>
      <c r="BK135" s="69" t="s">
        <v>253</v>
      </c>
      <c r="BL135" s="63" t="s">
        <v>253</v>
      </c>
      <c r="BM135" s="63" t="s">
        <v>164</v>
      </c>
      <c r="BN135" s="63" t="s">
        <v>253</v>
      </c>
      <c r="BO135" s="63" t="s">
        <v>253</v>
      </c>
      <c r="BP135" s="63" t="s">
        <v>253</v>
      </c>
      <c r="BQ135" s="63" t="s">
        <v>164</v>
      </c>
      <c r="BR135" s="64"/>
      <c r="BS135" s="69" t="s">
        <v>164</v>
      </c>
      <c r="BT135" s="63" t="s">
        <v>253</v>
      </c>
      <c r="BU135" s="63" t="s">
        <v>253</v>
      </c>
      <c r="BV135" s="64"/>
      <c r="BW135" s="69" t="s">
        <v>164</v>
      </c>
      <c r="BX135" s="63" t="s">
        <v>164</v>
      </c>
      <c r="BY135" s="63" t="s">
        <v>253</v>
      </c>
      <c r="BZ135" s="63" t="s">
        <v>253</v>
      </c>
      <c r="CA135" s="64" t="s">
        <v>253</v>
      </c>
    </row>
    <row r="136" spans="60:79" x14ac:dyDescent="0.25">
      <c r="BH136" s="98">
        <v>130</v>
      </c>
      <c r="BI136" s="69" t="s">
        <v>523</v>
      </c>
      <c r="BJ136" s="64" t="s">
        <v>524</v>
      </c>
      <c r="BK136" s="69" t="s">
        <v>253</v>
      </c>
      <c r="BL136" s="63" t="s">
        <v>164</v>
      </c>
      <c r="BM136" s="63" t="s">
        <v>164</v>
      </c>
      <c r="BN136" s="63" t="s">
        <v>253</v>
      </c>
      <c r="BO136" s="63" t="s">
        <v>253</v>
      </c>
      <c r="BP136" s="63" t="s">
        <v>253</v>
      </c>
      <c r="BQ136" s="63" t="s">
        <v>164</v>
      </c>
      <c r="BR136" s="64"/>
      <c r="BS136" s="69" t="s">
        <v>164</v>
      </c>
      <c r="BT136" s="63" t="s">
        <v>253</v>
      </c>
      <c r="BU136" s="63" t="s">
        <v>253</v>
      </c>
      <c r="BV136" s="64"/>
      <c r="BW136" s="69" t="s">
        <v>164</v>
      </c>
      <c r="BX136" s="63" t="s">
        <v>164</v>
      </c>
      <c r="BY136" s="63" t="s">
        <v>253</v>
      </c>
      <c r="BZ136" s="63" t="s">
        <v>253</v>
      </c>
      <c r="CA136" s="64" t="s">
        <v>253</v>
      </c>
    </row>
    <row r="137" spans="60:79" x14ac:dyDescent="0.25">
      <c r="BH137" s="98">
        <v>131</v>
      </c>
      <c r="BI137" s="69" t="s">
        <v>525</v>
      </c>
      <c r="BJ137" s="64" t="s">
        <v>526</v>
      </c>
      <c r="BK137" s="69" t="s">
        <v>253</v>
      </c>
      <c r="BL137" s="63" t="s">
        <v>253</v>
      </c>
      <c r="BM137" s="63" t="s">
        <v>164</v>
      </c>
      <c r="BN137" s="63" t="s">
        <v>253</v>
      </c>
      <c r="BO137" s="63" t="s">
        <v>253</v>
      </c>
      <c r="BP137" s="63" t="s">
        <v>253</v>
      </c>
      <c r="BQ137" s="63" t="s">
        <v>164</v>
      </c>
      <c r="BR137" s="64"/>
      <c r="BS137" s="69" t="s">
        <v>164</v>
      </c>
      <c r="BT137" s="63" t="s">
        <v>253</v>
      </c>
      <c r="BU137" s="63" t="s">
        <v>253</v>
      </c>
      <c r="BV137" s="64"/>
      <c r="BW137" s="69" t="s">
        <v>164</v>
      </c>
      <c r="BX137" s="63" t="s">
        <v>164</v>
      </c>
      <c r="BY137" s="63" t="s">
        <v>253</v>
      </c>
      <c r="BZ137" s="63" t="s">
        <v>253</v>
      </c>
      <c r="CA137" s="64" t="s">
        <v>253</v>
      </c>
    </row>
    <row r="138" spans="60:79" x14ac:dyDescent="0.25">
      <c r="BH138" s="98">
        <v>132</v>
      </c>
      <c r="BI138" s="69" t="s">
        <v>527</v>
      </c>
      <c r="BJ138" s="64" t="s">
        <v>528</v>
      </c>
      <c r="BK138" s="69" t="s">
        <v>253</v>
      </c>
      <c r="BL138" s="63" t="s">
        <v>253</v>
      </c>
      <c r="BM138" s="63" t="s">
        <v>253</v>
      </c>
      <c r="BN138" s="63" t="s">
        <v>253</v>
      </c>
      <c r="BO138" s="63" t="s">
        <v>253</v>
      </c>
      <c r="BP138" s="63" t="s">
        <v>253</v>
      </c>
      <c r="BQ138" s="63" t="s">
        <v>164</v>
      </c>
      <c r="BR138" s="64"/>
      <c r="BS138" s="69" t="s">
        <v>253</v>
      </c>
      <c r="BT138" s="63" t="s">
        <v>253</v>
      </c>
      <c r="BU138" s="63" t="s">
        <v>253</v>
      </c>
      <c r="BV138" s="64"/>
      <c r="BW138" s="69" t="s">
        <v>164</v>
      </c>
      <c r="BX138" s="63" t="s">
        <v>164</v>
      </c>
      <c r="BY138" s="63" t="s">
        <v>253</v>
      </c>
      <c r="BZ138" s="63" t="s">
        <v>253</v>
      </c>
      <c r="CA138" s="64" t="s">
        <v>253</v>
      </c>
    </row>
    <row r="139" spans="60:79" x14ac:dyDescent="0.25">
      <c r="BH139" s="98">
        <v>133</v>
      </c>
      <c r="BI139" s="69" t="s">
        <v>529</v>
      </c>
      <c r="BJ139" s="64" t="s">
        <v>530</v>
      </c>
      <c r="BK139" s="69" t="s">
        <v>253</v>
      </c>
      <c r="BL139" s="63" t="s">
        <v>253</v>
      </c>
      <c r="BM139" s="63" t="s">
        <v>164</v>
      </c>
      <c r="BN139" s="63" t="s">
        <v>253</v>
      </c>
      <c r="BO139" s="63" t="s">
        <v>253</v>
      </c>
      <c r="BP139" s="63" t="s">
        <v>253</v>
      </c>
      <c r="BQ139" s="63" t="s">
        <v>164</v>
      </c>
      <c r="BR139" s="64"/>
      <c r="BS139" s="69" t="s">
        <v>164</v>
      </c>
      <c r="BT139" s="63" t="s">
        <v>253</v>
      </c>
      <c r="BU139" s="63" t="s">
        <v>253</v>
      </c>
      <c r="BV139" s="64"/>
      <c r="BW139" s="69" t="s">
        <v>164</v>
      </c>
      <c r="BX139" s="63" t="s">
        <v>164</v>
      </c>
      <c r="BY139" s="63" t="s">
        <v>253</v>
      </c>
      <c r="BZ139" s="63" t="s">
        <v>253</v>
      </c>
      <c r="CA139" s="64" t="s">
        <v>253</v>
      </c>
    </row>
    <row r="140" spans="60:79" x14ac:dyDescent="0.25">
      <c r="BH140" s="98">
        <v>134</v>
      </c>
      <c r="BI140" s="69" t="s">
        <v>531</v>
      </c>
      <c r="BJ140" s="64" t="s">
        <v>532</v>
      </c>
      <c r="BK140" s="69" t="s">
        <v>253</v>
      </c>
      <c r="BL140" s="63" t="s">
        <v>164</v>
      </c>
      <c r="BM140" s="63" t="s">
        <v>164</v>
      </c>
      <c r="BN140" s="63" t="s">
        <v>253</v>
      </c>
      <c r="BO140" s="63" t="s">
        <v>253</v>
      </c>
      <c r="BP140" s="63" t="s">
        <v>253</v>
      </c>
      <c r="BQ140" s="63" t="s">
        <v>164</v>
      </c>
      <c r="BR140" s="64"/>
      <c r="BS140" s="69" t="s">
        <v>164</v>
      </c>
      <c r="BT140" s="63" t="s">
        <v>253</v>
      </c>
      <c r="BU140" s="63" t="s">
        <v>253</v>
      </c>
      <c r="BV140" s="64"/>
      <c r="BW140" s="69" t="s">
        <v>164</v>
      </c>
      <c r="BX140" s="63" t="s">
        <v>164</v>
      </c>
      <c r="BY140" s="63" t="s">
        <v>253</v>
      </c>
      <c r="BZ140" s="63" t="s">
        <v>253</v>
      </c>
      <c r="CA140" s="64" t="s">
        <v>253</v>
      </c>
    </row>
    <row r="141" spans="60:79" x14ac:dyDescent="0.25">
      <c r="BH141" s="98">
        <v>135</v>
      </c>
      <c r="BI141" s="69" t="s">
        <v>533</v>
      </c>
      <c r="BJ141" s="64" t="s">
        <v>534</v>
      </c>
      <c r="BK141" s="69" t="s">
        <v>253</v>
      </c>
      <c r="BL141" s="63" t="s">
        <v>164</v>
      </c>
      <c r="BM141" s="63" t="s">
        <v>164</v>
      </c>
      <c r="BN141" s="63" t="s">
        <v>253</v>
      </c>
      <c r="BO141" s="63" t="s">
        <v>253</v>
      </c>
      <c r="BP141" s="63" t="s">
        <v>253</v>
      </c>
      <c r="BQ141" s="63" t="s">
        <v>164</v>
      </c>
      <c r="BR141" s="64"/>
      <c r="BS141" s="69" t="s">
        <v>164</v>
      </c>
      <c r="BT141" s="63" t="s">
        <v>253</v>
      </c>
      <c r="BU141" s="63" t="s">
        <v>253</v>
      </c>
      <c r="BV141" s="64"/>
      <c r="BW141" s="69" t="s">
        <v>164</v>
      </c>
      <c r="BX141" s="63" t="s">
        <v>164</v>
      </c>
      <c r="BY141" s="63" t="s">
        <v>253</v>
      </c>
      <c r="BZ141" s="63" t="s">
        <v>253</v>
      </c>
      <c r="CA141" s="64" t="s">
        <v>253</v>
      </c>
    </row>
    <row r="142" spans="60:79" x14ac:dyDescent="0.25">
      <c r="BH142" s="98">
        <v>136</v>
      </c>
      <c r="BI142" s="69" t="s">
        <v>535</v>
      </c>
      <c r="BJ142" s="64" t="s">
        <v>536</v>
      </c>
      <c r="BK142" s="69" t="s">
        <v>253</v>
      </c>
      <c r="BL142" s="63" t="s">
        <v>164</v>
      </c>
      <c r="BM142" s="63" t="s">
        <v>164</v>
      </c>
      <c r="BN142" s="63" t="s">
        <v>253</v>
      </c>
      <c r="BO142" s="63" t="s">
        <v>253</v>
      </c>
      <c r="BP142" s="63" t="s">
        <v>253</v>
      </c>
      <c r="BQ142" s="63" t="s">
        <v>164</v>
      </c>
      <c r="BR142" s="64"/>
      <c r="BS142" s="69" t="s">
        <v>164</v>
      </c>
      <c r="BT142" s="63" t="s">
        <v>253</v>
      </c>
      <c r="BU142" s="63" t="s">
        <v>253</v>
      </c>
      <c r="BV142" s="64"/>
      <c r="BW142" s="69" t="s">
        <v>164</v>
      </c>
      <c r="BX142" s="63" t="s">
        <v>164</v>
      </c>
      <c r="BY142" s="63" t="s">
        <v>253</v>
      </c>
      <c r="BZ142" s="63" t="s">
        <v>253</v>
      </c>
      <c r="CA142" s="64" t="s">
        <v>253</v>
      </c>
    </row>
    <row r="143" spans="60:79" x14ac:dyDescent="0.25">
      <c r="BH143" s="98">
        <v>137</v>
      </c>
      <c r="BI143" s="69" t="s">
        <v>537</v>
      </c>
      <c r="BJ143" s="64" t="s">
        <v>538</v>
      </c>
      <c r="BK143" s="69" t="s">
        <v>253</v>
      </c>
      <c r="BL143" s="63" t="s">
        <v>253</v>
      </c>
      <c r="BM143" s="63" t="s">
        <v>253</v>
      </c>
      <c r="BN143" s="63" t="s">
        <v>253</v>
      </c>
      <c r="BO143" s="63" t="s">
        <v>253</v>
      </c>
      <c r="BP143" s="63" t="s">
        <v>253</v>
      </c>
      <c r="BQ143" s="63" t="s">
        <v>164</v>
      </c>
      <c r="BR143" s="64"/>
      <c r="BS143" s="69" t="s">
        <v>253</v>
      </c>
      <c r="BT143" s="63" t="s">
        <v>253</v>
      </c>
      <c r="BU143" s="63" t="s">
        <v>253</v>
      </c>
      <c r="BV143" s="64"/>
      <c r="BW143" s="69" t="s">
        <v>164</v>
      </c>
      <c r="BX143" s="63" t="s">
        <v>164</v>
      </c>
      <c r="BY143" s="63" t="s">
        <v>253</v>
      </c>
      <c r="BZ143" s="63" t="s">
        <v>253</v>
      </c>
      <c r="CA143" s="64" t="s">
        <v>253</v>
      </c>
    </row>
    <row r="144" spans="60:79" x14ac:dyDescent="0.25">
      <c r="BH144" s="98">
        <v>138</v>
      </c>
      <c r="BI144" s="69" t="s">
        <v>539</v>
      </c>
      <c r="BJ144" s="64" t="s">
        <v>540</v>
      </c>
      <c r="BK144" s="69" t="s">
        <v>253</v>
      </c>
      <c r="BL144" s="63" t="s">
        <v>253</v>
      </c>
      <c r="BM144" s="63" t="s">
        <v>164</v>
      </c>
      <c r="BN144" s="63" t="s">
        <v>253</v>
      </c>
      <c r="BO144" s="63" t="s">
        <v>253</v>
      </c>
      <c r="BP144" s="63" t="s">
        <v>253</v>
      </c>
      <c r="BQ144" s="63" t="s">
        <v>164</v>
      </c>
      <c r="BR144" s="64"/>
      <c r="BS144" s="69" t="s">
        <v>164</v>
      </c>
      <c r="BT144" s="63" t="s">
        <v>253</v>
      </c>
      <c r="BU144" s="63" t="s">
        <v>253</v>
      </c>
      <c r="BV144" s="64"/>
      <c r="BW144" s="69" t="s">
        <v>164</v>
      </c>
      <c r="BX144" s="63" t="s">
        <v>164</v>
      </c>
      <c r="BY144" s="63" t="s">
        <v>253</v>
      </c>
      <c r="BZ144" s="63" t="s">
        <v>253</v>
      </c>
      <c r="CA144" s="64" t="s">
        <v>253</v>
      </c>
    </row>
    <row r="145" spans="60:79" x14ac:dyDescent="0.25">
      <c r="BH145" s="98">
        <v>139</v>
      </c>
      <c r="BI145" s="69" t="s">
        <v>541</v>
      </c>
      <c r="BJ145" s="64" t="s">
        <v>542</v>
      </c>
      <c r="BK145" s="69" t="s">
        <v>253</v>
      </c>
      <c r="BL145" s="63" t="s">
        <v>253</v>
      </c>
      <c r="BM145" s="63" t="s">
        <v>164</v>
      </c>
      <c r="BN145" s="63" t="s">
        <v>253</v>
      </c>
      <c r="BO145" s="63" t="s">
        <v>253</v>
      </c>
      <c r="BP145" s="63" t="s">
        <v>253</v>
      </c>
      <c r="BQ145" s="63" t="s">
        <v>164</v>
      </c>
      <c r="BR145" s="64"/>
      <c r="BS145" s="69" t="s">
        <v>164</v>
      </c>
      <c r="BT145" s="63" t="s">
        <v>253</v>
      </c>
      <c r="BU145" s="63" t="s">
        <v>253</v>
      </c>
      <c r="BV145" s="64"/>
      <c r="BW145" s="69" t="s">
        <v>164</v>
      </c>
      <c r="BX145" s="63" t="s">
        <v>164</v>
      </c>
      <c r="BY145" s="63" t="s">
        <v>253</v>
      </c>
      <c r="BZ145" s="63" t="s">
        <v>253</v>
      </c>
      <c r="CA145" s="64" t="s">
        <v>253</v>
      </c>
    </row>
    <row r="146" spans="60:79" x14ac:dyDescent="0.25">
      <c r="BH146" s="98">
        <v>140</v>
      </c>
      <c r="BI146" s="69" t="s">
        <v>543</v>
      </c>
      <c r="BJ146" s="64" t="s">
        <v>544</v>
      </c>
      <c r="BK146" s="69" t="s">
        <v>253</v>
      </c>
      <c r="BL146" s="63" t="s">
        <v>164</v>
      </c>
      <c r="BM146" s="63" t="s">
        <v>164</v>
      </c>
      <c r="BN146" s="63" t="s">
        <v>253</v>
      </c>
      <c r="BO146" s="63" t="s">
        <v>253</v>
      </c>
      <c r="BP146" s="63" t="s">
        <v>253</v>
      </c>
      <c r="BQ146" s="63" t="s">
        <v>164</v>
      </c>
      <c r="BR146" s="64"/>
      <c r="BS146" s="69" t="s">
        <v>164</v>
      </c>
      <c r="BT146" s="63" t="s">
        <v>253</v>
      </c>
      <c r="BU146" s="63" t="s">
        <v>253</v>
      </c>
      <c r="BV146" s="64"/>
      <c r="BW146" s="69" t="s">
        <v>164</v>
      </c>
      <c r="BX146" s="63" t="s">
        <v>164</v>
      </c>
      <c r="BY146" s="63" t="s">
        <v>253</v>
      </c>
      <c r="BZ146" s="63" t="s">
        <v>253</v>
      </c>
      <c r="CA146" s="64" t="s">
        <v>253</v>
      </c>
    </row>
    <row r="147" spans="60:79" x14ac:dyDescent="0.25">
      <c r="BH147" s="98">
        <v>141</v>
      </c>
      <c r="BI147" s="69" t="s">
        <v>545</v>
      </c>
      <c r="BJ147" s="64" t="s">
        <v>546</v>
      </c>
      <c r="BK147" s="69" t="s">
        <v>253</v>
      </c>
      <c r="BL147" s="63" t="s">
        <v>253</v>
      </c>
      <c r="BM147" s="63" t="s">
        <v>253</v>
      </c>
      <c r="BN147" s="63" t="s">
        <v>253</v>
      </c>
      <c r="BO147" s="63" t="s">
        <v>253</v>
      </c>
      <c r="BP147" s="63" t="s">
        <v>253</v>
      </c>
      <c r="BQ147" s="63" t="s">
        <v>164</v>
      </c>
      <c r="BR147" s="64"/>
      <c r="BS147" s="69" t="s">
        <v>253</v>
      </c>
      <c r="BT147" s="63" t="s">
        <v>253</v>
      </c>
      <c r="BU147" s="63" t="s">
        <v>253</v>
      </c>
      <c r="BV147" s="64"/>
      <c r="BW147" s="69" t="s">
        <v>164</v>
      </c>
      <c r="BX147" s="63" t="s">
        <v>164</v>
      </c>
      <c r="BY147" s="63" t="s">
        <v>253</v>
      </c>
      <c r="BZ147" s="63" t="s">
        <v>253</v>
      </c>
      <c r="CA147" s="64" t="s">
        <v>253</v>
      </c>
    </row>
    <row r="148" spans="60:79" x14ac:dyDescent="0.25">
      <c r="BH148" s="98">
        <v>142</v>
      </c>
      <c r="BI148" s="69" t="s">
        <v>547</v>
      </c>
      <c r="BJ148" s="64" t="s">
        <v>548</v>
      </c>
      <c r="BK148" s="69" t="s">
        <v>253</v>
      </c>
      <c r="BL148" s="63" t="s">
        <v>164</v>
      </c>
      <c r="BM148" s="63" t="s">
        <v>164</v>
      </c>
      <c r="BN148" s="63" t="s">
        <v>253</v>
      </c>
      <c r="BO148" s="63" t="s">
        <v>253</v>
      </c>
      <c r="BP148" s="63" t="s">
        <v>253</v>
      </c>
      <c r="BQ148" s="63" t="s">
        <v>164</v>
      </c>
      <c r="BR148" s="64"/>
      <c r="BS148" s="69" t="s">
        <v>164</v>
      </c>
      <c r="BT148" s="63" t="s">
        <v>253</v>
      </c>
      <c r="BU148" s="63" t="s">
        <v>253</v>
      </c>
      <c r="BV148" s="64"/>
      <c r="BW148" s="69" t="s">
        <v>164</v>
      </c>
      <c r="BX148" s="63" t="s">
        <v>164</v>
      </c>
      <c r="BY148" s="63" t="s">
        <v>253</v>
      </c>
      <c r="BZ148" s="63" t="s">
        <v>253</v>
      </c>
      <c r="CA148" s="64" t="s">
        <v>253</v>
      </c>
    </row>
    <row r="149" spans="60:79" x14ac:dyDescent="0.25">
      <c r="BH149" s="98">
        <v>143</v>
      </c>
      <c r="BI149" s="69" t="s">
        <v>549</v>
      </c>
      <c r="BJ149" s="64" t="s">
        <v>550</v>
      </c>
      <c r="BK149" s="69" t="s">
        <v>253</v>
      </c>
      <c r="BL149" s="63" t="s">
        <v>164</v>
      </c>
      <c r="BM149" s="63" t="s">
        <v>164</v>
      </c>
      <c r="BN149" s="63" t="s">
        <v>253</v>
      </c>
      <c r="BO149" s="63" t="s">
        <v>253</v>
      </c>
      <c r="BP149" s="63" t="s">
        <v>253</v>
      </c>
      <c r="BQ149" s="63" t="s">
        <v>164</v>
      </c>
      <c r="BR149" s="64"/>
      <c r="BS149" s="69" t="s">
        <v>164</v>
      </c>
      <c r="BT149" s="63" t="s">
        <v>253</v>
      </c>
      <c r="BU149" s="63" t="s">
        <v>253</v>
      </c>
      <c r="BV149" s="64"/>
      <c r="BW149" s="69" t="s">
        <v>164</v>
      </c>
      <c r="BX149" s="63" t="s">
        <v>164</v>
      </c>
      <c r="BY149" s="63" t="s">
        <v>253</v>
      </c>
      <c r="BZ149" s="63" t="s">
        <v>253</v>
      </c>
      <c r="CA149" s="64" t="s">
        <v>253</v>
      </c>
    </row>
    <row r="150" spans="60:79" x14ac:dyDescent="0.25">
      <c r="BH150" s="98">
        <v>144</v>
      </c>
      <c r="BI150" s="69" t="s">
        <v>551</v>
      </c>
      <c r="BJ150" s="64" t="s">
        <v>552</v>
      </c>
      <c r="BK150" s="69" t="s">
        <v>253</v>
      </c>
      <c r="BL150" s="63" t="s">
        <v>253</v>
      </c>
      <c r="BM150" s="63" t="s">
        <v>253</v>
      </c>
      <c r="BN150" s="63" t="s">
        <v>253</v>
      </c>
      <c r="BO150" s="63" t="s">
        <v>253</v>
      </c>
      <c r="BP150" s="63" t="s">
        <v>253</v>
      </c>
      <c r="BQ150" s="63" t="s">
        <v>164</v>
      </c>
      <c r="BR150" s="64"/>
      <c r="BS150" s="69" t="s">
        <v>253</v>
      </c>
      <c r="BT150" s="63" t="s">
        <v>253</v>
      </c>
      <c r="BU150" s="63" t="s">
        <v>253</v>
      </c>
      <c r="BV150" s="64"/>
      <c r="BW150" s="69" t="s">
        <v>164</v>
      </c>
      <c r="BX150" s="63" t="s">
        <v>164</v>
      </c>
      <c r="BY150" s="63" t="s">
        <v>253</v>
      </c>
      <c r="BZ150" s="63" t="s">
        <v>253</v>
      </c>
      <c r="CA150" s="64" t="s">
        <v>253</v>
      </c>
    </row>
    <row r="151" spans="60:79" x14ac:dyDescent="0.25">
      <c r="BH151" s="98">
        <v>145</v>
      </c>
      <c r="BI151" s="69" t="s">
        <v>553</v>
      </c>
      <c r="BJ151" s="64" t="s">
        <v>554</v>
      </c>
      <c r="BK151" s="69" t="s">
        <v>253</v>
      </c>
      <c r="BL151" s="63" t="s">
        <v>253</v>
      </c>
      <c r="BM151" s="63" t="s">
        <v>164</v>
      </c>
      <c r="BN151" s="63" t="s">
        <v>253</v>
      </c>
      <c r="BO151" s="63" t="s">
        <v>253</v>
      </c>
      <c r="BP151" s="63" t="s">
        <v>253</v>
      </c>
      <c r="BQ151" s="63" t="s">
        <v>164</v>
      </c>
      <c r="BR151" s="64"/>
      <c r="BS151" s="69" t="s">
        <v>164</v>
      </c>
      <c r="BT151" s="63" t="s">
        <v>253</v>
      </c>
      <c r="BU151" s="63" t="s">
        <v>253</v>
      </c>
      <c r="BV151" s="64"/>
      <c r="BW151" s="69" t="s">
        <v>164</v>
      </c>
      <c r="BX151" s="63" t="s">
        <v>164</v>
      </c>
      <c r="BY151" s="63" t="s">
        <v>253</v>
      </c>
      <c r="BZ151" s="63" t="s">
        <v>253</v>
      </c>
      <c r="CA151" s="64" t="s">
        <v>253</v>
      </c>
    </row>
    <row r="152" spans="60:79" x14ac:dyDescent="0.25">
      <c r="BH152" s="98">
        <v>146</v>
      </c>
      <c r="BI152" s="69" t="s">
        <v>555</v>
      </c>
      <c r="BJ152" s="64" t="s">
        <v>556</v>
      </c>
      <c r="BK152" s="69" t="s">
        <v>253</v>
      </c>
      <c r="BL152" s="63" t="s">
        <v>253</v>
      </c>
      <c r="BM152" s="63" t="s">
        <v>253</v>
      </c>
      <c r="BN152" s="63" t="s">
        <v>253</v>
      </c>
      <c r="BO152" s="63" t="s">
        <v>253</v>
      </c>
      <c r="BP152" s="63" t="s">
        <v>253</v>
      </c>
      <c r="BQ152" s="63" t="s">
        <v>164</v>
      </c>
      <c r="BR152" s="64"/>
      <c r="BS152" s="69" t="s">
        <v>253</v>
      </c>
      <c r="BT152" s="63" t="s">
        <v>253</v>
      </c>
      <c r="BU152" s="63" t="s">
        <v>253</v>
      </c>
      <c r="BV152" s="64"/>
      <c r="BW152" s="69" t="s">
        <v>164</v>
      </c>
      <c r="BX152" s="63" t="s">
        <v>164</v>
      </c>
      <c r="BY152" s="63" t="s">
        <v>253</v>
      </c>
      <c r="BZ152" s="63" t="s">
        <v>253</v>
      </c>
      <c r="CA152" s="64" t="s">
        <v>253</v>
      </c>
    </row>
    <row r="153" spans="60:79" x14ac:dyDescent="0.25">
      <c r="BH153" s="98">
        <v>147</v>
      </c>
      <c r="BI153" s="69" t="s">
        <v>557</v>
      </c>
      <c r="BJ153" s="64" t="s">
        <v>558</v>
      </c>
      <c r="BK153" s="69" t="s">
        <v>253</v>
      </c>
      <c r="BL153" s="63" t="s">
        <v>164</v>
      </c>
      <c r="BM153" s="63" t="s">
        <v>164</v>
      </c>
      <c r="BN153" s="63" t="s">
        <v>253</v>
      </c>
      <c r="BO153" s="63" t="s">
        <v>253</v>
      </c>
      <c r="BP153" s="63" t="s">
        <v>253</v>
      </c>
      <c r="BQ153" s="63" t="s">
        <v>164</v>
      </c>
      <c r="BR153" s="64"/>
      <c r="BS153" s="69" t="s">
        <v>164</v>
      </c>
      <c r="BT153" s="63" t="s">
        <v>253</v>
      </c>
      <c r="BU153" s="63" t="s">
        <v>253</v>
      </c>
      <c r="BV153" s="64"/>
      <c r="BW153" s="69" t="s">
        <v>164</v>
      </c>
      <c r="BX153" s="63" t="s">
        <v>164</v>
      </c>
      <c r="BY153" s="63" t="s">
        <v>253</v>
      </c>
      <c r="BZ153" s="63" t="s">
        <v>253</v>
      </c>
      <c r="CA153" s="64" t="s">
        <v>253</v>
      </c>
    </row>
    <row r="154" spans="60:79" x14ac:dyDescent="0.25">
      <c r="BH154" s="98">
        <v>148</v>
      </c>
      <c r="BI154" s="69" t="s">
        <v>559</v>
      </c>
      <c r="BJ154" s="64" t="s">
        <v>560</v>
      </c>
      <c r="BK154" s="69" t="s">
        <v>253</v>
      </c>
      <c r="BL154" s="63" t="s">
        <v>164</v>
      </c>
      <c r="BM154" s="63" t="s">
        <v>164</v>
      </c>
      <c r="BN154" s="63" t="s">
        <v>253</v>
      </c>
      <c r="BO154" s="63" t="s">
        <v>253</v>
      </c>
      <c r="BP154" s="63" t="s">
        <v>253</v>
      </c>
      <c r="BQ154" s="63" t="s">
        <v>164</v>
      </c>
      <c r="BR154" s="64"/>
      <c r="BS154" s="69" t="s">
        <v>164</v>
      </c>
      <c r="BT154" s="63" t="s">
        <v>253</v>
      </c>
      <c r="BU154" s="63" t="s">
        <v>253</v>
      </c>
      <c r="BV154" s="64"/>
      <c r="BW154" s="69" t="s">
        <v>164</v>
      </c>
      <c r="BX154" s="63" t="s">
        <v>164</v>
      </c>
      <c r="BY154" s="63" t="s">
        <v>253</v>
      </c>
      <c r="BZ154" s="63" t="s">
        <v>253</v>
      </c>
      <c r="CA154" s="64" t="s">
        <v>253</v>
      </c>
    </row>
    <row r="155" spans="60:79" x14ac:dyDescent="0.25">
      <c r="BH155" s="98">
        <v>149</v>
      </c>
      <c r="BI155" s="69" t="s">
        <v>561</v>
      </c>
      <c r="BJ155" s="64" t="s">
        <v>562</v>
      </c>
      <c r="BK155" s="69" t="s">
        <v>253</v>
      </c>
      <c r="BL155" s="63" t="s">
        <v>253</v>
      </c>
      <c r="BM155" s="63" t="s">
        <v>164</v>
      </c>
      <c r="BN155" s="63" t="s">
        <v>253</v>
      </c>
      <c r="BO155" s="63" t="s">
        <v>253</v>
      </c>
      <c r="BP155" s="63" t="s">
        <v>253</v>
      </c>
      <c r="BQ155" s="63" t="s">
        <v>164</v>
      </c>
      <c r="BR155" s="64"/>
      <c r="BS155" s="69" t="s">
        <v>164</v>
      </c>
      <c r="BT155" s="63" t="s">
        <v>253</v>
      </c>
      <c r="BU155" s="63" t="s">
        <v>253</v>
      </c>
      <c r="BV155" s="64"/>
      <c r="BW155" s="69" t="s">
        <v>164</v>
      </c>
      <c r="BX155" s="63" t="s">
        <v>164</v>
      </c>
      <c r="BY155" s="63" t="s">
        <v>253</v>
      </c>
      <c r="BZ155" s="63" t="s">
        <v>253</v>
      </c>
      <c r="CA155" s="64" t="s">
        <v>253</v>
      </c>
    </row>
    <row r="156" spans="60:79" x14ac:dyDescent="0.25">
      <c r="BH156" s="98">
        <v>150</v>
      </c>
      <c r="BI156" s="69" t="s">
        <v>563</v>
      </c>
      <c r="BJ156" s="64" t="s">
        <v>564</v>
      </c>
      <c r="BK156" s="69" t="s">
        <v>253</v>
      </c>
      <c r="BL156" s="63" t="s">
        <v>253</v>
      </c>
      <c r="BM156" s="63" t="s">
        <v>253</v>
      </c>
      <c r="BN156" s="63" t="s">
        <v>253</v>
      </c>
      <c r="BO156" s="63" t="s">
        <v>253</v>
      </c>
      <c r="BP156" s="63" t="s">
        <v>253</v>
      </c>
      <c r="BQ156" s="63" t="s">
        <v>164</v>
      </c>
      <c r="BR156" s="64"/>
      <c r="BS156" s="69" t="s">
        <v>253</v>
      </c>
      <c r="BT156" s="63" t="s">
        <v>253</v>
      </c>
      <c r="BU156" s="63" t="s">
        <v>253</v>
      </c>
      <c r="BV156" s="64"/>
      <c r="BW156" s="69" t="s">
        <v>164</v>
      </c>
      <c r="BX156" s="63" t="s">
        <v>164</v>
      </c>
      <c r="BY156" s="63" t="s">
        <v>253</v>
      </c>
      <c r="BZ156" s="63" t="s">
        <v>253</v>
      </c>
      <c r="CA156" s="64" t="s">
        <v>253</v>
      </c>
    </row>
    <row r="157" spans="60:79" x14ac:dyDescent="0.25">
      <c r="BH157" s="98">
        <v>151</v>
      </c>
      <c r="BI157" s="69" t="s">
        <v>565</v>
      </c>
      <c r="BJ157" s="64" t="s">
        <v>566</v>
      </c>
      <c r="BK157" s="69" t="s">
        <v>253</v>
      </c>
      <c r="BL157" s="63" t="s">
        <v>253</v>
      </c>
      <c r="BM157" s="63" t="s">
        <v>253</v>
      </c>
      <c r="BN157" s="63" t="s">
        <v>253</v>
      </c>
      <c r="BO157" s="63" t="s">
        <v>253</v>
      </c>
      <c r="BP157" s="63" t="s">
        <v>253</v>
      </c>
      <c r="BQ157" s="63" t="s">
        <v>164</v>
      </c>
      <c r="BR157" s="64"/>
      <c r="BS157" s="69" t="s">
        <v>253</v>
      </c>
      <c r="BT157" s="63" t="s">
        <v>253</v>
      </c>
      <c r="BU157" s="63" t="s">
        <v>253</v>
      </c>
      <c r="BV157" s="64"/>
      <c r="BW157" s="69" t="s">
        <v>164</v>
      </c>
      <c r="BX157" s="63" t="s">
        <v>164</v>
      </c>
      <c r="BY157" s="63" t="s">
        <v>253</v>
      </c>
      <c r="BZ157" s="63" t="s">
        <v>253</v>
      </c>
      <c r="CA157" s="64" t="s">
        <v>253</v>
      </c>
    </row>
    <row r="158" spans="60:79" x14ac:dyDescent="0.25">
      <c r="BH158" s="98">
        <v>152</v>
      </c>
      <c r="BI158" s="69" t="s">
        <v>567</v>
      </c>
      <c r="BJ158" s="64" t="s">
        <v>568</v>
      </c>
      <c r="BK158" s="69" t="s">
        <v>253</v>
      </c>
      <c r="BL158" s="63" t="s">
        <v>253</v>
      </c>
      <c r="BM158" s="63" t="s">
        <v>253</v>
      </c>
      <c r="BN158" s="63" t="s">
        <v>253</v>
      </c>
      <c r="BO158" s="63" t="s">
        <v>253</v>
      </c>
      <c r="BP158" s="63" t="s">
        <v>253</v>
      </c>
      <c r="BQ158" s="63" t="s">
        <v>164</v>
      </c>
      <c r="BR158" s="64"/>
      <c r="BS158" s="69" t="s">
        <v>253</v>
      </c>
      <c r="BT158" s="63" t="s">
        <v>253</v>
      </c>
      <c r="BU158" s="63" t="s">
        <v>253</v>
      </c>
      <c r="BV158" s="64"/>
      <c r="BW158" s="69" t="s">
        <v>164</v>
      </c>
      <c r="BX158" s="63" t="s">
        <v>164</v>
      </c>
      <c r="BY158" s="63" t="s">
        <v>253</v>
      </c>
      <c r="BZ158" s="63" t="s">
        <v>253</v>
      </c>
      <c r="CA158" s="64" t="s">
        <v>253</v>
      </c>
    </row>
    <row r="159" spans="60:79" x14ac:dyDescent="0.25">
      <c r="BH159" s="98">
        <v>153</v>
      </c>
      <c r="BI159" s="69" t="s">
        <v>569</v>
      </c>
      <c r="BJ159" s="64" t="s">
        <v>570</v>
      </c>
      <c r="BK159" s="69" t="s">
        <v>253</v>
      </c>
      <c r="BL159" s="63" t="s">
        <v>253</v>
      </c>
      <c r="BM159" s="63" t="s">
        <v>253</v>
      </c>
      <c r="BN159" s="63" t="s">
        <v>253</v>
      </c>
      <c r="BO159" s="63" t="s">
        <v>253</v>
      </c>
      <c r="BP159" s="63" t="s">
        <v>253</v>
      </c>
      <c r="BQ159" s="63" t="s">
        <v>164</v>
      </c>
      <c r="BR159" s="64"/>
      <c r="BS159" s="69" t="s">
        <v>253</v>
      </c>
      <c r="BT159" s="63" t="s">
        <v>253</v>
      </c>
      <c r="BU159" s="63" t="s">
        <v>253</v>
      </c>
      <c r="BV159" s="64"/>
      <c r="BW159" s="69" t="s">
        <v>164</v>
      </c>
      <c r="BX159" s="63" t="s">
        <v>164</v>
      </c>
      <c r="BY159" s="63" t="s">
        <v>253</v>
      </c>
      <c r="BZ159" s="63" t="s">
        <v>253</v>
      </c>
      <c r="CA159" s="64" t="s">
        <v>253</v>
      </c>
    </row>
    <row r="160" spans="60:79" x14ac:dyDescent="0.25">
      <c r="BH160" s="98">
        <v>154</v>
      </c>
      <c r="BI160" s="69" t="s">
        <v>571</v>
      </c>
      <c r="BJ160" s="64" t="s">
        <v>572</v>
      </c>
      <c r="BK160" s="69" t="s">
        <v>253</v>
      </c>
      <c r="BL160" s="63" t="s">
        <v>253</v>
      </c>
      <c r="BM160" s="63" t="s">
        <v>253</v>
      </c>
      <c r="BN160" s="63" t="s">
        <v>253</v>
      </c>
      <c r="BO160" s="63" t="s">
        <v>253</v>
      </c>
      <c r="BP160" s="63" t="s">
        <v>253</v>
      </c>
      <c r="BQ160" s="63" t="s">
        <v>164</v>
      </c>
      <c r="BR160" s="64"/>
      <c r="BS160" s="69" t="s">
        <v>253</v>
      </c>
      <c r="BT160" s="63" t="s">
        <v>253</v>
      </c>
      <c r="BU160" s="63" t="s">
        <v>253</v>
      </c>
      <c r="BV160" s="64"/>
      <c r="BW160" s="69" t="s">
        <v>164</v>
      </c>
      <c r="BX160" s="63" t="s">
        <v>164</v>
      </c>
      <c r="BY160" s="63" t="s">
        <v>253</v>
      </c>
      <c r="BZ160" s="63" t="s">
        <v>253</v>
      </c>
      <c r="CA160" s="64" t="s">
        <v>253</v>
      </c>
    </row>
    <row r="161" spans="60:79" x14ac:dyDescent="0.25">
      <c r="BH161" s="98">
        <v>155</v>
      </c>
      <c r="BI161" s="69" t="s">
        <v>573</v>
      </c>
      <c r="BJ161" s="64" t="s">
        <v>574</v>
      </c>
      <c r="BK161" s="69" t="s">
        <v>253</v>
      </c>
      <c r="BL161" s="63" t="s">
        <v>253</v>
      </c>
      <c r="BM161" s="63" t="s">
        <v>253</v>
      </c>
      <c r="BN161" s="63" t="s">
        <v>253</v>
      </c>
      <c r="BO161" s="63" t="s">
        <v>253</v>
      </c>
      <c r="BP161" s="63" t="s">
        <v>253</v>
      </c>
      <c r="BQ161" s="63" t="s">
        <v>164</v>
      </c>
      <c r="BR161" s="64"/>
      <c r="BS161" s="69" t="s">
        <v>253</v>
      </c>
      <c r="BT161" s="63" t="s">
        <v>253</v>
      </c>
      <c r="BU161" s="63" t="s">
        <v>253</v>
      </c>
      <c r="BV161" s="64"/>
      <c r="BW161" s="69" t="s">
        <v>164</v>
      </c>
      <c r="BX161" s="63" t="s">
        <v>164</v>
      </c>
      <c r="BY161" s="63" t="s">
        <v>253</v>
      </c>
      <c r="BZ161" s="63" t="s">
        <v>253</v>
      </c>
      <c r="CA161" s="64" t="s">
        <v>253</v>
      </c>
    </row>
    <row r="162" spans="60:79" x14ac:dyDescent="0.25">
      <c r="BH162" s="98">
        <v>156</v>
      </c>
      <c r="BI162" s="69" t="s">
        <v>575</v>
      </c>
      <c r="BJ162" s="64" t="s">
        <v>576</v>
      </c>
      <c r="BK162" s="69" t="s">
        <v>253</v>
      </c>
      <c r="BL162" s="63" t="s">
        <v>253</v>
      </c>
      <c r="BM162" s="63" t="s">
        <v>164</v>
      </c>
      <c r="BN162" s="63" t="s">
        <v>253</v>
      </c>
      <c r="BO162" s="63" t="s">
        <v>253</v>
      </c>
      <c r="BP162" s="63" t="s">
        <v>253</v>
      </c>
      <c r="BQ162" s="63" t="s">
        <v>164</v>
      </c>
      <c r="BR162" s="64"/>
      <c r="BS162" s="69" t="s">
        <v>253</v>
      </c>
      <c r="BT162" s="63" t="s">
        <v>253</v>
      </c>
      <c r="BU162" s="63" t="s">
        <v>253</v>
      </c>
      <c r="BV162" s="64"/>
      <c r="BW162" s="69" t="s">
        <v>164</v>
      </c>
      <c r="BX162" s="63" t="s">
        <v>164</v>
      </c>
      <c r="BY162" s="63" t="s">
        <v>253</v>
      </c>
      <c r="BZ162" s="63" t="s">
        <v>253</v>
      </c>
      <c r="CA162" s="64" t="s">
        <v>253</v>
      </c>
    </row>
    <row r="163" spans="60:79" x14ac:dyDescent="0.25">
      <c r="BH163" s="98">
        <v>157</v>
      </c>
      <c r="BI163" s="69" t="s">
        <v>577</v>
      </c>
      <c r="BJ163" s="64" t="s">
        <v>578</v>
      </c>
      <c r="BK163" s="69" t="s">
        <v>253</v>
      </c>
      <c r="BL163" s="63" t="s">
        <v>253</v>
      </c>
      <c r="BM163" s="63" t="s">
        <v>164</v>
      </c>
      <c r="BN163" s="63" t="s">
        <v>253</v>
      </c>
      <c r="BO163" s="63" t="s">
        <v>253</v>
      </c>
      <c r="BP163" s="63" t="s">
        <v>253</v>
      </c>
      <c r="BQ163" s="63" t="s">
        <v>164</v>
      </c>
      <c r="BR163" s="64"/>
      <c r="BS163" s="69" t="s">
        <v>164</v>
      </c>
      <c r="BT163" s="63" t="s">
        <v>253</v>
      </c>
      <c r="BU163" s="63" t="s">
        <v>253</v>
      </c>
      <c r="BV163" s="64"/>
      <c r="BW163" s="69" t="s">
        <v>164</v>
      </c>
      <c r="BX163" s="63" t="s">
        <v>164</v>
      </c>
      <c r="BY163" s="63" t="s">
        <v>253</v>
      </c>
      <c r="BZ163" s="63" t="s">
        <v>253</v>
      </c>
      <c r="CA163" s="64" t="s">
        <v>253</v>
      </c>
    </row>
    <row r="164" spans="60:79" x14ac:dyDescent="0.25">
      <c r="BH164" s="98">
        <v>158</v>
      </c>
      <c r="BI164" s="69" t="s">
        <v>579</v>
      </c>
      <c r="BJ164" s="64" t="s">
        <v>580</v>
      </c>
      <c r="BK164" s="69" t="s">
        <v>253</v>
      </c>
      <c r="BL164" s="63" t="s">
        <v>164</v>
      </c>
      <c r="BM164" s="63" t="s">
        <v>164</v>
      </c>
      <c r="BN164" s="63" t="s">
        <v>253</v>
      </c>
      <c r="BO164" s="63" t="s">
        <v>253</v>
      </c>
      <c r="BP164" s="63" t="s">
        <v>253</v>
      </c>
      <c r="BQ164" s="63" t="s">
        <v>164</v>
      </c>
      <c r="BR164" s="64"/>
      <c r="BS164" s="69" t="s">
        <v>164</v>
      </c>
      <c r="BT164" s="63" t="s">
        <v>253</v>
      </c>
      <c r="BU164" s="63" t="s">
        <v>253</v>
      </c>
      <c r="BV164" s="64"/>
      <c r="BW164" s="69" t="s">
        <v>164</v>
      </c>
      <c r="BX164" s="63" t="s">
        <v>164</v>
      </c>
      <c r="BY164" s="63" t="s">
        <v>253</v>
      </c>
      <c r="BZ164" s="63" t="s">
        <v>253</v>
      </c>
      <c r="CA164" s="64" t="s">
        <v>253</v>
      </c>
    </row>
    <row r="165" spans="60:79" x14ac:dyDescent="0.25">
      <c r="BH165" s="98">
        <v>159</v>
      </c>
      <c r="BI165" s="69" t="s">
        <v>581</v>
      </c>
      <c r="BJ165" s="64" t="s">
        <v>582</v>
      </c>
      <c r="BK165" s="69" t="s">
        <v>253</v>
      </c>
      <c r="BL165" s="63" t="s">
        <v>164</v>
      </c>
      <c r="BM165" s="63" t="s">
        <v>164</v>
      </c>
      <c r="BN165" s="63" t="s">
        <v>253</v>
      </c>
      <c r="BO165" s="63" t="s">
        <v>253</v>
      </c>
      <c r="BP165" s="63" t="s">
        <v>253</v>
      </c>
      <c r="BQ165" s="63" t="s">
        <v>164</v>
      </c>
      <c r="BR165" s="64"/>
      <c r="BS165" s="69" t="s">
        <v>164</v>
      </c>
      <c r="BT165" s="63" t="s">
        <v>253</v>
      </c>
      <c r="BU165" s="63" t="s">
        <v>253</v>
      </c>
      <c r="BV165" s="64"/>
      <c r="BW165" s="69" t="s">
        <v>164</v>
      </c>
      <c r="BX165" s="63" t="s">
        <v>164</v>
      </c>
      <c r="BY165" s="63" t="s">
        <v>253</v>
      </c>
      <c r="BZ165" s="63" t="s">
        <v>253</v>
      </c>
      <c r="CA165" s="64" t="s">
        <v>253</v>
      </c>
    </row>
    <row r="166" spans="60:79" x14ac:dyDescent="0.25">
      <c r="BH166" s="98">
        <v>160</v>
      </c>
      <c r="BI166" s="69" t="s">
        <v>583</v>
      </c>
      <c r="BJ166" s="64" t="s">
        <v>584</v>
      </c>
      <c r="BK166" s="69" t="s">
        <v>253</v>
      </c>
      <c r="BL166" s="63" t="s">
        <v>253</v>
      </c>
      <c r="BM166" s="63" t="s">
        <v>253</v>
      </c>
      <c r="BN166" s="63" t="s">
        <v>253</v>
      </c>
      <c r="BO166" s="63" t="s">
        <v>253</v>
      </c>
      <c r="BP166" s="63" t="s">
        <v>253</v>
      </c>
      <c r="BQ166" s="63" t="s">
        <v>164</v>
      </c>
      <c r="BR166" s="64"/>
      <c r="BS166" s="69" t="s">
        <v>253</v>
      </c>
      <c r="BT166" s="63" t="s">
        <v>253</v>
      </c>
      <c r="BU166" s="63" t="s">
        <v>253</v>
      </c>
      <c r="BV166" s="64"/>
      <c r="BW166" s="69" t="s">
        <v>164</v>
      </c>
      <c r="BX166" s="63" t="s">
        <v>164</v>
      </c>
      <c r="BY166" s="63" t="s">
        <v>253</v>
      </c>
      <c r="BZ166" s="63" t="s">
        <v>253</v>
      </c>
      <c r="CA166" s="64" t="s">
        <v>253</v>
      </c>
    </row>
    <row r="167" spans="60:79" x14ac:dyDescent="0.25">
      <c r="BH167" s="98">
        <v>161</v>
      </c>
      <c r="BI167" s="69" t="s">
        <v>585</v>
      </c>
      <c r="BJ167" s="64" t="s">
        <v>586</v>
      </c>
      <c r="BK167" s="69" t="s">
        <v>253</v>
      </c>
      <c r="BL167" s="63" t="s">
        <v>253</v>
      </c>
      <c r="BM167" s="63" t="s">
        <v>253</v>
      </c>
      <c r="BN167" s="63" t="s">
        <v>253</v>
      </c>
      <c r="BO167" s="63" t="s">
        <v>253</v>
      </c>
      <c r="BP167" s="63" t="s">
        <v>253</v>
      </c>
      <c r="BQ167" s="63" t="s">
        <v>164</v>
      </c>
      <c r="BR167" s="64"/>
      <c r="BS167" s="69" t="s">
        <v>253</v>
      </c>
      <c r="BT167" s="63" t="s">
        <v>253</v>
      </c>
      <c r="BU167" s="63" t="s">
        <v>253</v>
      </c>
      <c r="BV167" s="64"/>
      <c r="BW167" s="69" t="s">
        <v>164</v>
      </c>
      <c r="BX167" s="63" t="s">
        <v>164</v>
      </c>
      <c r="BY167" s="63" t="s">
        <v>253</v>
      </c>
      <c r="BZ167" s="63" t="s">
        <v>253</v>
      </c>
      <c r="CA167" s="64" t="s">
        <v>253</v>
      </c>
    </row>
    <row r="168" spans="60:79" x14ac:dyDescent="0.25">
      <c r="BH168" s="98">
        <v>162</v>
      </c>
      <c r="BI168" s="69" t="s">
        <v>587</v>
      </c>
      <c r="BJ168" s="64" t="s">
        <v>588</v>
      </c>
      <c r="BK168" s="69" t="s">
        <v>253</v>
      </c>
      <c r="BL168" s="63" t="s">
        <v>253</v>
      </c>
      <c r="BM168" s="63" t="s">
        <v>253</v>
      </c>
      <c r="BN168" s="63" t="s">
        <v>253</v>
      </c>
      <c r="BO168" s="63" t="s">
        <v>253</v>
      </c>
      <c r="BP168" s="63" t="s">
        <v>253</v>
      </c>
      <c r="BQ168" s="63" t="s">
        <v>164</v>
      </c>
      <c r="BR168" s="64"/>
      <c r="BS168" s="69" t="s">
        <v>253</v>
      </c>
      <c r="BT168" s="63" t="s">
        <v>253</v>
      </c>
      <c r="BU168" s="63" t="s">
        <v>253</v>
      </c>
      <c r="BV168" s="64"/>
      <c r="BW168" s="69" t="s">
        <v>164</v>
      </c>
      <c r="BX168" s="63" t="s">
        <v>164</v>
      </c>
      <c r="BY168" s="63" t="s">
        <v>253</v>
      </c>
      <c r="BZ168" s="63" t="s">
        <v>253</v>
      </c>
      <c r="CA168" s="64" t="s">
        <v>253</v>
      </c>
    </row>
    <row r="169" spans="60:79" x14ac:dyDescent="0.25">
      <c r="BH169" s="98">
        <v>163</v>
      </c>
      <c r="BI169" s="69" t="s">
        <v>589</v>
      </c>
      <c r="BJ169" s="64" t="s">
        <v>590</v>
      </c>
      <c r="BK169" s="69" t="s">
        <v>253</v>
      </c>
      <c r="BL169" s="63" t="s">
        <v>253</v>
      </c>
      <c r="BM169" s="63" t="s">
        <v>253</v>
      </c>
      <c r="BN169" s="63" t="s">
        <v>253</v>
      </c>
      <c r="BO169" s="63" t="s">
        <v>253</v>
      </c>
      <c r="BP169" s="63" t="s">
        <v>253</v>
      </c>
      <c r="BQ169" s="63" t="s">
        <v>164</v>
      </c>
      <c r="BR169" s="64"/>
      <c r="BS169" s="69" t="s">
        <v>253</v>
      </c>
      <c r="BT169" s="63" t="s">
        <v>253</v>
      </c>
      <c r="BU169" s="63" t="s">
        <v>253</v>
      </c>
      <c r="BV169" s="64"/>
      <c r="BW169" s="69" t="s">
        <v>164</v>
      </c>
      <c r="BX169" s="63" t="s">
        <v>164</v>
      </c>
      <c r="BY169" s="63" t="s">
        <v>253</v>
      </c>
      <c r="BZ169" s="63" t="s">
        <v>253</v>
      </c>
      <c r="CA169" s="64" t="s">
        <v>253</v>
      </c>
    </row>
    <row r="170" spans="60:79" x14ac:dyDescent="0.25">
      <c r="BH170" s="98">
        <v>164</v>
      </c>
      <c r="BI170" s="69" t="s">
        <v>591</v>
      </c>
      <c r="BJ170" s="64" t="s">
        <v>592</v>
      </c>
      <c r="BK170" s="69" t="s">
        <v>253</v>
      </c>
      <c r="BL170" s="63" t="s">
        <v>164</v>
      </c>
      <c r="BM170" s="63" t="s">
        <v>164</v>
      </c>
      <c r="BN170" s="63" t="s">
        <v>253</v>
      </c>
      <c r="BO170" s="63" t="s">
        <v>253</v>
      </c>
      <c r="BP170" s="63" t="s">
        <v>253</v>
      </c>
      <c r="BQ170" s="63" t="s">
        <v>164</v>
      </c>
      <c r="BR170" s="64"/>
      <c r="BS170" s="69" t="s">
        <v>164</v>
      </c>
      <c r="BT170" s="63" t="s">
        <v>253</v>
      </c>
      <c r="BU170" s="63" t="s">
        <v>253</v>
      </c>
      <c r="BV170" s="64"/>
      <c r="BW170" s="69" t="s">
        <v>164</v>
      </c>
      <c r="BX170" s="63" t="s">
        <v>164</v>
      </c>
      <c r="BY170" s="63" t="s">
        <v>253</v>
      </c>
      <c r="BZ170" s="63" t="s">
        <v>253</v>
      </c>
      <c r="CA170" s="64" t="s">
        <v>253</v>
      </c>
    </row>
    <row r="171" spans="60:79" x14ac:dyDescent="0.25">
      <c r="BH171" s="98">
        <v>165</v>
      </c>
      <c r="BI171" s="69" t="s">
        <v>593</v>
      </c>
      <c r="BJ171" s="64" t="s">
        <v>594</v>
      </c>
      <c r="BK171" s="69" t="s">
        <v>253</v>
      </c>
      <c r="BL171" s="63" t="s">
        <v>164</v>
      </c>
      <c r="BM171" s="63" t="s">
        <v>164</v>
      </c>
      <c r="BN171" s="63" t="s">
        <v>253</v>
      </c>
      <c r="BO171" s="63" t="s">
        <v>253</v>
      </c>
      <c r="BP171" s="63" t="s">
        <v>253</v>
      </c>
      <c r="BQ171" s="63" t="s">
        <v>164</v>
      </c>
      <c r="BR171" s="64"/>
      <c r="BS171" s="69" t="s">
        <v>164</v>
      </c>
      <c r="BT171" s="63" t="s">
        <v>253</v>
      </c>
      <c r="BU171" s="63" t="s">
        <v>253</v>
      </c>
      <c r="BV171" s="64"/>
      <c r="BW171" s="69" t="s">
        <v>164</v>
      </c>
      <c r="BX171" s="63" t="s">
        <v>164</v>
      </c>
      <c r="BY171" s="63" t="s">
        <v>253</v>
      </c>
      <c r="BZ171" s="63" t="s">
        <v>253</v>
      </c>
      <c r="CA171" s="64" t="s">
        <v>253</v>
      </c>
    </row>
    <row r="172" spans="60:79" x14ac:dyDescent="0.25">
      <c r="BH172" s="98">
        <v>166</v>
      </c>
      <c r="BI172" s="69" t="s">
        <v>595</v>
      </c>
      <c r="BJ172" s="64" t="s">
        <v>596</v>
      </c>
      <c r="BK172" s="69" t="s">
        <v>253</v>
      </c>
      <c r="BL172" s="63" t="s">
        <v>164</v>
      </c>
      <c r="BM172" s="63" t="s">
        <v>164</v>
      </c>
      <c r="BN172" s="63" t="s">
        <v>253</v>
      </c>
      <c r="BO172" s="63" t="s">
        <v>253</v>
      </c>
      <c r="BP172" s="63" t="s">
        <v>253</v>
      </c>
      <c r="BQ172" s="63" t="s">
        <v>164</v>
      </c>
      <c r="BR172" s="64"/>
      <c r="BS172" s="69" t="s">
        <v>164</v>
      </c>
      <c r="BT172" s="63" t="s">
        <v>253</v>
      </c>
      <c r="BU172" s="63" t="s">
        <v>253</v>
      </c>
      <c r="BV172" s="64"/>
      <c r="BW172" s="69" t="s">
        <v>164</v>
      </c>
      <c r="BX172" s="63" t="s">
        <v>164</v>
      </c>
      <c r="BY172" s="63" t="s">
        <v>253</v>
      </c>
      <c r="BZ172" s="63" t="s">
        <v>253</v>
      </c>
      <c r="CA172" s="64" t="s">
        <v>253</v>
      </c>
    </row>
    <row r="173" spans="60:79" x14ac:dyDescent="0.25">
      <c r="BH173" s="98">
        <v>167</v>
      </c>
      <c r="BI173" s="69" t="s">
        <v>597</v>
      </c>
      <c r="BJ173" s="64" t="s">
        <v>598</v>
      </c>
      <c r="BK173" s="69" t="s">
        <v>253</v>
      </c>
      <c r="BL173" s="63" t="s">
        <v>253</v>
      </c>
      <c r="BM173" s="63" t="s">
        <v>253</v>
      </c>
      <c r="BN173" s="63" t="s">
        <v>253</v>
      </c>
      <c r="BO173" s="63" t="s">
        <v>253</v>
      </c>
      <c r="BP173" s="63" t="s">
        <v>253</v>
      </c>
      <c r="BQ173" s="63" t="s">
        <v>164</v>
      </c>
      <c r="BR173" s="64"/>
      <c r="BS173" s="69" t="s">
        <v>164</v>
      </c>
      <c r="BT173" s="63" t="s">
        <v>253</v>
      </c>
      <c r="BU173" s="63" t="s">
        <v>253</v>
      </c>
      <c r="BV173" s="64"/>
      <c r="BW173" s="69" t="s">
        <v>164</v>
      </c>
      <c r="BX173" s="63" t="s">
        <v>164</v>
      </c>
      <c r="BY173" s="63" t="s">
        <v>253</v>
      </c>
      <c r="BZ173" s="63" t="s">
        <v>253</v>
      </c>
      <c r="CA173" s="64" t="s">
        <v>253</v>
      </c>
    </row>
    <row r="174" spans="60:79" x14ac:dyDescent="0.25">
      <c r="BH174" s="98">
        <v>168</v>
      </c>
      <c r="BI174" s="69" t="s">
        <v>599</v>
      </c>
      <c r="BJ174" s="64" t="s">
        <v>600</v>
      </c>
      <c r="BK174" s="69" t="s">
        <v>253</v>
      </c>
      <c r="BL174" s="63" t="s">
        <v>253</v>
      </c>
      <c r="BM174" s="63" t="s">
        <v>164</v>
      </c>
      <c r="BN174" s="63" t="s">
        <v>253</v>
      </c>
      <c r="BO174" s="63" t="s">
        <v>253</v>
      </c>
      <c r="BP174" s="63" t="s">
        <v>253</v>
      </c>
      <c r="BQ174" s="63" t="s">
        <v>164</v>
      </c>
      <c r="BR174" s="64"/>
      <c r="BS174" s="69" t="s">
        <v>164</v>
      </c>
      <c r="BT174" s="63" t="s">
        <v>253</v>
      </c>
      <c r="BU174" s="63" t="s">
        <v>253</v>
      </c>
      <c r="BV174" s="64"/>
      <c r="BW174" s="69" t="s">
        <v>164</v>
      </c>
      <c r="BX174" s="63" t="s">
        <v>164</v>
      </c>
      <c r="BY174" s="63" t="s">
        <v>253</v>
      </c>
      <c r="BZ174" s="63" t="s">
        <v>253</v>
      </c>
      <c r="CA174" s="64" t="s">
        <v>253</v>
      </c>
    </row>
    <row r="175" spans="60:79" x14ac:dyDescent="0.25">
      <c r="BH175" s="98">
        <v>169</v>
      </c>
      <c r="BI175" s="69" t="s">
        <v>601</v>
      </c>
      <c r="BJ175" s="64" t="s">
        <v>602</v>
      </c>
      <c r="BK175" s="69" t="s">
        <v>253</v>
      </c>
      <c r="BL175" s="63" t="s">
        <v>253</v>
      </c>
      <c r="BM175" s="63" t="s">
        <v>253</v>
      </c>
      <c r="BN175" s="63" t="s">
        <v>253</v>
      </c>
      <c r="BO175" s="63" t="s">
        <v>253</v>
      </c>
      <c r="BP175" s="63" t="s">
        <v>253</v>
      </c>
      <c r="BQ175" s="63" t="s">
        <v>164</v>
      </c>
      <c r="BR175" s="64"/>
      <c r="BS175" s="69" t="s">
        <v>253</v>
      </c>
      <c r="BT175" s="63" t="s">
        <v>253</v>
      </c>
      <c r="BU175" s="63" t="s">
        <v>253</v>
      </c>
      <c r="BV175" s="64"/>
      <c r="BW175" s="69" t="s">
        <v>164</v>
      </c>
      <c r="BX175" s="63" t="s">
        <v>164</v>
      </c>
      <c r="BY175" s="63" t="s">
        <v>253</v>
      </c>
      <c r="BZ175" s="63" t="s">
        <v>253</v>
      </c>
      <c r="CA175" s="64" t="s">
        <v>253</v>
      </c>
    </row>
    <row r="176" spans="60:79" x14ac:dyDescent="0.25">
      <c r="BH176" s="98">
        <v>170</v>
      </c>
      <c r="BI176" s="69" t="s">
        <v>603</v>
      </c>
      <c r="BJ176" s="64" t="s">
        <v>604</v>
      </c>
      <c r="BK176" s="69" t="s">
        <v>253</v>
      </c>
      <c r="BL176" s="63" t="s">
        <v>253</v>
      </c>
      <c r="BM176" s="63" t="s">
        <v>164</v>
      </c>
      <c r="BN176" s="63" t="s">
        <v>253</v>
      </c>
      <c r="BO176" s="63" t="s">
        <v>253</v>
      </c>
      <c r="BP176" s="63" t="s">
        <v>253</v>
      </c>
      <c r="BQ176" s="63" t="s">
        <v>164</v>
      </c>
      <c r="BR176" s="64"/>
      <c r="BS176" s="69" t="s">
        <v>164</v>
      </c>
      <c r="BT176" s="63" t="s">
        <v>253</v>
      </c>
      <c r="BU176" s="63" t="s">
        <v>253</v>
      </c>
      <c r="BV176" s="64"/>
      <c r="BW176" s="69" t="s">
        <v>164</v>
      </c>
      <c r="BX176" s="63" t="s">
        <v>164</v>
      </c>
      <c r="BY176" s="63" t="s">
        <v>253</v>
      </c>
      <c r="BZ176" s="63" t="s">
        <v>253</v>
      </c>
      <c r="CA176" s="64" t="s">
        <v>253</v>
      </c>
    </row>
    <row r="177" spans="60:79" x14ac:dyDescent="0.25">
      <c r="BH177" s="98">
        <v>171</v>
      </c>
      <c r="BI177" s="69" t="s">
        <v>605</v>
      </c>
      <c r="BJ177" s="64" t="s">
        <v>606</v>
      </c>
      <c r="BK177" s="69" t="s">
        <v>253</v>
      </c>
      <c r="BL177" s="63" t="s">
        <v>253</v>
      </c>
      <c r="BM177" s="63" t="s">
        <v>253</v>
      </c>
      <c r="BN177" s="63" t="s">
        <v>253</v>
      </c>
      <c r="BO177" s="63" t="s">
        <v>253</v>
      </c>
      <c r="BP177" s="63" t="s">
        <v>253</v>
      </c>
      <c r="BQ177" s="63" t="s">
        <v>164</v>
      </c>
      <c r="BR177" s="64"/>
      <c r="BS177" s="69" t="s">
        <v>253</v>
      </c>
      <c r="BT177" s="63" t="s">
        <v>253</v>
      </c>
      <c r="BU177" s="63" t="s">
        <v>253</v>
      </c>
      <c r="BV177" s="64"/>
      <c r="BW177" s="69" t="s">
        <v>164</v>
      </c>
      <c r="BX177" s="63" t="s">
        <v>164</v>
      </c>
      <c r="BY177" s="63" t="s">
        <v>253</v>
      </c>
      <c r="BZ177" s="63" t="s">
        <v>253</v>
      </c>
      <c r="CA177" s="64" t="s">
        <v>253</v>
      </c>
    </row>
    <row r="178" spans="60:79" x14ac:dyDescent="0.25">
      <c r="BH178" s="98">
        <v>172</v>
      </c>
      <c r="BI178" s="69" t="s">
        <v>607</v>
      </c>
      <c r="BJ178" s="64" t="s">
        <v>608</v>
      </c>
      <c r="BK178" s="69" t="s">
        <v>253</v>
      </c>
      <c r="BL178" s="63" t="s">
        <v>164</v>
      </c>
      <c r="BM178" s="63" t="s">
        <v>164</v>
      </c>
      <c r="BN178" s="63" t="s">
        <v>253</v>
      </c>
      <c r="BO178" s="63" t="s">
        <v>253</v>
      </c>
      <c r="BP178" s="63" t="s">
        <v>253</v>
      </c>
      <c r="BQ178" s="63" t="s">
        <v>164</v>
      </c>
      <c r="BR178" s="64"/>
      <c r="BS178" s="69" t="s">
        <v>164</v>
      </c>
      <c r="BT178" s="63" t="s">
        <v>253</v>
      </c>
      <c r="BU178" s="63" t="s">
        <v>253</v>
      </c>
      <c r="BV178" s="64"/>
      <c r="BW178" s="69" t="s">
        <v>164</v>
      </c>
      <c r="BX178" s="63" t="s">
        <v>164</v>
      </c>
      <c r="BY178" s="63" t="s">
        <v>253</v>
      </c>
      <c r="BZ178" s="63" t="s">
        <v>253</v>
      </c>
      <c r="CA178" s="64" t="s">
        <v>253</v>
      </c>
    </row>
    <row r="179" spans="60:79" x14ac:dyDescent="0.25">
      <c r="BH179" s="98">
        <v>173</v>
      </c>
      <c r="BI179" s="69" t="s">
        <v>609</v>
      </c>
      <c r="BJ179" s="64" t="s">
        <v>610</v>
      </c>
      <c r="BK179" s="69" t="s">
        <v>253</v>
      </c>
      <c r="BL179" s="63" t="s">
        <v>253</v>
      </c>
      <c r="BM179" s="63" t="s">
        <v>253</v>
      </c>
      <c r="BN179" s="63" t="s">
        <v>253</v>
      </c>
      <c r="BO179" s="63" t="s">
        <v>253</v>
      </c>
      <c r="BP179" s="63" t="s">
        <v>253</v>
      </c>
      <c r="BQ179" s="63" t="s">
        <v>164</v>
      </c>
      <c r="BR179" s="64"/>
      <c r="BS179" s="69" t="s">
        <v>253</v>
      </c>
      <c r="BT179" s="63" t="s">
        <v>253</v>
      </c>
      <c r="BU179" s="63" t="s">
        <v>253</v>
      </c>
      <c r="BV179" s="64"/>
      <c r="BW179" s="69" t="s">
        <v>164</v>
      </c>
      <c r="BX179" s="63" t="s">
        <v>164</v>
      </c>
      <c r="BY179" s="63" t="s">
        <v>253</v>
      </c>
      <c r="BZ179" s="63" t="s">
        <v>253</v>
      </c>
      <c r="CA179" s="64" t="s">
        <v>253</v>
      </c>
    </row>
    <row r="180" spans="60:79" x14ac:dyDescent="0.25">
      <c r="BH180" s="98">
        <v>174</v>
      </c>
      <c r="BI180" s="69" t="s">
        <v>611</v>
      </c>
      <c r="BJ180" s="64" t="s">
        <v>612</v>
      </c>
      <c r="BK180" s="69" t="s">
        <v>253</v>
      </c>
      <c r="BL180" s="63" t="s">
        <v>164</v>
      </c>
      <c r="BM180" s="63" t="s">
        <v>164</v>
      </c>
      <c r="BN180" s="63" t="s">
        <v>253</v>
      </c>
      <c r="BO180" s="63" t="s">
        <v>253</v>
      </c>
      <c r="BP180" s="63" t="s">
        <v>253</v>
      </c>
      <c r="BQ180" s="63" t="s">
        <v>164</v>
      </c>
      <c r="BR180" s="64"/>
      <c r="BS180" s="69" t="s">
        <v>164</v>
      </c>
      <c r="BT180" s="63" t="s">
        <v>253</v>
      </c>
      <c r="BU180" s="63" t="s">
        <v>253</v>
      </c>
      <c r="BV180" s="64"/>
      <c r="BW180" s="69" t="s">
        <v>164</v>
      </c>
      <c r="BX180" s="63" t="s">
        <v>164</v>
      </c>
      <c r="BY180" s="63" t="s">
        <v>253</v>
      </c>
      <c r="BZ180" s="63" t="s">
        <v>253</v>
      </c>
      <c r="CA180" s="64" t="s">
        <v>253</v>
      </c>
    </row>
    <row r="181" spans="60:79" x14ac:dyDescent="0.25">
      <c r="BH181" s="98">
        <v>175</v>
      </c>
      <c r="BI181" s="69" t="s">
        <v>613</v>
      </c>
      <c r="BJ181" s="64" t="s">
        <v>614</v>
      </c>
      <c r="BK181" s="69" t="s">
        <v>253</v>
      </c>
      <c r="BL181" s="63" t="s">
        <v>253</v>
      </c>
      <c r="BM181" s="63" t="s">
        <v>253</v>
      </c>
      <c r="BN181" s="63" t="s">
        <v>253</v>
      </c>
      <c r="BO181" s="63" t="s">
        <v>253</v>
      </c>
      <c r="BP181" s="63" t="s">
        <v>253</v>
      </c>
      <c r="BQ181" s="63" t="s">
        <v>164</v>
      </c>
      <c r="BR181" s="64"/>
      <c r="BS181" s="69" t="s">
        <v>164</v>
      </c>
      <c r="BT181" s="63" t="s">
        <v>253</v>
      </c>
      <c r="BU181" s="63" t="s">
        <v>253</v>
      </c>
      <c r="BV181" s="64"/>
      <c r="BW181" s="69" t="s">
        <v>164</v>
      </c>
      <c r="BX181" s="63" t="s">
        <v>164</v>
      </c>
      <c r="BY181" s="63" t="s">
        <v>253</v>
      </c>
      <c r="BZ181" s="63" t="s">
        <v>253</v>
      </c>
      <c r="CA181" s="64" t="s">
        <v>253</v>
      </c>
    </row>
    <row r="182" spans="60:79" x14ac:dyDescent="0.25">
      <c r="BH182" s="98">
        <v>176</v>
      </c>
      <c r="BI182" s="69" t="s">
        <v>615</v>
      </c>
      <c r="BJ182" s="64" t="s">
        <v>616</v>
      </c>
      <c r="BK182" s="69" t="s">
        <v>253</v>
      </c>
      <c r="BL182" s="63" t="s">
        <v>253</v>
      </c>
      <c r="BM182" s="63" t="s">
        <v>164</v>
      </c>
      <c r="BN182" s="63" t="s">
        <v>253</v>
      </c>
      <c r="BO182" s="63" t="s">
        <v>253</v>
      </c>
      <c r="BP182" s="63" t="s">
        <v>253</v>
      </c>
      <c r="BQ182" s="63" t="s">
        <v>164</v>
      </c>
      <c r="BR182" s="64"/>
      <c r="BS182" s="69" t="s">
        <v>164</v>
      </c>
      <c r="BT182" s="63" t="s">
        <v>253</v>
      </c>
      <c r="BU182" s="63" t="s">
        <v>253</v>
      </c>
      <c r="BV182" s="64"/>
      <c r="BW182" s="69" t="s">
        <v>164</v>
      </c>
      <c r="BX182" s="63" t="s">
        <v>164</v>
      </c>
      <c r="BY182" s="63" t="s">
        <v>253</v>
      </c>
      <c r="BZ182" s="63" t="s">
        <v>253</v>
      </c>
      <c r="CA182" s="64" t="s">
        <v>253</v>
      </c>
    </row>
    <row r="183" spans="60:79" x14ac:dyDescent="0.25">
      <c r="BH183" s="98">
        <v>177</v>
      </c>
      <c r="BI183" s="69" t="s">
        <v>617</v>
      </c>
      <c r="BJ183" s="64" t="s">
        <v>618</v>
      </c>
      <c r="BK183" s="69" t="s">
        <v>253</v>
      </c>
      <c r="BL183" s="63" t="s">
        <v>253</v>
      </c>
      <c r="BM183" s="63" t="s">
        <v>253</v>
      </c>
      <c r="BN183" s="63" t="s">
        <v>253</v>
      </c>
      <c r="BO183" s="63" t="s">
        <v>253</v>
      </c>
      <c r="BP183" s="63" t="s">
        <v>253</v>
      </c>
      <c r="BQ183" s="63" t="s">
        <v>164</v>
      </c>
      <c r="BR183" s="64"/>
      <c r="BS183" s="69" t="s">
        <v>253</v>
      </c>
      <c r="BT183" s="63" t="s">
        <v>253</v>
      </c>
      <c r="BU183" s="63" t="s">
        <v>253</v>
      </c>
      <c r="BV183" s="64"/>
      <c r="BW183" s="69" t="s">
        <v>164</v>
      </c>
      <c r="BX183" s="63" t="s">
        <v>164</v>
      </c>
      <c r="BY183" s="63" t="s">
        <v>253</v>
      </c>
      <c r="BZ183" s="63" t="s">
        <v>253</v>
      </c>
      <c r="CA183" s="64" t="s">
        <v>253</v>
      </c>
    </row>
    <row r="184" spans="60:79" x14ac:dyDescent="0.25">
      <c r="BH184" s="98">
        <v>178</v>
      </c>
      <c r="BI184" s="69" t="s">
        <v>619</v>
      </c>
      <c r="BJ184" s="64" t="s">
        <v>620</v>
      </c>
      <c r="BK184" s="69" t="s">
        <v>253</v>
      </c>
      <c r="BL184" s="63" t="s">
        <v>253</v>
      </c>
      <c r="BM184" s="63" t="s">
        <v>253</v>
      </c>
      <c r="BN184" s="63" t="s">
        <v>253</v>
      </c>
      <c r="BO184" s="63" t="s">
        <v>253</v>
      </c>
      <c r="BP184" s="63" t="s">
        <v>253</v>
      </c>
      <c r="BQ184" s="63" t="s">
        <v>164</v>
      </c>
      <c r="BR184" s="64"/>
      <c r="BS184" s="69" t="s">
        <v>253</v>
      </c>
      <c r="BT184" s="63" t="s">
        <v>253</v>
      </c>
      <c r="BU184" s="63" t="s">
        <v>253</v>
      </c>
      <c r="BV184" s="64"/>
      <c r="BW184" s="69" t="s">
        <v>164</v>
      </c>
      <c r="BX184" s="63" t="s">
        <v>164</v>
      </c>
      <c r="BY184" s="63" t="s">
        <v>253</v>
      </c>
      <c r="BZ184" s="63" t="s">
        <v>253</v>
      </c>
      <c r="CA184" s="64" t="s">
        <v>253</v>
      </c>
    </row>
    <row r="185" spans="60:79" x14ac:dyDescent="0.25">
      <c r="BH185" s="98">
        <v>179</v>
      </c>
      <c r="BI185" s="69" t="s">
        <v>621</v>
      </c>
      <c r="BJ185" s="64" t="s">
        <v>622</v>
      </c>
      <c r="BK185" s="69" t="s">
        <v>253</v>
      </c>
      <c r="BL185" s="63" t="s">
        <v>164</v>
      </c>
      <c r="BM185" s="63" t="s">
        <v>164</v>
      </c>
      <c r="BN185" s="63" t="s">
        <v>253</v>
      </c>
      <c r="BO185" s="63" t="s">
        <v>253</v>
      </c>
      <c r="BP185" s="63" t="s">
        <v>253</v>
      </c>
      <c r="BQ185" s="63" t="s">
        <v>164</v>
      </c>
      <c r="BR185" s="64"/>
      <c r="BS185" s="69" t="s">
        <v>164</v>
      </c>
      <c r="BT185" s="63" t="s">
        <v>253</v>
      </c>
      <c r="BU185" s="63" t="s">
        <v>253</v>
      </c>
      <c r="BV185" s="64"/>
      <c r="BW185" s="69" t="s">
        <v>164</v>
      </c>
      <c r="BX185" s="63" t="s">
        <v>164</v>
      </c>
      <c r="BY185" s="63" t="s">
        <v>253</v>
      </c>
      <c r="BZ185" s="63" t="s">
        <v>253</v>
      </c>
      <c r="CA185" s="64" t="s">
        <v>253</v>
      </c>
    </row>
    <row r="186" spans="60:79" x14ac:dyDescent="0.25">
      <c r="BH186" s="98">
        <v>180</v>
      </c>
      <c r="BI186" s="69" t="s">
        <v>623</v>
      </c>
      <c r="BJ186" s="64" t="s">
        <v>624</v>
      </c>
      <c r="BK186" s="69" t="s">
        <v>253</v>
      </c>
      <c r="BL186" s="63" t="s">
        <v>253</v>
      </c>
      <c r="BM186" s="63" t="s">
        <v>253</v>
      </c>
      <c r="BN186" s="63" t="s">
        <v>253</v>
      </c>
      <c r="BO186" s="63" t="s">
        <v>253</v>
      </c>
      <c r="BP186" s="63" t="s">
        <v>253</v>
      </c>
      <c r="BQ186" s="63" t="s">
        <v>164</v>
      </c>
      <c r="BR186" s="64"/>
      <c r="BS186" s="69" t="s">
        <v>253</v>
      </c>
      <c r="BT186" s="63" t="s">
        <v>253</v>
      </c>
      <c r="BU186" s="63" t="s">
        <v>253</v>
      </c>
      <c r="BV186" s="64"/>
      <c r="BW186" s="69" t="s">
        <v>164</v>
      </c>
      <c r="BX186" s="63" t="s">
        <v>164</v>
      </c>
      <c r="BY186" s="63" t="s">
        <v>253</v>
      </c>
      <c r="BZ186" s="63" t="s">
        <v>253</v>
      </c>
      <c r="CA186" s="64" t="s">
        <v>253</v>
      </c>
    </row>
    <row r="187" spans="60:79" x14ac:dyDescent="0.25">
      <c r="BH187" s="98">
        <v>181</v>
      </c>
      <c r="BI187" s="69" t="s">
        <v>625</v>
      </c>
      <c r="BJ187" s="64" t="s">
        <v>626</v>
      </c>
      <c r="BK187" s="69" t="s">
        <v>253</v>
      </c>
      <c r="BL187" s="63" t="s">
        <v>164</v>
      </c>
      <c r="BM187" s="63" t="s">
        <v>164</v>
      </c>
      <c r="BN187" s="63" t="s">
        <v>253</v>
      </c>
      <c r="BO187" s="63" t="s">
        <v>253</v>
      </c>
      <c r="BP187" s="63" t="s">
        <v>253</v>
      </c>
      <c r="BQ187" s="63" t="s">
        <v>164</v>
      </c>
      <c r="BR187" s="64"/>
      <c r="BS187" s="69" t="s">
        <v>164</v>
      </c>
      <c r="BT187" s="63" t="s">
        <v>253</v>
      </c>
      <c r="BU187" s="63" t="s">
        <v>253</v>
      </c>
      <c r="BV187" s="64"/>
      <c r="BW187" s="69" t="s">
        <v>164</v>
      </c>
      <c r="BX187" s="63" t="s">
        <v>164</v>
      </c>
      <c r="BY187" s="63" t="s">
        <v>253</v>
      </c>
      <c r="BZ187" s="63" t="s">
        <v>253</v>
      </c>
      <c r="CA187" s="64" t="s">
        <v>253</v>
      </c>
    </row>
    <row r="188" spans="60:79" x14ac:dyDescent="0.25">
      <c r="BH188" s="98">
        <v>182</v>
      </c>
      <c r="BI188" s="69" t="s">
        <v>627</v>
      </c>
      <c r="BJ188" s="64" t="s">
        <v>628</v>
      </c>
      <c r="BK188" s="69" t="s">
        <v>253</v>
      </c>
      <c r="BL188" s="63" t="s">
        <v>253</v>
      </c>
      <c r="BM188" s="63" t="s">
        <v>164</v>
      </c>
      <c r="BN188" s="63" t="s">
        <v>253</v>
      </c>
      <c r="BO188" s="63" t="s">
        <v>253</v>
      </c>
      <c r="BP188" s="63" t="s">
        <v>253</v>
      </c>
      <c r="BQ188" s="63" t="s">
        <v>164</v>
      </c>
      <c r="BR188" s="64"/>
      <c r="BS188" s="69" t="s">
        <v>164</v>
      </c>
      <c r="BT188" s="63" t="s">
        <v>253</v>
      </c>
      <c r="BU188" s="63" t="s">
        <v>253</v>
      </c>
      <c r="BV188" s="64"/>
      <c r="BW188" s="69" t="s">
        <v>164</v>
      </c>
      <c r="BX188" s="63" t="s">
        <v>164</v>
      </c>
      <c r="BY188" s="63" t="s">
        <v>253</v>
      </c>
      <c r="BZ188" s="63" t="s">
        <v>253</v>
      </c>
      <c r="CA188" s="64" t="s">
        <v>253</v>
      </c>
    </row>
    <row r="189" spans="60:79" x14ac:dyDescent="0.25">
      <c r="BH189" s="98">
        <v>183</v>
      </c>
      <c r="BI189" s="69" t="s">
        <v>629</v>
      </c>
      <c r="BJ189" s="64" t="s">
        <v>630</v>
      </c>
      <c r="BK189" s="69" t="s">
        <v>253</v>
      </c>
      <c r="BL189" s="63" t="s">
        <v>253</v>
      </c>
      <c r="BM189" s="63" t="s">
        <v>253</v>
      </c>
      <c r="BN189" s="63" t="s">
        <v>253</v>
      </c>
      <c r="BO189" s="63" t="s">
        <v>253</v>
      </c>
      <c r="BP189" s="63" t="s">
        <v>253</v>
      </c>
      <c r="BQ189" s="63" t="s">
        <v>164</v>
      </c>
      <c r="BR189" s="64"/>
      <c r="BS189" s="69" t="s">
        <v>253</v>
      </c>
      <c r="BT189" s="63" t="s">
        <v>253</v>
      </c>
      <c r="BU189" s="63" t="s">
        <v>253</v>
      </c>
      <c r="BV189" s="64"/>
      <c r="BW189" s="69" t="s">
        <v>164</v>
      </c>
      <c r="BX189" s="63" t="s">
        <v>164</v>
      </c>
      <c r="BY189" s="63" t="s">
        <v>253</v>
      </c>
      <c r="BZ189" s="63" t="s">
        <v>253</v>
      </c>
      <c r="CA189" s="64" t="s">
        <v>253</v>
      </c>
    </row>
    <row r="190" spans="60:79" x14ac:dyDescent="0.25">
      <c r="BH190" s="98">
        <v>184</v>
      </c>
      <c r="BI190" s="69" t="s">
        <v>631</v>
      </c>
      <c r="BJ190" s="64" t="s">
        <v>632</v>
      </c>
      <c r="BK190" s="69" t="s">
        <v>253</v>
      </c>
      <c r="BL190" s="63" t="s">
        <v>253</v>
      </c>
      <c r="BM190" s="63" t="s">
        <v>253</v>
      </c>
      <c r="BN190" s="63" t="s">
        <v>253</v>
      </c>
      <c r="BO190" s="63" t="s">
        <v>253</v>
      </c>
      <c r="BP190" s="63" t="s">
        <v>253</v>
      </c>
      <c r="BQ190" s="63" t="s">
        <v>164</v>
      </c>
      <c r="BR190" s="64"/>
      <c r="BS190" s="69" t="s">
        <v>253</v>
      </c>
      <c r="BT190" s="63" t="s">
        <v>253</v>
      </c>
      <c r="BU190" s="63" t="s">
        <v>253</v>
      </c>
      <c r="BV190" s="64"/>
      <c r="BW190" s="69" t="s">
        <v>164</v>
      </c>
      <c r="BX190" s="63" t="s">
        <v>164</v>
      </c>
      <c r="BY190" s="63" t="s">
        <v>253</v>
      </c>
      <c r="BZ190" s="63" t="s">
        <v>253</v>
      </c>
      <c r="CA190" s="64" t="s">
        <v>253</v>
      </c>
    </row>
    <row r="191" spans="60:79" x14ac:dyDescent="0.25">
      <c r="BH191" s="98">
        <v>185</v>
      </c>
      <c r="BI191" s="69" t="s">
        <v>633</v>
      </c>
      <c r="BJ191" s="64" t="s">
        <v>634</v>
      </c>
      <c r="BK191" s="69" t="s">
        <v>253</v>
      </c>
      <c r="BL191" s="63" t="s">
        <v>253</v>
      </c>
      <c r="BM191" s="63" t="s">
        <v>253</v>
      </c>
      <c r="BN191" s="63" t="s">
        <v>253</v>
      </c>
      <c r="BO191" s="63" t="s">
        <v>253</v>
      </c>
      <c r="BP191" s="63" t="s">
        <v>253</v>
      </c>
      <c r="BQ191" s="63" t="s">
        <v>164</v>
      </c>
      <c r="BR191" s="64"/>
      <c r="BS191" s="69" t="s">
        <v>253</v>
      </c>
      <c r="BT191" s="63" t="s">
        <v>253</v>
      </c>
      <c r="BU191" s="63" t="s">
        <v>253</v>
      </c>
      <c r="BV191" s="64"/>
      <c r="BW191" s="69" t="s">
        <v>164</v>
      </c>
      <c r="BX191" s="63" t="s">
        <v>164</v>
      </c>
      <c r="BY191" s="63" t="s">
        <v>253</v>
      </c>
      <c r="BZ191" s="63" t="s">
        <v>253</v>
      </c>
      <c r="CA191" s="64" t="s">
        <v>253</v>
      </c>
    </row>
    <row r="192" spans="60:79" x14ac:dyDescent="0.25">
      <c r="BH192" s="98">
        <v>186</v>
      </c>
      <c r="BI192" s="69" t="s">
        <v>635</v>
      </c>
      <c r="BJ192" s="64" t="s">
        <v>636</v>
      </c>
      <c r="BK192" s="69" t="s">
        <v>253</v>
      </c>
      <c r="BL192" s="63" t="s">
        <v>164</v>
      </c>
      <c r="BM192" s="63" t="s">
        <v>164</v>
      </c>
      <c r="BN192" s="63" t="s">
        <v>253</v>
      </c>
      <c r="BO192" s="63" t="s">
        <v>253</v>
      </c>
      <c r="BP192" s="63" t="s">
        <v>253</v>
      </c>
      <c r="BQ192" s="63" t="s">
        <v>164</v>
      </c>
      <c r="BR192" s="64"/>
      <c r="BS192" s="69" t="s">
        <v>164</v>
      </c>
      <c r="BT192" s="63" t="s">
        <v>253</v>
      </c>
      <c r="BU192" s="63" t="s">
        <v>253</v>
      </c>
      <c r="BV192" s="64"/>
      <c r="BW192" s="69" t="s">
        <v>164</v>
      </c>
      <c r="BX192" s="63" t="s">
        <v>164</v>
      </c>
      <c r="BY192" s="63" t="s">
        <v>253</v>
      </c>
      <c r="BZ192" s="63" t="s">
        <v>253</v>
      </c>
      <c r="CA192" s="64" t="s">
        <v>253</v>
      </c>
    </row>
    <row r="193" spans="60:79" x14ac:dyDescent="0.25">
      <c r="BH193" s="98">
        <v>187</v>
      </c>
      <c r="BI193" s="69" t="s">
        <v>637</v>
      </c>
      <c r="BJ193" s="64" t="s">
        <v>638</v>
      </c>
      <c r="BK193" s="69" t="s">
        <v>253</v>
      </c>
      <c r="BL193" s="63" t="s">
        <v>253</v>
      </c>
      <c r="BM193" s="63" t="s">
        <v>164</v>
      </c>
      <c r="BN193" s="63" t="s">
        <v>253</v>
      </c>
      <c r="BO193" s="63" t="s">
        <v>253</v>
      </c>
      <c r="BP193" s="63" t="s">
        <v>253</v>
      </c>
      <c r="BQ193" s="63" t="s">
        <v>164</v>
      </c>
      <c r="BR193" s="64"/>
      <c r="BS193" s="69" t="s">
        <v>253</v>
      </c>
      <c r="BT193" s="63" t="s">
        <v>253</v>
      </c>
      <c r="BU193" s="63" t="s">
        <v>253</v>
      </c>
      <c r="BV193" s="64"/>
      <c r="BW193" s="69" t="s">
        <v>164</v>
      </c>
      <c r="BX193" s="63" t="s">
        <v>164</v>
      </c>
      <c r="BY193" s="63" t="s">
        <v>253</v>
      </c>
      <c r="BZ193" s="63" t="s">
        <v>253</v>
      </c>
      <c r="CA193" s="64" t="s">
        <v>253</v>
      </c>
    </row>
    <row r="194" spans="60:79" x14ac:dyDescent="0.25">
      <c r="BH194" s="98">
        <v>188</v>
      </c>
      <c r="BI194" s="69" t="s">
        <v>639</v>
      </c>
      <c r="BJ194" s="64" t="s">
        <v>640</v>
      </c>
      <c r="BK194" s="69" t="s">
        <v>253</v>
      </c>
      <c r="BL194" s="63" t="s">
        <v>164</v>
      </c>
      <c r="BM194" s="63" t="s">
        <v>164</v>
      </c>
      <c r="BN194" s="63" t="s">
        <v>253</v>
      </c>
      <c r="BO194" s="63" t="s">
        <v>253</v>
      </c>
      <c r="BP194" s="63" t="s">
        <v>253</v>
      </c>
      <c r="BQ194" s="63" t="s">
        <v>164</v>
      </c>
      <c r="BR194" s="64"/>
      <c r="BS194" s="69" t="s">
        <v>164</v>
      </c>
      <c r="BT194" s="63" t="s">
        <v>253</v>
      </c>
      <c r="BU194" s="63" t="s">
        <v>253</v>
      </c>
      <c r="BV194" s="64"/>
      <c r="BW194" s="69" t="s">
        <v>164</v>
      </c>
      <c r="BX194" s="63" t="s">
        <v>164</v>
      </c>
      <c r="BY194" s="63" t="s">
        <v>253</v>
      </c>
      <c r="BZ194" s="63" t="s">
        <v>253</v>
      </c>
      <c r="CA194" s="64" t="s">
        <v>253</v>
      </c>
    </row>
    <row r="195" spans="60:79" x14ac:dyDescent="0.25">
      <c r="BH195" s="98">
        <v>189</v>
      </c>
      <c r="BI195" s="69" t="s">
        <v>641</v>
      </c>
      <c r="BJ195" s="64" t="s">
        <v>642</v>
      </c>
      <c r="BK195" s="69" t="s">
        <v>253</v>
      </c>
      <c r="BL195" s="63" t="s">
        <v>164</v>
      </c>
      <c r="BM195" s="63" t="s">
        <v>164</v>
      </c>
      <c r="BN195" s="63" t="s">
        <v>253</v>
      </c>
      <c r="BO195" s="63" t="s">
        <v>253</v>
      </c>
      <c r="BP195" s="63" t="s">
        <v>253</v>
      </c>
      <c r="BQ195" s="63" t="s">
        <v>164</v>
      </c>
      <c r="BR195" s="64"/>
      <c r="BS195" s="69" t="s">
        <v>164</v>
      </c>
      <c r="BT195" s="63" t="s">
        <v>253</v>
      </c>
      <c r="BU195" s="63" t="s">
        <v>253</v>
      </c>
      <c r="BV195" s="64"/>
      <c r="BW195" s="69" t="s">
        <v>164</v>
      </c>
      <c r="BX195" s="63" t="s">
        <v>164</v>
      </c>
      <c r="BY195" s="63" t="s">
        <v>253</v>
      </c>
      <c r="BZ195" s="63" t="s">
        <v>253</v>
      </c>
      <c r="CA195" s="64" t="s">
        <v>253</v>
      </c>
    </row>
    <row r="196" spans="60:79" x14ac:dyDescent="0.25">
      <c r="BH196" s="98">
        <v>190</v>
      </c>
      <c r="BI196" s="69" t="s">
        <v>643</v>
      </c>
      <c r="BJ196" s="64" t="s">
        <v>644</v>
      </c>
      <c r="BK196" s="69" t="s">
        <v>253</v>
      </c>
      <c r="BL196" s="63" t="s">
        <v>253</v>
      </c>
      <c r="BM196" s="63" t="s">
        <v>253</v>
      </c>
      <c r="BN196" s="63" t="s">
        <v>253</v>
      </c>
      <c r="BO196" s="63" t="s">
        <v>253</v>
      </c>
      <c r="BP196" s="63" t="s">
        <v>253</v>
      </c>
      <c r="BQ196" s="63" t="s">
        <v>164</v>
      </c>
      <c r="BR196" s="64"/>
      <c r="BS196" s="69" t="s">
        <v>253</v>
      </c>
      <c r="BT196" s="63" t="s">
        <v>253</v>
      </c>
      <c r="BU196" s="63" t="s">
        <v>253</v>
      </c>
      <c r="BV196" s="64"/>
      <c r="BW196" s="69" t="s">
        <v>164</v>
      </c>
      <c r="BX196" s="63" t="s">
        <v>164</v>
      </c>
      <c r="BY196" s="63" t="s">
        <v>253</v>
      </c>
      <c r="BZ196" s="63" t="s">
        <v>253</v>
      </c>
      <c r="CA196" s="64" t="s">
        <v>253</v>
      </c>
    </row>
    <row r="197" spans="60:79" x14ac:dyDescent="0.25">
      <c r="BH197" s="98">
        <v>191</v>
      </c>
      <c r="BI197" s="69" t="s">
        <v>645</v>
      </c>
      <c r="BJ197" s="64" t="s">
        <v>646</v>
      </c>
      <c r="BK197" s="69" t="s">
        <v>253</v>
      </c>
      <c r="BL197" s="63" t="s">
        <v>253</v>
      </c>
      <c r="BM197" s="63" t="s">
        <v>164</v>
      </c>
      <c r="BN197" s="63" t="s">
        <v>253</v>
      </c>
      <c r="BO197" s="63" t="s">
        <v>253</v>
      </c>
      <c r="BP197" s="63" t="s">
        <v>253</v>
      </c>
      <c r="BQ197" s="63" t="s">
        <v>164</v>
      </c>
      <c r="BR197" s="64"/>
      <c r="BS197" s="69" t="s">
        <v>253</v>
      </c>
      <c r="BT197" s="63" t="s">
        <v>253</v>
      </c>
      <c r="BU197" s="63" t="s">
        <v>253</v>
      </c>
      <c r="BV197" s="64"/>
      <c r="BW197" s="69" t="s">
        <v>164</v>
      </c>
      <c r="BX197" s="63" t="s">
        <v>164</v>
      </c>
      <c r="BY197" s="63" t="s">
        <v>253</v>
      </c>
      <c r="BZ197" s="63" t="s">
        <v>253</v>
      </c>
      <c r="CA197" s="64" t="s">
        <v>253</v>
      </c>
    </row>
    <row r="198" spans="60:79" x14ac:dyDescent="0.25">
      <c r="BH198" s="98">
        <v>192</v>
      </c>
      <c r="BI198" s="69" t="s">
        <v>647</v>
      </c>
      <c r="BJ198" s="64" t="s">
        <v>648</v>
      </c>
      <c r="BK198" s="69" t="s">
        <v>253</v>
      </c>
      <c r="BL198" s="63" t="s">
        <v>253</v>
      </c>
      <c r="BM198" s="63" t="s">
        <v>253</v>
      </c>
      <c r="BN198" s="63" t="s">
        <v>253</v>
      </c>
      <c r="BO198" s="63" t="s">
        <v>253</v>
      </c>
      <c r="BP198" s="63" t="s">
        <v>253</v>
      </c>
      <c r="BQ198" s="63" t="s">
        <v>164</v>
      </c>
      <c r="BR198" s="64"/>
      <c r="BS198" s="69" t="s">
        <v>164</v>
      </c>
      <c r="BT198" s="63" t="s">
        <v>253</v>
      </c>
      <c r="BU198" s="63" t="s">
        <v>253</v>
      </c>
      <c r="BV198" s="64"/>
      <c r="BW198" s="69" t="s">
        <v>164</v>
      </c>
      <c r="BX198" s="63" t="s">
        <v>164</v>
      </c>
      <c r="BY198" s="63" t="s">
        <v>253</v>
      </c>
      <c r="BZ198" s="63" t="s">
        <v>253</v>
      </c>
      <c r="CA198" s="64" t="s">
        <v>253</v>
      </c>
    </row>
    <row r="199" spans="60:79" x14ac:dyDescent="0.25">
      <c r="BH199" s="98">
        <v>193</v>
      </c>
      <c r="BI199" s="69" t="s">
        <v>649</v>
      </c>
      <c r="BJ199" s="64" t="s">
        <v>650</v>
      </c>
      <c r="BK199" s="69" t="s">
        <v>253</v>
      </c>
      <c r="BL199" s="63" t="s">
        <v>253</v>
      </c>
      <c r="BM199" s="63" t="s">
        <v>253</v>
      </c>
      <c r="BN199" s="63" t="s">
        <v>253</v>
      </c>
      <c r="BO199" s="63" t="s">
        <v>253</v>
      </c>
      <c r="BP199" s="63" t="s">
        <v>253</v>
      </c>
      <c r="BQ199" s="63" t="s">
        <v>164</v>
      </c>
      <c r="BR199" s="64"/>
      <c r="BS199" s="69" t="s">
        <v>164</v>
      </c>
      <c r="BT199" s="63" t="s">
        <v>253</v>
      </c>
      <c r="BU199" s="63" t="s">
        <v>253</v>
      </c>
      <c r="BV199" s="64"/>
      <c r="BW199" s="69" t="s">
        <v>164</v>
      </c>
      <c r="BX199" s="63" t="s">
        <v>164</v>
      </c>
      <c r="BY199" s="63" t="s">
        <v>253</v>
      </c>
      <c r="BZ199" s="63" t="s">
        <v>253</v>
      </c>
      <c r="CA199" s="64" t="s">
        <v>253</v>
      </c>
    </row>
    <row r="200" spans="60:79" x14ac:dyDescent="0.25">
      <c r="BH200" s="98">
        <v>194</v>
      </c>
      <c r="BI200" s="69" t="s">
        <v>651</v>
      </c>
      <c r="BJ200" s="64" t="s">
        <v>652</v>
      </c>
      <c r="BK200" s="69" t="s">
        <v>253</v>
      </c>
      <c r="BL200" s="63" t="s">
        <v>253</v>
      </c>
      <c r="BM200" s="63" t="s">
        <v>253</v>
      </c>
      <c r="BN200" s="63" t="s">
        <v>253</v>
      </c>
      <c r="BO200" s="63" t="s">
        <v>253</v>
      </c>
      <c r="BP200" s="63" t="s">
        <v>253</v>
      </c>
      <c r="BQ200" s="63" t="s">
        <v>164</v>
      </c>
      <c r="BR200" s="64"/>
      <c r="BS200" s="69" t="s">
        <v>253</v>
      </c>
      <c r="BT200" s="63" t="s">
        <v>253</v>
      </c>
      <c r="BU200" s="63" t="s">
        <v>253</v>
      </c>
      <c r="BV200" s="64"/>
      <c r="BW200" s="69" t="s">
        <v>164</v>
      </c>
      <c r="BX200" s="63" t="s">
        <v>164</v>
      </c>
      <c r="BY200" s="63" t="s">
        <v>253</v>
      </c>
      <c r="BZ200" s="63" t="s">
        <v>253</v>
      </c>
      <c r="CA200" s="64" t="s">
        <v>253</v>
      </c>
    </row>
    <row r="201" spans="60:79" x14ac:dyDescent="0.25">
      <c r="BH201" s="98">
        <v>195</v>
      </c>
      <c r="BI201" s="69" t="s">
        <v>653</v>
      </c>
      <c r="BJ201" s="64" t="s">
        <v>654</v>
      </c>
      <c r="BK201" s="69" t="s">
        <v>253</v>
      </c>
      <c r="BL201" s="63" t="s">
        <v>164</v>
      </c>
      <c r="BM201" s="63" t="s">
        <v>164</v>
      </c>
      <c r="BN201" s="63" t="s">
        <v>253</v>
      </c>
      <c r="BO201" s="63" t="s">
        <v>253</v>
      </c>
      <c r="BP201" s="63" t="s">
        <v>253</v>
      </c>
      <c r="BQ201" s="63" t="s">
        <v>164</v>
      </c>
      <c r="BR201" s="64"/>
      <c r="BS201" s="69" t="s">
        <v>164</v>
      </c>
      <c r="BT201" s="63" t="s">
        <v>253</v>
      </c>
      <c r="BU201" s="63" t="s">
        <v>253</v>
      </c>
      <c r="BV201" s="64"/>
      <c r="BW201" s="69" t="s">
        <v>164</v>
      </c>
      <c r="BX201" s="63" t="s">
        <v>164</v>
      </c>
      <c r="BY201" s="63" t="s">
        <v>253</v>
      </c>
      <c r="BZ201" s="63" t="s">
        <v>253</v>
      </c>
      <c r="CA201" s="64" t="s">
        <v>253</v>
      </c>
    </row>
    <row r="202" spans="60:79" x14ac:dyDescent="0.25">
      <c r="BH202" s="98">
        <v>196</v>
      </c>
      <c r="BI202" s="69" t="s">
        <v>655</v>
      </c>
      <c r="BJ202" s="64" t="s">
        <v>656</v>
      </c>
      <c r="BK202" s="69" t="s">
        <v>253</v>
      </c>
      <c r="BL202" s="63" t="s">
        <v>164</v>
      </c>
      <c r="BM202" s="63" t="s">
        <v>164</v>
      </c>
      <c r="BN202" s="63" t="s">
        <v>253</v>
      </c>
      <c r="BO202" s="63" t="s">
        <v>253</v>
      </c>
      <c r="BP202" s="63" t="s">
        <v>253</v>
      </c>
      <c r="BQ202" s="63" t="s">
        <v>164</v>
      </c>
      <c r="BR202" s="64"/>
      <c r="BS202" s="69" t="s">
        <v>164</v>
      </c>
      <c r="BT202" s="63" t="s">
        <v>253</v>
      </c>
      <c r="BU202" s="63" t="s">
        <v>253</v>
      </c>
      <c r="BV202" s="64"/>
      <c r="BW202" s="69" t="s">
        <v>164</v>
      </c>
      <c r="BX202" s="63" t="s">
        <v>164</v>
      </c>
      <c r="BY202" s="63" t="s">
        <v>253</v>
      </c>
      <c r="BZ202" s="63" t="s">
        <v>253</v>
      </c>
      <c r="CA202" s="64" t="s">
        <v>253</v>
      </c>
    </row>
    <row r="203" spans="60:79" x14ac:dyDescent="0.25">
      <c r="BH203" s="98">
        <v>197</v>
      </c>
      <c r="BI203" s="69" t="s">
        <v>657</v>
      </c>
      <c r="BJ203" s="64" t="s">
        <v>658</v>
      </c>
      <c r="BK203" s="69" t="s">
        <v>253</v>
      </c>
      <c r="BL203" s="63" t="s">
        <v>253</v>
      </c>
      <c r="BM203" s="63" t="s">
        <v>164</v>
      </c>
      <c r="BN203" s="63" t="s">
        <v>253</v>
      </c>
      <c r="BO203" s="63" t="s">
        <v>253</v>
      </c>
      <c r="BP203" s="63" t="s">
        <v>253</v>
      </c>
      <c r="BQ203" s="63" t="s">
        <v>164</v>
      </c>
      <c r="BR203" s="64"/>
      <c r="BS203" s="69" t="s">
        <v>164</v>
      </c>
      <c r="BT203" s="63" t="s">
        <v>253</v>
      </c>
      <c r="BU203" s="63" t="s">
        <v>253</v>
      </c>
      <c r="BV203" s="64"/>
      <c r="BW203" s="69" t="s">
        <v>164</v>
      </c>
      <c r="BX203" s="63" t="s">
        <v>164</v>
      </c>
      <c r="BY203" s="63" t="s">
        <v>253</v>
      </c>
      <c r="BZ203" s="63" t="s">
        <v>253</v>
      </c>
      <c r="CA203" s="64" t="s">
        <v>253</v>
      </c>
    </row>
    <row r="204" spans="60:79" x14ac:dyDescent="0.25">
      <c r="BH204" s="98">
        <v>198</v>
      </c>
      <c r="BI204" s="69" t="s">
        <v>659</v>
      </c>
      <c r="BJ204" s="64" t="s">
        <v>660</v>
      </c>
      <c r="BK204" s="69" t="s">
        <v>253</v>
      </c>
      <c r="BL204" s="63" t="s">
        <v>253</v>
      </c>
      <c r="BM204" s="63" t="s">
        <v>253</v>
      </c>
      <c r="BN204" s="63" t="s">
        <v>253</v>
      </c>
      <c r="BO204" s="63" t="s">
        <v>253</v>
      </c>
      <c r="BP204" s="63" t="s">
        <v>253</v>
      </c>
      <c r="BQ204" s="63" t="s">
        <v>164</v>
      </c>
      <c r="BR204" s="64"/>
      <c r="BS204" s="69" t="s">
        <v>164</v>
      </c>
      <c r="BT204" s="63" t="s">
        <v>253</v>
      </c>
      <c r="BU204" s="63" t="s">
        <v>253</v>
      </c>
      <c r="BV204" s="64"/>
      <c r="BW204" s="69" t="s">
        <v>164</v>
      </c>
      <c r="BX204" s="63" t="s">
        <v>164</v>
      </c>
      <c r="BY204" s="63" t="s">
        <v>253</v>
      </c>
      <c r="BZ204" s="63" t="s">
        <v>253</v>
      </c>
      <c r="CA204" s="64" t="s">
        <v>253</v>
      </c>
    </row>
    <row r="205" spans="60:79" x14ac:dyDescent="0.25">
      <c r="BH205" s="98">
        <v>199</v>
      </c>
      <c r="BI205" s="69" t="s">
        <v>661</v>
      </c>
      <c r="BJ205" s="64" t="s">
        <v>662</v>
      </c>
      <c r="BK205" s="69" t="s">
        <v>253</v>
      </c>
      <c r="BL205" s="63" t="s">
        <v>164</v>
      </c>
      <c r="BM205" s="63" t="s">
        <v>164</v>
      </c>
      <c r="BN205" s="63" t="s">
        <v>253</v>
      </c>
      <c r="BO205" s="63" t="s">
        <v>253</v>
      </c>
      <c r="BP205" s="63" t="s">
        <v>253</v>
      </c>
      <c r="BQ205" s="63" t="s">
        <v>164</v>
      </c>
      <c r="BR205" s="64"/>
      <c r="BS205" s="69" t="s">
        <v>164</v>
      </c>
      <c r="BT205" s="63" t="s">
        <v>253</v>
      </c>
      <c r="BU205" s="63" t="s">
        <v>253</v>
      </c>
      <c r="BV205" s="64"/>
      <c r="BW205" s="69" t="s">
        <v>164</v>
      </c>
      <c r="BX205" s="63" t="s">
        <v>164</v>
      </c>
      <c r="BY205" s="63" t="s">
        <v>253</v>
      </c>
      <c r="BZ205" s="63" t="s">
        <v>253</v>
      </c>
      <c r="CA205" s="64" t="s">
        <v>253</v>
      </c>
    </row>
    <row r="206" spans="60:79" x14ac:dyDescent="0.25">
      <c r="BH206" s="98">
        <v>200</v>
      </c>
      <c r="BI206" s="69" t="s">
        <v>663</v>
      </c>
      <c r="BJ206" s="64" t="s">
        <v>664</v>
      </c>
      <c r="BK206" s="69" t="s">
        <v>253</v>
      </c>
      <c r="BL206" s="63" t="s">
        <v>253</v>
      </c>
      <c r="BM206" s="63" t="s">
        <v>164</v>
      </c>
      <c r="BN206" s="63" t="s">
        <v>253</v>
      </c>
      <c r="BO206" s="63" t="s">
        <v>253</v>
      </c>
      <c r="BP206" s="63" t="s">
        <v>253</v>
      </c>
      <c r="BQ206" s="63" t="s">
        <v>164</v>
      </c>
      <c r="BR206" s="64"/>
      <c r="BS206" s="69" t="s">
        <v>164</v>
      </c>
      <c r="BT206" s="63" t="s">
        <v>253</v>
      </c>
      <c r="BU206" s="63" t="s">
        <v>253</v>
      </c>
      <c r="BV206" s="64"/>
      <c r="BW206" s="69" t="s">
        <v>164</v>
      </c>
      <c r="BX206" s="63" t="s">
        <v>164</v>
      </c>
      <c r="BY206" s="63" t="s">
        <v>253</v>
      </c>
      <c r="BZ206" s="63" t="s">
        <v>253</v>
      </c>
      <c r="CA206" s="64" t="s">
        <v>253</v>
      </c>
    </row>
    <row r="207" spans="60:79" x14ac:dyDescent="0.25">
      <c r="BH207" s="98">
        <v>201</v>
      </c>
      <c r="BI207" s="69" t="s">
        <v>665</v>
      </c>
      <c r="BJ207" s="64" t="s">
        <v>666</v>
      </c>
      <c r="BK207" s="69" t="s">
        <v>253</v>
      </c>
      <c r="BL207" s="63" t="s">
        <v>253</v>
      </c>
      <c r="BM207" s="63" t="s">
        <v>253</v>
      </c>
      <c r="BN207" s="63" t="s">
        <v>253</v>
      </c>
      <c r="BO207" s="63" t="s">
        <v>253</v>
      </c>
      <c r="BP207" s="63" t="s">
        <v>253</v>
      </c>
      <c r="BQ207" s="63" t="s">
        <v>164</v>
      </c>
      <c r="BR207" s="64"/>
      <c r="BS207" s="69" t="s">
        <v>253</v>
      </c>
      <c r="BT207" s="63" t="s">
        <v>253</v>
      </c>
      <c r="BU207" s="63" t="s">
        <v>253</v>
      </c>
      <c r="BV207" s="64"/>
      <c r="BW207" s="69" t="s">
        <v>164</v>
      </c>
      <c r="BX207" s="63" t="s">
        <v>164</v>
      </c>
      <c r="BY207" s="63" t="s">
        <v>253</v>
      </c>
      <c r="BZ207" s="63" t="s">
        <v>253</v>
      </c>
      <c r="CA207" s="64" t="s">
        <v>253</v>
      </c>
    </row>
    <row r="208" spans="60:79" x14ac:dyDescent="0.25">
      <c r="BH208" s="98">
        <v>202</v>
      </c>
      <c r="BI208" s="69" t="s">
        <v>667</v>
      </c>
      <c r="BJ208" s="64" t="s">
        <v>668</v>
      </c>
      <c r="BK208" s="69" t="s">
        <v>253</v>
      </c>
      <c r="BL208" s="63" t="s">
        <v>253</v>
      </c>
      <c r="BM208" s="63" t="s">
        <v>253</v>
      </c>
      <c r="BN208" s="63" t="s">
        <v>253</v>
      </c>
      <c r="BO208" s="63" t="s">
        <v>253</v>
      </c>
      <c r="BP208" s="63" t="s">
        <v>253</v>
      </c>
      <c r="BQ208" s="63" t="s">
        <v>164</v>
      </c>
      <c r="BR208" s="64"/>
      <c r="BS208" s="69" t="s">
        <v>253</v>
      </c>
      <c r="BT208" s="63" t="s">
        <v>253</v>
      </c>
      <c r="BU208" s="63" t="s">
        <v>253</v>
      </c>
      <c r="BV208" s="64"/>
      <c r="BW208" s="69" t="s">
        <v>164</v>
      </c>
      <c r="BX208" s="63" t="s">
        <v>164</v>
      </c>
      <c r="BY208" s="63" t="s">
        <v>253</v>
      </c>
      <c r="BZ208" s="63" t="s">
        <v>253</v>
      </c>
      <c r="CA208" s="64" t="s">
        <v>253</v>
      </c>
    </row>
    <row r="209" spans="60:79" x14ac:dyDescent="0.25">
      <c r="BH209" s="98">
        <v>203</v>
      </c>
      <c r="BI209" s="69" t="s">
        <v>669</v>
      </c>
      <c r="BJ209" s="64" t="s">
        <v>670</v>
      </c>
      <c r="BK209" s="69" t="s">
        <v>253</v>
      </c>
      <c r="BL209" s="63" t="s">
        <v>253</v>
      </c>
      <c r="BM209" s="63" t="s">
        <v>253</v>
      </c>
      <c r="BN209" s="63" t="s">
        <v>253</v>
      </c>
      <c r="BO209" s="63" t="s">
        <v>253</v>
      </c>
      <c r="BP209" s="63" t="s">
        <v>253</v>
      </c>
      <c r="BQ209" s="63" t="s">
        <v>164</v>
      </c>
      <c r="BR209" s="64"/>
      <c r="BS209" s="69" t="s">
        <v>253</v>
      </c>
      <c r="BT209" s="63" t="s">
        <v>253</v>
      </c>
      <c r="BU209" s="63" t="s">
        <v>253</v>
      </c>
      <c r="BV209" s="64"/>
      <c r="BW209" s="69" t="s">
        <v>164</v>
      </c>
      <c r="BX209" s="63" t="s">
        <v>164</v>
      </c>
      <c r="BY209" s="63" t="s">
        <v>253</v>
      </c>
      <c r="BZ209" s="63" t="s">
        <v>253</v>
      </c>
      <c r="CA209" s="64" t="s">
        <v>253</v>
      </c>
    </row>
    <row r="210" spans="60:79" x14ac:dyDescent="0.25">
      <c r="BH210" s="98">
        <v>204</v>
      </c>
      <c r="BI210" s="69" t="s">
        <v>671</v>
      </c>
      <c r="BJ210" s="64" t="s">
        <v>672</v>
      </c>
      <c r="BK210" s="69" t="s">
        <v>253</v>
      </c>
      <c r="BL210" s="63" t="s">
        <v>253</v>
      </c>
      <c r="BM210" s="63" t="s">
        <v>253</v>
      </c>
      <c r="BN210" s="63" t="s">
        <v>253</v>
      </c>
      <c r="BO210" s="63" t="s">
        <v>253</v>
      </c>
      <c r="BP210" s="63" t="s">
        <v>253</v>
      </c>
      <c r="BQ210" s="63" t="s">
        <v>164</v>
      </c>
      <c r="BR210" s="64"/>
      <c r="BS210" s="69" t="s">
        <v>253</v>
      </c>
      <c r="BT210" s="63" t="s">
        <v>253</v>
      </c>
      <c r="BU210" s="63" t="s">
        <v>253</v>
      </c>
      <c r="BV210" s="64"/>
      <c r="BW210" s="69" t="s">
        <v>164</v>
      </c>
      <c r="BX210" s="63" t="s">
        <v>164</v>
      </c>
      <c r="BY210" s="63" t="s">
        <v>253</v>
      </c>
      <c r="BZ210" s="63" t="s">
        <v>253</v>
      </c>
      <c r="CA210" s="64" t="s">
        <v>253</v>
      </c>
    </row>
    <row r="211" spans="60:79" x14ac:dyDescent="0.25">
      <c r="BH211" s="98">
        <v>205</v>
      </c>
      <c r="BI211" s="69" t="s">
        <v>673</v>
      </c>
      <c r="BJ211" s="64" t="s">
        <v>674</v>
      </c>
      <c r="BK211" s="69" t="s">
        <v>253</v>
      </c>
      <c r="BL211" s="63" t="s">
        <v>253</v>
      </c>
      <c r="BM211" s="63" t="s">
        <v>164</v>
      </c>
      <c r="BN211" s="63" t="s">
        <v>253</v>
      </c>
      <c r="BO211" s="63" t="s">
        <v>253</v>
      </c>
      <c r="BP211" s="63" t="s">
        <v>253</v>
      </c>
      <c r="BQ211" s="63" t="s">
        <v>164</v>
      </c>
      <c r="BR211" s="64"/>
      <c r="BS211" s="69" t="s">
        <v>164</v>
      </c>
      <c r="BT211" s="63" t="s">
        <v>253</v>
      </c>
      <c r="BU211" s="63" t="s">
        <v>253</v>
      </c>
      <c r="BV211" s="64"/>
      <c r="BW211" s="69" t="s">
        <v>164</v>
      </c>
      <c r="BX211" s="63" t="s">
        <v>164</v>
      </c>
      <c r="BY211" s="63" t="s">
        <v>253</v>
      </c>
      <c r="BZ211" s="63" t="s">
        <v>253</v>
      </c>
      <c r="CA211" s="64" t="s">
        <v>253</v>
      </c>
    </row>
    <row r="212" spans="60:79" x14ac:dyDescent="0.25">
      <c r="BH212" s="98">
        <v>206</v>
      </c>
      <c r="BI212" s="69" t="s">
        <v>675</v>
      </c>
      <c r="BJ212" s="64" t="s">
        <v>676</v>
      </c>
      <c r="BK212" s="69" t="s">
        <v>253</v>
      </c>
      <c r="BL212" s="63" t="s">
        <v>253</v>
      </c>
      <c r="BM212" s="63" t="s">
        <v>253</v>
      </c>
      <c r="BN212" s="63" t="s">
        <v>253</v>
      </c>
      <c r="BO212" s="63" t="s">
        <v>253</v>
      </c>
      <c r="BP212" s="63" t="s">
        <v>253</v>
      </c>
      <c r="BQ212" s="63" t="s">
        <v>164</v>
      </c>
      <c r="BR212" s="64"/>
      <c r="BS212" s="69" t="s">
        <v>164</v>
      </c>
      <c r="BT212" s="63" t="s">
        <v>253</v>
      </c>
      <c r="BU212" s="63" t="s">
        <v>253</v>
      </c>
      <c r="BV212" s="64"/>
      <c r="BW212" s="69" t="s">
        <v>164</v>
      </c>
      <c r="BX212" s="63" t="s">
        <v>164</v>
      </c>
      <c r="BY212" s="63" t="s">
        <v>253</v>
      </c>
      <c r="BZ212" s="63" t="s">
        <v>253</v>
      </c>
      <c r="CA212" s="64" t="s">
        <v>253</v>
      </c>
    </row>
    <row r="213" spans="60:79" x14ac:dyDescent="0.25">
      <c r="BH213" s="98">
        <v>207</v>
      </c>
      <c r="BI213" s="69" t="s">
        <v>677</v>
      </c>
      <c r="BJ213" s="64" t="s">
        <v>678</v>
      </c>
      <c r="BK213" s="69" t="s">
        <v>253</v>
      </c>
      <c r="BL213" s="63" t="s">
        <v>253</v>
      </c>
      <c r="BM213" s="63" t="s">
        <v>164</v>
      </c>
      <c r="BN213" s="63" t="s">
        <v>253</v>
      </c>
      <c r="BO213" s="63" t="s">
        <v>253</v>
      </c>
      <c r="BP213" s="63" t="s">
        <v>253</v>
      </c>
      <c r="BQ213" s="63" t="s">
        <v>164</v>
      </c>
      <c r="BR213" s="64"/>
      <c r="BS213" s="69" t="s">
        <v>164</v>
      </c>
      <c r="BT213" s="63" t="s">
        <v>253</v>
      </c>
      <c r="BU213" s="63" t="s">
        <v>253</v>
      </c>
      <c r="BV213" s="64"/>
      <c r="BW213" s="69" t="s">
        <v>164</v>
      </c>
      <c r="BX213" s="63" t="s">
        <v>164</v>
      </c>
      <c r="BY213" s="63" t="s">
        <v>253</v>
      </c>
      <c r="BZ213" s="63" t="s">
        <v>253</v>
      </c>
      <c r="CA213" s="64" t="s">
        <v>253</v>
      </c>
    </row>
    <row r="214" spans="60:79" x14ac:dyDescent="0.25">
      <c r="BH214" s="98">
        <v>208</v>
      </c>
      <c r="BI214" s="69" t="s">
        <v>679</v>
      </c>
      <c r="BJ214" s="64" t="s">
        <v>680</v>
      </c>
      <c r="BK214" s="69" t="s">
        <v>253</v>
      </c>
      <c r="BL214" s="63" t="s">
        <v>253</v>
      </c>
      <c r="BM214" s="63" t="s">
        <v>164</v>
      </c>
      <c r="BN214" s="63" t="s">
        <v>253</v>
      </c>
      <c r="BO214" s="63" t="s">
        <v>253</v>
      </c>
      <c r="BP214" s="63" t="s">
        <v>253</v>
      </c>
      <c r="BQ214" s="63" t="s">
        <v>164</v>
      </c>
      <c r="BR214" s="64"/>
      <c r="BS214" s="69" t="s">
        <v>164</v>
      </c>
      <c r="BT214" s="63" t="s">
        <v>253</v>
      </c>
      <c r="BU214" s="63" t="s">
        <v>253</v>
      </c>
      <c r="BV214" s="64"/>
      <c r="BW214" s="69" t="s">
        <v>164</v>
      </c>
      <c r="BX214" s="63" t="s">
        <v>164</v>
      </c>
      <c r="BY214" s="63" t="s">
        <v>253</v>
      </c>
      <c r="BZ214" s="63" t="s">
        <v>253</v>
      </c>
      <c r="CA214" s="64" t="s">
        <v>253</v>
      </c>
    </row>
    <row r="215" spans="60:79" x14ac:dyDescent="0.25">
      <c r="BH215" s="98">
        <v>209</v>
      </c>
      <c r="BI215" s="69" t="s">
        <v>681</v>
      </c>
      <c r="BJ215" s="64" t="s">
        <v>682</v>
      </c>
      <c r="BK215" s="69" t="s">
        <v>253</v>
      </c>
      <c r="BL215" s="63" t="s">
        <v>253</v>
      </c>
      <c r="BM215" s="63" t="s">
        <v>253</v>
      </c>
      <c r="BN215" s="63" t="s">
        <v>253</v>
      </c>
      <c r="BO215" s="63" t="s">
        <v>253</v>
      </c>
      <c r="BP215" s="63" t="s">
        <v>253</v>
      </c>
      <c r="BQ215" s="63" t="s">
        <v>164</v>
      </c>
      <c r="BR215" s="64"/>
      <c r="BS215" s="69" t="s">
        <v>164</v>
      </c>
      <c r="BT215" s="63" t="s">
        <v>253</v>
      </c>
      <c r="BU215" s="63" t="s">
        <v>253</v>
      </c>
      <c r="BV215" s="64"/>
      <c r="BW215" s="69" t="s">
        <v>164</v>
      </c>
      <c r="BX215" s="63" t="s">
        <v>164</v>
      </c>
      <c r="BY215" s="63" t="s">
        <v>253</v>
      </c>
      <c r="BZ215" s="63" t="s">
        <v>253</v>
      </c>
      <c r="CA215" s="64" t="s">
        <v>253</v>
      </c>
    </row>
    <row r="216" spans="60:79" x14ac:dyDescent="0.25">
      <c r="BH216" s="98">
        <v>210</v>
      </c>
      <c r="BI216" s="69" t="s">
        <v>683</v>
      </c>
      <c r="BJ216" s="64" t="s">
        <v>684</v>
      </c>
      <c r="BK216" s="69" t="s">
        <v>253</v>
      </c>
      <c r="BL216" s="63" t="s">
        <v>253</v>
      </c>
      <c r="BM216" s="63" t="s">
        <v>164</v>
      </c>
      <c r="BN216" s="63" t="s">
        <v>253</v>
      </c>
      <c r="BO216" s="63" t="s">
        <v>253</v>
      </c>
      <c r="BP216" s="63" t="s">
        <v>253</v>
      </c>
      <c r="BQ216" s="63" t="s">
        <v>164</v>
      </c>
      <c r="BR216" s="64"/>
      <c r="BS216" s="69" t="s">
        <v>164</v>
      </c>
      <c r="BT216" s="63" t="s">
        <v>253</v>
      </c>
      <c r="BU216" s="63" t="s">
        <v>253</v>
      </c>
      <c r="BV216" s="64"/>
      <c r="BW216" s="69" t="s">
        <v>164</v>
      </c>
      <c r="BX216" s="63" t="s">
        <v>164</v>
      </c>
      <c r="BY216" s="63" t="s">
        <v>253</v>
      </c>
      <c r="BZ216" s="63" t="s">
        <v>253</v>
      </c>
      <c r="CA216" s="64" t="s">
        <v>253</v>
      </c>
    </row>
    <row r="217" spans="60:79" x14ac:dyDescent="0.25">
      <c r="BH217" s="98">
        <v>211</v>
      </c>
      <c r="BI217" s="69" t="s">
        <v>685</v>
      </c>
      <c r="BJ217" s="64" t="s">
        <v>686</v>
      </c>
      <c r="BK217" s="69" t="s">
        <v>253</v>
      </c>
      <c r="BL217" s="63" t="s">
        <v>164</v>
      </c>
      <c r="BM217" s="63" t="s">
        <v>164</v>
      </c>
      <c r="BN217" s="63" t="s">
        <v>253</v>
      </c>
      <c r="BO217" s="63" t="s">
        <v>253</v>
      </c>
      <c r="BP217" s="63" t="s">
        <v>253</v>
      </c>
      <c r="BQ217" s="63" t="s">
        <v>164</v>
      </c>
      <c r="BR217" s="64"/>
      <c r="BS217" s="69" t="s">
        <v>164</v>
      </c>
      <c r="BT217" s="63" t="s">
        <v>253</v>
      </c>
      <c r="BU217" s="63" t="s">
        <v>253</v>
      </c>
      <c r="BV217" s="64"/>
      <c r="BW217" s="69" t="s">
        <v>164</v>
      </c>
      <c r="BX217" s="63" t="s">
        <v>164</v>
      </c>
      <c r="BY217" s="63" t="s">
        <v>253</v>
      </c>
      <c r="BZ217" s="63" t="s">
        <v>253</v>
      </c>
      <c r="CA217" s="64" t="s">
        <v>253</v>
      </c>
    </row>
    <row r="218" spans="60:79" x14ac:dyDescent="0.25">
      <c r="BH218" s="98">
        <v>212</v>
      </c>
      <c r="BI218" s="69" t="s">
        <v>687</v>
      </c>
      <c r="BJ218" s="64" t="s">
        <v>688</v>
      </c>
      <c r="BK218" s="69" t="s">
        <v>253</v>
      </c>
      <c r="BL218" s="63" t="s">
        <v>164</v>
      </c>
      <c r="BM218" s="63" t="s">
        <v>164</v>
      </c>
      <c r="BN218" s="63" t="s">
        <v>253</v>
      </c>
      <c r="BO218" s="63" t="s">
        <v>253</v>
      </c>
      <c r="BP218" s="63" t="s">
        <v>253</v>
      </c>
      <c r="BQ218" s="63" t="s">
        <v>164</v>
      </c>
      <c r="BR218" s="64"/>
      <c r="BS218" s="69" t="s">
        <v>164</v>
      </c>
      <c r="BT218" s="63" t="s">
        <v>253</v>
      </c>
      <c r="BU218" s="63" t="s">
        <v>253</v>
      </c>
      <c r="BV218" s="64"/>
      <c r="BW218" s="69" t="s">
        <v>164</v>
      </c>
      <c r="BX218" s="63" t="s">
        <v>164</v>
      </c>
      <c r="BY218" s="63" t="s">
        <v>253</v>
      </c>
      <c r="BZ218" s="63" t="s">
        <v>253</v>
      </c>
      <c r="CA218" s="64" t="s">
        <v>253</v>
      </c>
    </row>
    <row r="219" spans="60:79" x14ac:dyDescent="0.25">
      <c r="BH219" s="98">
        <v>213</v>
      </c>
      <c r="BI219" s="69" t="s">
        <v>689</v>
      </c>
      <c r="BJ219" s="64" t="s">
        <v>690</v>
      </c>
      <c r="BK219" s="69" t="s">
        <v>253</v>
      </c>
      <c r="BL219" s="63" t="s">
        <v>164</v>
      </c>
      <c r="BM219" s="63" t="s">
        <v>164</v>
      </c>
      <c r="BN219" s="63" t="s">
        <v>253</v>
      </c>
      <c r="BO219" s="63" t="s">
        <v>253</v>
      </c>
      <c r="BP219" s="63" t="s">
        <v>253</v>
      </c>
      <c r="BQ219" s="63" t="s">
        <v>164</v>
      </c>
      <c r="BR219" s="64"/>
      <c r="BS219" s="69" t="s">
        <v>164</v>
      </c>
      <c r="BT219" s="63" t="s">
        <v>253</v>
      </c>
      <c r="BU219" s="63" t="s">
        <v>253</v>
      </c>
      <c r="BV219" s="64"/>
      <c r="BW219" s="69" t="s">
        <v>164</v>
      </c>
      <c r="BX219" s="63" t="s">
        <v>164</v>
      </c>
      <c r="BY219" s="63" t="s">
        <v>253</v>
      </c>
      <c r="BZ219" s="63" t="s">
        <v>253</v>
      </c>
      <c r="CA219" s="64" t="s">
        <v>253</v>
      </c>
    </row>
    <row r="220" spans="60:79" x14ac:dyDescent="0.25">
      <c r="BH220" s="98">
        <v>214</v>
      </c>
      <c r="BI220" s="69" t="s">
        <v>691</v>
      </c>
      <c r="BJ220" s="64" t="s">
        <v>692</v>
      </c>
      <c r="BK220" s="69" t="s">
        <v>253</v>
      </c>
      <c r="BL220" s="63" t="s">
        <v>164</v>
      </c>
      <c r="BM220" s="63" t="s">
        <v>164</v>
      </c>
      <c r="BN220" s="63" t="s">
        <v>253</v>
      </c>
      <c r="BO220" s="63" t="s">
        <v>253</v>
      </c>
      <c r="BP220" s="63" t="s">
        <v>253</v>
      </c>
      <c r="BQ220" s="63" t="s">
        <v>164</v>
      </c>
      <c r="BR220" s="64"/>
      <c r="BS220" s="69" t="s">
        <v>164</v>
      </c>
      <c r="BT220" s="63" t="s">
        <v>253</v>
      </c>
      <c r="BU220" s="63" t="s">
        <v>253</v>
      </c>
      <c r="BV220" s="64"/>
      <c r="BW220" s="69" t="s">
        <v>164</v>
      </c>
      <c r="BX220" s="63" t="s">
        <v>164</v>
      </c>
      <c r="BY220" s="63" t="s">
        <v>253</v>
      </c>
      <c r="BZ220" s="63" t="s">
        <v>253</v>
      </c>
      <c r="CA220" s="64" t="s">
        <v>253</v>
      </c>
    </row>
    <row r="221" spans="60:79" x14ac:dyDescent="0.25">
      <c r="BH221" s="98">
        <v>215</v>
      </c>
      <c r="BI221" s="69" t="s">
        <v>693</v>
      </c>
      <c r="BJ221" s="64" t="s">
        <v>694</v>
      </c>
      <c r="BK221" s="69" t="s">
        <v>253</v>
      </c>
      <c r="BL221" s="63" t="s">
        <v>253</v>
      </c>
      <c r="BM221" s="63" t="s">
        <v>164</v>
      </c>
      <c r="BN221" s="63" t="s">
        <v>253</v>
      </c>
      <c r="BO221" s="63" t="s">
        <v>253</v>
      </c>
      <c r="BP221" s="63" t="s">
        <v>253</v>
      </c>
      <c r="BQ221" s="63" t="s">
        <v>164</v>
      </c>
      <c r="BR221" s="64"/>
      <c r="BS221" s="69" t="s">
        <v>164</v>
      </c>
      <c r="BT221" s="63" t="s">
        <v>253</v>
      </c>
      <c r="BU221" s="63" t="s">
        <v>253</v>
      </c>
      <c r="BV221" s="64"/>
      <c r="BW221" s="69" t="s">
        <v>164</v>
      </c>
      <c r="BX221" s="63" t="s">
        <v>164</v>
      </c>
      <c r="BY221" s="63" t="s">
        <v>253</v>
      </c>
      <c r="BZ221" s="63" t="s">
        <v>253</v>
      </c>
      <c r="CA221" s="64" t="s">
        <v>253</v>
      </c>
    </row>
    <row r="222" spans="60:79" x14ac:dyDescent="0.25">
      <c r="BH222" s="98">
        <v>216</v>
      </c>
      <c r="BI222" s="69" t="s">
        <v>695</v>
      </c>
      <c r="BJ222" s="64" t="s">
        <v>696</v>
      </c>
      <c r="BK222" s="69" t="s">
        <v>253</v>
      </c>
      <c r="BL222" s="63" t="s">
        <v>164</v>
      </c>
      <c r="BM222" s="63" t="s">
        <v>164</v>
      </c>
      <c r="BN222" s="63" t="s">
        <v>253</v>
      </c>
      <c r="BO222" s="63" t="s">
        <v>253</v>
      </c>
      <c r="BP222" s="63" t="s">
        <v>253</v>
      </c>
      <c r="BQ222" s="63" t="s">
        <v>164</v>
      </c>
      <c r="BR222" s="64"/>
      <c r="BS222" s="69" t="s">
        <v>164</v>
      </c>
      <c r="BT222" s="63" t="s">
        <v>253</v>
      </c>
      <c r="BU222" s="63" t="s">
        <v>253</v>
      </c>
      <c r="BV222" s="64"/>
      <c r="BW222" s="69" t="s">
        <v>164</v>
      </c>
      <c r="BX222" s="63" t="s">
        <v>164</v>
      </c>
      <c r="BY222" s="63" t="s">
        <v>253</v>
      </c>
      <c r="BZ222" s="63" t="s">
        <v>253</v>
      </c>
      <c r="CA222" s="64" t="s">
        <v>253</v>
      </c>
    </row>
    <row r="223" spans="60:79" x14ac:dyDescent="0.25">
      <c r="BH223" s="98">
        <v>217</v>
      </c>
      <c r="BI223" s="69" t="s">
        <v>697</v>
      </c>
      <c r="BJ223" s="64" t="s">
        <v>698</v>
      </c>
      <c r="BK223" s="69" t="s">
        <v>253</v>
      </c>
      <c r="BL223" s="63" t="s">
        <v>164</v>
      </c>
      <c r="BM223" s="63" t="s">
        <v>164</v>
      </c>
      <c r="BN223" s="63" t="s">
        <v>253</v>
      </c>
      <c r="BO223" s="63" t="s">
        <v>253</v>
      </c>
      <c r="BP223" s="63" t="s">
        <v>253</v>
      </c>
      <c r="BQ223" s="63" t="s">
        <v>164</v>
      </c>
      <c r="BR223" s="64"/>
      <c r="BS223" s="69" t="s">
        <v>164</v>
      </c>
      <c r="BT223" s="63" t="s">
        <v>253</v>
      </c>
      <c r="BU223" s="63" t="s">
        <v>253</v>
      </c>
      <c r="BV223" s="64"/>
      <c r="BW223" s="69" t="s">
        <v>164</v>
      </c>
      <c r="BX223" s="63" t="s">
        <v>164</v>
      </c>
      <c r="BY223" s="63" t="s">
        <v>253</v>
      </c>
      <c r="BZ223" s="63" t="s">
        <v>253</v>
      </c>
      <c r="CA223" s="64" t="s">
        <v>253</v>
      </c>
    </row>
    <row r="224" spans="60:79" x14ac:dyDescent="0.25">
      <c r="BH224" s="98">
        <v>218</v>
      </c>
      <c r="BI224" s="69" t="s">
        <v>699</v>
      </c>
      <c r="BJ224" s="64" t="s">
        <v>700</v>
      </c>
      <c r="BK224" s="69" t="s">
        <v>253</v>
      </c>
      <c r="BL224" s="63" t="s">
        <v>164</v>
      </c>
      <c r="BM224" s="63" t="s">
        <v>164</v>
      </c>
      <c r="BN224" s="63" t="s">
        <v>253</v>
      </c>
      <c r="BO224" s="63" t="s">
        <v>253</v>
      </c>
      <c r="BP224" s="63" t="s">
        <v>253</v>
      </c>
      <c r="BQ224" s="63" t="s">
        <v>164</v>
      </c>
      <c r="BR224" s="64"/>
      <c r="BS224" s="69" t="s">
        <v>164</v>
      </c>
      <c r="BT224" s="63" t="s">
        <v>253</v>
      </c>
      <c r="BU224" s="63" t="s">
        <v>253</v>
      </c>
      <c r="BV224" s="64"/>
      <c r="BW224" s="69" t="s">
        <v>164</v>
      </c>
      <c r="BX224" s="63" t="s">
        <v>164</v>
      </c>
      <c r="BY224" s="63" t="s">
        <v>253</v>
      </c>
      <c r="BZ224" s="63" t="s">
        <v>253</v>
      </c>
      <c r="CA224" s="64" t="s">
        <v>253</v>
      </c>
    </row>
    <row r="225" spans="60:79" x14ac:dyDescent="0.25">
      <c r="BH225" s="98">
        <v>219</v>
      </c>
      <c r="BI225" s="69" t="s">
        <v>701</v>
      </c>
      <c r="BJ225" s="64" t="s">
        <v>702</v>
      </c>
      <c r="BK225" s="69" t="s">
        <v>253</v>
      </c>
      <c r="BL225" s="63" t="s">
        <v>253</v>
      </c>
      <c r="BM225" s="63" t="s">
        <v>164</v>
      </c>
      <c r="BN225" s="63" t="s">
        <v>253</v>
      </c>
      <c r="BO225" s="63" t="s">
        <v>253</v>
      </c>
      <c r="BP225" s="63" t="s">
        <v>253</v>
      </c>
      <c r="BQ225" s="63" t="s">
        <v>164</v>
      </c>
      <c r="BR225" s="64"/>
      <c r="BS225" s="69" t="s">
        <v>164</v>
      </c>
      <c r="BT225" s="63" t="s">
        <v>253</v>
      </c>
      <c r="BU225" s="63" t="s">
        <v>253</v>
      </c>
      <c r="BV225" s="64"/>
      <c r="BW225" s="69" t="s">
        <v>164</v>
      </c>
      <c r="BX225" s="63" t="s">
        <v>164</v>
      </c>
      <c r="BY225" s="63" t="s">
        <v>253</v>
      </c>
      <c r="BZ225" s="63" t="s">
        <v>253</v>
      </c>
      <c r="CA225" s="64" t="s">
        <v>253</v>
      </c>
    </row>
    <row r="226" spans="60:79" x14ac:dyDescent="0.25">
      <c r="BH226" s="98">
        <v>220</v>
      </c>
      <c r="BI226" s="69" t="s">
        <v>703</v>
      </c>
      <c r="BJ226" s="64" t="s">
        <v>190</v>
      </c>
      <c r="BK226" s="69" t="s">
        <v>253</v>
      </c>
      <c r="BL226" s="63" t="s">
        <v>164</v>
      </c>
      <c r="BM226" s="63" t="s">
        <v>164</v>
      </c>
      <c r="BN226" s="63" t="s">
        <v>253</v>
      </c>
      <c r="BO226" s="63" t="s">
        <v>253</v>
      </c>
      <c r="BP226" s="63" t="s">
        <v>253</v>
      </c>
      <c r="BQ226" s="63" t="s">
        <v>164</v>
      </c>
      <c r="BR226" s="64"/>
      <c r="BS226" s="69" t="s">
        <v>164</v>
      </c>
      <c r="BT226" s="63" t="s">
        <v>253</v>
      </c>
      <c r="BU226" s="63" t="s">
        <v>253</v>
      </c>
      <c r="BV226" s="64"/>
      <c r="BW226" s="69" t="s">
        <v>164</v>
      </c>
      <c r="BX226" s="63" t="s">
        <v>164</v>
      </c>
      <c r="BY226" s="63" t="s">
        <v>253</v>
      </c>
      <c r="BZ226" s="63" t="s">
        <v>253</v>
      </c>
      <c r="CA226" s="64" t="s">
        <v>253</v>
      </c>
    </row>
    <row r="227" spans="60:79" x14ac:dyDescent="0.25">
      <c r="BH227" s="98">
        <v>221</v>
      </c>
      <c r="BI227" s="69" t="s">
        <v>704</v>
      </c>
      <c r="BJ227" s="64" t="s">
        <v>705</v>
      </c>
      <c r="BK227" s="69" t="s">
        <v>253</v>
      </c>
      <c r="BL227" s="63" t="s">
        <v>164</v>
      </c>
      <c r="BM227" s="63" t="s">
        <v>164</v>
      </c>
      <c r="BN227" s="63" t="s">
        <v>253</v>
      </c>
      <c r="BO227" s="63" t="s">
        <v>253</v>
      </c>
      <c r="BP227" s="63" t="s">
        <v>253</v>
      </c>
      <c r="BQ227" s="63" t="s">
        <v>164</v>
      </c>
      <c r="BR227" s="64"/>
      <c r="BS227" s="69" t="s">
        <v>164</v>
      </c>
      <c r="BT227" s="63" t="s">
        <v>253</v>
      </c>
      <c r="BU227" s="63" t="s">
        <v>253</v>
      </c>
      <c r="BV227" s="64"/>
      <c r="BW227" s="69" t="s">
        <v>164</v>
      </c>
      <c r="BX227" s="63" t="s">
        <v>164</v>
      </c>
      <c r="BY227" s="63" t="s">
        <v>253</v>
      </c>
      <c r="BZ227" s="63" t="s">
        <v>253</v>
      </c>
      <c r="CA227" s="64" t="s">
        <v>253</v>
      </c>
    </row>
    <row r="228" spans="60:79" x14ac:dyDescent="0.25">
      <c r="BH228" s="98">
        <v>222</v>
      </c>
      <c r="BI228" s="69" t="s">
        <v>706</v>
      </c>
      <c r="BJ228" s="64" t="s">
        <v>707</v>
      </c>
      <c r="BK228" s="69" t="s">
        <v>253</v>
      </c>
      <c r="BL228" s="63" t="s">
        <v>253</v>
      </c>
      <c r="BM228" s="63" t="s">
        <v>164</v>
      </c>
      <c r="BN228" s="63" t="s">
        <v>253</v>
      </c>
      <c r="BO228" s="63" t="s">
        <v>253</v>
      </c>
      <c r="BP228" s="63" t="s">
        <v>253</v>
      </c>
      <c r="BQ228" s="63" t="s">
        <v>164</v>
      </c>
      <c r="BR228" s="64"/>
      <c r="BS228" s="69" t="s">
        <v>164</v>
      </c>
      <c r="BT228" s="63" t="s">
        <v>253</v>
      </c>
      <c r="BU228" s="63" t="s">
        <v>253</v>
      </c>
      <c r="BV228" s="64"/>
      <c r="BW228" s="69" t="s">
        <v>164</v>
      </c>
      <c r="BX228" s="63" t="s">
        <v>164</v>
      </c>
      <c r="BY228" s="63" t="s">
        <v>253</v>
      </c>
      <c r="BZ228" s="63" t="s">
        <v>253</v>
      </c>
      <c r="CA228" s="64" t="s">
        <v>253</v>
      </c>
    </row>
    <row r="229" spans="60:79" x14ac:dyDescent="0.25">
      <c r="BH229" s="98">
        <v>223</v>
      </c>
      <c r="BI229" s="69" t="s">
        <v>708</v>
      </c>
      <c r="BJ229" s="64" t="s">
        <v>709</v>
      </c>
      <c r="BK229" s="69" t="s">
        <v>253</v>
      </c>
      <c r="BL229" s="63" t="s">
        <v>164</v>
      </c>
      <c r="BM229" s="63" t="s">
        <v>164</v>
      </c>
      <c r="BN229" s="63" t="s">
        <v>253</v>
      </c>
      <c r="BO229" s="63" t="s">
        <v>253</v>
      </c>
      <c r="BP229" s="63" t="s">
        <v>253</v>
      </c>
      <c r="BQ229" s="63" t="s">
        <v>164</v>
      </c>
      <c r="BR229" s="64"/>
      <c r="BS229" s="69" t="s">
        <v>164</v>
      </c>
      <c r="BT229" s="63" t="s">
        <v>253</v>
      </c>
      <c r="BU229" s="63" t="s">
        <v>253</v>
      </c>
      <c r="BV229" s="64"/>
      <c r="BW229" s="69" t="s">
        <v>164</v>
      </c>
      <c r="BX229" s="63" t="s">
        <v>164</v>
      </c>
      <c r="BY229" s="63" t="s">
        <v>253</v>
      </c>
      <c r="BZ229" s="63" t="s">
        <v>253</v>
      </c>
      <c r="CA229" s="64" t="s">
        <v>253</v>
      </c>
    </row>
    <row r="230" spans="60:79" x14ac:dyDescent="0.25">
      <c r="BH230" s="98">
        <v>224</v>
      </c>
      <c r="BI230" s="69" t="s">
        <v>710</v>
      </c>
      <c r="BJ230" s="64" t="s">
        <v>711</v>
      </c>
      <c r="BK230" s="69" t="s">
        <v>253</v>
      </c>
      <c r="BL230" s="63" t="s">
        <v>164</v>
      </c>
      <c r="BM230" s="63" t="s">
        <v>164</v>
      </c>
      <c r="BN230" s="63" t="s">
        <v>253</v>
      </c>
      <c r="BO230" s="63" t="s">
        <v>253</v>
      </c>
      <c r="BP230" s="63" t="s">
        <v>253</v>
      </c>
      <c r="BQ230" s="63" t="s">
        <v>164</v>
      </c>
      <c r="BR230" s="64"/>
      <c r="BS230" s="69" t="s">
        <v>164</v>
      </c>
      <c r="BT230" s="63" t="s">
        <v>253</v>
      </c>
      <c r="BU230" s="63" t="s">
        <v>253</v>
      </c>
      <c r="BV230" s="64"/>
      <c r="BW230" s="69" t="s">
        <v>164</v>
      </c>
      <c r="BX230" s="63" t="s">
        <v>164</v>
      </c>
      <c r="BY230" s="63" t="s">
        <v>253</v>
      </c>
      <c r="BZ230" s="63" t="s">
        <v>253</v>
      </c>
      <c r="CA230" s="64" t="s">
        <v>253</v>
      </c>
    </row>
    <row r="231" spans="60:79" x14ac:dyDescent="0.25">
      <c r="BH231" s="98">
        <v>225</v>
      </c>
      <c r="BI231" s="69" t="s">
        <v>712</v>
      </c>
      <c r="BJ231" s="64" t="s">
        <v>713</v>
      </c>
      <c r="BK231" s="69" t="s">
        <v>253</v>
      </c>
      <c r="BL231" s="63" t="s">
        <v>253</v>
      </c>
      <c r="BM231" s="63" t="s">
        <v>164</v>
      </c>
      <c r="BN231" s="63" t="s">
        <v>253</v>
      </c>
      <c r="BO231" s="63" t="s">
        <v>253</v>
      </c>
      <c r="BP231" s="63" t="s">
        <v>253</v>
      </c>
      <c r="BQ231" s="63" t="s">
        <v>164</v>
      </c>
      <c r="BR231" s="64"/>
      <c r="BS231" s="69" t="s">
        <v>164</v>
      </c>
      <c r="BT231" s="63" t="s">
        <v>253</v>
      </c>
      <c r="BU231" s="63" t="s">
        <v>253</v>
      </c>
      <c r="BV231" s="64"/>
      <c r="BW231" s="69" t="s">
        <v>164</v>
      </c>
      <c r="BX231" s="63" t="s">
        <v>164</v>
      </c>
      <c r="BY231" s="63" t="s">
        <v>253</v>
      </c>
      <c r="BZ231" s="63" t="s">
        <v>253</v>
      </c>
      <c r="CA231" s="64" t="s">
        <v>253</v>
      </c>
    </row>
    <row r="232" spans="60:79" x14ac:dyDescent="0.25">
      <c r="BH232" s="98">
        <v>226</v>
      </c>
      <c r="BI232" s="69" t="s">
        <v>714</v>
      </c>
      <c r="BJ232" s="64" t="s">
        <v>715</v>
      </c>
      <c r="BK232" s="69" t="s">
        <v>253</v>
      </c>
      <c r="BL232" s="63" t="s">
        <v>164</v>
      </c>
      <c r="BM232" s="63" t="s">
        <v>164</v>
      </c>
      <c r="BN232" s="63" t="s">
        <v>253</v>
      </c>
      <c r="BO232" s="63" t="s">
        <v>253</v>
      </c>
      <c r="BP232" s="63" t="s">
        <v>253</v>
      </c>
      <c r="BQ232" s="63" t="s">
        <v>164</v>
      </c>
      <c r="BR232" s="64"/>
      <c r="BS232" s="69" t="s">
        <v>164</v>
      </c>
      <c r="BT232" s="63" t="s">
        <v>253</v>
      </c>
      <c r="BU232" s="63" t="s">
        <v>253</v>
      </c>
      <c r="BV232" s="64"/>
      <c r="BW232" s="69" t="s">
        <v>164</v>
      </c>
      <c r="BX232" s="63" t="s">
        <v>164</v>
      </c>
      <c r="BY232" s="63" t="s">
        <v>253</v>
      </c>
      <c r="BZ232" s="63" t="s">
        <v>253</v>
      </c>
      <c r="CA232" s="64" t="s">
        <v>253</v>
      </c>
    </row>
    <row r="233" spans="60:79" x14ac:dyDescent="0.25">
      <c r="BH233" s="98">
        <v>227</v>
      </c>
      <c r="BI233" s="69" t="s">
        <v>716</v>
      </c>
      <c r="BJ233" s="64" t="s">
        <v>717</v>
      </c>
      <c r="BK233" s="69" t="s">
        <v>253</v>
      </c>
      <c r="BL233" s="63" t="s">
        <v>164</v>
      </c>
      <c r="BM233" s="63" t="s">
        <v>164</v>
      </c>
      <c r="BN233" s="63" t="s">
        <v>253</v>
      </c>
      <c r="BO233" s="63" t="s">
        <v>253</v>
      </c>
      <c r="BP233" s="63" t="s">
        <v>253</v>
      </c>
      <c r="BQ233" s="63" t="s">
        <v>164</v>
      </c>
      <c r="BR233" s="64"/>
      <c r="BS233" s="69" t="s">
        <v>164</v>
      </c>
      <c r="BT233" s="63" t="s">
        <v>253</v>
      </c>
      <c r="BU233" s="63" t="s">
        <v>253</v>
      </c>
      <c r="BV233" s="64"/>
      <c r="BW233" s="69" t="s">
        <v>164</v>
      </c>
      <c r="BX233" s="63" t="s">
        <v>164</v>
      </c>
      <c r="BY233" s="63" t="s">
        <v>253</v>
      </c>
      <c r="BZ233" s="63" t="s">
        <v>253</v>
      </c>
      <c r="CA233" s="64" t="s">
        <v>253</v>
      </c>
    </row>
    <row r="234" spans="60:79" x14ac:dyDescent="0.25">
      <c r="BH234" s="98">
        <v>228</v>
      </c>
      <c r="BI234" s="69" t="s">
        <v>718</v>
      </c>
      <c r="BJ234" s="64" t="s">
        <v>719</v>
      </c>
      <c r="BK234" s="69" t="s">
        <v>253</v>
      </c>
      <c r="BL234" s="63" t="s">
        <v>164</v>
      </c>
      <c r="BM234" s="63" t="s">
        <v>164</v>
      </c>
      <c r="BN234" s="63" t="s">
        <v>253</v>
      </c>
      <c r="BO234" s="63" t="s">
        <v>253</v>
      </c>
      <c r="BP234" s="63" t="s">
        <v>253</v>
      </c>
      <c r="BQ234" s="63" t="s">
        <v>164</v>
      </c>
      <c r="BR234" s="64"/>
      <c r="BS234" s="69" t="s">
        <v>164</v>
      </c>
      <c r="BT234" s="63" t="s">
        <v>253</v>
      </c>
      <c r="BU234" s="63" t="s">
        <v>253</v>
      </c>
      <c r="BV234" s="64"/>
      <c r="BW234" s="69" t="s">
        <v>164</v>
      </c>
      <c r="BX234" s="63" t="s">
        <v>164</v>
      </c>
      <c r="BY234" s="63" t="s">
        <v>253</v>
      </c>
      <c r="BZ234" s="63" t="s">
        <v>253</v>
      </c>
      <c r="CA234" s="64" t="s">
        <v>253</v>
      </c>
    </row>
    <row r="235" spans="60:79" x14ac:dyDescent="0.25">
      <c r="BH235" s="98">
        <v>229</v>
      </c>
      <c r="BI235" s="69" t="s">
        <v>720</v>
      </c>
      <c r="BJ235" s="64" t="s">
        <v>721</v>
      </c>
      <c r="BK235" s="69" t="s">
        <v>253</v>
      </c>
      <c r="BL235" s="63" t="s">
        <v>253</v>
      </c>
      <c r="BM235" s="63" t="s">
        <v>164</v>
      </c>
      <c r="BN235" s="63" t="s">
        <v>253</v>
      </c>
      <c r="BO235" s="63" t="s">
        <v>253</v>
      </c>
      <c r="BP235" s="63" t="s">
        <v>253</v>
      </c>
      <c r="BQ235" s="63" t="s">
        <v>164</v>
      </c>
      <c r="BR235" s="64"/>
      <c r="BS235" s="69" t="s">
        <v>164</v>
      </c>
      <c r="BT235" s="63" t="s">
        <v>253</v>
      </c>
      <c r="BU235" s="63" t="s">
        <v>253</v>
      </c>
      <c r="BV235" s="64"/>
      <c r="BW235" s="69" t="s">
        <v>164</v>
      </c>
      <c r="BX235" s="63" t="s">
        <v>164</v>
      </c>
      <c r="BY235" s="63" t="s">
        <v>253</v>
      </c>
      <c r="BZ235" s="63" t="s">
        <v>253</v>
      </c>
      <c r="CA235" s="64" t="s">
        <v>253</v>
      </c>
    </row>
    <row r="236" spans="60:79" x14ac:dyDescent="0.25">
      <c r="BH236" s="98">
        <v>230</v>
      </c>
      <c r="BI236" s="69" t="s">
        <v>722</v>
      </c>
      <c r="BJ236" s="64" t="s">
        <v>723</v>
      </c>
      <c r="BK236" s="69" t="s">
        <v>253</v>
      </c>
      <c r="BL236" s="63" t="s">
        <v>164</v>
      </c>
      <c r="BM236" s="63" t="s">
        <v>164</v>
      </c>
      <c r="BN236" s="63" t="s">
        <v>253</v>
      </c>
      <c r="BO236" s="63" t="s">
        <v>253</v>
      </c>
      <c r="BP236" s="63" t="s">
        <v>253</v>
      </c>
      <c r="BQ236" s="63" t="s">
        <v>164</v>
      </c>
      <c r="BR236" s="64"/>
      <c r="BS236" s="69" t="s">
        <v>164</v>
      </c>
      <c r="BT236" s="63" t="s">
        <v>253</v>
      </c>
      <c r="BU236" s="63" t="s">
        <v>253</v>
      </c>
      <c r="BV236" s="64"/>
      <c r="BW236" s="69" t="s">
        <v>164</v>
      </c>
      <c r="BX236" s="63" t="s">
        <v>164</v>
      </c>
      <c r="BY236" s="63" t="s">
        <v>253</v>
      </c>
      <c r="BZ236" s="63" t="s">
        <v>253</v>
      </c>
      <c r="CA236" s="64" t="s">
        <v>253</v>
      </c>
    </row>
    <row r="237" spans="60:79" x14ac:dyDescent="0.25">
      <c r="BH237" s="98">
        <v>231</v>
      </c>
      <c r="BI237" s="69" t="s">
        <v>724</v>
      </c>
      <c r="BJ237" s="64" t="s">
        <v>725</v>
      </c>
      <c r="BK237" s="69" t="s">
        <v>253</v>
      </c>
      <c r="BL237" s="63" t="s">
        <v>164</v>
      </c>
      <c r="BM237" s="63" t="s">
        <v>164</v>
      </c>
      <c r="BN237" s="63" t="s">
        <v>253</v>
      </c>
      <c r="BO237" s="63" t="s">
        <v>253</v>
      </c>
      <c r="BP237" s="63" t="s">
        <v>253</v>
      </c>
      <c r="BQ237" s="63" t="s">
        <v>164</v>
      </c>
      <c r="BR237" s="64"/>
      <c r="BS237" s="69" t="s">
        <v>164</v>
      </c>
      <c r="BT237" s="63" t="s">
        <v>253</v>
      </c>
      <c r="BU237" s="63" t="s">
        <v>253</v>
      </c>
      <c r="BV237" s="64"/>
      <c r="BW237" s="69" t="s">
        <v>164</v>
      </c>
      <c r="BX237" s="63" t="s">
        <v>164</v>
      </c>
      <c r="BY237" s="63" t="s">
        <v>253</v>
      </c>
      <c r="BZ237" s="63" t="s">
        <v>253</v>
      </c>
      <c r="CA237" s="64" t="s">
        <v>253</v>
      </c>
    </row>
    <row r="238" spans="60:79" x14ac:dyDescent="0.25">
      <c r="BH238" s="98">
        <v>232</v>
      </c>
      <c r="BI238" s="69" t="s">
        <v>726</v>
      </c>
      <c r="BJ238" s="64" t="s">
        <v>727</v>
      </c>
      <c r="BK238" s="69" t="s">
        <v>253</v>
      </c>
      <c r="BL238" s="63" t="s">
        <v>164</v>
      </c>
      <c r="BM238" s="63" t="s">
        <v>164</v>
      </c>
      <c r="BN238" s="63" t="s">
        <v>253</v>
      </c>
      <c r="BO238" s="63" t="s">
        <v>253</v>
      </c>
      <c r="BP238" s="63" t="s">
        <v>253</v>
      </c>
      <c r="BQ238" s="63" t="s">
        <v>164</v>
      </c>
      <c r="BR238" s="64"/>
      <c r="BS238" s="69" t="s">
        <v>164</v>
      </c>
      <c r="BT238" s="63" t="s">
        <v>253</v>
      </c>
      <c r="BU238" s="63" t="s">
        <v>253</v>
      </c>
      <c r="BV238" s="64"/>
      <c r="BW238" s="69" t="s">
        <v>164</v>
      </c>
      <c r="BX238" s="63" t="s">
        <v>164</v>
      </c>
      <c r="BY238" s="63" t="s">
        <v>253</v>
      </c>
      <c r="BZ238" s="63" t="s">
        <v>253</v>
      </c>
      <c r="CA238" s="64" t="s">
        <v>253</v>
      </c>
    </row>
    <row r="239" spans="60:79" x14ac:dyDescent="0.25">
      <c r="BH239" s="98">
        <v>233</v>
      </c>
      <c r="BI239" s="69" t="s">
        <v>728</v>
      </c>
      <c r="BJ239" s="64" t="s">
        <v>729</v>
      </c>
      <c r="BK239" s="69" t="s">
        <v>253</v>
      </c>
      <c r="BL239" s="63" t="s">
        <v>253</v>
      </c>
      <c r="BM239" s="63" t="s">
        <v>164</v>
      </c>
      <c r="BN239" s="63" t="s">
        <v>253</v>
      </c>
      <c r="BO239" s="63" t="s">
        <v>253</v>
      </c>
      <c r="BP239" s="63" t="s">
        <v>253</v>
      </c>
      <c r="BQ239" s="63" t="s">
        <v>164</v>
      </c>
      <c r="BR239" s="64"/>
      <c r="BS239" s="69" t="s">
        <v>164</v>
      </c>
      <c r="BT239" s="63" t="s">
        <v>253</v>
      </c>
      <c r="BU239" s="63" t="s">
        <v>253</v>
      </c>
      <c r="BV239" s="64"/>
      <c r="BW239" s="69" t="s">
        <v>164</v>
      </c>
      <c r="BX239" s="63" t="s">
        <v>164</v>
      </c>
      <c r="BY239" s="63" t="s">
        <v>253</v>
      </c>
      <c r="BZ239" s="63" t="s">
        <v>253</v>
      </c>
      <c r="CA239" s="64" t="s">
        <v>253</v>
      </c>
    </row>
    <row r="240" spans="60:79" x14ac:dyDescent="0.25">
      <c r="BH240" s="98">
        <v>234</v>
      </c>
      <c r="BI240" s="69" t="s">
        <v>730</v>
      </c>
      <c r="BJ240" s="64" t="s">
        <v>731</v>
      </c>
      <c r="BK240" s="69" t="s">
        <v>253</v>
      </c>
      <c r="BL240" s="63" t="s">
        <v>253</v>
      </c>
      <c r="BM240" s="63" t="s">
        <v>164</v>
      </c>
      <c r="BN240" s="63" t="s">
        <v>253</v>
      </c>
      <c r="BO240" s="63" t="s">
        <v>253</v>
      </c>
      <c r="BP240" s="63" t="s">
        <v>253</v>
      </c>
      <c r="BQ240" s="63" t="s">
        <v>164</v>
      </c>
      <c r="BR240" s="64"/>
      <c r="BS240" s="69" t="s">
        <v>164</v>
      </c>
      <c r="BT240" s="63" t="s">
        <v>253</v>
      </c>
      <c r="BU240" s="63" t="s">
        <v>253</v>
      </c>
      <c r="BV240" s="64"/>
      <c r="BW240" s="69" t="s">
        <v>164</v>
      </c>
      <c r="BX240" s="63" t="s">
        <v>164</v>
      </c>
      <c r="BY240" s="63" t="s">
        <v>253</v>
      </c>
      <c r="BZ240" s="63" t="s">
        <v>253</v>
      </c>
      <c r="CA240" s="64" t="s">
        <v>253</v>
      </c>
    </row>
    <row r="241" spans="60:79" x14ac:dyDescent="0.25">
      <c r="BH241" s="98">
        <v>235</v>
      </c>
      <c r="BI241" s="69" t="s">
        <v>732</v>
      </c>
      <c r="BJ241" s="64" t="s">
        <v>733</v>
      </c>
      <c r="BK241" s="69" t="s">
        <v>253</v>
      </c>
      <c r="BL241" s="63" t="s">
        <v>164</v>
      </c>
      <c r="BM241" s="63" t="s">
        <v>164</v>
      </c>
      <c r="BN241" s="63" t="s">
        <v>253</v>
      </c>
      <c r="BO241" s="63" t="s">
        <v>253</v>
      </c>
      <c r="BP241" s="63" t="s">
        <v>253</v>
      </c>
      <c r="BQ241" s="63" t="s">
        <v>164</v>
      </c>
      <c r="BR241" s="64"/>
      <c r="BS241" s="69" t="s">
        <v>164</v>
      </c>
      <c r="BT241" s="63" t="s">
        <v>253</v>
      </c>
      <c r="BU241" s="63" t="s">
        <v>253</v>
      </c>
      <c r="BV241" s="64"/>
      <c r="BW241" s="69" t="s">
        <v>164</v>
      </c>
      <c r="BX241" s="63" t="s">
        <v>164</v>
      </c>
      <c r="BY241" s="63" t="s">
        <v>253</v>
      </c>
      <c r="BZ241" s="63" t="s">
        <v>253</v>
      </c>
      <c r="CA241" s="64" t="s">
        <v>253</v>
      </c>
    </row>
    <row r="242" spans="60:79" x14ac:dyDescent="0.25">
      <c r="BH242" s="98">
        <v>236</v>
      </c>
      <c r="BI242" s="69" t="s">
        <v>734</v>
      </c>
      <c r="BJ242" s="64" t="s">
        <v>735</v>
      </c>
      <c r="BK242" s="69" t="s">
        <v>253</v>
      </c>
      <c r="BL242" s="63" t="s">
        <v>164</v>
      </c>
      <c r="BM242" s="63" t="s">
        <v>164</v>
      </c>
      <c r="BN242" s="63" t="s">
        <v>253</v>
      </c>
      <c r="BO242" s="63" t="s">
        <v>253</v>
      </c>
      <c r="BP242" s="63" t="s">
        <v>253</v>
      </c>
      <c r="BQ242" s="63" t="s">
        <v>164</v>
      </c>
      <c r="BR242" s="64"/>
      <c r="BS242" s="69" t="s">
        <v>164</v>
      </c>
      <c r="BT242" s="63" t="s">
        <v>253</v>
      </c>
      <c r="BU242" s="63" t="s">
        <v>253</v>
      </c>
      <c r="BV242" s="64"/>
      <c r="BW242" s="69" t="s">
        <v>164</v>
      </c>
      <c r="BX242" s="63" t="s">
        <v>164</v>
      </c>
      <c r="BY242" s="63" t="s">
        <v>253</v>
      </c>
      <c r="BZ242" s="63" t="s">
        <v>253</v>
      </c>
      <c r="CA242" s="64" t="s">
        <v>253</v>
      </c>
    </row>
    <row r="243" spans="60:79" x14ac:dyDescent="0.25">
      <c r="BH243" s="98">
        <v>237</v>
      </c>
      <c r="BI243" s="69" t="s">
        <v>736</v>
      </c>
      <c r="BJ243" s="64" t="s">
        <v>737</v>
      </c>
      <c r="BK243" s="69" t="s">
        <v>253</v>
      </c>
      <c r="BL243" s="63" t="s">
        <v>164</v>
      </c>
      <c r="BM243" s="63" t="s">
        <v>164</v>
      </c>
      <c r="BN243" s="63" t="s">
        <v>253</v>
      </c>
      <c r="BO243" s="63" t="s">
        <v>253</v>
      </c>
      <c r="BP243" s="63" t="s">
        <v>253</v>
      </c>
      <c r="BQ243" s="63" t="s">
        <v>164</v>
      </c>
      <c r="BR243" s="64"/>
      <c r="BS243" s="69" t="s">
        <v>164</v>
      </c>
      <c r="BT243" s="63" t="s">
        <v>253</v>
      </c>
      <c r="BU243" s="63" t="s">
        <v>253</v>
      </c>
      <c r="BV243" s="64"/>
      <c r="BW243" s="69" t="s">
        <v>164</v>
      </c>
      <c r="BX243" s="63" t="s">
        <v>164</v>
      </c>
      <c r="BY243" s="63" t="s">
        <v>253</v>
      </c>
      <c r="BZ243" s="63" t="s">
        <v>253</v>
      </c>
      <c r="CA243" s="64" t="s">
        <v>253</v>
      </c>
    </row>
    <row r="244" spans="60:79" x14ac:dyDescent="0.25">
      <c r="BH244" s="98">
        <v>238</v>
      </c>
      <c r="BI244" s="69" t="s">
        <v>738</v>
      </c>
      <c r="BJ244" s="64" t="s">
        <v>739</v>
      </c>
      <c r="BK244" s="69" t="s">
        <v>253</v>
      </c>
      <c r="BL244" s="63" t="s">
        <v>253</v>
      </c>
      <c r="BM244" s="63" t="s">
        <v>164</v>
      </c>
      <c r="BN244" s="63" t="s">
        <v>253</v>
      </c>
      <c r="BO244" s="63" t="s">
        <v>253</v>
      </c>
      <c r="BP244" s="63" t="s">
        <v>253</v>
      </c>
      <c r="BQ244" s="63" t="s">
        <v>164</v>
      </c>
      <c r="BR244" s="64"/>
      <c r="BS244" s="69" t="s">
        <v>164</v>
      </c>
      <c r="BT244" s="63" t="s">
        <v>253</v>
      </c>
      <c r="BU244" s="63" t="s">
        <v>253</v>
      </c>
      <c r="BV244" s="64"/>
      <c r="BW244" s="69" t="s">
        <v>164</v>
      </c>
      <c r="BX244" s="63" t="s">
        <v>164</v>
      </c>
      <c r="BY244" s="63" t="s">
        <v>253</v>
      </c>
      <c r="BZ244" s="63" t="s">
        <v>253</v>
      </c>
      <c r="CA244" s="64" t="s">
        <v>253</v>
      </c>
    </row>
    <row r="245" spans="60:79" x14ac:dyDescent="0.25">
      <c r="BH245" s="98">
        <v>239</v>
      </c>
      <c r="BI245" s="69" t="s">
        <v>740</v>
      </c>
      <c r="BJ245" s="64" t="s">
        <v>382</v>
      </c>
      <c r="BK245" s="69" t="s">
        <v>253</v>
      </c>
      <c r="BL245" s="63" t="s">
        <v>164</v>
      </c>
      <c r="BM245" s="63" t="s">
        <v>164</v>
      </c>
      <c r="BN245" s="63" t="s">
        <v>253</v>
      </c>
      <c r="BO245" s="63" t="s">
        <v>253</v>
      </c>
      <c r="BP245" s="63" t="s">
        <v>253</v>
      </c>
      <c r="BQ245" s="63" t="s">
        <v>164</v>
      </c>
      <c r="BR245" s="64"/>
      <c r="BS245" s="69" t="s">
        <v>164</v>
      </c>
      <c r="BT245" s="63" t="s">
        <v>253</v>
      </c>
      <c r="BU245" s="63" t="s">
        <v>253</v>
      </c>
      <c r="BV245" s="64"/>
      <c r="BW245" s="69" t="s">
        <v>164</v>
      </c>
      <c r="BX245" s="63" t="s">
        <v>164</v>
      </c>
      <c r="BY245" s="63" t="s">
        <v>253</v>
      </c>
      <c r="BZ245" s="63" t="s">
        <v>253</v>
      </c>
      <c r="CA245" s="64" t="s">
        <v>253</v>
      </c>
    </row>
    <row r="246" spans="60:79" x14ac:dyDescent="0.25">
      <c r="BH246" s="98">
        <v>240</v>
      </c>
      <c r="BI246" s="69" t="s">
        <v>741</v>
      </c>
      <c r="BJ246" s="64" t="s">
        <v>742</v>
      </c>
      <c r="BK246" s="69" t="s">
        <v>253</v>
      </c>
      <c r="BL246" s="63" t="s">
        <v>164</v>
      </c>
      <c r="BM246" s="63" t="s">
        <v>164</v>
      </c>
      <c r="BN246" s="63" t="s">
        <v>253</v>
      </c>
      <c r="BO246" s="63" t="s">
        <v>253</v>
      </c>
      <c r="BP246" s="63" t="s">
        <v>253</v>
      </c>
      <c r="BQ246" s="63" t="s">
        <v>164</v>
      </c>
      <c r="BR246" s="64"/>
      <c r="BS246" s="69" t="s">
        <v>164</v>
      </c>
      <c r="BT246" s="63" t="s">
        <v>253</v>
      </c>
      <c r="BU246" s="63" t="s">
        <v>253</v>
      </c>
      <c r="BV246" s="64"/>
      <c r="BW246" s="69" t="s">
        <v>164</v>
      </c>
      <c r="BX246" s="63" t="s">
        <v>164</v>
      </c>
      <c r="BY246" s="63" t="s">
        <v>253</v>
      </c>
      <c r="BZ246" s="63" t="s">
        <v>253</v>
      </c>
      <c r="CA246" s="64" t="s">
        <v>253</v>
      </c>
    </row>
    <row r="247" spans="60:79" x14ac:dyDescent="0.25">
      <c r="BH247" s="98">
        <v>241</v>
      </c>
      <c r="BI247" s="69" t="s">
        <v>743</v>
      </c>
      <c r="BJ247" s="64" t="s">
        <v>744</v>
      </c>
      <c r="BK247" s="69" t="s">
        <v>253</v>
      </c>
      <c r="BL247" s="63" t="s">
        <v>253</v>
      </c>
      <c r="BM247" s="63" t="s">
        <v>164</v>
      </c>
      <c r="BN247" s="63" t="s">
        <v>253</v>
      </c>
      <c r="BO247" s="63" t="s">
        <v>253</v>
      </c>
      <c r="BP247" s="63" t="s">
        <v>253</v>
      </c>
      <c r="BQ247" s="63" t="s">
        <v>164</v>
      </c>
      <c r="BR247" s="64"/>
      <c r="BS247" s="69" t="s">
        <v>164</v>
      </c>
      <c r="BT247" s="63" t="s">
        <v>253</v>
      </c>
      <c r="BU247" s="63" t="s">
        <v>253</v>
      </c>
      <c r="BV247" s="64"/>
      <c r="BW247" s="69" t="s">
        <v>164</v>
      </c>
      <c r="BX247" s="63" t="s">
        <v>164</v>
      </c>
      <c r="BY247" s="63" t="s">
        <v>253</v>
      </c>
      <c r="BZ247" s="63" t="s">
        <v>253</v>
      </c>
      <c r="CA247" s="64" t="s">
        <v>253</v>
      </c>
    </row>
    <row r="248" spans="60:79" x14ac:dyDescent="0.25">
      <c r="BH248" s="98">
        <v>242</v>
      </c>
      <c r="BI248" s="69" t="s">
        <v>745</v>
      </c>
      <c r="BJ248" s="64" t="s">
        <v>746</v>
      </c>
      <c r="BK248" s="69" t="s">
        <v>253</v>
      </c>
      <c r="BL248" s="63" t="s">
        <v>164</v>
      </c>
      <c r="BM248" s="63" t="s">
        <v>164</v>
      </c>
      <c r="BN248" s="63" t="s">
        <v>253</v>
      </c>
      <c r="BO248" s="63" t="s">
        <v>253</v>
      </c>
      <c r="BP248" s="63" t="s">
        <v>253</v>
      </c>
      <c r="BQ248" s="63" t="s">
        <v>164</v>
      </c>
      <c r="BR248" s="64"/>
      <c r="BS248" s="69" t="s">
        <v>164</v>
      </c>
      <c r="BT248" s="63" t="s">
        <v>253</v>
      </c>
      <c r="BU248" s="63" t="s">
        <v>253</v>
      </c>
      <c r="BV248" s="64"/>
      <c r="BW248" s="69" t="s">
        <v>164</v>
      </c>
      <c r="BX248" s="63" t="s">
        <v>164</v>
      </c>
      <c r="BY248" s="63" t="s">
        <v>253</v>
      </c>
      <c r="BZ248" s="63" t="s">
        <v>253</v>
      </c>
      <c r="CA248" s="64" t="s">
        <v>253</v>
      </c>
    </row>
    <row r="249" spans="60:79" x14ac:dyDescent="0.25">
      <c r="BH249" s="98">
        <v>243</v>
      </c>
      <c r="BI249" s="69" t="s">
        <v>747</v>
      </c>
      <c r="BJ249" s="64" t="s">
        <v>748</v>
      </c>
      <c r="BK249" s="69" t="s">
        <v>253</v>
      </c>
      <c r="BL249" s="63" t="s">
        <v>164</v>
      </c>
      <c r="BM249" s="63" t="s">
        <v>164</v>
      </c>
      <c r="BN249" s="63" t="s">
        <v>253</v>
      </c>
      <c r="BO249" s="63" t="s">
        <v>253</v>
      </c>
      <c r="BP249" s="63" t="s">
        <v>253</v>
      </c>
      <c r="BQ249" s="63" t="s">
        <v>164</v>
      </c>
      <c r="BR249" s="64"/>
      <c r="BS249" s="69" t="s">
        <v>164</v>
      </c>
      <c r="BT249" s="63" t="s">
        <v>253</v>
      </c>
      <c r="BU249" s="63" t="s">
        <v>253</v>
      </c>
      <c r="BV249" s="64"/>
      <c r="BW249" s="69" t="s">
        <v>164</v>
      </c>
      <c r="BX249" s="63" t="s">
        <v>164</v>
      </c>
      <c r="BY249" s="63" t="s">
        <v>253</v>
      </c>
      <c r="BZ249" s="63" t="s">
        <v>253</v>
      </c>
      <c r="CA249" s="64" t="s">
        <v>253</v>
      </c>
    </row>
    <row r="250" spans="60:79" x14ac:dyDescent="0.25">
      <c r="BH250" s="98">
        <v>244</v>
      </c>
      <c r="BI250" s="69" t="s">
        <v>749</v>
      </c>
      <c r="BJ250" s="64" t="s">
        <v>750</v>
      </c>
      <c r="BK250" s="69" t="s">
        <v>253</v>
      </c>
      <c r="BL250" s="63" t="s">
        <v>253</v>
      </c>
      <c r="BM250" s="63" t="s">
        <v>253</v>
      </c>
      <c r="BN250" s="63" t="s">
        <v>253</v>
      </c>
      <c r="BO250" s="63" t="s">
        <v>253</v>
      </c>
      <c r="BP250" s="63" t="s">
        <v>253</v>
      </c>
      <c r="BQ250" s="63" t="s">
        <v>164</v>
      </c>
      <c r="BR250" s="64"/>
      <c r="BS250" s="69" t="s">
        <v>164</v>
      </c>
      <c r="BT250" s="63" t="s">
        <v>253</v>
      </c>
      <c r="BU250" s="63" t="s">
        <v>253</v>
      </c>
      <c r="BV250" s="64"/>
      <c r="BW250" s="69" t="s">
        <v>164</v>
      </c>
      <c r="BX250" s="63" t="s">
        <v>164</v>
      </c>
      <c r="BY250" s="63" t="s">
        <v>253</v>
      </c>
      <c r="BZ250" s="63" t="s">
        <v>253</v>
      </c>
      <c r="CA250" s="64" t="s">
        <v>253</v>
      </c>
    </row>
    <row r="251" spans="60:79" x14ac:dyDescent="0.25">
      <c r="BH251" s="98">
        <v>245</v>
      </c>
      <c r="BI251" s="69" t="s">
        <v>751</v>
      </c>
      <c r="BJ251" s="64" t="s">
        <v>752</v>
      </c>
      <c r="BK251" s="69" t="s">
        <v>253</v>
      </c>
      <c r="BL251" s="63" t="s">
        <v>164</v>
      </c>
      <c r="BM251" s="63" t="s">
        <v>164</v>
      </c>
      <c r="BN251" s="63" t="s">
        <v>253</v>
      </c>
      <c r="BO251" s="63" t="s">
        <v>253</v>
      </c>
      <c r="BP251" s="63" t="s">
        <v>253</v>
      </c>
      <c r="BQ251" s="63" t="s">
        <v>164</v>
      </c>
      <c r="BR251" s="64"/>
      <c r="BS251" s="69" t="s">
        <v>164</v>
      </c>
      <c r="BT251" s="63" t="s">
        <v>253</v>
      </c>
      <c r="BU251" s="63" t="s">
        <v>253</v>
      </c>
      <c r="BV251" s="64"/>
      <c r="BW251" s="69" t="s">
        <v>164</v>
      </c>
      <c r="BX251" s="63" t="s">
        <v>164</v>
      </c>
      <c r="BY251" s="63" t="s">
        <v>253</v>
      </c>
      <c r="BZ251" s="63" t="s">
        <v>253</v>
      </c>
      <c r="CA251" s="64" t="s">
        <v>253</v>
      </c>
    </row>
    <row r="252" spans="60:79" x14ac:dyDescent="0.25">
      <c r="BH252" s="98">
        <v>246</v>
      </c>
      <c r="BI252" s="69" t="s">
        <v>753</v>
      </c>
      <c r="BJ252" s="64" t="s">
        <v>754</v>
      </c>
      <c r="BK252" s="69" t="s">
        <v>253</v>
      </c>
      <c r="BL252" s="63" t="s">
        <v>164</v>
      </c>
      <c r="BM252" s="63" t="s">
        <v>164</v>
      </c>
      <c r="BN252" s="63" t="s">
        <v>253</v>
      </c>
      <c r="BO252" s="63" t="s">
        <v>253</v>
      </c>
      <c r="BP252" s="63" t="s">
        <v>253</v>
      </c>
      <c r="BQ252" s="63" t="s">
        <v>164</v>
      </c>
      <c r="BR252" s="64"/>
      <c r="BS252" s="69" t="s">
        <v>164</v>
      </c>
      <c r="BT252" s="63" t="s">
        <v>253</v>
      </c>
      <c r="BU252" s="63" t="s">
        <v>253</v>
      </c>
      <c r="BV252" s="64"/>
      <c r="BW252" s="69" t="s">
        <v>164</v>
      </c>
      <c r="BX252" s="63" t="s">
        <v>164</v>
      </c>
      <c r="BY252" s="63" t="s">
        <v>253</v>
      </c>
      <c r="BZ252" s="63" t="s">
        <v>253</v>
      </c>
      <c r="CA252" s="64" t="s">
        <v>253</v>
      </c>
    </row>
    <row r="253" spans="60:79" x14ac:dyDescent="0.25">
      <c r="BH253" s="98">
        <v>247</v>
      </c>
      <c r="BI253" s="69" t="s">
        <v>755</v>
      </c>
      <c r="BJ253" s="64" t="s">
        <v>756</v>
      </c>
      <c r="BK253" s="69" t="s">
        <v>253</v>
      </c>
      <c r="BL253" s="63" t="s">
        <v>164</v>
      </c>
      <c r="BM253" s="63" t="s">
        <v>164</v>
      </c>
      <c r="BN253" s="63" t="s">
        <v>253</v>
      </c>
      <c r="BO253" s="63" t="s">
        <v>253</v>
      </c>
      <c r="BP253" s="63" t="s">
        <v>253</v>
      </c>
      <c r="BQ253" s="63" t="s">
        <v>164</v>
      </c>
      <c r="BR253" s="64"/>
      <c r="BS253" s="69" t="s">
        <v>164</v>
      </c>
      <c r="BT253" s="63" t="s">
        <v>253</v>
      </c>
      <c r="BU253" s="63" t="s">
        <v>253</v>
      </c>
      <c r="BV253" s="64"/>
      <c r="BW253" s="69" t="s">
        <v>164</v>
      </c>
      <c r="BX253" s="63" t="s">
        <v>164</v>
      </c>
      <c r="BY253" s="63" t="s">
        <v>253</v>
      </c>
      <c r="BZ253" s="63" t="s">
        <v>253</v>
      </c>
      <c r="CA253" s="64" t="s">
        <v>253</v>
      </c>
    </row>
    <row r="254" spans="60:79" x14ac:dyDescent="0.25">
      <c r="BH254" s="98">
        <v>248</v>
      </c>
      <c r="BI254" s="69" t="s">
        <v>757</v>
      </c>
      <c r="BJ254" s="64" t="s">
        <v>758</v>
      </c>
      <c r="BK254" s="69" t="s">
        <v>253</v>
      </c>
      <c r="BL254" s="63" t="s">
        <v>253</v>
      </c>
      <c r="BM254" s="63" t="s">
        <v>164</v>
      </c>
      <c r="BN254" s="63" t="s">
        <v>253</v>
      </c>
      <c r="BO254" s="63" t="s">
        <v>253</v>
      </c>
      <c r="BP254" s="63" t="s">
        <v>253</v>
      </c>
      <c r="BQ254" s="63" t="s">
        <v>164</v>
      </c>
      <c r="BR254" s="64"/>
      <c r="BS254" s="69" t="s">
        <v>164</v>
      </c>
      <c r="BT254" s="63" t="s">
        <v>253</v>
      </c>
      <c r="BU254" s="63" t="s">
        <v>253</v>
      </c>
      <c r="BV254" s="64"/>
      <c r="BW254" s="69" t="s">
        <v>164</v>
      </c>
      <c r="BX254" s="63" t="s">
        <v>164</v>
      </c>
      <c r="BY254" s="63" t="s">
        <v>253</v>
      </c>
      <c r="BZ254" s="63" t="s">
        <v>253</v>
      </c>
      <c r="CA254" s="64" t="s">
        <v>253</v>
      </c>
    </row>
    <row r="255" spans="60:79" x14ac:dyDescent="0.25">
      <c r="BH255" s="98">
        <v>249</v>
      </c>
      <c r="BI255" s="69" t="s">
        <v>759</v>
      </c>
      <c r="BJ255" s="64" t="s">
        <v>760</v>
      </c>
      <c r="BK255" s="69" t="s">
        <v>253</v>
      </c>
      <c r="BL255" s="63" t="s">
        <v>164</v>
      </c>
      <c r="BM255" s="63" t="s">
        <v>164</v>
      </c>
      <c r="BN255" s="63" t="s">
        <v>253</v>
      </c>
      <c r="BO255" s="63" t="s">
        <v>253</v>
      </c>
      <c r="BP255" s="63" t="s">
        <v>253</v>
      </c>
      <c r="BQ255" s="63" t="s">
        <v>164</v>
      </c>
      <c r="BR255" s="64"/>
      <c r="BS255" s="69" t="s">
        <v>164</v>
      </c>
      <c r="BT255" s="63" t="s">
        <v>253</v>
      </c>
      <c r="BU255" s="63" t="s">
        <v>253</v>
      </c>
      <c r="BV255" s="64"/>
      <c r="BW255" s="69" t="s">
        <v>164</v>
      </c>
      <c r="BX255" s="63" t="s">
        <v>164</v>
      </c>
      <c r="BY255" s="63" t="s">
        <v>253</v>
      </c>
      <c r="BZ255" s="63" t="s">
        <v>253</v>
      </c>
      <c r="CA255" s="64" t="s">
        <v>253</v>
      </c>
    </row>
    <row r="256" spans="60:79" x14ac:dyDescent="0.25">
      <c r="BH256" s="98">
        <v>250</v>
      </c>
      <c r="BI256" s="69" t="s">
        <v>761</v>
      </c>
      <c r="BJ256" s="64" t="s">
        <v>762</v>
      </c>
      <c r="BK256" s="69" t="s">
        <v>253</v>
      </c>
      <c r="BL256" s="63" t="s">
        <v>164</v>
      </c>
      <c r="BM256" s="63" t="s">
        <v>164</v>
      </c>
      <c r="BN256" s="63" t="s">
        <v>253</v>
      </c>
      <c r="BO256" s="63" t="s">
        <v>253</v>
      </c>
      <c r="BP256" s="63" t="s">
        <v>253</v>
      </c>
      <c r="BQ256" s="63" t="s">
        <v>164</v>
      </c>
      <c r="BR256" s="64"/>
      <c r="BS256" s="69" t="s">
        <v>164</v>
      </c>
      <c r="BT256" s="63" t="s">
        <v>253</v>
      </c>
      <c r="BU256" s="63" t="s">
        <v>253</v>
      </c>
      <c r="BV256" s="64"/>
      <c r="BW256" s="69" t="s">
        <v>164</v>
      </c>
      <c r="BX256" s="63" t="s">
        <v>164</v>
      </c>
      <c r="BY256" s="63" t="s">
        <v>253</v>
      </c>
      <c r="BZ256" s="63" t="s">
        <v>253</v>
      </c>
      <c r="CA256" s="64" t="s">
        <v>253</v>
      </c>
    </row>
    <row r="257" spans="60:79" x14ac:dyDescent="0.25">
      <c r="BH257" s="98">
        <v>251</v>
      </c>
      <c r="BI257" s="69" t="s">
        <v>763</v>
      </c>
      <c r="BJ257" s="64" t="s">
        <v>764</v>
      </c>
      <c r="BK257" s="69" t="s">
        <v>253</v>
      </c>
      <c r="BL257" s="63" t="s">
        <v>164</v>
      </c>
      <c r="BM257" s="63" t="s">
        <v>164</v>
      </c>
      <c r="BN257" s="63" t="s">
        <v>253</v>
      </c>
      <c r="BO257" s="63" t="s">
        <v>253</v>
      </c>
      <c r="BP257" s="63" t="s">
        <v>253</v>
      </c>
      <c r="BQ257" s="63" t="s">
        <v>164</v>
      </c>
      <c r="BR257" s="64"/>
      <c r="BS257" s="69" t="s">
        <v>164</v>
      </c>
      <c r="BT257" s="63" t="s">
        <v>253</v>
      </c>
      <c r="BU257" s="63" t="s">
        <v>253</v>
      </c>
      <c r="BV257" s="64"/>
      <c r="BW257" s="69" t="s">
        <v>164</v>
      </c>
      <c r="BX257" s="63" t="s">
        <v>164</v>
      </c>
      <c r="BY257" s="63" t="s">
        <v>253</v>
      </c>
      <c r="BZ257" s="63" t="s">
        <v>253</v>
      </c>
      <c r="CA257" s="64" t="s">
        <v>253</v>
      </c>
    </row>
    <row r="258" spans="60:79" x14ac:dyDescent="0.25">
      <c r="BH258" s="98">
        <v>252</v>
      </c>
      <c r="BI258" s="69" t="s">
        <v>765</v>
      </c>
      <c r="BJ258" s="64" t="s">
        <v>766</v>
      </c>
      <c r="BK258" s="69" t="s">
        <v>253</v>
      </c>
      <c r="BL258" s="63" t="s">
        <v>164</v>
      </c>
      <c r="BM258" s="63" t="s">
        <v>164</v>
      </c>
      <c r="BN258" s="63" t="s">
        <v>253</v>
      </c>
      <c r="BO258" s="63" t="s">
        <v>253</v>
      </c>
      <c r="BP258" s="63" t="s">
        <v>253</v>
      </c>
      <c r="BQ258" s="63" t="s">
        <v>164</v>
      </c>
      <c r="BR258" s="64"/>
      <c r="BS258" s="69" t="s">
        <v>164</v>
      </c>
      <c r="BT258" s="63" t="s">
        <v>253</v>
      </c>
      <c r="BU258" s="63" t="s">
        <v>253</v>
      </c>
      <c r="BV258" s="64"/>
      <c r="BW258" s="69" t="s">
        <v>164</v>
      </c>
      <c r="BX258" s="63" t="s">
        <v>164</v>
      </c>
      <c r="BY258" s="63" t="s">
        <v>253</v>
      </c>
      <c r="BZ258" s="63" t="s">
        <v>253</v>
      </c>
      <c r="CA258" s="64" t="s">
        <v>253</v>
      </c>
    </row>
    <row r="259" spans="60:79" x14ac:dyDescent="0.25">
      <c r="BH259" s="98">
        <v>253</v>
      </c>
      <c r="BI259" s="69" t="s">
        <v>767</v>
      </c>
      <c r="BJ259" s="64" t="s">
        <v>768</v>
      </c>
      <c r="BK259" s="69" t="s">
        <v>253</v>
      </c>
      <c r="BL259" s="63" t="s">
        <v>164</v>
      </c>
      <c r="BM259" s="63" t="s">
        <v>164</v>
      </c>
      <c r="BN259" s="63" t="s">
        <v>253</v>
      </c>
      <c r="BO259" s="63" t="s">
        <v>253</v>
      </c>
      <c r="BP259" s="63" t="s">
        <v>253</v>
      </c>
      <c r="BQ259" s="63" t="s">
        <v>164</v>
      </c>
      <c r="BR259" s="64"/>
      <c r="BS259" s="69" t="s">
        <v>164</v>
      </c>
      <c r="BT259" s="63" t="s">
        <v>253</v>
      </c>
      <c r="BU259" s="63" t="s">
        <v>253</v>
      </c>
      <c r="BV259" s="64"/>
      <c r="BW259" s="69" t="s">
        <v>164</v>
      </c>
      <c r="BX259" s="63" t="s">
        <v>164</v>
      </c>
      <c r="BY259" s="63" t="s">
        <v>253</v>
      </c>
      <c r="BZ259" s="63" t="s">
        <v>253</v>
      </c>
      <c r="CA259" s="64" t="s">
        <v>253</v>
      </c>
    </row>
    <row r="260" spans="60:79" x14ac:dyDescent="0.25">
      <c r="BH260" s="98">
        <v>254</v>
      </c>
      <c r="BI260" s="69" t="s">
        <v>769</v>
      </c>
      <c r="BJ260" s="64" t="s">
        <v>770</v>
      </c>
      <c r="BK260" s="69" t="s">
        <v>253</v>
      </c>
      <c r="BL260" s="63" t="s">
        <v>253</v>
      </c>
      <c r="BM260" s="63" t="s">
        <v>164</v>
      </c>
      <c r="BN260" s="63" t="s">
        <v>253</v>
      </c>
      <c r="BO260" s="63" t="s">
        <v>253</v>
      </c>
      <c r="BP260" s="63" t="s">
        <v>253</v>
      </c>
      <c r="BQ260" s="63" t="s">
        <v>164</v>
      </c>
      <c r="BR260" s="64"/>
      <c r="BS260" s="69" t="s">
        <v>164</v>
      </c>
      <c r="BT260" s="63" t="s">
        <v>253</v>
      </c>
      <c r="BU260" s="63" t="s">
        <v>253</v>
      </c>
      <c r="BV260" s="64"/>
      <c r="BW260" s="69" t="s">
        <v>164</v>
      </c>
      <c r="BX260" s="63" t="s">
        <v>164</v>
      </c>
      <c r="BY260" s="63" t="s">
        <v>253</v>
      </c>
      <c r="BZ260" s="63" t="s">
        <v>253</v>
      </c>
      <c r="CA260" s="64" t="s">
        <v>253</v>
      </c>
    </row>
    <row r="261" spans="60:79" x14ac:dyDescent="0.25">
      <c r="BH261" s="98">
        <v>255</v>
      </c>
      <c r="BI261" s="69" t="s">
        <v>771</v>
      </c>
      <c r="BJ261" s="64" t="s">
        <v>772</v>
      </c>
      <c r="BK261" s="69" t="s">
        <v>253</v>
      </c>
      <c r="BL261" s="63" t="s">
        <v>164</v>
      </c>
      <c r="BM261" s="63" t="s">
        <v>164</v>
      </c>
      <c r="BN261" s="63" t="s">
        <v>253</v>
      </c>
      <c r="BO261" s="63" t="s">
        <v>253</v>
      </c>
      <c r="BP261" s="63" t="s">
        <v>253</v>
      </c>
      <c r="BQ261" s="63" t="s">
        <v>164</v>
      </c>
      <c r="BR261" s="64"/>
      <c r="BS261" s="69" t="s">
        <v>164</v>
      </c>
      <c r="BT261" s="63" t="s">
        <v>253</v>
      </c>
      <c r="BU261" s="63" t="s">
        <v>253</v>
      </c>
      <c r="BV261" s="64"/>
      <c r="BW261" s="69" t="s">
        <v>164</v>
      </c>
      <c r="BX261" s="63" t="s">
        <v>164</v>
      </c>
      <c r="BY261" s="63" t="s">
        <v>253</v>
      </c>
      <c r="BZ261" s="63" t="s">
        <v>253</v>
      </c>
      <c r="CA261" s="64" t="s">
        <v>253</v>
      </c>
    </row>
    <row r="262" spans="60:79" x14ac:dyDescent="0.25">
      <c r="BH262" s="98">
        <v>256</v>
      </c>
      <c r="BI262" s="69" t="s">
        <v>773</v>
      </c>
      <c r="BJ262" s="64" t="s">
        <v>774</v>
      </c>
      <c r="BK262" s="69" t="s">
        <v>253</v>
      </c>
      <c r="BL262" s="63" t="s">
        <v>253</v>
      </c>
      <c r="BM262" s="63" t="s">
        <v>164</v>
      </c>
      <c r="BN262" s="63" t="s">
        <v>253</v>
      </c>
      <c r="BO262" s="63" t="s">
        <v>253</v>
      </c>
      <c r="BP262" s="63" t="s">
        <v>253</v>
      </c>
      <c r="BQ262" s="63" t="s">
        <v>164</v>
      </c>
      <c r="BR262" s="64"/>
      <c r="BS262" s="69" t="s">
        <v>164</v>
      </c>
      <c r="BT262" s="63" t="s">
        <v>253</v>
      </c>
      <c r="BU262" s="63" t="s">
        <v>253</v>
      </c>
      <c r="BV262" s="64"/>
      <c r="BW262" s="69" t="s">
        <v>164</v>
      </c>
      <c r="BX262" s="63" t="s">
        <v>164</v>
      </c>
      <c r="BY262" s="63" t="s">
        <v>253</v>
      </c>
      <c r="BZ262" s="63" t="s">
        <v>253</v>
      </c>
      <c r="CA262" s="64" t="s">
        <v>253</v>
      </c>
    </row>
    <row r="263" spans="60:79" x14ac:dyDescent="0.25">
      <c r="BH263" s="98">
        <v>257</v>
      </c>
      <c r="BI263" s="69" t="s">
        <v>775</v>
      </c>
      <c r="BJ263" s="64" t="s">
        <v>776</v>
      </c>
      <c r="BK263" s="69" t="s">
        <v>253</v>
      </c>
      <c r="BL263" s="63" t="s">
        <v>253</v>
      </c>
      <c r="BM263" s="63" t="s">
        <v>164</v>
      </c>
      <c r="BN263" s="63" t="s">
        <v>253</v>
      </c>
      <c r="BO263" s="63" t="s">
        <v>253</v>
      </c>
      <c r="BP263" s="63" t="s">
        <v>253</v>
      </c>
      <c r="BQ263" s="63" t="s">
        <v>164</v>
      </c>
      <c r="BR263" s="64"/>
      <c r="BS263" s="69" t="s">
        <v>164</v>
      </c>
      <c r="BT263" s="63" t="s">
        <v>253</v>
      </c>
      <c r="BU263" s="63" t="s">
        <v>253</v>
      </c>
      <c r="BV263" s="64"/>
      <c r="BW263" s="69" t="s">
        <v>164</v>
      </c>
      <c r="BX263" s="63" t="s">
        <v>164</v>
      </c>
      <c r="BY263" s="63" t="s">
        <v>253</v>
      </c>
      <c r="BZ263" s="63" t="s">
        <v>253</v>
      </c>
      <c r="CA263" s="64" t="s">
        <v>253</v>
      </c>
    </row>
    <row r="264" spans="60:79" x14ac:dyDescent="0.25">
      <c r="BH264" s="98">
        <v>258</v>
      </c>
      <c r="BI264" s="69" t="s">
        <v>777</v>
      </c>
      <c r="BJ264" s="64" t="s">
        <v>778</v>
      </c>
      <c r="BK264" s="69" t="s">
        <v>253</v>
      </c>
      <c r="BL264" s="63" t="s">
        <v>253</v>
      </c>
      <c r="BM264" s="63" t="s">
        <v>253</v>
      </c>
      <c r="BN264" s="63" t="s">
        <v>253</v>
      </c>
      <c r="BO264" s="63" t="s">
        <v>253</v>
      </c>
      <c r="BP264" s="63" t="s">
        <v>253</v>
      </c>
      <c r="BQ264" s="63" t="s">
        <v>164</v>
      </c>
      <c r="BR264" s="64"/>
      <c r="BS264" s="69" t="s">
        <v>253</v>
      </c>
      <c r="BT264" s="63" t="s">
        <v>253</v>
      </c>
      <c r="BU264" s="63" t="s">
        <v>253</v>
      </c>
      <c r="BV264" s="64"/>
      <c r="BW264" s="69" t="s">
        <v>164</v>
      </c>
      <c r="BX264" s="63" t="s">
        <v>164</v>
      </c>
      <c r="BY264" s="63" t="s">
        <v>253</v>
      </c>
      <c r="BZ264" s="63" t="s">
        <v>253</v>
      </c>
      <c r="CA264" s="64" t="s">
        <v>253</v>
      </c>
    </row>
    <row r="265" spans="60:79" x14ac:dyDescent="0.25">
      <c r="BH265" s="98">
        <v>259</v>
      </c>
      <c r="BI265" s="69" t="s">
        <v>779</v>
      </c>
      <c r="BJ265" s="64" t="s">
        <v>780</v>
      </c>
      <c r="BK265" s="69" t="s">
        <v>253</v>
      </c>
      <c r="BL265" s="63" t="s">
        <v>253</v>
      </c>
      <c r="BM265" s="63" t="s">
        <v>253</v>
      </c>
      <c r="BN265" s="63" t="s">
        <v>253</v>
      </c>
      <c r="BO265" s="63" t="s">
        <v>253</v>
      </c>
      <c r="BP265" s="63" t="s">
        <v>253</v>
      </c>
      <c r="BQ265" s="63" t="s">
        <v>164</v>
      </c>
      <c r="BR265" s="64"/>
      <c r="BS265" s="69" t="s">
        <v>253</v>
      </c>
      <c r="BT265" s="63" t="s">
        <v>253</v>
      </c>
      <c r="BU265" s="63" t="s">
        <v>253</v>
      </c>
      <c r="BV265" s="64"/>
      <c r="BW265" s="69" t="s">
        <v>164</v>
      </c>
      <c r="BX265" s="63" t="s">
        <v>164</v>
      </c>
      <c r="BY265" s="63" t="s">
        <v>253</v>
      </c>
      <c r="BZ265" s="63" t="s">
        <v>253</v>
      </c>
      <c r="CA265" s="64" t="s">
        <v>253</v>
      </c>
    </row>
    <row r="266" spans="60:79" x14ac:dyDescent="0.25">
      <c r="BH266" s="98">
        <v>260</v>
      </c>
      <c r="BI266" s="69" t="s">
        <v>781</v>
      </c>
      <c r="BJ266" s="64" t="s">
        <v>782</v>
      </c>
      <c r="BK266" s="69" t="s">
        <v>253</v>
      </c>
      <c r="BL266" s="63" t="s">
        <v>164</v>
      </c>
      <c r="BM266" s="63" t="s">
        <v>164</v>
      </c>
      <c r="BN266" s="63" t="s">
        <v>253</v>
      </c>
      <c r="BO266" s="63" t="s">
        <v>253</v>
      </c>
      <c r="BP266" s="63" t="s">
        <v>253</v>
      </c>
      <c r="BQ266" s="63" t="s">
        <v>164</v>
      </c>
      <c r="BR266" s="64"/>
      <c r="BS266" s="69" t="s">
        <v>164</v>
      </c>
      <c r="BT266" s="63" t="s">
        <v>253</v>
      </c>
      <c r="BU266" s="63" t="s">
        <v>253</v>
      </c>
      <c r="BV266" s="64"/>
      <c r="BW266" s="69" t="s">
        <v>164</v>
      </c>
      <c r="BX266" s="63" t="s">
        <v>164</v>
      </c>
      <c r="BY266" s="63" t="s">
        <v>253</v>
      </c>
      <c r="BZ266" s="63" t="s">
        <v>253</v>
      </c>
      <c r="CA266" s="64" t="s">
        <v>253</v>
      </c>
    </row>
    <row r="267" spans="60:79" x14ac:dyDescent="0.25">
      <c r="BH267" s="98">
        <v>261</v>
      </c>
      <c r="BI267" s="69" t="s">
        <v>783</v>
      </c>
      <c r="BJ267" s="64" t="s">
        <v>784</v>
      </c>
      <c r="BK267" s="69" t="s">
        <v>253</v>
      </c>
      <c r="BL267" s="63" t="s">
        <v>164</v>
      </c>
      <c r="BM267" s="63" t="s">
        <v>164</v>
      </c>
      <c r="BN267" s="63" t="s">
        <v>253</v>
      </c>
      <c r="BO267" s="63" t="s">
        <v>253</v>
      </c>
      <c r="BP267" s="63" t="s">
        <v>253</v>
      </c>
      <c r="BQ267" s="63" t="s">
        <v>164</v>
      </c>
      <c r="BR267" s="64"/>
      <c r="BS267" s="69" t="s">
        <v>164</v>
      </c>
      <c r="BT267" s="63" t="s">
        <v>253</v>
      </c>
      <c r="BU267" s="63" t="s">
        <v>253</v>
      </c>
      <c r="BV267" s="64"/>
      <c r="BW267" s="69" t="s">
        <v>164</v>
      </c>
      <c r="BX267" s="63" t="s">
        <v>164</v>
      </c>
      <c r="BY267" s="63" t="s">
        <v>253</v>
      </c>
      <c r="BZ267" s="63" t="s">
        <v>253</v>
      </c>
      <c r="CA267" s="64" t="s">
        <v>253</v>
      </c>
    </row>
    <row r="268" spans="60:79" x14ac:dyDescent="0.25">
      <c r="BH268" s="98">
        <v>262</v>
      </c>
      <c r="BI268" s="69" t="s">
        <v>785</v>
      </c>
      <c r="BJ268" s="64" t="s">
        <v>786</v>
      </c>
      <c r="BK268" s="69" t="s">
        <v>253</v>
      </c>
      <c r="BL268" s="63" t="s">
        <v>164</v>
      </c>
      <c r="BM268" s="63" t="s">
        <v>164</v>
      </c>
      <c r="BN268" s="63" t="s">
        <v>253</v>
      </c>
      <c r="BO268" s="63" t="s">
        <v>253</v>
      </c>
      <c r="BP268" s="63" t="s">
        <v>253</v>
      </c>
      <c r="BQ268" s="63" t="s">
        <v>164</v>
      </c>
      <c r="BR268" s="64"/>
      <c r="BS268" s="69" t="s">
        <v>164</v>
      </c>
      <c r="BT268" s="63" t="s">
        <v>253</v>
      </c>
      <c r="BU268" s="63" t="s">
        <v>253</v>
      </c>
      <c r="BV268" s="64"/>
      <c r="BW268" s="69" t="s">
        <v>164</v>
      </c>
      <c r="BX268" s="63" t="s">
        <v>164</v>
      </c>
      <c r="BY268" s="63" t="s">
        <v>253</v>
      </c>
      <c r="BZ268" s="63" t="s">
        <v>253</v>
      </c>
      <c r="CA268" s="64" t="s">
        <v>253</v>
      </c>
    </row>
    <row r="269" spans="60:79" x14ac:dyDescent="0.25">
      <c r="BH269" s="98">
        <v>263</v>
      </c>
      <c r="BI269" s="69" t="s">
        <v>787</v>
      </c>
      <c r="BJ269" s="64" t="s">
        <v>788</v>
      </c>
      <c r="BK269" s="69" t="s">
        <v>253</v>
      </c>
      <c r="BL269" s="63" t="s">
        <v>164</v>
      </c>
      <c r="BM269" s="63" t="s">
        <v>164</v>
      </c>
      <c r="BN269" s="63" t="s">
        <v>253</v>
      </c>
      <c r="BO269" s="63" t="s">
        <v>253</v>
      </c>
      <c r="BP269" s="63" t="s">
        <v>253</v>
      </c>
      <c r="BQ269" s="63" t="s">
        <v>164</v>
      </c>
      <c r="BR269" s="64"/>
      <c r="BS269" s="69" t="s">
        <v>164</v>
      </c>
      <c r="BT269" s="63" t="s">
        <v>253</v>
      </c>
      <c r="BU269" s="63" t="s">
        <v>253</v>
      </c>
      <c r="BV269" s="64"/>
      <c r="BW269" s="69" t="s">
        <v>164</v>
      </c>
      <c r="BX269" s="63" t="s">
        <v>164</v>
      </c>
      <c r="BY269" s="63" t="s">
        <v>253</v>
      </c>
      <c r="BZ269" s="63" t="s">
        <v>253</v>
      </c>
      <c r="CA269" s="64" t="s">
        <v>253</v>
      </c>
    </row>
    <row r="270" spans="60:79" x14ac:dyDescent="0.25">
      <c r="BH270" s="98">
        <v>264</v>
      </c>
      <c r="BI270" s="69" t="s">
        <v>789</v>
      </c>
      <c r="BJ270" s="64" t="s">
        <v>790</v>
      </c>
      <c r="BK270" s="69" t="s">
        <v>253</v>
      </c>
      <c r="BL270" s="63" t="s">
        <v>164</v>
      </c>
      <c r="BM270" s="63" t="s">
        <v>164</v>
      </c>
      <c r="BN270" s="63" t="s">
        <v>253</v>
      </c>
      <c r="BO270" s="63" t="s">
        <v>253</v>
      </c>
      <c r="BP270" s="63" t="s">
        <v>253</v>
      </c>
      <c r="BQ270" s="63" t="s">
        <v>164</v>
      </c>
      <c r="BR270" s="64"/>
      <c r="BS270" s="69" t="s">
        <v>164</v>
      </c>
      <c r="BT270" s="63" t="s">
        <v>253</v>
      </c>
      <c r="BU270" s="63" t="s">
        <v>253</v>
      </c>
      <c r="BV270" s="64"/>
      <c r="BW270" s="69" t="s">
        <v>164</v>
      </c>
      <c r="BX270" s="63" t="s">
        <v>164</v>
      </c>
      <c r="BY270" s="63" t="s">
        <v>253</v>
      </c>
      <c r="BZ270" s="63" t="s">
        <v>253</v>
      </c>
      <c r="CA270" s="64" t="s">
        <v>253</v>
      </c>
    </row>
    <row r="271" spans="60:79" x14ac:dyDescent="0.25">
      <c r="BH271" s="98">
        <v>265</v>
      </c>
      <c r="BI271" s="69" t="s">
        <v>791</v>
      </c>
      <c r="BJ271" s="64" t="s">
        <v>792</v>
      </c>
      <c r="BK271" s="69" t="s">
        <v>253</v>
      </c>
      <c r="BL271" s="63" t="s">
        <v>164</v>
      </c>
      <c r="BM271" s="63" t="s">
        <v>164</v>
      </c>
      <c r="BN271" s="63" t="s">
        <v>253</v>
      </c>
      <c r="BO271" s="63" t="s">
        <v>253</v>
      </c>
      <c r="BP271" s="63" t="s">
        <v>253</v>
      </c>
      <c r="BQ271" s="63" t="s">
        <v>164</v>
      </c>
      <c r="BR271" s="64"/>
      <c r="BS271" s="69" t="s">
        <v>164</v>
      </c>
      <c r="BT271" s="63" t="s">
        <v>253</v>
      </c>
      <c r="BU271" s="63" t="s">
        <v>253</v>
      </c>
      <c r="BV271" s="64"/>
      <c r="BW271" s="69" t="s">
        <v>164</v>
      </c>
      <c r="BX271" s="63" t="s">
        <v>164</v>
      </c>
      <c r="BY271" s="63" t="s">
        <v>253</v>
      </c>
      <c r="BZ271" s="63" t="s">
        <v>253</v>
      </c>
      <c r="CA271" s="64" t="s">
        <v>253</v>
      </c>
    </row>
    <row r="272" spans="60:79" x14ac:dyDescent="0.25">
      <c r="BH272" s="98">
        <v>266</v>
      </c>
      <c r="BI272" s="69" t="s">
        <v>793</v>
      </c>
      <c r="BJ272" s="64" t="s">
        <v>794</v>
      </c>
      <c r="BK272" s="69" t="s">
        <v>253</v>
      </c>
      <c r="BL272" s="63" t="s">
        <v>164</v>
      </c>
      <c r="BM272" s="63" t="s">
        <v>164</v>
      </c>
      <c r="BN272" s="63" t="s">
        <v>253</v>
      </c>
      <c r="BO272" s="63" t="s">
        <v>253</v>
      </c>
      <c r="BP272" s="63" t="s">
        <v>253</v>
      </c>
      <c r="BQ272" s="63" t="s">
        <v>164</v>
      </c>
      <c r="BR272" s="64"/>
      <c r="BS272" s="69" t="s">
        <v>164</v>
      </c>
      <c r="BT272" s="63" t="s">
        <v>253</v>
      </c>
      <c r="BU272" s="63" t="s">
        <v>253</v>
      </c>
      <c r="BV272" s="64"/>
      <c r="BW272" s="69" t="s">
        <v>164</v>
      </c>
      <c r="BX272" s="63" t="s">
        <v>164</v>
      </c>
      <c r="BY272" s="63" t="s">
        <v>253</v>
      </c>
      <c r="BZ272" s="63" t="s">
        <v>253</v>
      </c>
      <c r="CA272" s="64" t="s">
        <v>253</v>
      </c>
    </row>
    <row r="273" spans="60:79" x14ac:dyDescent="0.25">
      <c r="BH273" s="98">
        <v>267</v>
      </c>
      <c r="BI273" s="69" t="s">
        <v>795</v>
      </c>
      <c r="BJ273" s="64" t="s">
        <v>796</v>
      </c>
      <c r="BK273" s="69" t="s">
        <v>253</v>
      </c>
      <c r="BL273" s="63" t="s">
        <v>164</v>
      </c>
      <c r="BM273" s="63" t="s">
        <v>164</v>
      </c>
      <c r="BN273" s="63" t="s">
        <v>253</v>
      </c>
      <c r="BO273" s="63" t="s">
        <v>253</v>
      </c>
      <c r="BP273" s="63" t="s">
        <v>253</v>
      </c>
      <c r="BQ273" s="63" t="s">
        <v>164</v>
      </c>
      <c r="BR273" s="64"/>
      <c r="BS273" s="69" t="s">
        <v>164</v>
      </c>
      <c r="BT273" s="63" t="s">
        <v>253</v>
      </c>
      <c r="BU273" s="63" t="s">
        <v>253</v>
      </c>
      <c r="BV273" s="64"/>
      <c r="BW273" s="69" t="s">
        <v>164</v>
      </c>
      <c r="BX273" s="63" t="s">
        <v>164</v>
      </c>
      <c r="BY273" s="63" t="s">
        <v>253</v>
      </c>
      <c r="BZ273" s="63" t="s">
        <v>253</v>
      </c>
      <c r="CA273" s="64" t="s">
        <v>253</v>
      </c>
    </row>
    <row r="274" spans="60:79" x14ac:dyDescent="0.25">
      <c r="BH274" s="98">
        <v>268</v>
      </c>
      <c r="BI274" s="69" t="s">
        <v>797</v>
      </c>
      <c r="BJ274" s="64" t="s">
        <v>798</v>
      </c>
      <c r="BK274" s="69" t="s">
        <v>253</v>
      </c>
      <c r="BL274" s="63" t="s">
        <v>253</v>
      </c>
      <c r="BM274" s="63" t="s">
        <v>253</v>
      </c>
      <c r="BN274" s="63" t="s">
        <v>253</v>
      </c>
      <c r="BO274" s="63" t="s">
        <v>253</v>
      </c>
      <c r="BP274" s="63" t="s">
        <v>253</v>
      </c>
      <c r="BQ274" s="63" t="s">
        <v>164</v>
      </c>
      <c r="BR274" s="64"/>
      <c r="BS274" s="69" t="s">
        <v>253</v>
      </c>
      <c r="BT274" s="63" t="s">
        <v>253</v>
      </c>
      <c r="BU274" s="63" t="s">
        <v>253</v>
      </c>
      <c r="BV274" s="64"/>
      <c r="BW274" s="69" t="s">
        <v>164</v>
      </c>
      <c r="BX274" s="63" t="s">
        <v>164</v>
      </c>
      <c r="BY274" s="63" t="s">
        <v>253</v>
      </c>
      <c r="BZ274" s="63" t="s">
        <v>253</v>
      </c>
      <c r="CA274" s="64" t="s">
        <v>253</v>
      </c>
    </row>
    <row r="275" spans="60:79" x14ac:dyDescent="0.25">
      <c r="BH275" s="98">
        <v>269</v>
      </c>
      <c r="BI275" s="69" t="s">
        <v>799</v>
      </c>
      <c r="BJ275" s="64" t="s">
        <v>800</v>
      </c>
      <c r="BK275" s="69" t="s">
        <v>253</v>
      </c>
      <c r="BL275" s="63" t="s">
        <v>164</v>
      </c>
      <c r="BM275" s="63" t="s">
        <v>164</v>
      </c>
      <c r="BN275" s="63" t="s">
        <v>253</v>
      </c>
      <c r="BO275" s="63" t="s">
        <v>253</v>
      </c>
      <c r="BP275" s="63" t="s">
        <v>253</v>
      </c>
      <c r="BQ275" s="63" t="s">
        <v>164</v>
      </c>
      <c r="BR275" s="64"/>
      <c r="BS275" s="69" t="s">
        <v>164</v>
      </c>
      <c r="BT275" s="63" t="s">
        <v>253</v>
      </c>
      <c r="BU275" s="63" t="s">
        <v>253</v>
      </c>
      <c r="BV275" s="64"/>
      <c r="BW275" s="69" t="s">
        <v>164</v>
      </c>
      <c r="BX275" s="63" t="s">
        <v>164</v>
      </c>
      <c r="BY275" s="63" t="s">
        <v>253</v>
      </c>
      <c r="BZ275" s="63" t="s">
        <v>253</v>
      </c>
      <c r="CA275" s="64" t="s">
        <v>253</v>
      </c>
    </row>
    <row r="276" spans="60:79" x14ac:dyDescent="0.25">
      <c r="BH276" s="98">
        <v>270</v>
      </c>
      <c r="BI276" s="69" t="s">
        <v>801</v>
      </c>
      <c r="BJ276" s="64" t="s">
        <v>802</v>
      </c>
      <c r="BK276" s="69" t="s">
        <v>253</v>
      </c>
      <c r="BL276" s="63" t="s">
        <v>164</v>
      </c>
      <c r="BM276" s="63" t="s">
        <v>164</v>
      </c>
      <c r="BN276" s="63" t="s">
        <v>253</v>
      </c>
      <c r="BO276" s="63" t="s">
        <v>253</v>
      </c>
      <c r="BP276" s="63" t="s">
        <v>253</v>
      </c>
      <c r="BQ276" s="63" t="s">
        <v>164</v>
      </c>
      <c r="BR276" s="64"/>
      <c r="BS276" s="69" t="s">
        <v>164</v>
      </c>
      <c r="BT276" s="63" t="s">
        <v>253</v>
      </c>
      <c r="BU276" s="63" t="s">
        <v>253</v>
      </c>
      <c r="BV276" s="64"/>
      <c r="BW276" s="69" t="s">
        <v>164</v>
      </c>
      <c r="BX276" s="63" t="s">
        <v>164</v>
      </c>
      <c r="BY276" s="63" t="s">
        <v>253</v>
      </c>
      <c r="BZ276" s="63" t="s">
        <v>253</v>
      </c>
      <c r="CA276" s="64" t="s">
        <v>253</v>
      </c>
    </row>
    <row r="277" spans="60:79" x14ac:dyDescent="0.25">
      <c r="BH277" s="98" t="s">
        <v>253</v>
      </c>
      <c r="BI277" s="69" t="s">
        <v>164</v>
      </c>
      <c r="BJ277" s="64" t="s">
        <v>164</v>
      </c>
      <c r="BK277" s="69" t="s">
        <v>253</v>
      </c>
      <c r="BL277" s="63" t="s">
        <v>253</v>
      </c>
      <c r="BM277" s="63" t="s">
        <v>253</v>
      </c>
      <c r="BN277" s="63" t="s">
        <v>253</v>
      </c>
      <c r="BO277" s="63" t="s">
        <v>253</v>
      </c>
      <c r="BP277" s="63" t="s">
        <v>253</v>
      </c>
      <c r="BQ277" s="63" t="s">
        <v>253</v>
      </c>
      <c r="BR277" s="64"/>
      <c r="BS277" s="69" t="s">
        <v>253</v>
      </c>
      <c r="BT277" s="63" t="s">
        <v>253</v>
      </c>
      <c r="BU277" s="63" t="s">
        <v>253</v>
      </c>
      <c r="BV277" s="64"/>
      <c r="BW277" s="69" t="s">
        <v>253</v>
      </c>
      <c r="BX277" s="63" t="s">
        <v>253</v>
      </c>
      <c r="BY277" s="63" t="s">
        <v>253</v>
      </c>
      <c r="BZ277" s="63" t="s">
        <v>253</v>
      </c>
      <c r="CA277" s="64" t="s">
        <v>253</v>
      </c>
    </row>
    <row r="278" spans="60:79" x14ac:dyDescent="0.25">
      <c r="BH278" s="98" t="s">
        <v>253</v>
      </c>
      <c r="BI278" s="69" t="s">
        <v>164</v>
      </c>
      <c r="BJ278" s="64" t="s">
        <v>164</v>
      </c>
      <c r="BK278" s="69" t="s">
        <v>253</v>
      </c>
      <c r="BL278" s="63" t="s">
        <v>253</v>
      </c>
      <c r="BM278" s="63" t="s">
        <v>253</v>
      </c>
      <c r="BN278" s="63" t="s">
        <v>253</v>
      </c>
      <c r="BO278" s="63" t="s">
        <v>253</v>
      </c>
      <c r="BP278" s="63" t="s">
        <v>253</v>
      </c>
      <c r="BQ278" s="63" t="s">
        <v>253</v>
      </c>
      <c r="BR278" s="64"/>
      <c r="BS278" s="69" t="s">
        <v>253</v>
      </c>
      <c r="BT278" s="63" t="s">
        <v>253</v>
      </c>
      <c r="BU278" s="63" t="s">
        <v>253</v>
      </c>
      <c r="BV278" s="64"/>
      <c r="BW278" s="69" t="s">
        <v>253</v>
      </c>
      <c r="BX278" s="63" t="s">
        <v>253</v>
      </c>
      <c r="BY278" s="63" t="s">
        <v>253</v>
      </c>
      <c r="BZ278" s="63" t="s">
        <v>253</v>
      </c>
      <c r="CA278" s="64" t="s">
        <v>253</v>
      </c>
    </row>
    <row r="279" spans="60:79" x14ac:dyDescent="0.25">
      <c r="BH279" s="98" t="s">
        <v>253</v>
      </c>
      <c r="BI279" s="69" t="s">
        <v>164</v>
      </c>
      <c r="BJ279" s="64" t="s">
        <v>164</v>
      </c>
      <c r="BK279" s="69" t="s">
        <v>253</v>
      </c>
      <c r="BL279" s="63" t="s">
        <v>253</v>
      </c>
      <c r="BM279" s="63" t="s">
        <v>253</v>
      </c>
      <c r="BN279" s="63" t="s">
        <v>253</v>
      </c>
      <c r="BO279" s="63" t="s">
        <v>253</v>
      </c>
      <c r="BP279" s="63" t="s">
        <v>253</v>
      </c>
      <c r="BQ279" s="63" t="s">
        <v>253</v>
      </c>
      <c r="BR279" s="64"/>
      <c r="BS279" s="69" t="s">
        <v>253</v>
      </c>
      <c r="BT279" s="63" t="s">
        <v>253</v>
      </c>
      <c r="BU279" s="63" t="s">
        <v>253</v>
      </c>
      <c r="BV279" s="64"/>
      <c r="BW279" s="69" t="s">
        <v>253</v>
      </c>
      <c r="BX279" s="63" t="s">
        <v>253</v>
      </c>
      <c r="BY279" s="63" t="s">
        <v>253</v>
      </c>
      <c r="BZ279" s="63" t="s">
        <v>253</v>
      </c>
      <c r="CA279" s="64" t="s">
        <v>253</v>
      </c>
    </row>
    <row r="280" spans="60:79" x14ac:dyDescent="0.25">
      <c r="BH280" s="98" t="s">
        <v>253</v>
      </c>
      <c r="BI280" s="69" t="s">
        <v>164</v>
      </c>
      <c r="BJ280" s="64" t="s">
        <v>164</v>
      </c>
      <c r="BK280" s="69" t="s">
        <v>253</v>
      </c>
      <c r="BL280" s="63" t="s">
        <v>253</v>
      </c>
      <c r="BM280" s="63" t="s">
        <v>253</v>
      </c>
      <c r="BN280" s="63" t="s">
        <v>253</v>
      </c>
      <c r="BO280" s="63" t="s">
        <v>253</v>
      </c>
      <c r="BP280" s="63" t="s">
        <v>253</v>
      </c>
      <c r="BQ280" s="63" t="s">
        <v>253</v>
      </c>
      <c r="BR280" s="64"/>
      <c r="BS280" s="69" t="s">
        <v>253</v>
      </c>
      <c r="BT280" s="63" t="s">
        <v>253</v>
      </c>
      <c r="BU280" s="63" t="s">
        <v>253</v>
      </c>
      <c r="BV280" s="64"/>
      <c r="BW280" s="69" t="s">
        <v>253</v>
      </c>
      <c r="BX280" s="63" t="s">
        <v>253</v>
      </c>
      <c r="BY280" s="63" t="s">
        <v>253</v>
      </c>
      <c r="BZ280" s="63" t="s">
        <v>253</v>
      </c>
      <c r="CA280" s="64" t="s">
        <v>253</v>
      </c>
    </row>
    <row r="281" spans="60:79" x14ac:dyDescent="0.25">
      <c r="BH281" s="98" t="s">
        <v>253</v>
      </c>
      <c r="BI281" s="69" t="s">
        <v>164</v>
      </c>
      <c r="BJ281" s="64" t="s">
        <v>164</v>
      </c>
      <c r="BK281" s="69" t="s">
        <v>253</v>
      </c>
      <c r="BL281" s="63" t="s">
        <v>253</v>
      </c>
      <c r="BM281" s="63" t="s">
        <v>253</v>
      </c>
      <c r="BN281" s="63" t="s">
        <v>253</v>
      </c>
      <c r="BO281" s="63" t="s">
        <v>253</v>
      </c>
      <c r="BP281" s="63" t="s">
        <v>253</v>
      </c>
      <c r="BQ281" s="63" t="s">
        <v>253</v>
      </c>
      <c r="BR281" s="64"/>
      <c r="BS281" s="69" t="s">
        <v>253</v>
      </c>
      <c r="BT281" s="63" t="s">
        <v>253</v>
      </c>
      <c r="BU281" s="63" t="s">
        <v>253</v>
      </c>
      <c r="BV281" s="64"/>
      <c r="BW281" s="69" t="s">
        <v>253</v>
      </c>
      <c r="BX281" s="63" t="s">
        <v>253</v>
      </c>
      <c r="BY281" s="63" t="s">
        <v>253</v>
      </c>
      <c r="BZ281" s="63" t="s">
        <v>253</v>
      </c>
      <c r="CA281" s="64" t="s">
        <v>253</v>
      </c>
    </row>
    <row r="282" spans="60:79" x14ac:dyDescent="0.25">
      <c r="BH282" s="98" t="s">
        <v>253</v>
      </c>
      <c r="BI282" s="69" t="s">
        <v>164</v>
      </c>
      <c r="BJ282" s="64" t="s">
        <v>164</v>
      </c>
      <c r="BK282" s="69" t="s">
        <v>253</v>
      </c>
      <c r="BL282" s="63" t="s">
        <v>253</v>
      </c>
      <c r="BM282" s="63" t="s">
        <v>253</v>
      </c>
      <c r="BN282" s="63" t="s">
        <v>253</v>
      </c>
      <c r="BO282" s="63" t="s">
        <v>253</v>
      </c>
      <c r="BP282" s="63" t="s">
        <v>253</v>
      </c>
      <c r="BQ282" s="63" t="s">
        <v>253</v>
      </c>
      <c r="BR282" s="64"/>
      <c r="BS282" s="69" t="s">
        <v>253</v>
      </c>
      <c r="BT282" s="63" t="s">
        <v>253</v>
      </c>
      <c r="BU282" s="63" t="s">
        <v>253</v>
      </c>
      <c r="BV282" s="64"/>
      <c r="BW282" s="69" t="s">
        <v>253</v>
      </c>
      <c r="BX282" s="63" t="s">
        <v>253</v>
      </c>
      <c r="BY282" s="63" t="s">
        <v>253</v>
      </c>
      <c r="BZ282" s="63" t="s">
        <v>253</v>
      </c>
      <c r="CA282" s="64" t="s">
        <v>253</v>
      </c>
    </row>
    <row r="283" spans="60:79" x14ac:dyDescent="0.25">
      <c r="BH283" s="98" t="s">
        <v>253</v>
      </c>
      <c r="BI283" s="69" t="s">
        <v>164</v>
      </c>
      <c r="BJ283" s="64" t="s">
        <v>164</v>
      </c>
      <c r="BK283" s="69" t="s">
        <v>253</v>
      </c>
      <c r="BL283" s="63" t="s">
        <v>253</v>
      </c>
      <c r="BM283" s="63" t="s">
        <v>253</v>
      </c>
      <c r="BN283" s="63" t="s">
        <v>253</v>
      </c>
      <c r="BO283" s="63" t="s">
        <v>253</v>
      </c>
      <c r="BP283" s="63" t="s">
        <v>253</v>
      </c>
      <c r="BQ283" s="63" t="s">
        <v>253</v>
      </c>
      <c r="BR283" s="64"/>
      <c r="BS283" s="69" t="s">
        <v>253</v>
      </c>
      <c r="BT283" s="63" t="s">
        <v>253</v>
      </c>
      <c r="BU283" s="63" t="s">
        <v>253</v>
      </c>
      <c r="BV283" s="64"/>
      <c r="BW283" s="69" t="s">
        <v>253</v>
      </c>
      <c r="BX283" s="63" t="s">
        <v>253</v>
      </c>
      <c r="BY283" s="63" t="s">
        <v>253</v>
      </c>
      <c r="BZ283" s="63" t="s">
        <v>253</v>
      </c>
      <c r="CA283" s="64" t="s">
        <v>253</v>
      </c>
    </row>
    <row r="284" spans="60:79" x14ac:dyDescent="0.25">
      <c r="BH284" s="98" t="s">
        <v>253</v>
      </c>
      <c r="BI284" s="69" t="s">
        <v>164</v>
      </c>
      <c r="BJ284" s="64" t="s">
        <v>164</v>
      </c>
      <c r="BK284" s="69" t="s">
        <v>253</v>
      </c>
      <c r="BL284" s="63" t="s">
        <v>253</v>
      </c>
      <c r="BM284" s="63" t="s">
        <v>253</v>
      </c>
      <c r="BN284" s="63" t="s">
        <v>253</v>
      </c>
      <c r="BO284" s="63" t="s">
        <v>253</v>
      </c>
      <c r="BP284" s="63" t="s">
        <v>253</v>
      </c>
      <c r="BQ284" s="63" t="s">
        <v>253</v>
      </c>
      <c r="BR284" s="64"/>
      <c r="BS284" s="69" t="s">
        <v>253</v>
      </c>
      <c r="BT284" s="63" t="s">
        <v>253</v>
      </c>
      <c r="BU284" s="63" t="s">
        <v>253</v>
      </c>
      <c r="BV284" s="64"/>
      <c r="BW284" s="69" t="s">
        <v>253</v>
      </c>
      <c r="BX284" s="63" t="s">
        <v>253</v>
      </c>
      <c r="BY284" s="63" t="s">
        <v>253</v>
      </c>
      <c r="BZ284" s="63" t="s">
        <v>253</v>
      </c>
      <c r="CA284" s="64" t="s">
        <v>253</v>
      </c>
    </row>
    <row r="285" spans="60:79" x14ac:dyDescent="0.25">
      <c r="BH285" s="98" t="s">
        <v>253</v>
      </c>
      <c r="BI285" s="69" t="s">
        <v>164</v>
      </c>
      <c r="BJ285" s="64" t="s">
        <v>164</v>
      </c>
      <c r="BK285" s="69" t="s">
        <v>253</v>
      </c>
      <c r="BL285" s="63" t="s">
        <v>253</v>
      </c>
      <c r="BM285" s="63" t="s">
        <v>253</v>
      </c>
      <c r="BN285" s="63" t="s">
        <v>253</v>
      </c>
      <c r="BO285" s="63" t="s">
        <v>253</v>
      </c>
      <c r="BP285" s="63" t="s">
        <v>253</v>
      </c>
      <c r="BQ285" s="63" t="s">
        <v>253</v>
      </c>
      <c r="BR285" s="64"/>
      <c r="BS285" s="69" t="s">
        <v>253</v>
      </c>
      <c r="BT285" s="63" t="s">
        <v>253</v>
      </c>
      <c r="BU285" s="63" t="s">
        <v>253</v>
      </c>
      <c r="BV285" s="64"/>
      <c r="BW285" s="69" t="s">
        <v>253</v>
      </c>
      <c r="BX285" s="63" t="s">
        <v>253</v>
      </c>
      <c r="BY285" s="63" t="s">
        <v>253</v>
      </c>
      <c r="BZ285" s="63" t="s">
        <v>253</v>
      </c>
      <c r="CA285" s="64" t="s">
        <v>253</v>
      </c>
    </row>
    <row r="286" spans="60:79" x14ac:dyDescent="0.25">
      <c r="BH286" s="98" t="s">
        <v>253</v>
      </c>
      <c r="BI286" s="69" t="s">
        <v>164</v>
      </c>
      <c r="BJ286" s="64" t="s">
        <v>164</v>
      </c>
      <c r="BK286" s="69" t="s">
        <v>253</v>
      </c>
      <c r="BL286" s="63" t="s">
        <v>253</v>
      </c>
      <c r="BM286" s="63" t="s">
        <v>253</v>
      </c>
      <c r="BN286" s="63" t="s">
        <v>253</v>
      </c>
      <c r="BO286" s="63" t="s">
        <v>253</v>
      </c>
      <c r="BP286" s="63" t="s">
        <v>253</v>
      </c>
      <c r="BQ286" s="63" t="s">
        <v>253</v>
      </c>
      <c r="BR286" s="64"/>
      <c r="BS286" s="69" t="s">
        <v>253</v>
      </c>
      <c r="BT286" s="63" t="s">
        <v>253</v>
      </c>
      <c r="BU286" s="63" t="s">
        <v>253</v>
      </c>
      <c r="BV286" s="64"/>
      <c r="BW286" s="69" t="s">
        <v>253</v>
      </c>
      <c r="BX286" s="63" t="s">
        <v>253</v>
      </c>
      <c r="BY286" s="63" t="s">
        <v>253</v>
      </c>
      <c r="BZ286" s="63" t="s">
        <v>253</v>
      </c>
      <c r="CA286" s="64" t="s">
        <v>253</v>
      </c>
    </row>
    <row r="287" spans="60:79" x14ac:dyDescent="0.25">
      <c r="BH287" s="98" t="s">
        <v>253</v>
      </c>
      <c r="BI287" s="69" t="s">
        <v>164</v>
      </c>
      <c r="BJ287" s="64" t="s">
        <v>164</v>
      </c>
      <c r="BK287" s="69" t="s">
        <v>253</v>
      </c>
      <c r="BL287" s="63" t="s">
        <v>253</v>
      </c>
      <c r="BM287" s="63" t="s">
        <v>253</v>
      </c>
      <c r="BN287" s="63" t="s">
        <v>253</v>
      </c>
      <c r="BO287" s="63" t="s">
        <v>253</v>
      </c>
      <c r="BP287" s="63" t="s">
        <v>253</v>
      </c>
      <c r="BQ287" s="63" t="s">
        <v>253</v>
      </c>
      <c r="BR287" s="64"/>
      <c r="BS287" s="69" t="s">
        <v>253</v>
      </c>
      <c r="BT287" s="63" t="s">
        <v>253</v>
      </c>
      <c r="BU287" s="63" t="s">
        <v>253</v>
      </c>
      <c r="BV287" s="64"/>
      <c r="BW287" s="69" t="s">
        <v>253</v>
      </c>
      <c r="BX287" s="63" t="s">
        <v>253</v>
      </c>
      <c r="BY287" s="63" t="s">
        <v>253</v>
      </c>
      <c r="BZ287" s="63" t="s">
        <v>253</v>
      </c>
      <c r="CA287" s="64" t="s">
        <v>253</v>
      </c>
    </row>
    <row r="288" spans="60:79" x14ac:dyDescent="0.25">
      <c r="BH288" s="98" t="s">
        <v>253</v>
      </c>
      <c r="BI288" s="69" t="s">
        <v>164</v>
      </c>
      <c r="BJ288" s="64" t="s">
        <v>164</v>
      </c>
      <c r="BK288" s="69" t="s">
        <v>253</v>
      </c>
      <c r="BL288" s="63" t="s">
        <v>253</v>
      </c>
      <c r="BM288" s="63" t="s">
        <v>253</v>
      </c>
      <c r="BN288" s="63" t="s">
        <v>253</v>
      </c>
      <c r="BO288" s="63" t="s">
        <v>253</v>
      </c>
      <c r="BP288" s="63" t="s">
        <v>253</v>
      </c>
      <c r="BQ288" s="63" t="s">
        <v>253</v>
      </c>
      <c r="BR288" s="64"/>
      <c r="BS288" s="69" t="s">
        <v>253</v>
      </c>
      <c r="BT288" s="63" t="s">
        <v>253</v>
      </c>
      <c r="BU288" s="63" t="s">
        <v>253</v>
      </c>
      <c r="BV288" s="64"/>
      <c r="BW288" s="69" t="s">
        <v>253</v>
      </c>
      <c r="BX288" s="63" t="s">
        <v>253</v>
      </c>
      <c r="BY288" s="63" t="s">
        <v>253</v>
      </c>
      <c r="BZ288" s="63" t="s">
        <v>253</v>
      </c>
      <c r="CA288" s="64" t="s">
        <v>253</v>
      </c>
    </row>
    <row r="289" spans="60:79" x14ac:dyDescent="0.25">
      <c r="BH289" s="98" t="s">
        <v>253</v>
      </c>
      <c r="BI289" s="69" t="s">
        <v>164</v>
      </c>
      <c r="BJ289" s="64" t="s">
        <v>164</v>
      </c>
      <c r="BK289" s="69" t="s">
        <v>253</v>
      </c>
      <c r="BL289" s="63" t="s">
        <v>253</v>
      </c>
      <c r="BM289" s="63" t="s">
        <v>253</v>
      </c>
      <c r="BN289" s="63" t="s">
        <v>253</v>
      </c>
      <c r="BO289" s="63" t="s">
        <v>253</v>
      </c>
      <c r="BP289" s="63" t="s">
        <v>253</v>
      </c>
      <c r="BQ289" s="63" t="s">
        <v>253</v>
      </c>
      <c r="BR289" s="64"/>
      <c r="BS289" s="69" t="s">
        <v>253</v>
      </c>
      <c r="BT289" s="63" t="s">
        <v>253</v>
      </c>
      <c r="BU289" s="63" t="s">
        <v>253</v>
      </c>
      <c r="BV289" s="64"/>
      <c r="BW289" s="69" t="s">
        <v>253</v>
      </c>
      <c r="BX289" s="63" t="s">
        <v>253</v>
      </c>
      <c r="BY289" s="63" t="s">
        <v>253</v>
      </c>
      <c r="BZ289" s="63" t="s">
        <v>253</v>
      </c>
      <c r="CA289" s="64" t="s">
        <v>253</v>
      </c>
    </row>
    <row r="290" spans="60:79" x14ac:dyDescent="0.25">
      <c r="BH290" s="98" t="s">
        <v>253</v>
      </c>
      <c r="BI290" s="69" t="s">
        <v>164</v>
      </c>
      <c r="BJ290" s="64" t="s">
        <v>164</v>
      </c>
      <c r="BK290" s="69" t="s">
        <v>253</v>
      </c>
      <c r="BL290" s="63" t="s">
        <v>253</v>
      </c>
      <c r="BM290" s="63" t="s">
        <v>253</v>
      </c>
      <c r="BN290" s="63" t="s">
        <v>253</v>
      </c>
      <c r="BO290" s="63" t="s">
        <v>253</v>
      </c>
      <c r="BP290" s="63" t="s">
        <v>253</v>
      </c>
      <c r="BQ290" s="63" t="s">
        <v>253</v>
      </c>
      <c r="BR290" s="64"/>
      <c r="BS290" s="69" t="s">
        <v>253</v>
      </c>
      <c r="BT290" s="63" t="s">
        <v>253</v>
      </c>
      <c r="BU290" s="63" t="s">
        <v>253</v>
      </c>
      <c r="BV290" s="64"/>
      <c r="BW290" s="69" t="s">
        <v>253</v>
      </c>
      <c r="BX290" s="63" t="s">
        <v>253</v>
      </c>
      <c r="BY290" s="63" t="s">
        <v>253</v>
      </c>
      <c r="BZ290" s="63" t="s">
        <v>253</v>
      </c>
      <c r="CA290" s="64" t="s">
        <v>253</v>
      </c>
    </row>
    <row r="291" spans="60:79" x14ac:dyDescent="0.25">
      <c r="BH291" s="98" t="s">
        <v>253</v>
      </c>
      <c r="BI291" s="69" t="s">
        <v>164</v>
      </c>
      <c r="BJ291" s="64" t="s">
        <v>164</v>
      </c>
      <c r="BK291" s="69" t="s">
        <v>253</v>
      </c>
      <c r="BL291" s="63" t="s">
        <v>253</v>
      </c>
      <c r="BM291" s="63" t="s">
        <v>253</v>
      </c>
      <c r="BN291" s="63" t="s">
        <v>253</v>
      </c>
      <c r="BO291" s="63" t="s">
        <v>253</v>
      </c>
      <c r="BP291" s="63" t="s">
        <v>253</v>
      </c>
      <c r="BQ291" s="63" t="s">
        <v>253</v>
      </c>
      <c r="BR291" s="64"/>
      <c r="BS291" s="69" t="s">
        <v>253</v>
      </c>
      <c r="BT291" s="63" t="s">
        <v>253</v>
      </c>
      <c r="BU291" s="63" t="s">
        <v>253</v>
      </c>
      <c r="BV291" s="64"/>
      <c r="BW291" s="69" t="s">
        <v>253</v>
      </c>
      <c r="BX291" s="63" t="s">
        <v>253</v>
      </c>
      <c r="BY291" s="63" t="s">
        <v>253</v>
      </c>
      <c r="BZ291" s="63" t="s">
        <v>253</v>
      </c>
      <c r="CA291" s="64" t="s">
        <v>253</v>
      </c>
    </row>
    <row r="292" spans="60:79" x14ac:dyDescent="0.25">
      <c r="BH292" s="98" t="s">
        <v>253</v>
      </c>
      <c r="BI292" s="69" t="s">
        <v>164</v>
      </c>
      <c r="BJ292" s="64" t="s">
        <v>164</v>
      </c>
      <c r="BK292" s="69" t="s">
        <v>253</v>
      </c>
      <c r="BL292" s="63" t="s">
        <v>253</v>
      </c>
      <c r="BM292" s="63" t="s">
        <v>253</v>
      </c>
      <c r="BN292" s="63" t="s">
        <v>253</v>
      </c>
      <c r="BO292" s="63" t="s">
        <v>253</v>
      </c>
      <c r="BP292" s="63" t="s">
        <v>253</v>
      </c>
      <c r="BQ292" s="63" t="s">
        <v>253</v>
      </c>
      <c r="BR292" s="64"/>
      <c r="BS292" s="69" t="s">
        <v>253</v>
      </c>
      <c r="BT292" s="63" t="s">
        <v>253</v>
      </c>
      <c r="BU292" s="63" t="s">
        <v>253</v>
      </c>
      <c r="BV292" s="64"/>
      <c r="BW292" s="69" t="s">
        <v>253</v>
      </c>
      <c r="BX292" s="63" t="s">
        <v>253</v>
      </c>
      <c r="BY292" s="63" t="s">
        <v>253</v>
      </c>
      <c r="BZ292" s="63" t="s">
        <v>253</v>
      </c>
      <c r="CA292" s="64" t="s">
        <v>253</v>
      </c>
    </row>
    <row r="293" spans="60:79" x14ac:dyDescent="0.25">
      <c r="BH293" s="98" t="s">
        <v>253</v>
      </c>
      <c r="BI293" s="69" t="s">
        <v>164</v>
      </c>
      <c r="BJ293" s="64" t="s">
        <v>164</v>
      </c>
      <c r="BK293" s="69" t="s">
        <v>253</v>
      </c>
      <c r="BL293" s="63" t="s">
        <v>253</v>
      </c>
      <c r="BM293" s="63" t="s">
        <v>253</v>
      </c>
      <c r="BN293" s="63" t="s">
        <v>253</v>
      </c>
      <c r="BO293" s="63" t="s">
        <v>253</v>
      </c>
      <c r="BP293" s="63" t="s">
        <v>253</v>
      </c>
      <c r="BQ293" s="63" t="s">
        <v>253</v>
      </c>
      <c r="BR293" s="64"/>
      <c r="BS293" s="69" t="s">
        <v>253</v>
      </c>
      <c r="BT293" s="63" t="s">
        <v>253</v>
      </c>
      <c r="BU293" s="63" t="s">
        <v>253</v>
      </c>
      <c r="BV293" s="64"/>
      <c r="BW293" s="69" t="s">
        <v>253</v>
      </c>
      <c r="BX293" s="63" t="s">
        <v>253</v>
      </c>
      <c r="BY293" s="63" t="s">
        <v>253</v>
      </c>
      <c r="BZ293" s="63" t="s">
        <v>253</v>
      </c>
      <c r="CA293" s="64" t="s">
        <v>253</v>
      </c>
    </row>
    <row r="294" spans="60:79" x14ac:dyDescent="0.25">
      <c r="BH294" s="98" t="s">
        <v>253</v>
      </c>
      <c r="BI294" s="69" t="s">
        <v>164</v>
      </c>
      <c r="BJ294" s="64" t="s">
        <v>164</v>
      </c>
      <c r="BK294" s="69" t="s">
        <v>253</v>
      </c>
      <c r="BL294" s="63" t="s">
        <v>253</v>
      </c>
      <c r="BM294" s="63" t="s">
        <v>253</v>
      </c>
      <c r="BN294" s="63" t="s">
        <v>253</v>
      </c>
      <c r="BO294" s="63" t="s">
        <v>253</v>
      </c>
      <c r="BP294" s="63" t="s">
        <v>253</v>
      </c>
      <c r="BQ294" s="63" t="s">
        <v>253</v>
      </c>
      <c r="BR294" s="64"/>
      <c r="BS294" s="69" t="s">
        <v>253</v>
      </c>
      <c r="BT294" s="63" t="s">
        <v>253</v>
      </c>
      <c r="BU294" s="63" t="s">
        <v>253</v>
      </c>
      <c r="BV294" s="64"/>
      <c r="BW294" s="69" t="s">
        <v>253</v>
      </c>
      <c r="BX294" s="63" t="s">
        <v>253</v>
      </c>
      <c r="BY294" s="63" t="s">
        <v>253</v>
      </c>
      <c r="BZ294" s="63" t="s">
        <v>253</v>
      </c>
      <c r="CA294" s="64" t="s">
        <v>253</v>
      </c>
    </row>
    <row r="295" spans="60:79" x14ac:dyDescent="0.25">
      <c r="BH295" s="98" t="s">
        <v>253</v>
      </c>
      <c r="BI295" s="69" t="s">
        <v>164</v>
      </c>
      <c r="BJ295" s="64" t="s">
        <v>164</v>
      </c>
      <c r="BK295" s="69" t="s">
        <v>253</v>
      </c>
      <c r="BL295" s="63" t="s">
        <v>253</v>
      </c>
      <c r="BM295" s="63" t="s">
        <v>253</v>
      </c>
      <c r="BN295" s="63" t="s">
        <v>253</v>
      </c>
      <c r="BO295" s="63" t="s">
        <v>253</v>
      </c>
      <c r="BP295" s="63" t="s">
        <v>253</v>
      </c>
      <c r="BQ295" s="63" t="s">
        <v>253</v>
      </c>
      <c r="BR295" s="64"/>
      <c r="BS295" s="69" t="s">
        <v>253</v>
      </c>
      <c r="BT295" s="63" t="s">
        <v>253</v>
      </c>
      <c r="BU295" s="63" t="s">
        <v>253</v>
      </c>
      <c r="BV295" s="64"/>
      <c r="BW295" s="69" t="s">
        <v>253</v>
      </c>
      <c r="BX295" s="63" t="s">
        <v>253</v>
      </c>
      <c r="BY295" s="63" t="s">
        <v>253</v>
      </c>
      <c r="BZ295" s="63" t="s">
        <v>253</v>
      </c>
      <c r="CA295" s="64" t="s">
        <v>253</v>
      </c>
    </row>
    <row r="296" spans="60:79" x14ac:dyDescent="0.25">
      <c r="BH296" s="98" t="s">
        <v>253</v>
      </c>
      <c r="BI296" s="69" t="s">
        <v>164</v>
      </c>
      <c r="BJ296" s="64" t="s">
        <v>164</v>
      </c>
      <c r="BK296" s="69" t="s">
        <v>253</v>
      </c>
      <c r="BL296" s="63" t="s">
        <v>253</v>
      </c>
      <c r="BM296" s="63" t="s">
        <v>253</v>
      </c>
      <c r="BN296" s="63" t="s">
        <v>253</v>
      </c>
      <c r="BO296" s="63" t="s">
        <v>253</v>
      </c>
      <c r="BP296" s="63" t="s">
        <v>253</v>
      </c>
      <c r="BQ296" s="63" t="s">
        <v>253</v>
      </c>
      <c r="BR296" s="64"/>
      <c r="BS296" s="69" t="s">
        <v>253</v>
      </c>
      <c r="BT296" s="63" t="s">
        <v>253</v>
      </c>
      <c r="BU296" s="63" t="s">
        <v>253</v>
      </c>
      <c r="BV296" s="64"/>
      <c r="BW296" s="69" t="s">
        <v>253</v>
      </c>
      <c r="BX296" s="63" t="s">
        <v>253</v>
      </c>
      <c r="BY296" s="63" t="s">
        <v>253</v>
      </c>
      <c r="BZ296" s="63" t="s">
        <v>253</v>
      </c>
      <c r="CA296" s="64" t="s">
        <v>253</v>
      </c>
    </row>
    <row r="297" spans="60:79" x14ac:dyDescent="0.25">
      <c r="BH297" s="98" t="s">
        <v>253</v>
      </c>
      <c r="BI297" s="69" t="s">
        <v>164</v>
      </c>
      <c r="BJ297" s="64" t="s">
        <v>164</v>
      </c>
      <c r="BK297" s="69" t="s">
        <v>253</v>
      </c>
      <c r="BL297" s="63" t="s">
        <v>253</v>
      </c>
      <c r="BM297" s="63" t="s">
        <v>253</v>
      </c>
      <c r="BN297" s="63" t="s">
        <v>253</v>
      </c>
      <c r="BO297" s="63" t="s">
        <v>253</v>
      </c>
      <c r="BP297" s="63" t="s">
        <v>253</v>
      </c>
      <c r="BQ297" s="63" t="s">
        <v>253</v>
      </c>
      <c r="BR297" s="64"/>
      <c r="BS297" s="69" t="s">
        <v>253</v>
      </c>
      <c r="BT297" s="63" t="s">
        <v>253</v>
      </c>
      <c r="BU297" s="63" t="s">
        <v>253</v>
      </c>
      <c r="BV297" s="64"/>
      <c r="BW297" s="69" t="s">
        <v>253</v>
      </c>
      <c r="BX297" s="63" t="s">
        <v>253</v>
      </c>
      <c r="BY297" s="63" t="s">
        <v>253</v>
      </c>
      <c r="BZ297" s="63" t="s">
        <v>253</v>
      </c>
      <c r="CA297" s="64" t="s">
        <v>253</v>
      </c>
    </row>
    <row r="298" spans="60:79" x14ac:dyDescent="0.25">
      <c r="BH298" s="98" t="s">
        <v>253</v>
      </c>
      <c r="BI298" s="69" t="s">
        <v>164</v>
      </c>
      <c r="BJ298" s="64" t="s">
        <v>164</v>
      </c>
      <c r="BK298" s="69" t="s">
        <v>253</v>
      </c>
      <c r="BL298" s="63" t="s">
        <v>253</v>
      </c>
      <c r="BM298" s="63" t="s">
        <v>253</v>
      </c>
      <c r="BN298" s="63" t="s">
        <v>253</v>
      </c>
      <c r="BO298" s="63" t="s">
        <v>253</v>
      </c>
      <c r="BP298" s="63" t="s">
        <v>253</v>
      </c>
      <c r="BQ298" s="63" t="s">
        <v>253</v>
      </c>
      <c r="BR298" s="64"/>
      <c r="BS298" s="69" t="s">
        <v>253</v>
      </c>
      <c r="BT298" s="63" t="s">
        <v>253</v>
      </c>
      <c r="BU298" s="63" t="s">
        <v>253</v>
      </c>
      <c r="BV298" s="64"/>
      <c r="BW298" s="69" t="s">
        <v>253</v>
      </c>
      <c r="BX298" s="63" t="s">
        <v>253</v>
      </c>
      <c r="BY298" s="63" t="s">
        <v>253</v>
      </c>
      <c r="BZ298" s="63" t="s">
        <v>253</v>
      </c>
      <c r="CA298" s="64" t="s">
        <v>253</v>
      </c>
    </row>
    <row r="299" spans="60:79" x14ac:dyDescent="0.25">
      <c r="BH299" s="98" t="s">
        <v>253</v>
      </c>
      <c r="BI299" s="69" t="s">
        <v>164</v>
      </c>
      <c r="BJ299" s="64" t="s">
        <v>164</v>
      </c>
      <c r="BK299" s="69" t="s">
        <v>253</v>
      </c>
      <c r="BL299" s="63" t="s">
        <v>253</v>
      </c>
      <c r="BM299" s="63" t="s">
        <v>253</v>
      </c>
      <c r="BN299" s="63" t="s">
        <v>253</v>
      </c>
      <c r="BO299" s="63" t="s">
        <v>253</v>
      </c>
      <c r="BP299" s="63" t="s">
        <v>253</v>
      </c>
      <c r="BQ299" s="63" t="s">
        <v>253</v>
      </c>
      <c r="BR299" s="64"/>
      <c r="BS299" s="69" t="s">
        <v>253</v>
      </c>
      <c r="BT299" s="63" t="s">
        <v>253</v>
      </c>
      <c r="BU299" s="63" t="s">
        <v>253</v>
      </c>
      <c r="BV299" s="64"/>
      <c r="BW299" s="69" t="s">
        <v>253</v>
      </c>
      <c r="BX299" s="63" t="s">
        <v>253</v>
      </c>
      <c r="BY299" s="63" t="s">
        <v>253</v>
      </c>
      <c r="BZ299" s="63" t="s">
        <v>253</v>
      </c>
      <c r="CA299" s="64" t="s">
        <v>253</v>
      </c>
    </row>
    <row r="300" spans="60:79" x14ac:dyDescent="0.25">
      <c r="BH300" s="98" t="s">
        <v>253</v>
      </c>
      <c r="BI300" s="69" t="s">
        <v>164</v>
      </c>
      <c r="BJ300" s="64" t="s">
        <v>164</v>
      </c>
      <c r="BK300" s="69" t="s">
        <v>253</v>
      </c>
      <c r="BL300" s="63" t="s">
        <v>253</v>
      </c>
      <c r="BM300" s="63" t="s">
        <v>253</v>
      </c>
      <c r="BN300" s="63" t="s">
        <v>253</v>
      </c>
      <c r="BO300" s="63" t="s">
        <v>253</v>
      </c>
      <c r="BP300" s="63" t="s">
        <v>253</v>
      </c>
      <c r="BQ300" s="63" t="s">
        <v>253</v>
      </c>
      <c r="BR300" s="64"/>
      <c r="BS300" s="69" t="s">
        <v>253</v>
      </c>
      <c r="BT300" s="63" t="s">
        <v>253</v>
      </c>
      <c r="BU300" s="63" t="s">
        <v>253</v>
      </c>
      <c r="BV300" s="64"/>
      <c r="BW300" s="69" t="s">
        <v>253</v>
      </c>
      <c r="BX300" s="63" t="s">
        <v>253</v>
      </c>
      <c r="BY300" s="63" t="s">
        <v>253</v>
      </c>
      <c r="BZ300" s="63" t="s">
        <v>253</v>
      </c>
      <c r="CA300" s="64" t="s">
        <v>253</v>
      </c>
    </row>
    <row r="301" spans="60:79" x14ac:dyDescent="0.25">
      <c r="BH301" s="98" t="s">
        <v>253</v>
      </c>
      <c r="BI301" s="69" t="s">
        <v>164</v>
      </c>
      <c r="BJ301" s="64" t="s">
        <v>164</v>
      </c>
      <c r="BK301" s="69" t="s">
        <v>253</v>
      </c>
      <c r="BL301" s="63" t="s">
        <v>253</v>
      </c>
      <c r="BM301" s="63" t="s">
        <v>253</v>
      </c>
      <c r="BN301" s="63" t="s">
        <v>253</v>
      </c>
      <c r="BO301" s="63" t="s">
        <v>253</v>
      </c>
      <c r="BP301" s="63" t="s">
        <v>253</v>
      </c>
      <c r="BQ301" s="63" t="s">
        <v>253</v>
      </c>
      <c r="BR301" s="64"/>
      <c r="BS301" s="69" t="s">
        <v>253</v>
      </c>
      <c r="BT301" s="63" t="s">
        <v>253</v>
      </c>
      <c r="BU301" s="63" t="s">
        <v>253</v>
      </c>
      <c r="BV301" s="64"/>
      <c r="BW301" s="69" t="s">
        <v>253</v>
      </c>
      <c r="BX301" s="63" t="s">
        <v>253</v>
      </c>
      <c r="BY301" s="63" t="s">
        <v>253</v>
      </c>
      <c r="BZ301" s="63" t="s">
        <v>253</v>
      </c>
      <c r="CA301" s="64" t="s">
        <v>253</v>
      </c>
    </row>
    <row r="302" spans="60:79" x14ac:dyDescent="0.25">
      <c r="BH302" s="98" t="s">
        <v>253</v>
      </c>
      <c r="BI302" s="69" t="s">
        <v>164</v>
      </c>
      <c r="BJ302" s="64" t="s">
        <v>164</v>
      </c>
      <c r="BK302" s="69" t="s">
        <v>253</v>
      </c>
      <c r="BL302" s="63" t="s">
        <v>253</v>
      </c>
      <c r="BM302" s="63" t="s">
        <v>253</v>
      </c>
      <c r="BN302" s="63" t="s">
        <v>253</v>
      </c>
      <c r="BO302" s="63" t="s">
        <v>253</v>
      </c>
      <c r="BP302" s="63" t="s">
        <v>253</v>
      </c>
      <c r="BQ302" s="63" t="s">
        <v>253</v>
      </c>
      <c r="BR302" s="64"/>
      <c r="BS302" s="69" t="s">
        <v>253</v>
      </c>
      <c r="BT302" s="63" t="s">
        <v>253</v>
      </c>
      <c r="BU302" s="63" t="s">
        <v>253</v>
      </c>
      <c r="BV302" s="64"/>
      <c r="BW302" s="69" t="s">
        <v>253</v>
      </c>
      <c r="BX302" s="63" t="s">
        <v>253</v>
      </c>
      <c r="BY302" s="63" t="s">
        <v>253</v>
      </c>
      <c r="BZ302" s="63" t="s">
        <v>253</v>
      </c>
      <c r="CA302" s="64" t="s">
        <v>253</v>
      </c>
    </row>
    <row r="303" spans="60:79" x14ac:dyDescent="0.25">
      <c r="BH303" s="98" t="s">
        <v>253</v>
      </c>
      <c r="BI303" s="69" t="s">
        <v>164</v>
      </c>
      <c r="BJ303" s="64" t="s">
        <v>164</v>
      </c>
      <c r="BK303" s="69" t="s">
        <v>253</v>
      </c>
      <c r="BL303" s="63" t="s">
        <v>253</v>
      </c>
      <c r="BM303" s="63" t="s">
        <v>253</v>
      </c>
      <c r="BN303" s="63" t="s">
        <v>253</v>
      </c>
      <c r="BO303" s="63" t="s">
        <v>253</v>
      </c>
      <c r="BP303" s="63" t="s">
        <v>253</v>
      </c>
      <c r="BQ303" s="63" t="s">
        <v>253</v>
      </c>
      <c r="BR303" s="64"/>
      <c r="BS303" s="69" t="s">
        <v>253</v>
      </c>
      <c r="BT303" s="63" t="s">
        <v>253</v>
      </c>
      <c r="BU303" s="63" t="s">
        <v>253</v>
      </c>
      <c r="BV303" s="64"/>
      <c r="BW303" s="69" t="s">
        <v>253</v>
      </c>
      <c r="BX303" s="63" t="s">
        <v>253</v>
      </c>
      <c r="BY303" s="63" t="s">
        <v>253</v>
      </c>
      <c r="BZ303" s="63" t="s">
        <v>253</v>
      </c>
      <c r="CA303" s="64" t="s">
        <v>253</v>
      </c>
    </row>
    <row r="304" spans="60:79" x14ac:dyDescent="0.25">
      <c r="BH304" s="98" t="s">
        <v>253</v>
      </c>
      <c r="BI304" s="69" t="s">
        <v>164</v>
      </c>
      <c r="BJ304" s="64" t="s">
        <v>164</v>
      </c>
      <c r="BK304" s="69" t="s">
        <v>253</v>
      </c>
      <c r="BL304" s="63" t="s">
        <v>253</v>
      </c>
      <c r="BM304" s="63" t="s">
        <v>253</v>
      </c>
      <c r="BN304" s="63" t="s">
        <v>253</v>
      </c>
      <c r="BO304" s="63" t="s">
        <v>253</v>
      </c>
      <c r="BP304" s="63" t="s">
        <v>253</v>
      </c>
      <c r="BQ304" s="63" t="s">
        <v>253</v>
      </c>
      <c r="BR304" s="64"/>
      <c r="BS304" s="69" t="s">
        <v>253</v>
      </c>
      <c r="BT304" s="63" t="s">
        <v>253</v>
      </c>
      <c r="BU304" s="63" t="s">
        <v>253</v>
      </c>
      <c r="BV304" s="64"/>
      <c r="BW304" s="69" t="s">
        <v>253</v>
      </c>
      <c r="BX304" s="63" t="s">
        <v>253</v>
      </c>
      <c r="BY304" s="63" t="s">
        <v>253</v>
      </c>
      <c r="BZ304" s="63" t="s">
        <v>253</v>
      </c>
      <c r="CA304" s="64" t="s">
        <v>253</v>
      </c>
    </row>
    <row r="305" spans="60:79" x14ac:dyDescent="0.25">
      <c r="BH305" s="98" t="s">
        <v>253</v>
      </c>
      <c r="BI305" s="69" t="s">
        <v>164</v>
      </c>
      <c r="BJ305" s="64" t="s">
        <v>164</v>
      </c>
      <c r="BK305" s="69" t="s">
        <v>253</v>
      </c>
      <c r="BL305" s="63" t="s">
        <v>253</v>
      </c>
      <c r="BM305" s="63" t="s">
        <v>253</v>
      </c>
      <c r="BN305" s="63" t="s">
        <v>253</v>
      </c>
      <c r="BO305" s="63" t="s">
        <v>253</v>
      </c>
      <c r="BP305" s="63" t="s">
        <v>253</v>
      </c>
      <c r="BQ305" s="63" t="s">
        <v>253</v>
      </c>
      <c r="BR305" s="64"/>
      <c r="BS305" s="69" t="s">
        <v>253</v>
      </c>
      <c r="BT305" s="63" t="s">
        <v>253</v>
      </c>
      <c r="BU305" s="63" t="s">
        <v>253</v>
      </c>
      <c r="BV305" s="64"/>
      <c r="BW305" s="69" t="s">
        <v>253</v>
      </c>
      <c r="BX305" s="63" t="s">
        <v>253</v>
      </c>
      <c r="BY305" s="63" t="s">
        <v>253</v>
      </c>
      <c r="BZ305" s="63" t="s">
        <v>253</v>
      </c>
      <c r="CA305" s="64" t="s">
        <v>253</v>
      </c>
    </row>
    <row r="306" spans="60:79" x14ac:dyDescent="0.25">
      <c r="BH306" s="98" t="s">
        <v>253</v>
      </c>
      <c r="BI306" s="69" t="s">
        <v>164</v>
      </c>
      <c r="BJ306" s="64" t="s">
        <v>164</v>
      </c>
      <c r="BK306" s="69" t="s">
        <v>253</v>
      </c>
      <c r="BL306" s="63" t="s">
        <v>253</v>
      </c>
      <c r="BM306" s="63" t="s">
        <v>253</v>
      </c>
      <c r="BN306" s="63" t="s">
        <v>253</v>
      </c>
      <c r="BO306" s="63" t="s">
        <v>253</v>
      </c>
      <c r="BP306" s="63" t="s">
        <v>253</v>
      </c>
      <c r="BQ306" s="63" t="s">
        <v>253</v>
      </c>
      <c r="BR306" s="64"/>
      <c r="BS306" s="69" t="s">
        <v>253</v>
      </c>
      <c r="BT306" s="63" t="s">
        <v>253</v>
      </c>
      <c r="BU306" s="63" t="s">
        <v>253</v>
      </c>
      <c r="BV306" s="64"/>
      <c r="BW306" s="69" t="s">
        <v>253</v>
      </c>
      <c r="BX306" s="63" t="s">
        <v>253</v>
      </c>
      <c r="BY306" s="63" t="s">
        <v>253</v>
      </c>
      <c r="BZ306" s="63" t="s">
        <v>253</v>
      </c>
      <c r="CA306" s="64" t="s">
        <v>253</v>
      </c>
    </row>
    <row r="307" spans="60:79" x14ac:dyDescent="0.25">
      <c r="BH307" s="98" t="s">
        <v>253</v>
      </c>
      <c r="BI307" s="69" t="s">
        <v>164</v>
      </c>
      <c r="BJ307" s="64" t="s">
        <v>164</v>
      </c>
      <c r="BK307" s="69" t="s">
        <v>253</v>
      </c>
      <c r="BL307" s="63" t="s">
        <v>253</v>
      </c>
      <c r="BM307" s="63" t="s">
        <v>253</v>
      </c>
      <c r="BN307" s="63" t="s">
        <v>253</v>
      </c>
      <c r="BO307" s="63" t="s">
        <v>253</v>
      </c>
      <c r="BP307" s="63" t="s">
        <v>253</v>
      </c>
      <c r="BQ307" s="63" t="s">
        <v>253</v>
      </c>
      <c r="BR307" s="64"/>
      <c r="BS307" s="69" t="s">
        <v>253</v>
      </c>
      <c r="BT307" s="63" t="s">
        <v>253</v>
      </c>
      <c r="BU307" s="63" t="s">
        <v>253</v>
      </c>
      <c r="BV307" s="64"/>
      <c r="BW307" s="69" t="s">
        <v>253</v>
      </c>
      <c r="BX307" s="63" t="s">
        <v>253</v>
      </c>
      <c r="BY307" s="63" t="s">
        <v>253</v>
      </c>
      <c r="BZ307" s="63" t="s">
        <v>253</v>
      </c>
      <c r="CA307" s="64" t="s">
        <v>253</v>
      </c>
    </row>
    <row r="308" spans="60:79" x14ac:dyDescent="0.25">
      <c r="BH308" s="98" t="s">
        <v>253</v>
      </c>
      <c r="BI308" s="69" t="s">
        <v>164</v>
      </c>
      <c r="BJ308" s="64" t="s">
        <v>164</v>
      </c>
      <c r="BK308" s="69" t="s">
        <v>253</v>
      </c>
      <c r="BL308" s="63" t="s">
        <v>253</v>
      </c>
      <c r="BM308" s="63" t="s">
        <v>253</v>
      </c>
      <c r="BN308" s="63" t="s">
        <v>253</v>
      </c>
      <c r="BO308" s="63" t="s">
        <v>253</v>
      </c>
      <c r="BP308" s="63" t="s">
        <v>253</v>
      </c>
      <c r="BQ308" s="63" t="s">
        <v>253</v>
      </c>
      <c r="BR308" s="64"/>
      <c r="BS308" s="69" t="s">
        <v>253</v>
      </c>
      <c r="BT308" s="63" t="s">
        <v>253</v>
      </c>
      <c r="BU308" s="63" t="s">
        <v>253</v>
      </c>
      <c r="BV308" s="64"/>
      <c r="BW308" s="69" t="s">
        <v>253</v>
      </c>
      <c r="BX308" s="63" t="s">
        <v>253</v>
      </c>
      <c r="BY308" s="63" t="s">
        <v>253</v>
      </c>
      <c r="BZ308" s="63" t="s">
        <v>253</v>
      </c>
      <c r="CA308" s="64" t="s">
        <v>253</v>
      </c>
    </row>
    <row r="309" spans="60:79" x14ac:dyDescent="0.25">
      <c r="BH309" s="98" t="s">
        <v>253</v>
      </c>
      <c r="BI309" s="69" t="s">
        <v>164</v>
      </c>
      <c r="BJ309" s="64" t="s">
        <v>164</v>
      </c>
      <c r="BK309" s="69" t="s">
        <v>253</v>
      </c>
      <c r="BL309" s="63" t="s">
        <v>253</v>
      </c>
      <c r="BM309" s="63" t="s">
        <v>253</v>
      </c>
      <c r="BN309" s="63" t="s">
        <v>253</v>
      </c>
      <c r="BO309" s="63" t="s">
        <v>253</v>
      </c>
      <c r="BP309" s="63" t="s">
        <v>253</v>
      </c>
      <c r="BQ309" s="63" t="s">
        <v>253</v>
      </c>
      <c r="BR309" s="64"/>
      <c r="BS309" s="69" t="s">
        <v>253</v>
      </c>
      <c r="BT309" s="63" t="s">
        <v>253</v>
      </c>
      <c r="BU309" s="63" t="s">
        <v>253</v>
      </c>
      <c r="BV309" s="64"/>
      <c r="BW309" s="69" t="s">
        <v>253</v>
      </c>
      <c r="BX309" s="63" t="s">
        <v>253</v>
      </c>
      <c r="BY309" s="63" t="s">
        <v>253</v>
      </c>
      <c r="BZ309" s="63" t="s">
        <v>253</v>
      </c>
      <c r="CA309" s="64" t="s">
        <v>253</v>
      </c>
    </row>
    <row r="310" spans="60:79" x14ac:dyDescent="0.25">
      <c r="BH310" s="113" t="s">
        <v>253</v>
      </c>
      <c r="BI310" s="68" t="s">
        <v>164</v>
      </c>
      <c r="BJ310" s="61" t="s">
        <v>164</v>
      </c>
      <c r="BK310" s="68" t="s">
        <v>253</v>
      </c>
      <c r="BL310" s="60" t="s">
        <v>253</v>
      </c>
      <c r="BM310" s="60" t="s">
        <v>253</v>
      </c>
      <c r="BN310" s="60" t="s">
        <v>253</v>
      </c>
      <c r="BO310" s="60" t="s">
        <v>253</v>
      </c>
      <c r="BP310" s="60" t="s">
        <v>253</v>
      </c>
      <c r="BQ310" s="60" t="s">
        <v>253</v>
      </c>
      <c r="BR310" s="61"/>
      <c r="BS310" s="68" t="s">
        <v>253</v>
      </c>
      <c r="BT310" s="60" t="s">
        <v>253</v>
      </c>
      <c r="BU310" s="60" t="s">
        <v>253</v>
      </c>
      <c r="BV310" s="61"/>
      <c r="BW310" s="68" t="s">
        <v>253</v>
      </c>
      <c r="BX310" s="60" t="s">
        <v>253</v>
      </c>
      <c r="BY310" s="60" t="s">
        <v>253</v>
      </c>
      <c r="BZ310" s="60" t="s">
        <v>253</v>
      </c>
      <c r="CA310" s="61" t="s">
        <v>253</v>
      </c>
    </row>
  </sheetData>
  <sheetProtection sheet="1" objects="1" scenarios="1"/>
  <mergeCells count="175">
    <mergeCell ref="S57:U57"/>
    <mergeCell ref="P56:R56"/>
    <mergeCell ref="T43:U43"/>
    <mergeCell ref="I50:L50"/>
    <mergeCell ref="AR51:AV51"/>
    <mergeCell ref="AR52:AV52"/>
    <mergeCell ref="P49:S49"/>
    <mergeCell ref="T49:U49"/>
    <mergeCell ref="P50:S50"/>
    <mergeCell ref="T50:U50"/>
    <mergeCell ref="P52:U52"/>
    <mergeCell ref="X52:Y52"/>
    <mergeCell ref="AD52:AE52"/>
    <mergeCell ref="AB52:AC52"/>
    <mergeCell ref="Z52:AA52"/>
    <mergeCell ref="AF52:AI52"/>
    <mergeCell ref="P55:R55"/>
    <mergeCell ref="P54:R54"/>
    <mergeCell ref="P53:R53"/>
    <mergeCell ref="S56:U56"/>
    <mergeCell ref="S55:U55"/>
    <mergeCell ref="S54:U54"/>
    <mergeCell ref="S53:U53"/>
    <mergeCell ref="P57:R57"/>
    <mergeCell ref="T41:U41"/>
    <mergeCell ref="P45:U45"/>
    <mergeCell ref="P48:S48"/>
    <mergeCell ref="T48:U48"/>
    <mergeCell ref="T31:U31"/>
    <mergeCell ref="P32:S32"/>
    <mergeCell ref="T34:U34"/>
    <mergeCell ref="P35:S35"/>
    <mergeCell ref="T35:U35"/>
    <mergeCell ref="P31:S31"/>
    <mergeCell ref="T32:U32"/>
    <mergeCell ref="T47:U47"/>
    <mergeCell ref="P44:S44"/>
    <mergeCell ref="T44:U44"/>
    <mergeCell ref="P46:S46"/>
    <mergeCell ref="T46:U46"/>
    <mergeCell ref="P41:S41"/>
    <mergeCell ref="P40:S40"/>
    <mergeCell ref="T40:U40"/>
    <mergeCell ref="P34:S34"/>
    <mergeCell ref="P47:S47"/>
    <mergeCell ref="P38:U38"/>
    <mergeCell ref="P39:S39"/>
    <mergeCell ref="T39:U39"/>
    <mergeCell ref="A50:D50"/>
    <mergeCell ref="E50:H50"/>
    <mergeCell ref="BS3:BV3"/>
    <mergeCell ref="BK3:BR3"/>
    <mergeCell ref="AY3:AY4"/>
    <mergeCell ref="AX3:AX4"/>
    <mergeCell ref="AW3:AW4"/>
    <mergeCell ref="AV3:AV4"/>
    <mergeCell ref="AU3:AU4"/>
    <mergeCell ref="AT3:AT4"/>
    <mergeCell ref="AS3:AS4"/>
    <mergeCell ref="AR3:AR4"/>
    <mergeCell ref="P42:S42"/>
    <mergeCell ref="AN3:AP3"/>
    <mergeCell ref="G3:K3"/>
    <mergeCell ref="L3:N3"/>
    <mergeCell ref="T42:U42"/>
    <mergeCell ref="P43:S43"/>
    <mergeCell ref="P36:S36"/>
    <mergeCell ref="T36:U36"/>
    <mergeCell ref="AT5:AT18"/>
    <mergeCell ref="AU22:AV22"/>
    <mergeCell ref="P3:Q3"/>
    <mergeCell ref="R3:U3"/>
    <mergeCell ref="BH2:CA2"/>
    <mergeCell ref="A1:N1"/>
    <mergeCell ref="P1:U1"/>
    <mergeCell ref="AR1:AY1"/>
    <mergeCell ref="BA1:BF1"/>
    <mergeCell ref="BA3:BD3"/>
    <mergeCell ref="BE3:BF3"/>
    <mergeCell ref="A3:F3"/>
    <mergeCell ref="BW3:CA3"/>
    <mergeCell ref="BI3:BJ3"/>
    <mergeCell ref="BH1:CA1"/>
    <mergeCell ref="W3:W4"/>
    <mergeCell ref="W1:AP1"/>
    <mergeCell ref="Y4:Z4"/>
    <mergeCell ref="AS5:AS18"/>
    <mergeCell ref="AR5:AR18"/>
    <mergeCell ref="Y3:AE3"/>
    <mergeCell ref="AF3:AM3"/>
    <mergeCell ref="P11:U11"/>
    <mergeCell ref="AU5:AU18"/>
    <mergeCell ref="P16:U16"/>
    <mergeCell ref="P33:S33"/>
    <mergeCell ref="T33:U33"/>
    <mergeCell ref="AR20:AV20"/>
    <mergeCell ref="P30:U30"/>
    <mergeCell ref="AS22:AT22"/>
    <mergeCell ref="X3:X4"/>
    <mergeCell ref="P58:R58"/>
    <mergeCell ref="R89:U89"/>
    <mergeCell ref="R90:U90"/>
    <mergeCell ref="P66:U66"/>
    <mergeCell ref="P67:U67"/>
    <mergeCell ref="P63:U63"/>
    <mergeCell ref="P64:U64"/>
    <mergeCell ref="S61:U61"/>
    <mergeCell ref="P61:R61"/>
    <mergeCell ref="P68:U68"/>
    <mergeCell ref="P82:U82"/>
    <mergeCell ref="P83:U83"/>
    <mergeCell ref="P84:U84"/>
    <mergeCell ref="P85:U85"/>
    <mergeCell ref="P79:U79"/>
    <mergeCell ref="S60:U60"/>
    <mergeCell ref="S59:U59"/>
    <mergeCell ref="S58:U58"/>
    <mergeCell ref="P59:R59"/>
    <mergeCell ref="R100:S100"/>
    <mergeCell ref="R99:S99"/>
    <mergeCell ref="R98:S98"/>
    <mergeCell ref="R97:S97"/>
    <mergeCell ref="P81:U81"/>
    <mergeCell ref="P80:U80"/>
    <mergeCell ref="P60:R60"/>
    <mergeCell ref="P75:R75"/>
    <mergeCell ref="P76:R76"/>
    <mergeCell ref="P77:R77"/>
    <mergeCell ref="S77:U77"/>
    <mergeCell ref="S76:U76"/>
    <mergeCell ref="S75:U75"/>
    <mergeCell ref="S74:U74"/>
    <mergeCell ref="P74:R74"/>
    <mergeCell ref="P73:U73"/>
    <mergeCell ref="P70:U70"/>
    <mergeCell ref="P71:U71"/>
    <mergeCell ref="P87:U87"/>
    <mergeCell ref="P90:Q90"/>
    <mergeCell ref="P89:Q89"/>
    <mergeCell ref="P88:Q88"/>
    <mergeCell ref="R88:U88"/>
    <mergeCell ref="P91:Q91"/>
    <mergeCell ref="P92:Q92"/>
    <mergeCell ref="P93:Q93"/>
    <mergeCell ref="P94:Q94"/>
    <mergeCell ref="R91:U91"/>
    <mergeCell ref="R92:U92"/>
    <mergeCell ref="R93:U93"/>
    <mergeCell ref="R94:U94"/>
    <mergeCell ref="R95:U95"/>
    <mergeCell ref="P95:Q95"/>
    <mergeCell ref="R96:S96"/>
    <mergeCell ref="P115:U115"/>
    <mergeCell ref="P114:U114"/>
    <mergeCell ref="P113:U113"/>
    <mergeCell ref="P112:U112"/>
    <mergeCell ref="P111:U111"/>
    <mergeCell ref="P110:U110"/>
    <mergeCell ref="P102:U102"/>
    <mergeCell ref="P103:U103"/>
    <mergeCell ref="P104:U104"/>
    <mergeCell ref="P105:U105"/>
    <mergeCell ref="P106:U106"/>
    <mergeCell ref="P107:U107"/>
    <mergeCell ref="P108:U108"/>
    <mergeCell ref="T96:U96"/>
    <mergeCell ref="T97:U97"/>
    <mergeCell ref="T98:U98"/>
    <mergeCell ref="T99:U99"/>
    <mergeCell ref="T100:U100"/>
    <mergeCell ref="P96:Q96"/>
    <mergeCell ref="P97:Q97"/>
    <mergeCell ref="P98:Q98"/>
    <mergeCell ref="P99:Q99"/>
    <mergeCell ref="P100:Q100"/>
  </mergeCells>
  <conditionalFormatting sqref="AA2:AE2">
    <cfRule type="cellIs" dxfId="0" priority="1" stopIfTrue="1" operator="equal">
      <formula>0</formula>
    </cfRule>
  </conditionalFormatting>
  <dataValidations disablePrompts="1" count="1">
    <dataValidation type="list" allowBlank="1" showInputMessage="1" showErrorMessage="1" sqref="C1 GL1 QH1 AAD1 AJZ1 ATV1 BDR1 BNN1 BXJ1 CHF1 CRB1 DAX1 DKT1 DUP1 EEL1 EOH1 EYD1 FHZ1 FRV1 GBR1 GLN1 GVJ1 HFF1 HPB1 HYX1 IIT1 ISP1 JCL1 JMH1 JWD1 KFZ1 KPV1 KZR1 LJN1 LTJ1 MDF1 MNB1 MWX1 NGT1 NQP1 OAL1 OKH1 OUD1 PDZ1 PNV1 PXR1 QHN1 QRJ1 RBF1 RLB1 RUX1 SET1 SOP1 SYL1 TIH1 TSD1 UBZ1 ULV1 UVR1 VFN1 VPJ1 VZF1 WJB1 WSX1 C65374 GL65537 QH65537 AAD65537 AJZ65537 ATV65537 BDR65537 BNN65537 BXJ65537 CHF65537 CRB65537 DAX65537 DKT65537 DUP65537 EEL65537 EOH65537 EYD65537 FHZ65537 FRV65537 GBR65537 GLN65537 GVJ65537 HFF65537 HPB65537 HYX65537 IIT65537 ISP65537 JCL65537 JMH65537 JWD65537 KFZ65537 KPV65537 KZR65537 LJN65537 LTJ65537 MDF65537 MNB65537 MWX65537 NGT65537 NQP65537 OAL65537 OKH65537 OUD65537 PDZ65537 PNV65537 PXR65537 QHN65537 QRJ65537 RBF65537 RLB65537 RUX65537 SET65537 SOP65537 SYL65537 TIH65537 TSD65537 UBZ65537 ULV65537 UVR65537 VFN65537 VPJ65537 VZF65537 WJB65537 WSX65537 C130910 GL131073 QH131073 AAD131073 AJZ131073 ATV131073 BDR131073 BNN131073 BXJ131073 CHF131073 CRB131073 DAX131073 DKT131073 DUP131073 EEL131073 EOH131073 EYD131073 FHZ131073 FRV131073 GBR131073 GLN131073 GVJ131073 HFF131073 HPB131073 HYX131073 IIT131073 ISP131073 JCL131073 JMH131073 JWD131073 KFZ131073 KPV131073 KZR131073 LJN131073 LTJ131073 MDF131073 MNB131073 MWX131073 NGT131073 NQP131073 OAL131073 OKH131073 OUD131073 PDZ131073 PNV131073 PXR131073 QHN131073 QRJ131073 RBF131073 RLB131073 RUX131073 SET131073 SOP131073 SYL131073 TIH131073 TSD131073 UBZ131073 ULV131073 UVR131073 VFN131073 VPJ131073 VZF131073 WJB131073 WSX131073 C196446 GL196609 QH196609 AAD196609 AJZ196609 ATV196609 BDR196609 BNN196609 BXJ196609 CHF196609 CRB196609 DAX196609 DKT196609 DUP196609 EEL196609 EOH196609 EYD196609 FHZ196609 FRV196609 GBR196609 GLN196609 GVJ196609 HFF196609 HPB196609 HYX196609 IIT196609 ISP196609 JCL196609 JMH196609 JWD196609 KFZ196609 KPV196609 KZR196609 LJN196609 LTJ196609 MDF196609 MNB196609 MWX196609 NGT196609 NQP196609 OAL196609 OKH196609 OUD196609 PDZ196609 PNV196609 PXR196609 QHN196609 QRJ196609 RBF196609 RLB196609 RUX196609 SET196609 SOP196609 SYL196609 TIH196609 TSD196609 UBZ196609 ULV196609 UVR196609 VFN196609 VPJ196609 VZF196609 WJB196609 WSX196609 C261982 GL262145 QH262145 AAD262145 AJZ262145 ATV262145 BDR262145 BNN262145 BXJ262145 CHF262145 CRB262145 DAX262145 DKT262145 DUP262145 EEL262145 EOH262145 EYD262145 FHZ262145 FRV262145 GBR262145 GLN262145 GVJ262145 HFF262145 HPB262145 HYX262145 IIT262145 ISP262145 JCL262145 JMH262145 JWD262145 KFZ262145 KPV262145 KZR262145 LJN262145 LTJ262145 MDF262145 MNB262145 MWX262145 NGT262145 NQP262145 OAL262145 OKH262145 OUD262145 PDZ262145 PNV262145 PXR262145 QHN262145 QRJ262145 RBF262145 RLB262145 RUX262145 SET262145 SOP262145 SYL262145 TIH262145 TSD262145 UBZ262145 ULV262145 UVR262145 VFN262145 VPJ262145 VZF262145 WJB262145 WSX262145 C327518 GL327681 QH327681 AAD327681 AJZ327681 ATV327681 BDR327681 BNN327681 BXJ327681 CHF327681 CRB327681 DAX327681 DKT327681 DUP327681 EEL327681 EOH327681 EYD327681 FHZ327681 FRV327681 GBR327681 GLN327681 GVJ327681 HFF327681 HPB327681 HYX327681 IIT327681 ISP327681 JCL327681 JMH327681 JWD327681 KFZ327681 KPV327681 KZR327681 LJN327681 LTJ327681 MDF327681 MNB327681 MWX327681 NGT327681 NQP327681 OAL327681 OKH327681 OUD327681 PDZ327681 PNV327681 PXR327681 QHN327681 QRJ327681 RBF327681 RLB327681 RUX327681 SET327681 SOP327681 SYL327681 TIH327681 TSD327681 UBZ327681 ULV327681 UVR327681 VFN327681 VPJ327681 VZF327681 WJB327681 WSX327681 C393054 GL393217 QH393217 AAD393217 AJZ393217 ATV393217 BDR393217 BNN393217 BXJ393217 CHF393217 CRB393217 DAX393217 DKT393217 DUP393217 EEL393217 EOH393217 EYD393217 FHZ393217 FRV393217 GBR393217 GLN393217 GVJ393217 HFF393217 HPB393217 HYX393217 IIT393217 ISP393217 JCL393217 JMH393217 JWD393217 KFZ393217 KPV393217 KZR393217 LJN393217 LTJ393217 MDF393217 MNB393217 MWX393217 NGT393217 NQP393217 OAL393217 OKH393217 OUD393217 PDZ393217 PNV393217 PXR393217 QHN393217 QRJ393217 RBF393217 RLB393217 RUX393217 SET393217 SOP393217 SYL393217 TIH393217 TSD393217 UBZ393217 ULV393217 UVR393217 VFN393217 VPJ393217 VZF393217 WJB393217 WSX393217 C458590 GL458753 QH458753 AAD458753 AJZ458753 ATV458753 BDR458753 BNN458753 BXJ458753 CHF458753 CRB458753 DAX458753 DKT458753 DUP458753 EEL458753 EOH458753 EYD458753 FHZ458753 FRV458753 GBR458753 GLN458753 GVJ458753 HFF458753 HPB458753 HYX458753 IIT458753 ISP458753 JCL458753 JMH458753 JWD458753 KFZ458753 KPV458753 KZR458753 LJN458753 LTJ458753 MDF458753 MNB458753 MWX458753 NGT458753 NQP458753 OAL458753 OKH458753 OUD458753 PDZ458753 PNV458753 PXR458753 QHN458753 QRJ458753 RBF458753 RLB458753 RUX458753 SET458753 SOP458753 SYL458753 TIH458753 TSD458753 UBZ458753 ULV458753 UVR458753 VFN458753 VPJ458753 VZF458753 WJB458753 WSX458753 C524126 GL524289 QH524289 AAD524289 AJZ524289 ATV524289 BDR524289 BNN524289 BXJ524289 CHF524289 CRB524289 DAX524289 DKT524289 DUP524289 EEL524289 EOH524289 EYD524289 FHZ524289 FRV524289 GBR524289 GLN524289 GVJ524289 HFF524289 HPB524289 HYX524289 IIT524289 ISP524289 JCL524289 JMH524289 JWD524289 KFZ524289 KPV524289 KZR524289 LJN524289 LTJ524289 MDF524289 MNB524289 MWX524289 NGT524289 NQP524289 OAL524289 OKH524289 OUD524289 PDZ524289 PNV524289 PXR524289 QHN524289 QRJ524289 RBF524289 RLB524289 RUX524289 SET524289 SOP524289 SYL524289 TIH524289 TSD524289 UBZ524289 ULV524289 UVR524289 VFN524289 VPJ524289 VZF524289 WJB524289 WSX524289 C589662 GL589825 QH589825 AAD589825 AJZ589825 ATV589825 BDR589825 BNN589825 BXJ589825 CHF589825 CRB589825 DAX589825 DKT589825 DUP589825 EEL589825 EOH589825 EYD589825 FHZ589825 FRV589825 GBR589825 GLN589825 GVJ589825 HFF589825 HPB589825 HYX589825 IIT589825 ISP589825 JCL589825 JMH589825 JWD589825 KFZ589825 KPV589825 KZR589825 LJN589825 LTJ589825 MDF589825 MNB589825 MWX589825 NGT589825 NQP589825 OAL589825 OKH589825 OUD589825 PDZ589825 PNV589825 PXR589825 QHN589825 QRJ589825 RBF589825 RLB589825 RUX589825 SET589825 SOP589825 SYL589825 TIH589825 TSD589825 UBZ589825 ULV589825 UVR589825 VFN589825 VPJ589825 VZF589825 WJB589825 WSX589825 C655198 GL655361 QH655361 AAD655361 AJZ655361 ATV655361 BDR655361 BNN655361 BXJ655361 CHF655361 CRB655361 DAX655361 DKT655361 DUP655361 EEL655361 EOH655361 EYD655361 FHZ655361 FRV655361 GBR655361 GLN655361 GVJ655361 HFF655361 HPB655361 HYX655361 IIT655361 ISP655361 JCL655361 JMH655361 JWD655361 KFZ655361 KPV655361 KZR655361 LJN655361 LTJ655361 MDF655361 MNB655361 MWX655361 NGT655361 NQP655361 OAL655361 OKH655361 OUD655361 PDZ655361 PNV655361 PXR655361 QHN655361 QRJ655361 RBF655361 RLB655361 RUX655361 SET655361 SOP655361 SYL655361 TIH655361 TSD655361 UBZ655361 ULV655361 UVR655361 VFN655361 VPJ655361 VZF655361 WJB655361 WSX655361 C720734 GL720897 QH720897 AAD720897 AJZ720897 ATV720897 BDR720897 BNN720897 BXJ720897 CHF720897 CRB720897 DAX720897 DKT720897 DUP720897 EEL720897 EOH720897 EYD720897 FHZ720897 FRV720897 GBR720897 GLN720897 GVJ720897 HFF720897 HPB720897 HYX720897 IIT720897 ISP720897 JCL720897 JMH720897 JWD720897 KFZ720897 KPV720897 KZR720897 LJN720897 LTJ720897 MDF720897 MNB720897 MWX720897 NGT720897 NQP720897 OAL720897 OKH720897 OUD720897 PDZ720897 PNV720897 PXR720897 QHN720897 QRJ720897 RBF720897 RLB720897 RUX720897 SET720897 SOP720897 SYL720897 TIH720897 TSD720897 UBZ720897 ULV720897 UVR720897 VFN720897 VPJ720897 VZF720897 WJB720897 WSX720897 C786270 GL786433 QH786433 AAD786433 AJZ786433 ATV786433 BDR786433 BNN786433 BXJ786433 CHF786433 CRB786433 DAX786433 DKT786433 DUP786433 EEL786433 EOH786433 EYD786433 FHZ786433 FRV786433 GBR786433 GLN786433 GVJ786433 HFF786433 HPB786433 HYX786433 IIT786433 ISP786433 JCL786433 JMH786433 JWD786433 KFZ786433 KPV786433 KZR786433 LJN786433 LTJ786433 MDF786433 MNB786433 MWX786433 NGT786433 NQP786433 OAL786433 OKH786433 OUD786433 PDZ786433 PNV786433 PXR786433 QHN786433 QRJ786433 RBF786433 RLB786433 RUX786433 SET786433 SOP786433 SYL786433 TIH786433 TSD786433 UBZ786433 ULV786433 UVR786433 VFN786433 VPJ786433 VZF786433 WJB786433 WSX786433 C851806 GL851969 QH851969 AAD851969 AJZ851969 ATV851969 BDR851969 BNN851969 BXJ851969 CHF851969 CRB851969 DAX851969 DKT851969 DUP851969 EEL851969 EOH851969 EYD851969 FHZ851969 FRV851969 GBR851969 GLN851969 GVJ851969 HFF851969 HPB851969 HYX851969 IIT851969 ISP851969 JCL851969 JMH851969 JWD851969 KFZ851969 KPV851969 KZR851969 LJN851969 LTJ851969 MDF851969 MNB851969 MWX851969 NGT851969 NQP851969 OAL851969 OKH851969 OUD851969 PDZ851969 PNV851969 PXR851969 QHN851969 QRJ851969 RBF851969 RLB851969 RUX851969 SET851969 SOP851969 SYL851969 TIH851969 TSD851969 UBZ851969 ULV851969 UVR851969 VFN851969 VPJ851969 VZF851969 WJB851969 WSX851969 C917342 GL917505 QH917505 AAD917505 AJZ917505 ATV917505 BDR917505 BNN917505 BXJ917505 CHF917505 CRB917505 DAX917505 DKT917505 DUP917505 EEL917505 EOH917505 EYD917505 FHZ917505 FRV917505 GBR917505 GLN917505 GVJ917505 HFF917505 HPB917505 HYX917505 IIT917505 ISP917505 JCL917505 JMH917505 JWD917505 KFZ917505 KPV917505 KZR917505 LJN917505 LTJ917505 MDF917505 MNB917505 MWX917505 NGT917505 NQP917505 OAL917505 OKH917505 OUD917505 PDZ917505 PNV917505 PXR917505 QHN917505 QRJ917505 RBF917505 RLB917505 RUX917505 SET917505 SOP917505 SYL917505 TIH917505 TSD917505 UBZ917505 ULV917505 UVR917505 VFN917505 VPJ917505 VZF917505 WJB917505 WSX917505 C982878 GL983041 QH983041 AAD983041 AJZ983041 ATV983041 BDR983041 BNN983041 BXJ983041 CHF983041 CRB983041 DAX983041 DKT983041 DUP983041 EEL983041 EOH983041 EYD983041 FHZ983041 FRV983041 GBR983041 GLN983041 GVJ983041 HFF983041 HPB983041 HYX983041 IIT983041 ISP983041 JCL983041 JMH983041 JWD983041 KFZ983041 KPV983041 KZR983041 LJN983041 LTJ983041 MDF983041 MNB983041 MWX983041 NGT983041 NQP983041 OAL983041 OKH983041 OUD983041 PDZ983041 PNV983041 PXR983041 QHN983041 QRJ983041 RBF983041 RLB983041 RUX983041 SET983041 SOP983041 SYL983041 TIH983041 TSD983041 UBZ983041 ULV983041 UVR983041 VFN983041 VPJ983041 VZF983041 WJB983041 WSX983041">
      <formula1>$L$1:$L$6</formula1>
    </dataValidation>
  </dataValidation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3">
    <pageSetUpPr fitToPage="1"/>
  </sheetPr>
  <dimension ref="A1:CG355"/>
  <sheetViews>
    <sheetView showGridLines="0" tabSelected="1" topLeftCell="B1" zoomScale="116" zoomScaleNormal="116" workbookViewId="0">
      <pane ySplit="6" topLeftCell="A7" activePane="bottomLeft" state="frozen"/>
      <selection activeCell="B1" sqref="B1"/>
      <selection pane="bottomLeft" activeCell="R1" sqref="R1:Y2"/>
    </sheetView>
  </sheetViews>
  <sheetFormatPr baseColWidth="10" defaultColWidth="3.85546875" defaultRowHeight="12.75" x14ac:dyDescent="0.25"/>
  <cols>
    <col min="1" max="1" width="3.85546875" style="42" hidden="1" customWidth="1"/>
    <col min="2" max="2" width="3.85546875" style="14" customWidth="1"/>
    <col min="3" max="5" width="3.85546875" style="14"/>
    <col min="6" max="6" width="3.85546875" style="14" customWidth="1"/>
    <col min="7" max="25" width="3.85546875" style="14"/>
    <col min="26" max="26" width="3.85546875" style="5" customWidth="1"/>
    <col min="27" max="29" width="3.85546875" style="5"/>
    <col min="30" max="30" width="3.85546875" style="5" customWidth="1"/>
    <col min="31" max="33" width="3.85546875" style="5"/>
    <col min="34" max="34" width="3.85546875" style="5" customWidth="1"/>
    <col min="35" max="48" width="3.85546875" style="5"/>
    <col min="49" max="49" width="3.85546875" style="5" customWidth="1"/>
    <col min="50" max="50" width="3.85546875" style="5"/>
    <col min="51" max="51" width="3.85546875" style="5" customWidth="1"/>
    <col min="52" max="54" width="3.85546875" style="5"/>
    <col min="55" max="58" width="3.85546875" style="2"/>
    <col min="59" max="75" width="3.85546875" style="5"/>
    <col min="76" max="77" width="3.85546875" style="2"/>
    <col min="78" max="16384" width="3.85546875" style="3"/>
  </cols>
  <sheetData>
    <row r="1" spans="1:85" ht="13.9" customHeight="1" x14ac:dyDescent="0.25">
      <c r="B1" s="12"/>
      <c r="C1" s="13"/>
      <c r="D1" s="13"/>
      <c r="E1" s="240" t="s">
        <v>84</v>
      </c>
      <c r="F1" s="241"/>
      <c r="G1" s="241"/>
      <c r="H1" s="241"/>
      <c r="I1" s="241"/>
      <c r="J1" s="241"/>
      <c r="K1" s="241"/>
      <c r="L1" s="241"/>
      <c r="M1" s="241"/>
      <c r="N1" s="241"/>
      <c r="O1" s="241"/>
      <c r="P1" s="241"/>
      <c r="Q1" s="241"/>
      <c r="R1" s="411" t="s">
        <v>238</v>
      </c>
      <c r="S1" s="411"/>
      <c r="T1" s="411"/>
      <c r="U1" s="411"/>
      <c r="V1" s="411"/>
      <c r="W1" s="411"/>
      <c r="X1" s="411"/>
      <c r="Y1" s="412"/>
      <c r="Z1" s="15"/>
      <c r="AA1" s="17"/>
      <c r="AB1" s="17"/>
      <c r="AC1" s="19"/>
      <c r="AD1" s="19"/>
      <c r="AE1" s="19"/>
      <c r="AF1" s="19"/>
      <c r="AG1" s="17"/>
      <c r="AH1" s="17"/>
      <c r="AI1" s="17"/>
      <c r="AJ1" s="17"/>
      <c r="AK1" s="17"/>
      <c r="AL1" s="17"/>
      <c r="AM1" s="17"/>
      <c r="AN1" s="17"/>
      <c r="AO1" s="33"/>
      <c r="AP1" s="33"/>
      <c r="AQ1" s="33"/>
      <c r="AR1" s="33"/>
      <c r="AS1" s="33"/>
      <c r="AT1" s="33"/>
      <c r="AU1" s="33"/>
      <c r="AV1" s="17"/>
      <c r="AW1" s="17" t="s">
        <v>85</v>
      </c>
      <c r="AX1" s="17" t="s">
        <v>86</v>
      </c>
      <c r="AY1" s="17" t="s">
        <v>87</v>
      </c>
      <c r="AZ1" s="4" t="s">
        <v>88</v>
      </c>
      <c r="BA1" s="4"/>
      <c r="BB1" s="4"/>
      <c r="BC1" s="5"/>
      <c r="BD1" s="4"/>
      <c r="BE1" s="4"/>
      <c r="BF1" s="5"/>
      <c r="BG1" s="4"/>
      <c r="BH1" s="4"/>
      <c r="BJ1" s="6"/>
      <c r="BK1" s="6"/>
    </row>
    <row r="2" spans="1:85" ht="13.9" customHeight="1" x14ac:dyDescent="0.25">
      <c r="B2" s="9"/>
      <c r="C2" s="10"/>
      <c r="D2" s="10"/>
      <c r="E2" s="242"/>
      <c r="F2" s="243"/>
      <c r="G2" s="243"/>
      <c r="H2" s="243"/>
      <c r="I2" s="243"/>
      <c r="J2" s="243"/>
      <c r="K2" s="243"/>
      <c r="L2" s="243"/>
      <c r="M2" s="243"/>
      <c r="N2" s="243"/>
      <c r="O2" s="243"/>
      <c r="P2" s="243"/>
      <c r="Q2" s="243"/>
      <c r="R2" s="413"/>
      <c r="S2" s="413"/>
      <c r="T2" s="413"/>
      <c r="U2" s="413"/>
      <c r="V2" s="413"/>
      <c r="W2" s="413"/>
      <c r="X2" s="413"/>
      <c r="Y2" s="414"/>
      <c r="Z2" s="15"/>
      <c r="AA2" s="17"/>
      <c r="AB2" s="17"/>
      <c r="AC2" s="17"/>
      <c r="AD2" s="17"/>
      <c r="AE2" s="17"/>
      <c r="AF2" s="17"/>
      <c r="AG2" s="17"/>
      <c r="AH2" s="17"/>
      <c r="AI2" s="17"/>
      <c r="AJ2" s="17"/>
      <c r="AK2" s="17"/>
      <c r="AL2" s="17"/>
      <c r="AM2" s="17"/>
      <c r="AN2" s="17"/>
      <c r="AO2" s="17"/>
      <c r="AP2" s="17"/>
      <c r="AQ2" s="17"/>
      <c r="AR2" s="17"/>
      <c r="AS2" s="17"/>
      <c r="AT2" s="17"/>
      <c r="AU2" s="17"/>
      <c r="AV2" s="17" t="s">
        <v>51</v>
      </c>
      <c r="AW2" s="34" t="str">
        <f>Récap!T39</f>
        <v>Lycoming</v>
      </c>
      <c r="AX2" s="34" t="str">
        <f>AW2</f>
        <v>Lycoming</v>
      </c>
      <c r="AY2" s="35" t="str">
        <f>Récap!T46</f>
        <v>Sensenich</v>
      </c>
      <c r="AZ2" s="36" t="str">
        <f>AY2</f>
        <v>Sensenich</v>
      </c>
      <c r="BC2" s="5"/>
      <c r="BD2" s="5"/>
      <c r="BE2" s="5"/>
      <c r="BF2" s="5"/>
      <c r="BJ2" s="7"/>
      <c r="BK2" s="7"/>
    </row>
    <row r="3" spans="1:85" ht="13.9" customHeight="1" x14ac:dyDescent="0.25">
      <c r="B3" s="9"/>
      <c r="C3" s="10"/>
      <c r="D3" s="10"/>
      <c r="E3" s="10"/>
      <c r="F3" s="10"/>
      <c r="G3" s="10"/>
      <c r="H3" s="10"/>
      <c r="I3" s="10"/>
      <c r="J3" s="10"/>
      <c r="K3" s="10"/>
      <c r="L3" s="10"/>
      <c r="M3" s="10"/>
      <c r="N3" s="10"/>
      <c r="O3" s="10"/>
      <c r="P3" s="10"/>
      <c r="Q3" s="10"/>
      <c r="R3" s="10"/>
      <c r="S3" s="10"/>
      <c r="T3" s="10"/>
      <c r="U3" s="10"/>
      <c r="V3" s="10"/>
      <c r="W3" s="10"/>
      <c r="X3" s="10"/>
      <c r="Y3" s="11"/>
      <c r="Z3" s="15"/>
      <c r="AA3" s="17"/>
      <c r="AB3" s="17"/>
      <c r="AC3" s="17"/>
      <c r="AD3" s="17"/>
      <c r="AE3" s="17"/>
      <c r="AF3" s="17"/>
      <c r="AG3" s="17"/>
      <c r="AH3" s="17"/>
      <c r="AI3" s="17"/>
      <c r="AJ3" s="17"/>
      <c r="AK3" s="17"/>
      <c r="AL3" s="17"/>
      <c r="AM3" s="17"/>
      <c r="AN3" s="17"/>
      <c r="AO3" s="17"/>
      <c r="AP3" s="17"/>
      <c r="AQ3" s="17"/>
      <c r="AR3" s="17"/>
      <c r="AS3" s="17"/>
      <c r="AT3" s="17"/>
      <c r="AU3" s="17"/>
      <c r="AV3" s="17" t="s">
        <v>61</v>
      </c>
      <c r="AW3" s="34" t="str">
        <f>Récap!T40</f>
        <v>O-320-E2A</v>
      </c>
      <c r="AX3" s="34">
        <f>IF(ISERROR(VLOOKUP("Moteur",$AE:$AQ,9,FALSE)),"",VLOOKUP("Moteur",$AE:$AQ,9,FALSE))</f>
        <v>0</v>
      </c>
      <c r="AY3" s="35" t="str">
        <f>Récap!T47</f>
        <v>74DM6-0-56</v>
      </c>
      <c r="AZ3" s="36">
        <f>IF(ISERROR(VLOOKUP("Hélice",$AE:$AQ,9,FALSE)),"",VLOOKUP("Hélice",$AE:$AQ,9,FALSE))</f>
        <v>0</v>
      </c>
      <c r="BC3" s="5"/>
      <c r="BD3" s="5"/>
      <c r="BE3" s="5"/>
      <c r="BF3" s="5"/>
      <c r="BJ3" s="7"/>
      <c r="BK3" s="7"/>
    </row>
    <row r="4" spans="1:85" ht="13.9" customHeight="1" x14ac:dyDescent="0.25">
      <c r="B4" s="9"/>
      <c r="C4" s="10"/>
      <c r="D4" s="10"/>
      <c r="E4" s="152" t="s">
        <v>92</v>
      </c>
      <c r="F4" s="153"/>
      <c r="G4" s="153"/>
      <c r="H4" s="153"/>
      <c r="I4" s="153"/>
      <c r="J4" s="153"/>
      <c r="K4" s="153"/>
      <c r="L4" s="153"/>
      <c r="M4" s="153"/>
      <c r="N4" s="153"/>
      <c r="O4" s="153"/>
      <c r="P4" s="153"/>
      <c r="Q4" s="153"/>
      <c r="R4" s="153"/>
      <c r="S4" s="153"/>
      <c r="T4" s="153"/>
      <c r="U4" s="153"/>
      <c r="V4" s="153"/>
      <c r="W4" s="153"/>
      <c r="X4" s="153"/>
      <c r="Y4" s="154"/>
      <c r="Z4" s="15"/>
      <c r="AA4" s="17"/>
      <c r="AB4" s="17"/>
      <c r="AC4" s="17"/>
      <c r="AD4" s="17"/>
      <c r="AE4" s="17"/>
      <c r="AF4" s="17"/>
      <c r="AG4" s="17"/>
      <c r="AH4" s="17"/>
      <c r="AI4" s="17"/>
      <c r="AJ4" s="17"/>
      <c r="AK4" s="17"/>
      <c r="AL4" s="17"/>
      <c r="AM4" s="17"/>
      <c r="AN4" s="17"/>
      <c r="AO4" s="17"/>
      <c r="AP4" s="17"/>
      <c r="AQ4" s="17"/>
      <c r="AR4" s="17"/>
      <c r="AS4" s="17"/>
      <c r="AT4" s="17"/>
      <c r="AU4" s="17"/>
      <c r="AV4" s="17" t="s">
        <v>41</v>
      </c>
      <c r="AW4" s="34" t="str">
        <f>Récap!T41</f>
        <v>L-19951-27A</v>
      </c>
      <c r="AX4" s="34">
        <f>IF(ISERROR(VLOOKUP("Moteur",$AE:$AQ,10,FALSE)),"",VLOOKUP("Moteur",$AE:$AQ,10,FALSE))</f>
        <v>0</v>
      </c>
      <c r="AY4" s="35" t="str">
        <f>Récap!T48</f>
        <v>A-54663</v>
      </c>
      <c r="AZ4" s="36">
        <f>IF(ISERROR(VLOOKUP("Hélice",$AE:$AQ,10,FALSE)),"",VLOOKUP("Hélice",$AE:$AQ,10,FALSE))</f>
        <v>0</v>
      </c>
      <c r="BC4" s="5"/>
      <c r="BD4" s="5"/>
      <c r="BE4" s="5"/>
      <c r="BF4" s="5"/>
      <c r="BJ4" s="7"/>
      <c r="BK4" s="7"/>
    </row>
    <row r="5" spans="1:85" ht="13.9" customHeight="1" x14ac:dyDescent="0.25">
      <c r="B5" s="9"/>
      <c r="C5" s="10"/>
      <c r="D5" s="10"/>
      <c r="E5" s="237"/>
      <c r="F5" s="238"/>
      <c r="G5" s="238"/>
      <c r="H5" s="238"/>
      <c r="I5" s="238"/>
      <c r="J5" s="238"/>
      <c r="K5" s="238"/>
      <c r="L5" s="238"/>
      <c r="M5" s="238"/>
      <c r="N5" s="238"/>
      <c r="O5" s="238"/>
      <c r="P5" s="238"/>
      <c r="Q5" s="238"/>
      <c r="R5" s="238"/>
      <c r="S5" s="238"/>
      <c r="T5" s="238"/>
      <c r="U5" s="238"/>
      <c r="V5" s="238"/>
      <c r="W5" s="238"/>
      <c r="X5" s="238"/>
      <c r="Y5" s="239"/>
      <c r="Z5" s="15"/>
      <c r="AA5" s="17"/>
      <c r="AB5" s="17"/>
      <c r="AC5" s="17"/>
      <c r="AD5" s="17"/>
      <c r="AE5" s="17"/>
      <c r="AF5" s="17"/>
      <c r="AG5" s="17"/>
      <c r="AH5" s="17"/>
      <c r="AI5" s="17"/>
      <c r="AJ5" s="17"/>
      <c r="AK5" s="17"/>
      <c r="AL5" s="17"/>
      <c r="AM5" s="17"/>
      <c r="AN5" s="17"/>
      <c r="AO5" s="17"/>
      <c r="AP5" s="17"/>
      <c r="AQ5" s="17"/>
      <c r="AR5" s="17"/>
      <c r="AS5" s="17"/>
      <c r="AT5" s="17"/>
      <c r="AU5" s="17"/>
      <c r="AV5" s="17" t="s">
        <v>64</v>
      </c>
      <c r="AW5" s="15" t="str">
        <f>IF(Récap!$T43="Inc","Inc",Récap!$T43+$P$11-Récap!$T$36)</f>
        <v>Inc</v>
      </c>
      <c r="AX5" s="34">
        <f>IF(ISERROR(VLOOKUP("Moteur",$AE:$AQ,12,FALSE)),"",VLOOKUP("Moteur",$AE:$AQ,12,FALSE))</f>
        <v>0</v>
      </c>
      <c r="AY5" s="15" t="str">
        <f>IF(Récap!$T49="Inc","Inc",Récap!$T49+$P$11-Récap!$T$36)</f>
        <v>Inc</v>
      </c>
      <c r="AZ5" s="36">
        <f>IF(ISERROR(VLOOKUP("Hélice",$AE:$AQ,12,FALSE)),"",VLOOKUP("Hélice",$AE:$AQ,12,FALSE))</f>
        <v>0</v>
      </c>
      <c r="BC5" s="5"/>
      <c r="BD5" s="5"/>
      <c r="BE5" s="5"/>
      <c r="BF5" s="5"/>
      <c r="BJ5" s="7"/>
      <c r="BK5" s="7"/>
    </row>
    <row r="6" spans="1:85" ht="12.6" customHeight="1" x14ac:dyDescent="0.25">
      <c r="B6" s="9"/>
      <c r="C6" s="10"/>
      <c r="D6" s="10"/>
      <c r="E6" s="10"/>
      <c r="F6" s="10"/>
      <c r="G6" s="10"/>
      <c r="H6" s="10"/>
      <c r="I6" s="10"/>
      <c r="J6" s="10"/>
      <c r="K6" s="10"/>
      <c r="L6" s="10"/>
      <c r="M6" s="10"/>
      <c r="N6" s="10"/>
      <c r="O6" s="10"/>
      <c r="P6" s="10"/>
      <c r="Q6" s="10"/>
      <c r="R6" s="10"/>
      <c r="S6" s="10"/>
      <c r="T6" s="10"/>
      <c r="U6" s="10"/>
      <c r="V6" s="10"/>
      <c r="W6" s="10"/>
      <c r="X6" s="10"/>
      <c r="Y6" s="11"/>
      <c r="Z6" s="15"/>
      <c r="AA6" s="17"/>
      <c r="AB6" s="17"/>
      <c r="AC6" s="17"/>
      <c r="AD6" s="17"/>
      <c r="AE6" s="17"/>
      <c r="AF6" s="17"/>
      <c r="AG6" s="17"/>
      <c r="AH6" s="17"/>
      <c r="AI6" s="17"/>
      <c r="AJ6" s="17"/>
      <c r="AK6" s="17"/>
      <c r="AL6" s="17"/>
      <c r="AM6" s="17"/>
      <c r="AN6" s="17"/>
      <c r="AO6" s="17"/>
      <c r="AP6" s="17"/>
      <c r="AQ6" s="17"/>
      <c r="AR6" s="17"/>
      <c r="AS6" s="17"/>
      <c r="AT6" s="17"/>
      <c r="AU6" s="17"/>
      <c r="AV6" s="17" t="s">
        <v>65</v>
      </c>
      <c r="AW6" s="15">
        <f>IF(Récap!$T44="Inc","Inc",Récap!$T44+$P$11-Récap!$T$36)</f>
        <v>-9477.02</v>
      </c>
      <c r="AX6" s="34">
        <f>IF(ISERROR(VLOOKUP("Moteur",$AE:$AQ,11,FALSE)),"",VLOOKUP("Moteur",$AE:$AQ,11,FALSE))</f>
        <v>0</v>
      </c>
      <c r="AY6" s="15">
        <f>IF(Récap!$T50="Inc","Inc",Récap!$T50+$P$11-Récap!$T$36)</f>
        <v>-8983.5499999999993</v>
      </c>
      <c r="AZ6" s="36">
        <f>IF(ISERROR(VLOOKUP("Hélice",$AE:$AQ,11,FALSE)),"",VLOOKUP("Hélice",$AE:$AQ,11,FALSE))</f>
        <v>0</v>
      </c>
      <c r="BC6" s="5"/>
      <c r="BD6" s="5"/>
      <c r="BE6" s="5"/>
      <c r="BF6" s="5"/>
      <c r="BJ6" s="7"/>
      <c r="BK6" s="7"/>
    </row>
    <row r="7" spans="1:85" ht="12.6" customHeight="1" x14ac:dyDescent="0.25">
      <c r="B7" s="429" t="s">
        <v>95</v>
      </c>
      <c r="C7" s="430"/>
      <c r="D7" s="430"/>
      <c r="E7" s="430"/>
      <c r="F7" s="430"/>
      <c r="G7" s="430"/>
      <c r="H7" s="431"/>
      <c r="I7" s="432"/>
      <c r="J7" s="432"/>
      <c r="K7" s="432"/>
      <c r="L7" s="433"/>
      <c r="M7" s="434" t="s">
        <v>96</v>
      </c>
      <c r="N7" s="435"/>
      <c r="O7" s="435"/>
      <c r="P7" s="435"/>
      <c r="Q7" s="431"/>
      <c r="R7" s="432"/>
      <c r="S7" s="432"/>
      <c r="T7" s="432"/>
      <c r="U7" s="433"/>
      <c r="V7" s="436" t="s">
        <v>97</v>
      </c>
      <c r="W7" s="437"/>
      <c r="X7" s="438"/>
      <c r="Y7" s="439"/>
      <c r="Z7" s="15"/>
      <c r="AA7" s="17"/>
      <c r="AB7" s="17"/>
      <c r="AC7" s="17"/>
      <c r="AD7" s="17"/>
      <c r="AE7" s="17"/>
      <c r="AF7" s="17"/>
      <c r="AG7" s="17"/>
      <c r="AH7" s="17"/>
      <c r="AI7" s="17"/>
      <c r="AJ7" s="17"/>
      <c r="AK7" s="17"/>
      <c r="AL7" s="17"/>
      <c r="AM7" s="17"/>
      <c r="AN7" s="17"/>
      <c r="AO7" s="17"/>
      <c r="AP7" s="17"/>
      <c r="AQ7" s="17"/>
      <c r="AR7" s="17"/>
      <c r="AS7" s="17"/>
      <c r="AT7" s="17"/>
      <c r="AU7" s="17"/>
      <c r="AV7" s="17" t="s">
        <v>98</v>
      </c>
      <c r="AW7" s="15">
        <f>IF(AX3="",AW3,AX3)</f>
        <v>0</v>
      </c>
      <c r="AX7" s="15"/>
      <c r="AY7" s="15">
        <f>IF(AZ3="",AY3,AZ3)</f>
        <v>0</v>
      </c>
      <c r="BC7" s="5"/>
      <c r="BD7" s="5"/>
      <c r="BE7" s="5"/>
      <c r="BF7" s="5"/>
      <c r="BJ7" s="7"/>
      <c r="BK7" s="7"/>
    </row>
    <row r="8" spans="1:85" ht="12.6" customHeight="1" x14ac:dyDescent="0.25">
      <c r="B8" s="9"/>
      <c r="C8" s="10"/>
      <c r="D8" s="10"/>
      <c r="E8" s="10"/>
      <c r="F8" s="10"/>
      <c r="G8" s="10"/>
      <c r="H8" s="10"/>
      <c r="I8" s="10"/>
      <c r="J8" s="10"/>
      <c r="K8" s="10"/>
      <c r="L8" s="10"/>
      <c r="M8" s="10"/>
      <c r="N8" s="10"/>
      <c r="O8" s="10"/>
      <c r="P8" s="10"/>
      <c r="Q8" s="10"/>
      <c r="R8" s="10"/>
      <c r="S8" s="10"/>
      <c r="T8" s="10"/>
      <c r="U8" s="10"/>
      <c r="V8" s="10"/>
      <c r="W8" s="10"/>
      <c r="X8" s="10"/>
      <c r="Y8" s="11"/>
      <c r="Z8" s="20" t="s">
        <v>99</v>
      </c>
      <c r="AA8" s="20" t="e">
        <f ca="1">LEFT(CELL("nomfichier"),FIND("[",CELL("nomfichier"),1)-1)&amp;#REF!&amp;" - Dossier de travaux "&amp;RIGHT(LEFT(R1,7),4)&amp;"-"&amp;LEFT(R1,2)&amp;".pdf"</f>
        <v>#REF!</v>
      </c>
      <c r="AB8" s="20"/>
      <c r="AC8" s="20"/>
      <c r="AD8" s="20"/>
      <c r="AE8" s="20"/>
      <c r="AF8" s="20"/>
      <c r="AG8" s="20"/>
      <c r="AH8" s="20"/>
      <c r="AI8" s="20"/>
      <c r="AJ8" s="20"/>
      <c r="AK8" s="20"/>
      <c r="AL8" s="20"/>
      <c r="AM8" s="20"/>
      <c r="AN8" s="20"/>
      <c r="AO8" s="20"/>
      <c r="AP8" s="20"/>
      <c r="AQ8" s="20"/>
      <c r="AR8" s="20"/>
      <c r="AS8" s="20"/>
      <c r="AT8" s="20"/>
      <c r="AU8" s="20"/>
      <c r="AV8" s="17"/>
      <c r="AW8" s="15">
        <f>IF(AX4="",AW4,AX4)</f>
        <v>0</v>
      </c>
      <c r="AX8" s="15"/>
      <c r="AY8" s="15">
        <f>IF(AZ4="",AY4,AZ4)</f>
        <v>0</v>
      </c>
      <c r="BC8" s="5"/>
      <c r="BD8" s="5"/>
      <c r="BE8" s="5"/>
      <c r="BF8" s="5"/>
      <c r="BJ8" s="7"/>
      <c r="BK8" s="7"/>
    </row>
    <row r="9" spans="1:85" ht="12.6" customHeight="1" x14ac:dyDescent="0.25">
      <c r="A9" s="28"/>
      <c r="B9" s="245" t="s">
        <v>224</v>
      </c>
      <c r="C9" s="246"/>
      <c r="D9" s="246"/>
      <c r="E9" s="246"/>
      <c r="F9" s="246"/>
      <c r="G9" s="246"/>
      <c r="H9" s="246"/>
      <c r="I9" s="246"/>
      <c r="J9" s="246"/>
      <c r="K9" s="246"/>
      <c r="L9" s="246"/>
      <c r="M9" s="246"/>
      <c r="N9" s="246"/>
      <c r="O9" s="246"/>
      <c r="P9" s="246"/>
      <c r="Q9" s="246"/>
      <c r="R9" s="220"/>
      <c r="S9" s="220"/>
      <c r="T9" s="220"/>
      <c r="U9" s="220"/>
      <c r="V9" s="220"/>
      <c r="W9" s="220"/>
      <c r="X9" s="220"/>
      <c r="Y9" s="221"/>
      <c r="Z9" s="20" t="s">
        <v>100</v>
      </c>
      <c r="AA9" s="20" t="e">
        <f ca="1">LEFT(CELL("nomfichier"),FIND("Mecanique",CELL("nomfichier"),1)-1)&amp;"Mecanique\Agrement G (Manu)\Archives dossiers\"&amp;#REF!&amp;" - Alternate TBO "&amp;RIGHT(LEFT(R1,7),4)&amp;"-"&amp;LEFT(R1,2)&amp;".pdf"</f>
        <v>#REF!</v>
      </c>
      <c r="AB9" s="20"/>
      <c r="AC9" s="20"/>
      <c r="AD9" s="20"/>
      <c r="AE9" s="20"/>
      <c r="AF9" s="20"/>
      <c r="AG9" s="20"/>
      <c r="AH9" s="20"/>
      <c r="AI9" s="20"/>
      <c r="AJ9" s="20"/>
      <c r="AK9" s="20"/>
      <c r="AL9" s="20"/>
      <c r="AM9" s="20"/>
      <c r="AN9" s="20"/>
      <c r="AO9" s="20"/>
      <c r="AP9" s="20"/>
      <c r="AQ9" s="20"/>
      <c r="AR9" s="20"/>
      <c r="AS9" s="20"/>
      <c r="AT9" s="20"/>
      <c r="AU9" s="20"/>
      <c r="AV9" s="17"/>
      <c r="AW9" s="15">
        <f>IF(AX5="",AW5,AX5)</f>
        <v>0</v>
      </c>
      <c r="AX9" s="15"/>
      <c r="AY9" s="15">
        <f>IF(AZ5="",AY5,AZ5)</f>
        <v>0</v>
      </c>
      <c r="BC9" s="5"/>
      <c r="BD9" s="5"/>
      <c r="BE9" s="5"/>
      <c r="BF9" s="5"/>
      <c r="BJ9" s="7"/>
      <c r="BK9" s="7"/>
    </row>
    <row r="10" spans="1:85" ht="12.6" customHeight="1" x14ac:dyDescent="0.25">
      <c r="A10" s="24"/>
      <c r="B10" s="43"/>
      <c r="C10" s="44"/>
      <c r="D10" s="44"/>
      <c r="E10" s="344" t="s">
        <v>101</v>
      </c>
      <c r="F10" s="345"/>
      <c r="G10" s="345"/>
      <c r="H10" s="415" t="s">
        <v>61</v>
      </c>
      <c r="I10" s="246"/>
      <c r="J10" s="246"/>
      <c r="K10" s="246"/>
      <c r="L10" s="428"/>
      <c r="M10" s="415" t="s">
        <v>54</v>
      </c>
      <c r="N10" s="246"/>
      <c r="O10" s="428"/>
      <c r="P10" s="415" t="s">
        <v>102</v>
      </c>
      <c r="Q10" s="246"/>
      <c r="R10" s="428"/>
      <c r="S10" s="415" t="s">
        <v>103</v>
      </c>
      <c r="T10" s="246"/>
      <c r="U10" s="246"/>
      <c r="V10" s="428"/>
      <c r="W10" s="415" t="s">
        <v>104</v>
      </c>
      <c r="X10" s="246"/>
      <c r="Y10" s="247"/>
      <c r="Z10" s="20" t="s">
        <v>105</v>
      </c>
      <c r="AA10" s="20" t="e">
        <f ca="1">LEFT(CELL("nomfichier"),FIND("Mecanique",CELL("nomfichier"),1)-1)&amp;"Mecanique\Agrement G (Manu)\Archives dossiers\"&amp;#REF!&amp;" - Inspection corrosion "&amp;RIGHT(LEFT(R1,7),4)&amp;"-"&amp;LEFT(R1,2)&amp;".xlsm"</f>
        <v>#REF!</v>
      </c>
      <c r="AB10" s="20"/>
      <c r="AC10" s="20"/>
      <c r="AD10" s="20"/>
      <c r="AE10" s="20"/>
      <c r="AF10" s="20"/>
      <c r="AG10" s="20"/>
      <c r="AH10" s="20"/>
      <c r="AI10" s="20"/>
      <c r="AJ10" s="20"/>
      <c r="AK10" s="20"/>
      <c r="AL10" s="20"/>
      <c r="AM10" s="20"/>
      <c r="AN10" s="20"/>
      <c r="AO10" s="20"/>
      <c r="AP10" s="20"/>
      <c r="AQ10" s="20"/>
      <c r="AR10" s="20"/>
      <c r="AS10" s="20"/>
      <c r="AT10" s="20"/>
      <c r="AU10" s="20"/>
      <c r="AV10" s="17"/>
      <c r="AW10" s="15">
        <f>IF(AX6="",AW6,AX6)</f>
        <v>0</v>
      </c>
      <c r="AX10" s="15"/>
      <c r="AY10" s="15">
        <f>IF(AZ6="",AY6,AZ6)</f>
        <v>0</v>
      </c>
      <c r="BC10" s="5"/>
      <c r="BD10" s="5"/>
      <c r="BE10" s="5"/>
      <c r="BF10" s="5"/>
      <c r="BJ10" s="7"/>
      <c r="BK10" s="7"/>
    </row>
    <row r="11" spans="1:85" ht="12.6" customHeight="1" x14ac:dyDescent="0.25">
      <c r="B11" s="416" t="s">
        <v>106</v>
      </c>
      <c r="C11" s="417"/>
      <c r="D11" s="418"/>
      <c r="E11" s="419" t="s">
        <v>239</v>
      </c>
      <c r="F11" s="420"/>
      <c r="G11" s="420"/>
      <c r="H11" s="421" t="s">
        <v>240</v>
      </c>
      <c r="I11" s="422"/>
      <c r="J11" s="422"/>
      <c r="K11" s="422"/>
      <c r="L11" s="423"/>
      <c r="M11" s="421">
        <v>3142</v>
      </c>
      <c r="N11" s="422"/>
      <c r="O11" s="423"/>
      <c r="P11" s="424"/>
      <c r="Q11" s="425"/>
      <c r="R11" s="426"/>
      <c r="S11" s="424" t="str">
        <f>IF(P11="","",P11-Récap!P64)</f>
        <v/>
      </c>
      <c r="T11" s="425"/>
      <c r="U11" s="425"/>
      <c r="V11" s="426"/>
      <c r="W11" s="421"/>
      <c r="X11" s="422"/>
      <c r="Y11" s="427"/>
      <c r="Z11" s="20" t="s">
        <v>107</v>
      </c>
      <c r="AA11" s="20" t="e">
        <f ca="1">LEFT(CELL("nomfichier"),FIND("Mecanique",CELL("nomfichier"),1)-1)&amp;"Mecanique\Agrement G (Manu)\"&amp;#REF!&amp;"\"&amp;#REF!&amp;" - Dossier avion rev 4.xlsm"</f>
        <v>#REF!</v>
      </c>
      <c r="AB11" s="20"/>
      <c r="AC11" s="20"/>
      <c r="AD11" s="20"/>
      <c r="AE11" s="20"/>
      <c r="AF11" s="20"/>
      <c r="AG11" s="20"/>
      <c r="AH11" s="20"/>
      <c r="AI11" s="20"/>
      <c r="AJ11" s="20"/>
      <c r="AK11" s="20"/>
      <c r="AL11" s="20"/>
      <c r="AM11" s="20"/>
      <c r="AN11" s="20"/>
      <c r="AO11" s="20"/>
      <c r="AP11" s="20"/>
      <c r="AQ11" s="20"/>
      <c r="AR11" s="20"/>
      <c r="AS11" s="20"/>
      <c r="AT11" s="20"/>
      <c r="AU11" s="20"/>
      <c r="AV11" s="15"/>
      <c r="AW11" s="15"/>
      <c r="AX11" s="15"/>
      <c r="AY11" s="15"/>
      <c r="BH11" s="2"/>
      <c r="BI11" s="2"/>
      <c r="BJ11" s="3"/>
      <c r="BK11" s="3"/>
      <c r="BL11" s="3"/>
      <c r="BM11" s="3"/>
      <c r="BN11" s="3"/>
      <c r="BO11" s="3"/>
      <c r="BP11" s="3"/>
      <c r="BQ11" s="3"/>
      <c r="BR11" s="3"/>
      <c r="BS11" s="3"/>
      <c r="BT11" s="3"/>
      <c r="BU11" s="3"/>
      <c r="BV11" s="3"/>
      <c r="BW11" s="3"/>
      <c r="BX11" s="3"/>
      <c r="BY11" s="3"/>
    </row>
    <row r="12" spans="1:85" ht="12.6" customHeight="1" x14ac:dyDescent="0.25">
      <c r="B12" s="405" t="s">
        <v>108</v>
      </c>
      <c r="C12" s="406"/>
      <c r="D12" s="407"/>
      <c r="E12" s="143" t="s">
        <v>803</v>
      </c>
      <c r="F12" s="144"/>
      <c r="G12" s="144"/>
      <c r="H12" s="184">
        <f>AW7</f>
        <v>0</v>
      </c>
      <c r="I12" s="131"/>
      <c r="J12" s="131"/>
      <c r="K12" s="131"/>
      <c r="L12" s="382"/>
      <c r="M12" s="184">
        <f>AW8</f>
        <v>0</v>
      </c>
      <c r="N12" s="131"/>
      <c r="O12" s="382"/>
      <c r="P12" s="408" t="str">
        <f>IF(P11="","",AW9)</f>
        <v/>
      </c>
      <c r="Q12" s="409"/>
      <c r="R12" s="410"/>
      <c r="S12" s="408" t="str">
        <f>IF(P11="","",AW10)</f>
        <v/>
      </c>
      <c r="T12" s="409"/>
      <c r="U12" s="409"/>
      <c r="V12" s="410"/>
      <c r="W12" s="184" t="s">
        <v>83</v>
      </c>
      <c r="X12" s="131"/>
      <c r="Y12" s="132"/>
      <c r="Z12" s="20" t="s">
        <v>109</v>
      </c>
      <c r="AA12" s="20" t="str">
        <f ca="1">LEFT(CELL("nomfichier"),FIND("Mecanique",CELL("nomfichier"),1)-1)&amp;"Mecanique\Agrement G (Manu)\Archives dossiers\"</f>
        <v>C:\Users\ManuetCath\Documents\Aéroclub\Comité Directeur\Dropbox\Mecanique\Agrement G (Manu)\Archives dossiers\</v>
      </c>
      <c r="AB12" s="21"/>
      <c r="AC12" s="21"/>
      <c r="AD12" s="21"/>
      <c r="AE12" s="21"/>
      <c r="AF12" s="21"/>
      <c r="AG12" s="21"/>
      <c r="AH12" s="21"/>
      <c r="AI12" s="21"/>
      <c r="AJ12" s="21"/>
      <c r="AK12" s="21"/>
      <c r="AL12" s="21"/>
      <c r="AM12" s="21"/>
      <c r="AN12" s="21"/>
      <c r="AO12" s="21"/>
      <c r="AP12" s="21"/>
      <c r="AQ12" s="21"/>
      <c r="AR12" s="20"/>
      <c r="AS12" s="21"/>
      <c r="AT12" s="21"/>
      <c r="AU12" s="20"/>
      <c r="AV12" s="15"/>
      <c r="AW12" s="15">
        <f>SUBTOTAL(3,AW64:AW354)</f>
        <v>5</v>
      </c>
      <c r="AX12" s="15"/>
      <c r="AY12" s="15"/>
    </row>
    <row r="13" spans="1:85" ht="12.6" customHeight="1" x14ac:dyDescent="0.25">
      <c r="B13" s="399" t="s">
        <v>110</v>
      </c>
      <c r="C13" s="400"/>
      <c r="D13" s="401"/>
      <c r="E13" s="145" t="s">
        <v>928</v>
      </c>
      <c r="F13" s="146"/>
      <c r="G13" s="146"/>
      <c r="H13" s="204">
        <f>AY7</f>
        <v>0</v>
      </c>
      <c r="I13" s="134"/>
      <c r="J13" s="134"/>
      <c r="K13" s="134"/>
      <c r="L13" s="369"/>
      <c r="M13" s="204">
        <f>AY8</f>
        <v>0</v>
      </c>
      <c r="N13" s="134"/>
      <c r="O13" s="369"/>
      <c r="P13" s="402" t="str">
        <f>IF(P11="","",AY9)</f>
        <v/>
      </c>
      <c r="Q13" s="403"/>
      <c r="R13" s="404"/>
      <c r="S13" s="402" t="str">
        <f>IF(P11="","",AY10)</f>
        <v/>
      </c>
      <c r="T13" s="403"/>
      <c r="U13" s="403"/>
      <c r="V13" s="404"/>
      <c r="W13" s="204" t="s">
        <v>83</v>
      </c>
      <c r="X13" s="134"/>
      <c r="Y13" s="135"/>
      <c r="Z13" s="37">
        <f>MAX(Z15:Z154)</f>
        <v>20</v>
      </c>
      <c r="AA13" s="20"/>
      <c r="AB13" s="20"/>
      <c r="AC13" s="20"/>
      <c r="AD13" s="20"/>
      <c r="AE13" s="20"/>
      <c r="AF13" s="20"/>
      <c r="AG13" s="20"/>
      <c r="AH13" s="20"/>
      <c r="AI13" s="20"/>
      <c r="AJ13" s="20"/>
      <c r="AK13" s="20"/>
      <c r="AL13" s="20"/>
      <c r="AM13" s="20"/>
      <c r="AN13" s="20"/>
      <c r="AO13" s="20"/>
      <c r="AP13" s="20"/>
      <c r="AQ13" s="20"/>
      <c r="AR13" s="20"/>
      <c r="AS13" s="20"/>
      <c r="AT13" s="20"/>
      <c r="AU13" s="20"/>
      <c r="AV13" s="15"/>
      <c r="AW13" s="15"/>
      <c r="AX13" s="15"/>
      <c r="AY13" s="15"/>
      <c r="BX13" s="5"/>
      <c r="BY13" s="5"/>
      <c r="BZ13" s="5"/>
      <c r="CA13" s="5"/>
      <c r="CB13" s="5"/>
      <c r="CC13" s="2"/>
      <c r="CD13" s="2"/>
    </row>
    <row r="14" spans="1:85" ht="12.6" customHeight="1" x14ac:dyDescent="0.25">
      <c r="B14" s="9"/>
      <c r="C14" s="10"/>
      <c r="D14" s="10"/>
      <c r="E14" s="10"/>
      <c r="F14" s="10"/>
      <c r="G14" s="10"/>
      <c r="H14" s="10"/>
      <c r="I14" s="10"/>
      <c r="J14" s="10"/>
      <c r="K14" s="10"/>
      <c r="L14" s="10"/>
      <c r="M14" s="10"/>
      <c r="N14" s="10"/>
      <c r="O14" s="10"/>
      <c r="P14" s="10"/>
      <c r="Q14" s="10"/>
      <c r="R14" s="10"/>
      <c r="S14" s="10"/>
      <c r="T14" s="10"/>
      <c r="U14" s="10"/>
      <c r="V14" s="10"/>
      <c r="W14" s="10"/>
      <c r="X14" s="10"/>
      <c r="Y14" s="11"/>
      <c r="Z14" s="383" t="s">
        <v>111</v>
      </c>
      <c r="AA14" s="368"/>
      <c r="AB14" s="368"/>
      <c r="AC14" s="368"/>
      <c r="AD14" s="368" t="s">
        <v>37</v>
      </c>
      <c r="AE14" s="368"/>
      <c r="AF14" s="368"/>
      <c r="AG14" s="368"/>
      <c r="AH14" s="368" t="s">
        <v>7</v>
      </c>
      <c r="AI14" s="368"/>
      <c r="AJ14" s="368"/>
      <c r="AK14" s="368"/>
      <c r="AL14" s="368"/>
      <c r="AM14" s="368"/>
      <c r="AN14" s="368"/>
      <c r="AO14" s="368"/>
      <c r="AP14" s="368"/>
      <c r="AQ14" s="368"/>
      <c r="AR14" s="368"/>
      <c r="AS14" s="368" t="s">
        <v>112</v>
      </c>
      <c r="AT14" s="368"/>
      <c r="AU14" s="368"/>
      <c r="AV14" s="368"/>
      <c r="AW14" s="368" t="s">
        <v>113</v>
      </c>
      <c r="AX14" s="15"/>
      <c r="AY14" s="15"/>
      <c r="BG14" s="2"/>
      <c r="BH14" s="2"/>
      <c r="BI14" s="2"/>
      <c r="BX14" s="5"/>
      <c r="BY14" s="5"/>
      <c r="BZ14" s="5"/>
      <c r="CA14" s="5"/>
      <c r="CB14" s="5"/>
      <c r="CC14" s="5"/>
      <c r="CD14" s="5"/>
      <c r="CE14" s="5"/>
      <c r="CF14" s="2"/>
      <c r="CG14" s="2"/>
    </row>
    <row r="15" spans="1:85" ht="12.6" customHeight="1" x14ac:dyDescent="0.25">
      <c r="B15" s="245" t="s">
        <v>1</v>
      </c>
      <c r="C15" s="246"/>
      <c r="D15" s="246"/>
      <c r="E15" s="246"/>
      <c r="F15" s="246"/>
      <c r="G15" s="246"/>
      <c r="H15" s="246"/>
      <c r="I15" s="246"/>
      <c r="J15" s="246"/>
      <c r="K15" s="246"/>
      <c r="L15" s="245" t="s">
        <v>80</v>
      </c>
      <c r="M15" s="247"/>
      <c r="N15" s="245" t="s">
        <v>31</v>
      </c>
      <c r="O15" s="246"/>
      <c r="P15" s="246"/>
      <c r="Q15" s="246"/>
      <c r="R15" s="246"/>
      <c r="S15" s="246"/>
      <c r="T15" s="246"/>
      <c r="U15" s="246"/>
      <c r="V15" s="246"/>
      <c r="W15" s="246"/>
      <c r="X15" s="246"/>
      <c r="Y15" s="247"/>
      <c r="Z15" s="22" t="s">
        <v>114</v>
      </c>
      <c r="AA15" s="23" t="s">
        <v>115</v>
      </c>
      <c r="AB15" s="23" t="s">
        <v>116</v>
      </c>
      <c r="AC15" s="23" t="s">
        <v>117</v>
      </c>
      <c r="AD15" s="23" t="s">
        <v>78</v>
      </c>
      <c r="AE15" s="23" t="s">
        <v>118</v>
      </c>
      <c r="AF15" s="23" t="s">
        <v>40</v>
      </c>
      <c r="AG15" s="23" t="s">
        <v>41</v>
      </c>
      <c r="AH15" s="23" t="s">
        <v>119</v>
      </c>
      <c r="AI15" s="23" t="s">
        <v>120</v>
      </c>
      <c r="AJ15" s="23" t="s">
        <v>77</v>
      </c>
      <c r="AK15" s="23" t="s">
        <v>121</v>
      </c>
      <c r="AL15" s="23" t="s">
        <v>122</v>
      </c>
      <c r="AM15" s="23" t="s">
        <v>40</v>
      </c>
      <c r="AN15" s="23" t="s">
        <v>41</v>
      </c>
      <c r="AO15" s="23" t="s">
        <v>123</v>
      </c>
      <c r="AP15" s="23" t="s">
        <v>124</v>
      </c>
      <c r="AQ15" s="23" t="s">
        <v>125</v>
      </c>
      <c r="AR15" s="23" t="s">
        <v>126</v>
      </c>
      <c r="AS15" s="23" t="str">
        <f>Récap!R91</f>
        <v>J.R. GIMENEZ</v>
      </c>
      <c r="AT15" s="23" t="s">
        <v>117</v>
      </c>
      <c r="AU15" s="23" t="str">
        <f>Récap!R92</f>
        <v>A.MANN</v>
      </c>
      <c r="AV15" s="23" t="s">
        <v>117</v>
      </c>
      <c r="AW15" s="368"/>
      <c r="AX15" s="15"/>
      <c r="AY15" s="15"/>
      <c r="BG15" s="2"/>
      <c r="BH15" s="2"/>
      <c r="BI15" s="2"/>
      <c r="BX15" s="5"/>
      <c r="BY15" s="5"/>
      <c r="BZ15" s="5"/>
      <c r="CA15" s="5"/>
      <c r="CB15" s="5"/>
      <c r="CC15" s="5"/>
      <c r="CD15" s="5"/>
      <c r="CE15" s="5"/>
      <c r="CF15" s="2"/>
      <c r="CG15" s="2"/>
    </row>
    <row r="16" spans="1:85" ht="12.6" customHeight="1" x14ac:dyDescent="0.25">
      <c r="B16" s="396" t="s">
        <v>241</v>
      </c>
      <c r="C16" s="397"/>
      <c r="D16" s="397"/>
      <c r="E16" s="397"/>
      <c r="F16" s="397"/>
      <c r="G16" s="397"/>
      <c r="H16" s="397"/>
      <c r="I16" s="397"/>
      <c r="J16" s="397"/>
      <c r="K16" s="398"/>
      <c r="L16" s="141"/>
      <c r="M16" s="208"/>
      <c r="N16" s="151"/>
      <c r="O16" s="114"/>
      <c r="P16" s="114"/>
      <c r="Q16" s="114"/>
      <c r="R16" s="114"/>
      <c r="S16" s="114"/>
      <c r="T16" s="114"/>
      <c r="U16" s="114"/>
      <c r="V16" s="114"/>
      <c r="W16" s="114"/>
      <c r="X16" s="114"/>
      <c r="Y16" s="136"/>
      <c r="Z16" s="37">
        <f>IF(OR(B16="Pas de visite horaire",SUM(AA16:AB16)&gt;0),"",MAX(Z$15:Z15)+1)</f>
        <v>1</v>
      </c>
      <c r="AA16" s="21" t="str">
        <f>IF(L16=Récap!$P$112,MAX(AA$15:AA15)+1,"")</f>
        <v/>
      </c>
      <c r="AB16" s="21" t="str">
        <f>IF(L16=Récap!$P$113,MAX(AB$15:AB15)+1,"")</f>
        <v/>
      </c>
      <c r="AC16" s="21" t="str">
        <f>"Visite "&amp;B16</f>
        <v>Visite 1650 heures</v>
      </c>
      <c r="AD16" s="21"/>
      <c r="AE16" s="21"/>
      <c r="AF16" s="21"/>
      <c r="AG16" s="21"/>
      <c r="AH16" s="21"/>
      <c r="AI16" s="38"/>
      <c r="AJ16" s="38"/>
      <c r="AK16" s="21"/>
      <c r="AL16" s="21"/>
      <c r="AM16" s="21"/>
      <c r="AN16" s="21">
        <f>IF(Z16="","",VLOOKUP(B16,Récap!R5:U10,4,FALSE))</f>
        <v>1650</v>
      </c>
      <c r="AO16" s="20"/>
      <c r="AP16" s="20"/>
      <c r="AQ16" s="20"/>
      <c r="AR16" s="21"/>
      <c r="AS16" s="21" t="str">
        <f>IF(OR(Q16=$AS$15,N16=$AS$15),MAX(AS$15:AS15)+1,"")</f>
        <v/>
      </c>
      <c r="AT16" s="21" t="str">
        <f>IF(AS16="","",B16)</f>
        <v/>
      </c>
      <c r="AU16" s="21" t="str">
        <f>IF(OR(Q16=$AU$15,N16=$AU$15),MAX(AU$15:AU15)+1,"")</f>
        <v/>
      </c>
      <c r="AV16" s="21" t="str">
        <f>IF(AU16="","",B16)</f>
        <v/>
      </c>
      <c r="AW16" s="21"/>
      <c r="AX16" s="15"/>
      <c r="AY16" s="15"/>
      <c r="BG16" s="2"/>
      <c r="BH16" s="2"/>
      <c r="BI16" s="2"/>
      <c r="BX16" s="5"/>
      <c r="BY16" s="5"/>
      <c r="BZ16" s="5"/>
      <c r="CA16" s="5"/>
      <c r="CB16" s="5"/>
      <c r="CC16" s="5"/>
      <c r="CD16" s="5"/>
      <c r="CE16" s="5"/>
      <c r="CF16" s="2"/>
      <c r="CG16" s="2"/>
    </row>
    <row r="17" spans="1:85" ht="12.6" customHeight="1" x14ac:dyDescent="0.25">
      <c r="B17" s="393" t="s">
        <v>74</v>
      </c>
      <c r="C17" s="394"/>
      <c r="D17" s="394"/>
      <c r="E17" s="394"/>
      <c r="F17" s="394"/>
      <c r="G17" s="394"/>
      <c r="H17" s="394"/>
      <c r="I17" s="394"/>
      <c r="J17" s="394"/>
      <c r="K17" s="395"/>
      <c r="L17" s="145"/>
      <c r="M17" s="370"/>
      <c r="N17" s="150"/>
      <c r="O17" s="139"/>
      <c r="P17" s="139"/>
      <c r="Q17" s="139"/>
      <c r="R17" s="139"/>
      <c r="S17" s="139"/>
      <c r="T17" s="139"/>
      <c r="U17" s="139"/>
      <c r="V17" s="139"/>
      <c r="W17" s="139"/>
      <c r="X17" s="139"/>
      <c r="Y17" s="140"/>
      <c r="Z17" s="37" t="str">
        <f>IF(OR(B17="Pas de visite calendaire",SUM(AA17:AB17)&gt;0),"",MAX(Z$15:Z16)+1)</f>
        <v/>
      </c>
      <c r="AA17" s="21" t="str">
        <f>IF(L17=Récap!$P$112,MAX(AA$15:AA16)+1,"")</f>
        <v/>
      </c>
      <c r="AB17" s="21" t="str">
        <f>IF(L17=Récap!$P$113,MAX(AB$15:AB16)+1,"")</f>
        <v/>
      </c>
      <c r="AC17" s="21" t="str">
        <f>"Visite "&amp;B17</f>
        <v>Visite Pas de visite calendaire</v>
      </c>
      <c r="AD17" s="21"/>
      <c r="AE17" s="21"/>
      <c r="AF17" s="21"/>
      <c r="AG17" s="21"/>
      <c r="AH17" s="21"/>
      <c r="AI17" s="38"/>
      <c r="AJ17" s="38"/>
      <c r="AK17" s="21"/>
      <c r="AL17" s="21"/>
      <c r="AM17" s="21"/>
      <c r="AN17" s="21" t="str">
        <f>IF(Z17="","",VLOOKUP(B17,Récap!R12:U15,4,FALSE))</f>
        <v/>
      </c>
      <c r="AO17" s="20"/>
      <c r="AP17" s="20"/>
      <c r="AQ17" s="20"/>
      <c r="AR17" s="21"/>
      <c r="AS17" s="21" t="str">
        <f>IF(OR(Q17=$AS$15,N17=$AS$15),MAX(AS$15:AS16)+1,"")</f>
        <v/>
      </c>
      <c r="AT17" s="21" t="str">
        <f>IF(AS17="","",B17)</f>
        <v/>
      </c>
      <c r="AU17" s="21" t="str">
        <f>IF(OR(Q17=$AU$15,N17=$AU$15),MAX(AU$15:AU16)+1,"")</f>
        <v/>
      </c>
      <c r="AV17" s="21" t="str">
        <f>IF(AU17="","",B17)</f>
        <v/>
      </c>
      <c r="AW17" s="21"/>
      <c r="AX17" s="15"/>
      <c r="AY17" s="15"/>
      <c r="BG17" s="2"/>
      <c r="BH17" s="2"/>
      <c r="BI17" s="2"/>
      <c r="BX17" s="5"/>
      <c r="BY17" s="5"/>
      <c r="BZ17" s="5"/>
      <c r="CA17" s="5"/>
      <c r="CB17" s="5"/>
      <c r="CC17" s="5"/>
      <c r="CD17" s="5"/>
      <c r="CE17" s="5"/>
      <c r="CF17" s="2"/>
      <c r="CG17" s="2"/>
    </row>
    <row r="18" spans="1:85" ht="12.6" customHeight="1" x14ac:dyDescent="0.25">
      <c r="B18" s="9"/>
      <c r="C18" s="10"/>
      <c r="D18" s="10"/>
      <c r="E18" s="10"/>
      <c r="F18" s="10"/>
      <c r="G18" s="10"/>
      <c r="H18" s="10"/>
      <c r="I18" s="10"/>
      <c r="J18" s="10"/>
      <c r="K18" s="10"/>
      <c r="L18" s="10"/>
      <c r="M18" s="10"/>
      <c r="N18" s="10"/>
      <c r="O18" s="10"/>
      <c r="P18" s="10"/>
      <c r="Q18" s="10"/>
      <c r="R18" s="10"/>
      <c r="S18" s="10"/>
      <c r="T18" s="10"/>
      <c r="U18" s="10"/>
      <c r="V18" s="10"/>
      <c r="W18" s="10"/>
      <c r="X18" s="10"/>
      <c r="Y18" s="11"/>
      <c r="Z18" s="37"/>
      <c r="AA18" s="21"/>
      <c r="AB18" s="21"/>
      <c r="AC18" s="21"/>
      <c r="AD18" s="21"/>
      <c r="AE18" s="21"/>
      <c r="AF18" s="21"/>
      <c r="AG18" s="21"/>
      <c r="AH18" s="21">
        <f>MAX(AH20:AH59)</f>
        <v>8</v>
      </c>
      <c r="AI18" s="21"/>
      <c r="AJ18" s="21"/>
      <c r="AK18" s="21"/>
      <c r="AL18" s="21"/>
      <c r="AM18" s="21"/>
      <c r="AN18" s="21"/>
      <c r="AO18" s="21"/>
      <c r="AP18" s="21"/>
      <c r="AQ18" s="21"/>
      <c r="AR18" s="21"/>
      <c r="AS18" s="21"/>
      <c r="AT18" s="21"/>
      <c r="AU18" s="21"/>
      <c r="AV18" s="21"/>
      <c r="AW18" s="21"/>
      <c r="AX18" s="15"/>
      <c r="AY18" s="15"/>
      <c r="BG18" s="2"/>
      <c r="BH18" s="2"/>
      <c r="BI18" s="2"/>
      <c r="BX18" s="5"/>
      <c r="BY18" s="5"/>
      <c r="BZ18" s="5"/>
      <c r="CA18" s="5"/>
      <c r="CB18" s="5"/>
      <c r="CC18" s="5"/>
      <c r="CD18" s="5"/>
      <c r="CE18" s="5"/>
      <c r="CF18" s="2"/>
      <c r="CG18" s="2"/>
    </row>
    <row r="19" spans="1:85" ht="12.6" customHeight="1" x14ac:dyDescent="0.25">
      <c r="B19" s="245" t="s">
        <v>0</v>
      </c>
      <c r="C19" s="246"/>
      <c r="D19" s="246"/>
      <c r="E19" s="246"/>
      <c r="F19" s="246"/>
      <c r="G19" s="246"/>
      <c r="H19" s="246"/>
      <c r="I19" s="246"/>
      <c r="J19" s="246"/>
      <c r="K19" s="246"/>
      <c r="L19" s="246"/>
      <c r="M19" s="246"/>
      <c r="N19" s="246"/>
      <c r="O19" s="246"/>
      <c r="P19" s="246"/>
      <c r="Q19" s="246"/>
      <c r="R19" s="246"/>
      <c r="S19" s="246"/>
      <c r="T19" s="247"/>
      <c r="U19" s="344" t="s">
        <v>80</v>
      </c>
      <c r="V19" s="346"/>
      <c r="W19" s="245" t="s">
        <v>31</v>
      </c>
      <c r="X19" s="246"/>
      <c r="Y19" s="247"/>
      <c r="Z19" s="22"/>
      <c r="AA19" s="23"/>
      <c r="AB19" s="21"/>
      <c r="AC19" s="21"/>
      <c r="AD19" s="21"/>
      <c r="AE19" s="21"/>
      <c r="AF19" s="21"/>
      <c r="AG19" s="21"/>
      <c r="AH19" s="21"/>
      <c r="AI19" s="21"/>
      <c r="AJ19" s="21"/>
      <c r="AK19" s="21"/>
      <c r="AL19" s="21"/>
      <c r="AM19" s="21"/>
      <c r="AN19" s="21"/>
      <c r="AO19" s="21"/>
      <c r="AP19" s="21"/>
      <c r="AQ19" s="21"/>
      <c r="AR19" s="21"/>
      <c r="AS19" s="21"/>
      <c r="AT19" s="21"/>
      <c r="AU19" s="21"/>
      <c r="AV19" s="21"/>
      <c r="AW19" s="21"/>
      <c r="AX19" s="15"/>
      <c r="AY19" s="15"/>
      <c r="BG19" s="2"/>
      <c r="BH19" s="2"/>
      <c r="BI19" s="2"/>
      <c r="BX19" s="5"/>
      <c r="BY19" s="5"/>
      <c r="BZ19" s="5"/>
      <c r="CA19" s="5"/>
      <c r="CB19" s="5"/>
      <c r="CC19" s="5"/>
      <c r="CD19" s="5"/>
      <c r="CE19" s="5"/>
      <c r="CF19" s="2"/>
      <c r="CG19" s="2"/>
    </row>
    <row r="20" spans="1:85" ht="12.6" customHeight="1" x14ac:dyDescent="0.25">
      <c r="A20" s="219" t="e">
        <f>#REF!</f>
        <v>#REF!</v>
      </c>
      <c r="B20" s="127" t="s">
        <v>818</v>
      </c>
      <c r="C20" s="128"/>
      <c r="D20" s="389"/>
      <c r="E20" s="392" t="s">
        <v>819</v>
      </c>
      <c r="F20" s="230"/>
      <c r="G20" s="230"/>
      <c r="H20" s="230"/>
      <c r="I20" s="230"/>
      <c r="J20" s="230"/>
      <c r="K20" s="230"/>
      <c r="L20" s="230"/>
      <c r="M20" s="230"/>
      <c r="N20" s="230"/>
      <c r="O20" s="230"/>
      <c r="P20" s="230"/>
      <c r="Q20" s="230"/>
      <c r="R20" s="230"/>
      <c r="S20" s="230"/>
      <c r="T20" s="231"/>
      <c r="U20" s="127"/>
      <c r="V20" s="129"/>
      <c r="W20" s="141"/>
      <c r="X20" s="142"/>
      <c r="Y20" s="208"/>
      <c r="Z20" s="391">
        <f>IF(OR(B20="Pas de CN",B20="-",,SUM(AA20:AB20)&gt;0),"",MAX(Z$15:Z19)+1)</f>
        <v>2</v>
      </c>
      <c r="AA20" s="371" t="str">
        <f>IF(U20=Récap!$P$112,MAX(AA$15:AA19)+1,"")</f>
        <v/>
      </c>
      <c r="AB20" s="371" t="str">
        <f>IF(U20=Récap!$P$113,MAX(AB$15:AB19)+1,"")</f>
        <v/>
      </c>
      <c r="AC20" s="371" t="str">
        <f>IF(Z20&gt;0,"CN "&amp;B20&amp;" - "&amp;E20,"")</f>
        <v>CN F-1982-089 - Corrosion</v>
      </c>
      <c r="AD20" s="371"/>
      <c r="AE20" s="371"/>
      <c r="AF20" s="371"/>
      <c r="AG20" s="371"/>
      <c r="AH20" s="368">
        <f>IF(Z20="","",MAX(AH$19:AH19)+1)</f>
        <v>1</v>
      </c>
      <c r="AI20" s="371" t="e">
        <f>IF(Z20&lt;&gt;"",VLOOKUP(A20,Récap!$F:$N,7,FALSE),"")</f>
        <v>#REF!</v>
      </c>
      <c r="AJ20" s="371" t="e">
        <f>IF(Z20&lt;&gt;"",VLOOKUP(A20,Récap!$F:$N,8,FALSE),"")</f>
        <v>#REF!</v>
      </c>
      <c r="AK20" s="20"/>
      <c r="AL20" s="371" t="e">
        <f>IF(Z20&lt;&gt;"",VLOOKUP(A20,Récap!$F:$N,9,FALSE),"")</f>
        <v>#REF!</v>
      </c>
      <c r="AM20" s="368"/>
      <c r="AN20" s="368"/>
      <c r="AO20" s="368"/>
      <c r="AP20" s="23"/>
      <c r="AQ20" s="23"/>
      <c r="AR20" s="368"/>
      <c r="AS20" s="368" t="str">
        <f>IF(AND(SUM(AA20:AB21)=0,OR(W21=$AS$15,W20=$AS$15)),MAX(AS$15:AS19)+1,"")</f>
        <v/>
      </c>
      <c r="AT20" s="368" t="str">
        <f>IF(AS20="","",B20)</f>
        <v/>
      </c>
      <c r="AU20" s="368" t="str">
        <f>IF(AND(SUM(AA20:AB21)=0,OR(W20=$AU$15,W21=$AU$15)),MAX(AU$15:AU19)+1,"")</f>
        <v/>
      </c>
      <c r="AV20" s="368" t="str">
        <f>IF(AU20="","",B20)</f>
        <v/>
      </c>
      <c r="AW20" s="21"/>
      <c r="AX20" s="15"/>
      <c r="AY20" s="15"/>
      <c r="BG20" s="2"/>
      <c r="BH20" s="2"/>
      <c r="BI20" s="2"/>
      <c r="BX20" s="5"/>
      <c r="BY20" s="5"/>
      <c r="BZ20" s="5"/>
      <c r="CA20" s="5"/>
      <c r="CB20" s="5"/>
      <c r="CC20" s="5"/>
      <c r="CD20" s="5"/>
      <c r="CE20" s="5"/>
      <c r="CF20" s="2"/>
      <c r="CG20" s="2"/>
    </row>
    <row r="21" spans="1:85" ht="12.6" customHeight="1" x14ac:dyDescent="0.25">
      <c r="A21" s="219"/>
      <c r="B21" s="130"/>
      <c r="C21" s="131"/>
      <c r="D21" s="382"/>
      <c r="E21" s="390"/>
      <c r="F21" s="227"/>
      <c r="G21" s="227"/>
      <c r="H21" s="227"/>
      <c r="I21" s="227"/>
      <c r="J21" s="227"/>
      <c r="K21" s="227"/>
      <c r="L21" s="227"/>
      <c r="M21" s="227"/>
      <c r="N21" s="227"/>
      <c r="O21" s="227"/>
      <c r="P21" s="227"/>
      <c r="Q21" s="227"/>
      <c r="R21" s="227"/>
      <c r="S21" s="227"/>
      <c r="T21" s="228"/>
      <c r="U21" s="130"/>
      <c r="V21" s="132"/>
      <c r="W21" s="143"/>
      <c r="X21" s="144"/>
      <c r="Y21" s="165"/>
      <c r="Z21" s="391"/>
      <c r="AA21" s="371"/>
      <c r="AB21" s="371"/>
      <c r="AC21" s="371"/>
      <c r="AD21" s="371"/>
      <c r="AE21" s="371"/>
      <c r="AF21" s="371"/>
      <c r="AG21" s="371"/>
      <c r="AH21" s="368"/>
      <c r="AI21" s="371"/>
      <c r="AJ21" s="371"/>
      <c r="AK21" s="20"/>
      <c r="AL21" s="371"/>
      <c r="AM21" s="368"/>
      <c r="AN21" s="368"/>
      <c r="AO21" s="368"/>
      <c r="AP21" s="23"/>
      <c r="AQ21" s="23"/>
      <c r="AR21" s="368"/>
      <c r="AS21" s="368"/>
      <c r="AT21" s="368"/>
      <c r="AU21" s="368"/>
      <c r="AV21" s="368"/>
      <c r="AW21" s="21"/>
      <c r="AX21" s="15"/>
      <c r="AY21" s="15"/>
      <c r="BG21" s="2"/>
      <c r="BH21" s="2"/>
      <c r="BI21" s="2"/>
      <c r="BX21" s="5"/>
      <c r="BY21" s="5"/>
      <c r="BZ21" s="5"/>
      <c r="CA21" s="5"/>
      <c r="CB21" s="5"/>
      <c r="CC21" s="5"/>
      <c r="CD21" s="5"/>
      <c r="CE21" s="5"/>
      <c r="CF21" s="2"/>
      <c r="CG21" s="2"/>
    </row>
    <row r="22" spans="1:85" ht="12.6" customHeight="1" x14ac:dyDescent="0.25">
      <c r="A22" s="219" t="e">
        <f>#REF!</f>
        <v>#REF!</v>
      </c>
      <c r="B22" s="130" t="s">
        <v>825</v>
      </c>
      <c r="C22" s="131"/>
      <c r="D22" s="382"/>
      <c r="E22" s="390" t="s">
        <v>826</v>
      </c>
      <c r="F22" s="227"/>
      <c r="G22" s="227"/>
      <c r="H22" s="227"/>
      <c r="I22" s="227"/>
      <c r="J22" s="227"/>
      <c r="K22" s="227"/>
      <c r="L22" s="227"/>
      <c r="M22" s="227"/>
      <c r="N22" s="227"/>
      <c r="O22" s="227"/>
      <c r="P22" s="227"/>
      <c r="Q22" s="227"/>
      <c r="R22" s="227"/>
      <c r="S22" s="227"/>
      <c r="T22" s="228"/>
      <c r="U22" s="130"/>
      <c r="V22" s="132"/>
      <c r="W22" s="143"/>
      <c r="X22" s="144"/>
      <c r="Y22" s="165"/>
      <c r="Z22" s="391">
        <f>IF(OR(B22="Pas de CN",B22="-",,SUM(AA22:AB22)&gt;0),"",MAX(Z$15:Z21)+1)</f>
        <v>3</v>
      </c>
      <c r="AA22" s="371" t="str">
        <f>IF(U22=Récap!$P$112,MAX(AA$15:AA21)+1,"")</f>
        <v/>
      </c>
      <c r="AB22" s="371" t="str">
        <f>IF(U22=Récap!$P$113,MAX(AB$15:AB21)+1,"")</f>
        <v/>
      </c>
      <c r="AC22" s="371" t="str">
        <f t="shared" ref="AC22" si="0">IF(Z22&gt;0,"CN "&amp;B22&amp;" - "&amp;E22,"")</f>
        <v>CN F-1986-160 R1 - Stabilisateur horizontal</v>
      </c>
      <c r="AD22" s="371"/>
      <c r="AE22" s="371"/>
      <c r="AF22" s="371"/>
      <c r="AG22" s="371"/>
      <c r="AH22" s="368">
        <f>IF(Z22="","",MAX(AH$19:AH21)+1)</f>
        <v>2</v>
      </c>
      <c r="AI22" s="371" t="e">
        <f>IF(Z22&lt;&gt;"",VLOOKUP(A22,Récap!$F:$N,7,FALSE),"")</f>
        <v>#REF!</v>
      </c>
      <c r="AJ22" s="371" t="e">
        <f>IF(Z22&lt;&gt;"",VLOOKUP(A22,Récap!$F:$N,8,FALSE),"")</f>
        <v>#REF!</v>
      </c>
      <c r="AK22" s="20"/>
      <c r="AL22" s="371" t="e">
        <f>IF(Z22&lt;&gt;"",VLOOKUP(A22,Récap!$F:$N,9,FALSE),"")</f>
        <v>#REF!</v>
      </c>
      <c r="AM22" s="368"/>
      <c r="AN22" s="368"/>
      <c r="AO22" s="368"/>
      <c r="AP22" s="23"/>
      <c r="AQ22" s="23"/>
      <c r="AR22" s="368"/>
      <c r="AS22" s="368" t="str">
        <f>IF(AND(SUM(AA22:AB23)=0,OR(W23=$AS$15,W22=$AS$15)),MAX(AS$15:AS21)+1,"")</f>
        <v/>
      </c>
      <c r="AT22" s="368" t="str">
        <f>IF(AS22="","",B22)</f>
        <v/>
      </c>
      <c r="AU22" s="368" t="str">
        <f>IF(AND(SUM(AA22:AB23)=0,OR(W22=$AU$15,W23=$AU$15)),MAX(AU$15:AU21)+1,"")</f>
        <v/>
      </c>
      <c r="AV22" s="368" t="str">
        <f>IF(AU22="","",B22)</f>
        <v/>
      </c>
      <c r="AW22" s="21"/>
      <c r="AX22" s="15"/>
      <c r="AY22" s="15"/>
      <c r="BG22" s="2"/>
      <c r="BH22" s="2"/>
      <c r="BI22" s="2"/>
      <c r="BX22" s="5"/>
      <c r="BY22" s="5"/>
      <c r="BZ22" s="5"/>
      <c r="CA22" s="5"/>
      <c r="CB22" s="5"/>
      <c r="CC22" s="5"/>
      <c r="CD22" s="5"/>
      <c r="CE22" s="5"/>
      <c r="CF22" s="2"/>
      <c r="CG22" s="2"/>
    </row>
    <row r="23" spans="1:85" ht="12.6" customHeight="1" x14ac:dyDescent="0.25">
      <c r="A23" s="219"/>
      <c r="B23" s="130"/>
      <c r="C23" s="131"/>
      <c r="D23" s="382"/>
      <c r="E23" s="390"/>
      <c r="F23" s="227"/>
      <c r="G23" s="227"/>
      <c r="H23" s="227"/>
      <c r="I23" s="227"/>
      <c r="J23" s="227"/>
      <c r="K23" s="227"/>
      <c r="L23" s="227"/>
      <c r="M23" s="227"/>
      <c r="N23" s="227"/>
      <c r="O23" s="227"/>
      <c r="P23" s="227"/>
      <c r="Q23" s="227"/>
      <c r="R23" s="227"/>
      <c r="S23" s="227"/>
      <c r="T23" s="228"/>
      <c r="U23" s="130"/>
      <c r="V23" s="132"/>
      <c r="W23" s="143"/>
      <c r="X23" s="144"/>
      <c r="Y23" s="165"/>
      <c r="Z23" s="391"/>
      <c r="AA23" s="371"/>
      <c r="AB23" s="371"/>
      <c r="AC23" s="371"/>
      <c r="AD23" s="371"/>
      <c r="AE23" s="371"/>
      <c r="AF23" s="371"/>
      <c r="AG23" s="371"/>
      <c r="AH23" s="368"/>
      <c r="AI23" s="371"/>
      <c r="AJ23" s="371"/>
      <c r="AK23" s="20"/>
      <c r="AL23" s="371"/>
      <c r="AM23" s="368"/>
      <c r="AN23" s="368"/>
      <c r="AO23" s="368"/>
      <c r="AP23" s="23"/>
      <c r="AQ23" s="23"/>
      <c r="AR23" s="368"/>
      <c r="AS23" s="368"/>
      <c r="AT23" s="368"/>
      <c r="AU23" s="368"/>
      <c r="AV23" s="368"/>
      <c r="AW23" s="21"/>
      <c r="AX23" s="15"/>
      <c r="AY23" s="15"/>
      <c r="BG23" s="2"/>
      <c r="BH23" s="2"/>
      <c r="BI23" s="2"/>
      <c r="BX23" s="5"/>
      <c r="BY23" s="5"/>
      <c r="BZ23" s="5"/>
      <c r="CA23" s="5"/>
      <c r="CB23" s="5"/>
      <c r="CC23" s="5"/>
      <c r="CD23" s="5"/>
      <c r="CE23" s="5"/>
      <c r="CF23" s="2"/>
      <c r="CG23" s="2"/>
    </row>
    <row r="24" spans="1:85" ht="12.6" customHeight="1" x14ac:dyDescent="0.25">
      <c r="A24" s="219" t="e">
        <f>#REF!</f>
        <v>#REF!</v>
      </c>
      <c r="B24" s="130" t="s">
        <v>830</v>
      </c>
      <c r="C24" s="131"/>
      <c r="D24" s="382"/>
      <c r="E24" s="390" t="s">
        <v>831</v>
      </c>
      <c r="F24" s="227"/>
      <c r="G24" s="227"/>
      <c r="H24" s="227"/>
      <c r="I24" s="227"/>
      <c r="J24" s="227"/>
      <c r="K24" s="227"/>
      <c r="L24" s="227"/>
      <c r="M24" s="227"/>
      <c r="N24" s="227"/>
      <c r="O24" s="227"/>
      <c r="P24" s="227"/>
      <c r="Q24" s="227"/>
      <c r="R24" s="227"/>
      <c r="S24" s="227"/>
      <c r="T24" s="228"/>
      <c r="U24" s="130"/>
      <c r="V24" s="132"/>
      <c r="W24" s="143"/>
      <c r="X24" s="144"/>
      <c r="Y24" s="165"/>
      <c r="Z24" s="391">
        <f>IF(OR(B24="Pas de CN",B24="-",,SUM(AA24:AB24)&gt;0),"",MAX(Z$15:Z23)+1)</f>
        <v>4</v>
      </c>
      <c r="AA24" s="371" t="str">
        <f>IF(U24=Récap!$P$112,MAX(AA$15:AA23)+1,"")</f>
        <v/>
      </c>
      <c r="AB24" s="371" t="str">
        <f>IF(U24=Récap!$P$113,MAX(AB$15:AB23)+1,"")</f>
        <v/>
      </c>
      <c r="AC24" s="371" t="str">
        <f t="shared" ref="AC24" si="1">IF(Z24&gt;0,"CN "&amp;B24&amp;" - "&amp;E24,"")</f>
        <v>CN F-2000-174 - Manilles de commandes de gouvernes de profondeur et de direction - 100 h.</v>
      </c>
      <c r="AD24" s="371"/>
      <c r="AE24" s="371"/>
      <c r="AF24" s="371"/>
      <c r="AG24" s="371"/>
      <c r="AH24" s="368">
        <f>IF(Z24="","",MAX(AH$19:AH23)+1)</f>
        <v>3</v>
      </c>
      <c r="AI24" s="371" t="e">
        <f>IF(Z24&lt;&gt;"",VLOOKUP(A24,Récap!$F:$N,7,FALSE),"")</f>
        <v>#REF!</v>
      </c>
      <c r="AJ24" s="371" t="e">
        <f>IF(Z24&lt;&gt;"",VLOOKUP(A24,Récap!$F:$N,8,FALSE),"")</f>
        <v>#REF!</v>
      </c>
      <c r="AK24" s="20"/>
      <c r="AL24" s="371" t="e">
        <f>IF(Z24&lt;&gt;"",VLOOKUP(A24,Récap!$F:$N,9,FALSE),"")</f>
        <v>#REF!</v>
      </c>
      <c r="AM24" s="368"/>
      <c r="AN24" s="368"/>
      <c r="AO24" s="368"/>
      <c r="AP24" s="23"/>
      <c r="AQ24" s="23"/>
      <c r="AR24" s="368"/>
      <c r="AS24" s="368" t="str">
        <f>IF(AND(SUM(AA24:AB25)=0,OR(W25=$AS$15,W24=$AS$15)),MAX(AS$15:AS23)+1,"")</f>
        <v/>
      </c>
      <c r="AT24" s="368" t="str">
        <f>IF(AS24="","",B24)</f>
        <v/>
      </c>
      <c r="AU24" s="368" t="str">
        <f>IF(AND(SUM(AA24:AB25)=0,OR(W24=$AU$15,W25=$AU$15)),MAX(AU$15:AU23)+1,"")</f>
        <v/>
      </c>
      <c r="AV24" s="368" t="str">
        <f>IF(AU24="","",B24)</f>
        <v/>
      </c>
      <c r="AW24" s="21"/>
      <c r="AX24" s="15"/>
      <c r="AY24" s="15"/>
      <c r="BG24" s="2"/>
      <c r="BH24" s="2"/>
      <c r="BI24" s="2"/>
      <c r="BX24" s="5"/>
      <c r="BY24" s="5"/>
      <c r="BZ24" s="5"/>
      <c r="CA24" s="5"/>
      <c r="CB24" s="5"/>
      <c r="CC24" s="5"/>
      <c r="CD24" s="5"/>
      <c r="CE24" s="5"/>
      <c r="CF24" s="2"/>
      <c r="CG24" s="2"/>
    </row>
    <row r="25" spans="1:85" ht="12.6" customHeight="1" x14ac:dyDescent="0.25">
      <c r="A25" s="219"/>
      <c r="B25" s="130"/>
      <c r="C25" s="131"/>
      <c r="D25" s="382"/>
      <c r="E25" s="390"/>
      <c r="F25" s="227"/>
      <c r="G25" s="227"/>
      <c r="H25" s="227"/>
      <c r="I25" s="227"/>
      <c r="J25" s="227"/>
      <c r="K25" s="227"/>
      <c r="L25" s="227"/>
      <c r="M25" s="227"/>
      <c r="N25" s="227"/>
      <c r="O25" s="227"/>
      <c r="P25" s="227"/>
      <c r="Q25" s="227"/>
      <c r="R25" s="227"/>
      <c r="S25" s="227"/>
      <c r="T25" s="228"/>
      <c r="U25" s="130"/>
      <c r="V25" s="132"/>
      <c r="W25" s="143"/>
      <c r="X25" s="144"/>
      <c r="Y25" s="165"/>
      <c r="Z25" s="391"/>
      <c r="AA25" s="371"/>
      <c r="AB25" s="371"/>
      <c r="AC25" s="371"/>
      <c r="AD25" s="371"/>
      <c r="AE25" s="371"/>
      <c r="AF25" s="371"/>
      <c r="AG25" s="371"/>
      <c r="AH25" s="368"/>
      <c r="AI25" s="371"/>
      <c r="AJ25" s="371"/>
      <c r="AK25" s="20"/>
      <c r="AL25" s="371"/>
      <c r="AM25" s="368"/>
      <c r="AN25" s="368"/>
      <c r="AO25" s="368"/>
      <c r="AP25" s="23"/>
      <c r="AQ25" s="23"/>
      <c r="AR25" s="368"/>
      <c r="AS25" s="368"/>
      <c r="AT25" s="368"/>
      <c r="AU25" s="368"/>
      <c r="AV25" s="368"/>
      <c r="AW25" s="21"/>
      <c r="AX25" s="15"/>
      <c r="AY25" s="15"/>
      <c r="BG25" s="2"/>
      <c r="BH25" s="2"/>
      <c r="BI25" s="2"/>
      <c r="BX25" s="5"/>
      <c r="BY25" s="5"/>
      <c r="BZ25" s="5"/>
      <c r="CA25" s="5"/>
      <c r="CB25" s="5"/>
      <c r="CC25" s="5"/>
      <c r="CD25" s="5"/>
      <c r="CE25" s="5"/>
      <c r="CF25" s="2"/>
      <c r="CG25" s="2"/>
    </row>
    <row r="26" spans="1:85" ht="12.6" customHeight="1" x14ac:dyDescent="0.25">
      <c r="A26" s="219" t="e">
        <f>#REF!</f>
        <v>#REF!</v>
      </c>
      <c r="B26" s="130" t="s">
        <v>830</v>
      </c>
      <c r="C26" s="131"/>
      <c r="D26" s="382"/>
      <c r="E26" s="390" t="s">
        <v>832</v>
      </c>
      <c r="F26" s="227"/>
      <c r="G26" s="227"/>
      <c r="H26" s="227"/>
      <c r="I26" s="227"/>
      <c r="J26" s="227"/>
      <c r="K26" s="227"/>
      <c r="L26" s="227"/>
      <c r="M26" s="227"/>
      <c r="N26" s="227"/>
      <c r="O26" s="227"/>
      <c r="P26" s="227"/>
      <c r="Q26" s="227"/>
      <c r="R26" s="227"/>
      <c r="S26" s="227"/>
      <c r="T26" s="228"/>
      <c r="U26" s="130"/>
      <c r="V26" s="132"/>
      <c r="W26" s="143"/>
      <c r="X26" s="144"/>
      <c r="Y26" s="165"/>
      <c r="Z26" s="391">
        <f>IF(OR(B26="Pas de CN",B26="-",,SUM(AA26:AB26)&gt;0),"",MAX(Z$15:Z25)+1)</f>
        <v>5</v>
      </c>
      <c r="AA26" s="371" t="str">
        <f>IF(U26=Récap!$P$112,MAX(AA$15:AA25)+1,"")</f>
        <v/>
      </c>
      <c r="AB26" s="371" t="str">
        <f>IF(U26=Récap!$P$113,MAX(AB$15:AB25)+1,"")</f>
        <v/>
      </c>
      <c r="AC26" s="371" t="str">
        <f t="shared" ref="AC26" si="2">IF(Z26&gt;0,"CN "&amp;B26&amp;" - "&amp;E26,"")</f>
        <v>CN F-2000-174 - Manilles de commandes de gouvernes de profondeur et de direction - 600 h.</v>
      </c>
      <c r="AD26" s="371"/>
      <c r="AE26" s="371"/>
      <c r="AF26" s="371"/>
      <c r="AG26" s="371"/>
      <c r="AH26" s="368">
        <f>IF(Z26="","",MAX(AH$19:AH25)+1)</f>
        <v>4</v>
      </c>
      <c r="AI26" s="371" t="e">
        <f>IF(Z26&lt;&gt;"",VLOOKUP(A26,Récap!$F:$N,7,FALSE),"")</f>
        <v>#REF!</v>
      </c>
      <c r="AJ26" s="371" t="e">
        <f>IF(Z26&lt;&gt;"",VLOOKUP(A26,Récap!$F:$N,8,FALSE),"")</f>
        <v>#REF!</v>
      </c>
      <c r="AK26" s="20"/>
      <c r="AL26" s="371" t="e">
        <f>IF(Z26&lt;&gt;"",VLOOKUP(A26,Récap!$F:$N,9,FALSE),"")</f>
        <v>#REF!</v>
      </c>
      <c r="AM26" s="368"/>
      <c r="AN26" s="368"/>
      <c r="AO26" s="368"/>
      <c r="AP26" s="23"/>
      <c r="AQ26" s="23"/>
      <c r="AR26" s="368"/>
      <c r="AS26" s="368" t="str">
        <f>IF(AND(SUM(AA26:AB27)=0,OR(W27=$AS$15,W26=$AS$15)),MAX(AS$15:AS25)+1,"")</f>
        <v/>
      </c>
      <c r="AT26" s="368" t="str">
        <f>IF(AS26="","",B26)</f>
        <v/>
      </c>
      <c r="AU26" s="368" t="str">
        <f>IF(AND(SUM(AA26:AB27)=0,OR(W26=$AU$15,W27=$AU$15)),MAX(AU$15:AU25)+1,"")</f>
        <v/>
      </c>
      <c r="AV26" s="368" t="str">
        <f>IF(AU26="","",B26)</f>
        <v/>
      </c>
      <c r="AW26" s="21"/>
      <c r="AX26" s="15"/>
      <c r="AY26" s="15"/>
      <c r="BG26" s="2"/>
      <c r="BH26" s="2"/>
      <c r="BI26" s="2"/>
      <c r="BX26" s="5"/>
      <c r="BY26" s="5"/>
      <c r="BZ26" s="5"/>
      <c r="CA26" s="5"/>
      <c r="CB26" s="5"/>
      <c r="CC26" s="5"/>
      <c r="CD26" s="5"/>
      <c r="CE26" s="5"/>
      <c r="CF26" s="2"/>
      <c r="CG26" s="2"/>
    </row>
    <row r="27" spans="1:85" ht="12.6" customHeight="1" x14ac:dyDescent="0.25">
      <c r="A27" s="219"/>
      <c r="B27" s="130"/>
      <c r="C27" s="131"/>
      <c r="D27" s="382"/>
      <c r="E27" s="390"/>
      <c r="F27" s="227"/>
      <c r="G27" s="227"/>
      <c r="H27" s="227"/>
      <c r="I27" s="227"/>
      <c r="J27" s="227"/>
      <c r="K27" s="227"/>
      <c r="L27" s="227"/>
      <c r="M27" s="227"/>
      <c r="N27" s="227"/>
      <c r="O27" s="227"/>
      <c r="P27" s="227"/>
      <c r="Q27" s="227"/>
      <c r="R27" s="227"/>
      <c r="S27" s="227"/>
      <c r="T27" s="228"/>
      <c r="U27" s="130"/>
      <c r="V27" s="132"/>
      <c r="W27" s="143"/>
      <c r="X27" s="144"/>
      <c r="Y27" s="165"/>
      <c r="Z27" s="391"/>
      <c r="AA27" s="371"/>
      <c r="AB27" s="371"/>
      <c r="AC27" s="371"/>
      <c r="AD27" s="371"/>
      <c r="AE27" s="371"/>
      <c r="AF27" s="371"/>
      <c r="AG27" s="371"/>
      <c r="AH27" s="368"/>
      <c r="AI27" s="371"/>
      <c r="AJ27" s="371"/>
      <c r="AK27" s="20"/>
      <c r="AL27" s="371"/>
      <c r="AM27" s="368"/>
      <c r="AN27" s="368"/>
      <c r="AO27" s="368"/>
      <c r="AP27" s="23"/>
      <c r="AQ27" s="23"/>
      <c r="AR27" s="368"/>
      <c r="AS27" s="368"/>
      <c r="AT27" s="368"/>
      <c r="AU27" s="368"/>
      <c r="AV27" s="368"/>
      <c r="AW27" s="21"/>
      <c r="AX27" s="15"/>
      <c r="AY27" s="15"/>
      <c r="BG27" s="2"/>
      <c r="BH27" s="2"/>
      <c r="BI27" s="2"/>
      <c r="BX27" s="5"/>
      <c r="BY27" s="5"/>
      <c r="BZ27" s="5"/>
      <c r="CA27" s="5"/>
      <c r="CB27" s="5"/>
      <c r="CC27" s="5"/>
      <c r="CD27" s="5"/>
      <c r="CE27" s="5"/>
      <c r="CF27" s="2"/>
      <c r="CG27" s="2"/>
    </row>
    <row r="28" spans="1:85" ht="12.6" customHeight="1" x14ac:dyDescent="0.25">
      <c r="A28" s="219" t="e">
        <f>#REF!</f>
        <v>#REF!</v>
      </c>
      <c r="B28" s="130" t="s">
        <v>837</v>
      </c>
      <c r="C28" s="131"/>
      <c r="D28" s="382"/>
      <c r="E28" s="390" t="s">
        <v>838</v>
      </c>
      <c r="F28" s="227"/>
      <c r="G28" s="227"/>
      <c r="H28" s="227"/>
      <c r="I28" s="227"/>
      <c r="J28" s="227"/>
      <c r="K28" s="227"/>
      <c r="L28" s="227"/>
      <c r="M28" s="227"/>
      <c r="N28" s="227"/>
      <c r="O28" s="227"/>
      <c r="P28" s="227"/>
      <c r="Q28" s="227"/>
      <c r="R28" s="227"/>
      <c r="S28" s="227"/>
      <c r="T28" s="228"/>
      <c r="U28" s="130"/>
      <c r="V28" s="132"/>
      <c r="W28" s="143"/>
      <c r="X28" s="144"/>
      <c r="Y28" s="165"/>
      <c r="Z28" s="391">
        <f>IF(OR(B28="Pas de CN",B28="-",,SUM(AA28:AB28)&gt;0),"",MAX(Z$15:Z27)+1)</f>
        <v>6</v>
      </c>
      <c r="AA28" s="371" t="str">
        <f>IF(U28=Récap!$P$112,MAX(AA$15:AA27)+1,"")</f>
        <v/>
      </c>
      <c r="AB28" s="371" t="str">
        <f>IF(U28=Récap!$P$113,MAX(AB$15:AB27)+1,"")</f>
        <v/>
      </c>
      <c r="AC28" s="371" t="str">
        <f t="shared" ref="AC28" si="3">IF(Z28&gt;0,"CN "&amp;B28&amp;" - "&amp;E28,"")</f>
        <v>CN F-2001-400 - Bâti moteur</v>
      </c>
      <c r="AD28" s="371"/>
      <c r="AE28" s="371"/>
      <c r="AF28" s="371"/>
      <c r="AG28" s="371"/>
      <c r="AH28" s="368">
        <f>IF(Z28="","",MAX(AH$19:AH27)+1)</f>
        <v>5</v>
      </c>
      <c r="AI28" s="371" t="e">
        <f>IF(Z28&lt;&gt;"",VLOOKUP(A28,Récap!$F:$N,7,FALSE),"")</f>
        <v>#REF!</v>
      </c>
      <c r="AJ28" s="371" t="e">
        <f>IF(Z28&lt;&gt;"",VLOOKUP(A28,Récap!$F:$N,8,FALSE),"")</f>
        <v>#REF!</v>
      </c>
      <c r="AK28" s="20"/>
      <c r="AL28" s="371" t="e">
        <f>IF(Z28&lt;&gt;"",VLOOKUP(A28,Récap!$F:$N,9,FALSE),"")</f>
        <v>#REF!</v>
      </c>
      <c r="AM28" s="368"/>
      <c r="AN28" s="368"/>
      <c r="AO28" s="368"/>
      <c r="AP28" s="23"/>
      <c r="AQ28" s="23"/>
      <c r="AR28" s="368"/>
      <c r="AS28" s="368" t="str">
        <f>IF(AND(SUM(AA28:AB29)=0,OR(W29=$AS$15,W28=$AS$15)),MAX(AS$15:AS27)+1,"")</f>
        <v/>
      </c>
      <c r="AT28" s="368" t="str">
        <f>IF(AS28="","",B28)</f>
        <v/>
      </c>
      <c r="AU28" s="368" t="str">
        <f>IF(AND(SUM(AA28:AB29)=0,OR(W28=$AU$15,W29=$AU$15)),MAX(AU$15:AU27)+1,"")</f>
        <v/>
      </c>
      <c r="AV28" s="368" t="str">
        <f>IF(AU28="","",B28)</f>
        <v/>
      </c>
      <c r="AW28" s="21"/>
      <c r="AX28" s="15"/>
      <c r="AY28" s="15"/>
      <c r="BG28" s="2"/>
      <c r="BH28" s="2"/>
      <c r="BI28" s="2"/>
      <c r="BX28" s="5"/>
      <c r="BY28" s="5"/>
      <c r="BZ28" s="5"/>
      <c r="CA28" s="5"/>
      <c r="CB28" s="5"/>
      <c r="CC28" s="5"/>
      <c r="CD28" s="5"/>
      <c r="CE28" s="5"/>
      <c r="CF28" s="2"/>
      <c r="CG28" s="2"/>
    </row>
    <row r="29" spans="1:85" ht="12.6" customHeight="1" x14ac:dyDescent="0.25">
      <c r="A29" s="219"/>
      <c r="B29" s="130"/>
      <c r="C29" s="131"/>
      <c r="D29" s="382"/>
      <c r="E29" s="390"/>
      <c r="F29" s="227"/>
      <c r="G29" s="227"/>
      <c r="H29" s="227"/>
      <c r="I29" s="227"/>
      <c r="J29" s="227"/>
      <c r="K29" s="227"/>
      <c r="L29" s="227"/>
      <c r="M29" s="227"/>
      <c r="N29" s="227"/>
      <c r="O29" s="227"/>
      <c r="P29" s="227"/>
      <c r="Q29" s="227"/>
      <c r="R29" s="227"/>
      <c r="S29" s="227"/>
      <c r="T29" s="228"/>
      <c r="U29" s="130"/>
      <c r="V29" s="132"/>
      <c r="W29" s="143"/>
      <c r="X29" s="144"/>
      <c r="Y29" s="165"/>
      <c r="Z29" s="391"/>
      <c r="AA29" s="371"/>
      <c r="AB29" s="371"/>
      <c r="AC29" s="371"/>
      <c r="AD29" s="371"/>
      <c r="AE29" s="371"/>
      <c r="AF29" s="371"/>
      <c r="AG29" s="371"/>
      <c r="AH29" s="368"/>
      <c r="AI29" s="371"/>
      <c r="AJ29" s="371"/>
      <c r="AK29" s="20"/>
      <c r="AL29" s="371"/>
      <c r="AM29" s="368"/>
      <c r="AN29" s="368"/>
      <c r="AO29" s="368"/>
      <c r="AP29" s="23"/>
      <c r="AQ29" s="23"/>
      <c r="AR29" s="368"/>
      <c r="AS29" s="368"/>
      <c r="AT29" s="368"/>
      <c r="AU29" s="368"/>
      <c r="AV29" s="368"/>
      <c r="AW29" s="21"/>
      <c r="AX29" s="15"/>
      <c r="AY29" s="15"/>
      <c r="BG29" s="2"/>
      <c r="BH29" s="2"/>
      <c r="BI29" s="2"/>
      <c r="BX29" s="5"/>
      <c r="BY29" s="5"/>
      <c r="BZ29" s="5"/>
      <c r="CA29" s="5"/>
      <c r="CB29" s="5"/>
      <c r="CC29" s="5"/>
      <c r="CD29" s="5"/>
      <c r="CE29" s="5"/>
      <c r="CF29" s="2"/>
      <c r="CG29" s="2"/>
    </row>
    <row r="30" spans="1:85" ht="12.6" customHeight="1" x14ac:dyDescent="0.25">
      <c r="A30" s="219" t="e">
        <f>#REF!</f>
        <v>#REF!</v>
      </c>
      <c r="B30" s="130" t="s">
        <v>842</v>
      </c>
      <c r="C30" s="131"/>
      <c r="D30" s="382"/>
      <c r="E30" s="390" t="s">
        <v>843</v>
      </c>
      <c r="F30" s="227"/>
      <c r="G30" s="227"/>
      <c r="H30" s="227"/>
      <c r="I30" s="227"/>
      <c r="J30" s="227"/>
      <c r="K30" s="227"/>
      <c r="L30" s="227"/>
      <c r="M30" s="227"/>
      <c r="N30" s="227"/>
      <c r="O30" s="227"/>
      <c r="P30" s="227"/>
      <c r="Q30" s="227"/>
      <c r="R30" s="227"/>
      <c r="S30" s="227"/>
      <c r="T30" s="228"/>
      <c r="U30" s="130"/>
      <c r="V30" s="132"/>
      <c r="W30" s="143"/>
      <c r="X30" s="144"/>
      <c r="Y30" s="165"/>
      <c r="Z30" s="391">
        <f>IF(OR(B30="Pas de CN",B30="-",,SUM(AA30:AB30)&gt;0),"",MAX(Z$15:Z29)+1)</f>
        <v>7</v>
      </c>
      <c r="AA30" s="371" t="str">
        <f>IF(U30=Récap!$P$112,MAX(AA$15:AA29)+1,"")</f>
        <v/>
      </c>
      <c r="AB30" s="371" t="str">
        <f>IF(U30=Récap!$P$113,MAX(AB$15:AB29)+1,"")</f>
        <v/>
      </c>
      <c r="AC30" s="371" t="str">
        <f t="shared" ref="AC30" si="4">IF(Z30&gt;0,"CN "&amp;B30&amp;" - "&amp;E30,"")</f>
        <v>CN 2015-0203 - Axe de roue avant et vis de fixation - Inspection</v>
      </c>
      <c r="AD30" s="371"/>
      <c r="AE30" s="371"/>
      <c r="AF30" s="371"/>
      <c r="AG30" s="371"/>
      <c r="AH30" s="368">
        <f>IF(Z30="","",MAX(AH$19:AH29)+1)</f>
        <v>6</v>
      </c>
      <c r="AI30" s="371" t="e">
        <f>IF(Z30&lt;&gt;"",VLOOKUP(A30,Récap!$F:$N,7,FALSE),"")</f>
        <v>#REF!</v>
      </c>
      <c r="AJ30" s="371" t="e">
        <f>IF(Z30&lt;&gt;"",VLOOKUP(A30,Récap!$F:$N,8,FALSE),"")</f>
        <v>#REF!</v>
      </c>
      <c r="AK30" s="20"/>
      <c r="AL30" s="371" t="e">
        <f>IF(Z30&lt;&gt;"",VLOOKUP(A30,Récap!$F:$N,9,FALSE),"")</f>
        <v>#REF!</v>
      </c>
      <c r="AM30" s="368"/>
      <c r="AN30" s="368"/>
      <c r="AO30" s="368"/>
      <c r="AP30" s="23"/>
      <c r="AQ30" s="23"/>
      <c r="AR30" s="368"/>
      <c r="AS30" s="368" t="str">
        <f>IF(AND(SUM(AA30:AB31)=0,OR(W31=$AS$15,W30=$AS$15)),MAX(AS$15:AS29)+1,"")</f>
        <v/>
      </c>
      <c r="AT30" s="368" t="str">
        <f>IF(AS30="","",B30)</f>
        <v/>
      </c>
      <c r="AU30" s="368" t="str">
        <f>IF(AND(SUM(AA30:AB31)=0,OR(W30=$AU$15,W31=$AU$15)),MAX(AU$15:AU29)+1,"")</f>
        <v/>
      </c>
      <c r="AV30" s="368" t="str">
        <f>IF(AU30="","",B30)</f>
        <v/>
      </c>
      <c r="AW30" s="21"/>
      <c r="AX30" s="15"/>
      <c r="AY30" s="15"/>
      <c r="BG30" s="2"/>
      <c r="BH30" s="2"/>
      <c r="BI30" s="2"/>
      <c r="BX30" s="5"/>
      <c r="BY30" s="5"/>
      <c r="BZ30" s="5"/>
      <c r="CA30" s="5"/>
      <c r="CB30" s="5"/>
      <c r="CC30" s="5"/>
      <c r="CD30" s="5"/>
      <c r="CE30" s="5"/>
      <c r="CF30" s="2"/>
      <c r="CG30" s="2"/>
    </row>
    <row r="31" spans="1:85" ht="12.6" customHeight="1" x14ac:dyDescent="0.25">
      <c r="A31" s="219"/>
      <c r="B31" s="130"/>
      <c r="C31" s="131"/>
      <c r="D31" s="382"/>
      <c r="E31" s="390"/>
      <c r="F31" s="227"/>
      <c r="G31" s="227"/>
      <c r="H31" s="227"/>
      <c r="I31" s="227"/>
      <c r="J31" s="227"/>
      <c r="K31" s="227"/>
      <c r="L31" s="227"/>
      <c r="M31" s="227"/>
      <c r="N31" s="227"/>
      <c r="O31" s="227"/>
      <c r="P31" s="227"/>
      <c r="Q31" s="227"/>
      <c r="R31" s="227"/>
      <c r="S31" s="227"/>
      <c r="T31" s="228"/>
      <c r="U31" s="130"/>
      <c r="V31" s="132"/>
      <c r="W31" s="143"/>
      <c r="X31" s="144"/>
      <c r="Y31" s="165"/>
      <c r="Z31" s="391"/>
      <c r="AA31" s="371"/>
      <c r="AB31" s="371"/>
      <c r="AC31" s="371"/>
      <c r="AD31" s="371"/>
      <c r="AE31" s="371"/>
      <c r="AF31" s="371"/>
      <c r="AG31" s="371"/>
      <c r="AH31" s="368"/>
      <c r="AI31" s="371"/>
      <c r="AJ31" s="371"/>
      <c r="AK31" s="20"/>
      <c r="AL31" s="371"/>
      <c r="AM31" s="368"/>
      <c r="AN31" s="368"/>
      <c r="AO31" s="368"/>
      <c r="AP31" s="23"/>
      <c r="AQ31" s="23"/>
      <c r="AR31" s="368"/>
      <c r="AS31" s="368"/>
      <c r="AT31" s="368"/>
      <c r="AU31" s="368"/>
      <c r="AV31" s="368"/>
      <c r="AW31" s="21"/>
      <c r="AX31" s="15"/>
      <c r="AY31" s="15"/>
      <c r="BG31" s="2"/>
      <c r="BH31" s="2"/>
      <c r="BI31" s="2"/>
      <c r="BX31" s="5"/>
      <c r="BY31" s="5"/>
      <c r="BZ31" s="5"/>
      <c r="CA31" s="5"/>
      <c r="CB31" s="5"/>
      <c r="CC31" s="5"/>
      <c r="CD31" s="5"/>
      <c r="CE31" s="5"/>
      <c r="CF31" s="2"/>
      <c r="CG31" s="2"/>
    </row>
    <row r="32" spans="1:85" ht="12.6" customHeight="1" x14ac:dyDescent="0.25">
      <c r="A32" s="219" t="e">
        <f>#REF!</f>
        <v>#REF!</v>
      </c>
      <c r="B32" s="130" t="s">
        <v>842</v>
      </c>
      <c r="C32" s="131"/>
      <c r="D32" s="382"/>
      <c r="E32" s="390" t="s">
        <v>847</v>
      </c>
      <c r="F32" s="227"/>
      <c r="G32" s="227"/>
      <c r="H32" s="227"/>
      <c r="I32" s="227"/>
      <c r="J32" s="227"/>
      <c r="K32" s="227"/>
      <c r="L32" s="227"/>
      <c r="M32" s="227"/>
      <c r="N32" s="227"/>
      <c r="O32" s="227"/>
      <c r="P32" s="227"/>
      <c r="Q32" s="227"/>
      <c r="R32" s="227"/>
      <c r="S32" s="227"/>
      <c r="T32" s="228"/>
      <c r="U32" s="130"/>
      <c r="V32" s="132"/>
      <c r="W32" s="143"/>
      <c r="X32" s="144"/>
      <c r="Y32" s="165"/>
      <c r="Z32" s="391">
        <f>IF(OR(B32="Pas de CN",B32="-",,SUM(AA32:AB32)&gt;0),"",MAX(Z$15:Z31)+1)</f>
        <v>8</v>
      </c>
      <c r="AA32" s="371" t="str">
        <f>IF(U32=Récap!$P$112,MAX(AA$15:AA31)+1,"")</f>
        <v/>
      </c>
      <c r="AB32" s="371" t="str">
        <f>IF(U32=Récap!$P$113,MAX(AB$15:AB31)+1,"")</f>
        <v/>
      </c>
      <c r="AC32" s="371" t="str">
        <f t="shared" ref="AC32" si="5">IF(Z32&gt;0,"CN "&amp;B32&amp;" - "&amp;E32,"")</f>
        <v>CN 2015-0203 - Axe de roue avant et vis de fixation - Remplacement</v>
      </c>
      <c r="AD32" s="371"/>
      <c r="AE32" s="371"/>
      <c r="AF32" s="371"/>
      <c r="AG32" s="371"/>
      <c r="AH32" s="368">
        <f>IF(Z32="","",MAX(AH$19:AH31)+1)</f>
        <v>7</v>
      </c>
      <c r="AI32" s="371" t="e">
        <f>IF(Z32&lt;&gt;"",VLOOKUP(A32,Récap!$F:$N,7,FALSE),"")</f>
        <v>#REF!</v>
      </c>
      <c r="AJ32" s="371" t="e">
        <f>IF(Z32&lt;&gt;"",VLOOKUP(A32,Récap!$F:$N,8,FALSE),"")</f>
        <v>#REF!</v>
      </c>
      <c r="AK32" s="20"/>
      <c r="AL32" s="371" t="e">
        <f>IF(Z32&lt;&gt;"",VLOOKUP(A32,Récap!$F:$N,9,FALSE),"")</f>
        <v>#REF!</v>
      </c>
      <c r="AM32" s="368"/>
      <c r="AN32" s="368"/>
      <c r="AO32" s="368"/>
      <c r="AP32" s="23"/>
      <c r="AQ32" s="23"/>
      <c r="AR32" s="368"/>
      <c r="AS32" s="368" t="str">
        <f>IF(AND(SUM(AA32:AB33)=0,OR(W33=$AS$15,W32=$AS$15)),MAX(AS$15:AS31)+1,"")</f>
        <v/>
      </c>
      <c r="AT32" s="368" t="str">
        <f>IF(AS32="","",B32)</f>
        <v/>
      </c>
      <c r="AU32" s="368" t="str">
        <f>IF(AND(SUM(AA32:AB33)=0,OR(W32=$AU$15,W33=$AU$15)),MAX(AU$15:AU31)+1,"")</f>
        <v/>
      </c>
      <c r="AV32" s="368" t="str">
        <f>IF(AU32="","",B32)</f>
        <v/>
      </c>
      <c r="AW32" s="21"/>
      <c r="AX32" s="15"/>
      <c r="AY32" s="15"/>
      <c r="BG32" s="2"/>
      <c r="BH32" s="2"/>
      <c r="BI32" s="2"/>
      <c r="BX32" s="5"/>
      <c r="BY32" s="5"/>
      <c r="BZ32" s="5"/>
      <c r="CA32" s="5"/>
      <c r="CB32" s="5"/>
      <c r="CC32" s="5"/>
      <c r="CD32" s="5"/>
      <c r="CE32" s="5"/>
      <c r="CF32" s="2"/>
      <c r="CG32" s="2"/>
    </row>
    <row r="33" spans="1:85" ht="12.6" customHeight="1" x14ac:dyDescent="0.25">
      <c r="A33" s="219"/>
      <c r="B33" s="130"/>
      <c r="C33" s="131"/>
      <c r="D33" s="382"/>
      <c r="E33" s="390"/>
      <c r="F33" s="227"/>
      <c r="G33" s="227"/>
      <c r="H33" s="227"/>
      <c r="I33" s="227"/>
      <c r="J33" s="227"/>
      <c r="K33" s="227"/>
      <c r="L33" s="227"/>
      <c r="M33" s="227"/>
      <c r="N33" s="227"/>
      <c r="O33" s="227"/>
      <c r="P33" s="227"/>
      <c r="Q33" s="227"/>
      <c r="R33" s="227"/>
      <c r="S33" s="227"/>
      <c r="T33" s="228"/>
      <c r="U33" s="130"/>
      <c r="V33" s="132"/>
      <c r="W33" s="143"/>
      <c r="X33" s="144"/>
      <c r="Y33" s="165"/>
      <c r="Z33" s="391"/>
      <c r="AA33" s="371"/>
      <c r="AB33" s="371"/>
      <c r="AC33" s="371"/>
      <c r="AD33" s="371"/>
      <c r="AE33" s="371"/>
      <c r="AF33" s="371"/>
      <c r="AG33" s="371"/>
      <c r="AH33" s="368"/>
      <c r="AI33" s="371"/>
      <c r="AJ33" s="371"/>
      <c r="AK33" s="20"/>
      <c r="AL33" s="371"/>
      <c r="AM33" s="368"/>
      <c r="AN33" s="368"/>
      <c r="AO33" s="368"/>
      <c r="AP33" s="23"/>
      <c r="AQ33" s="23"/>
      <c r="AR33" s="368"/>
      <c r="AS33" s="368"/>
      <c r="AT33" s="368"/>
      <c r="AU33" s="368"/>
      <c r="AV33" s="368"/>
      <c r="AW33" s="21"/>
      <c r="AX33" s="15"/>
      <c r="AY33" s="15"/>
      <c r="BG33" s="2"/>
      <c r="BH33" s="2"/>
      <c r="BI33" s="2"/>
      <c r="BX33" s="5"/>
      <c r="BY33" s="5"/>
      <c r="BZ33" s="5"/>
      <c r="CA33" s="5"/>
      <c r="CB33" s="5"/>
      <c r="CC33" s="5"/>
      <c r="CD33" s="5"/>
      <c r="CE33" s="5"/>
      <c r="CF33" s="2"/>
      <c r="CG33" s="2"/>
    </row>
    <row r="34" spans="1:85" ht="12.6" customHeight="1" x14ac:dyDescent="0.25">
      <c r="A34" s="219" t="e">
        <f>#REF!</f>
        <v>#REF!</v>
      </c>
      <c r="B34" s="130" t="s">
        <v>867</v>
      </c>
      <c r="C34" s="131"/>
      <c r="D34" s="382"/>
      <c r="E34" s="390" t="s">
        <v>868</v>
      </c>
      <c r="F34" s="227"/>
      <c r="G34" s="227"/>
      <c r="H34" s="227"/>
      <c r="I34" s="227"/>
      <c r="J34" s="227"/>
      <c r="K34" s="227"/>
      <c r="L34" s="227"/>
      <c r="M34" s="227"/>
      <c r="N34" s="227"/>
      <c r="O34" s="227"/>
      <c r="P34" s="227"/>
      <c r="Q34" s="227"/>
      <c r="R34" s="227"/>
      <c r="S34" s="227"/>
      <c r="T34" s="228"/>
      <c r="U34" s="130"/>
      <c r="V34" s="132"/>
      <c r="W34" s="143"/>
      <c r="X34" s="144"/>
      <c r="Y34" s="165"/>
      <c r="Z34" s="391">
        <f>IF(OR(B34="Pas de CN",B34="-",,SUM(AA34:AB34)&gt;0),"",MAX(Z$15:Z33)+1)</f>
        <v>9</v>
      </c>
      <c r="AA34" s="371" t="str">
        <f>IF(U34=Récap!$P$112,MAX(AA$15:AA33)+1,"")</f>
        <v/>
      </c>
      <c r="AB34" s="371" t="str">
        <f>IF(U34=Récap!$P$113,MAX(AB$15:AB33)+1,"")</f>
        <v/>
      </c>
      <c r="AC34" s="371" t="str">
        <f t="shared" ref="AC34" si="6">IF(Z34&gt;0,"CN "&amp;B34&amp;" - "&amp;E34,"")</f>
        <v>CN F-1977-168 - Interrupteurs d’allumage Bendix</v>
      </c>
      <c r="AD34" s="371"/>
      <c r="AE34" s="371"/>
      <c r="AF34" s="371"/>
      <c r="AG34" s="371"/>
      <c r="AH34" s="368">
        <f>IF(Z34="","",MAX(AH$19:AH33)+1)</f>
        <v>8</v>
      </c>
      <c r="AI34" s="371" t="e">
        <f>IF(Z34&lt;&gt;"",VLOOKUP(A34,Récap!$F:$N,7,FALSE),"")</f>
        <v>#REF!</v>
      </c>
      <c r="AJ34" s="371" t="e">
        <f>IF(Z34&lt;&gt;"",VLOOKUP(A34,Récap!$F:$N,8,FALSE),"")</f>
        <v>#REF!</v>
      </c>
      <c r="AK34" s="20"/>
      <c r="AL34" s="371" t="e">
        <f>IF(Z34&lt;&gt;"",VLOOKUP(A34,Récap!$F:$N,9,FALSE),"")</f>
        <v>#REF!</v>
      </c>
      <c r="AM34" s="368"/>
      <c r="AN34" s="368"/>
      <c r="AO34" s="368"/>
      <c r="AP34" s="23"/>
      <c r="AQ34" s="23"/>
      <c r="AR34" s="368"/>
      <c r="AS34" s="368" t="str">
        <f>IF(AND(SUM(AA34:AB35)=0,OR(W35=$AS$15,W34=$AS$15)),MAX(AS$15:AS33)+1,"")</f>
        <v/>
      </c>
      <c r="AT34" s="368" t="str">
        <f>IF(AS34="","",B34)</f>
        <v/>
      </c>
      <c r="AU34" s="368" t="str">
        <f>IF(AND(SUM(AA34:AB35)=0,OR(W34=$AU$15,W35=$AU$15)),MAX(AU$15:AU33)+1,"")</f>
        <v/>
      </c>
      <c r="AV34" s="368" t="str">
        <f>IF(AU34="","",B34)</f>
        <v/>
      </c>
      <c r="AW34" s="21"/>
      <c r="AX34" s="15"/>
      <c r="AY34" s="15"/>
      <c r="BG34" s="2"/>
      <c r="BH34" s="2"/>
      <c r="BI34" s="2"/>
      <c r="BX34" s="5"/>
      <c r="BY34" s="5"/>
      <c r="BZ34" s="5"/>
      <c r="CA34" s="5"/>
      <c r="CB34" s="5"/>
      <c r="CC34" s="5"/>
      <c r="CD34" s="5"/>
      <c r="CE34" s="5"/>
      <c r="CF34" s="2"/>
      <c r="CG34" s="2"/>
    </row>
    <row r="35" spans="1:85" ht="12.6" customHeight="1" x14ac:dyDescent="0.25">
      <c r="A35" s="219"/>
      <c r="B35" s="130"/>
      <c r="C35" s="131"/>
      <c r="D35" s="382"/>
      <c r="E35" s="390"/>
      <c r="F35" s="227"/>
      <c r="G35" s="227"/>
      <c r="H35" s="227"/>
      <c r="I35" s="227"/>
      <c r="J35" s="227"/>
      <c r="K35" s="227"/>
      <c r="L35" s="227"/>
      <c r="M35" s="227"/>
      <c r="N35" s="227"/>
      <c r="O35" s="227"/>
      <c r="P35" s="227"/>
      <c r="Q35" s="227"/>
      <c r="R35" s="227"/>
      <c r="S35" s="227"/>
      <c r="T35" s="228"/>
      <c r="U35" s="130"/>
      <c r="V35" s="132"/>
      <c r="W35" s="143"/>
      <c r="X35" s="144"/>
      <c r="Y35" s="165"/>
      <c r="Z35" s="391"/>
      <c r="AA35" s="371"/>
      <c r="AB35" s="371"/>
      <c r="AC35" s="371"/>
      <c r="AD35" s="371"/>
      <c r="AE35" s="371"/>
      <c r="AF35" s="371"/>
      <c r="AG35" s="371"/>
      <c r="AH35" s="368"/>
      <c r="AI35" s="371"/>
      <c r="AJ35" s="371"/>
      <c r="AK35" s="20"/>
      <c r="AL35" s="371"/>
      <c r="AM35" s="368"/>
      <c r="AN35" s="368"/>
      <c r="AO35" s="368"/>
      <c r="AP35" s="23"/>
      <c r="AQ35" s="23"/>
      <c r="AR35" s="368"/>
      <c r="AS35" s="368"/>
      <c r="AT35" s="368"/>
      <c r="AU35" s="368"/>
      <c r="AV35" s="368"/>
      <c r="AW35" s="21"/>
      <c r="AX35" s="15"/>
      <c r="AY35" s="15"/>
      <c r="BG35" s="2"/>
      <c r="BH35" s="2"/>
      <c r="BI35" s="2"/>
      <c r="BX35" s="5"/>
      <c r="BY35" s="5"/>
      <c r="BZ35" s="5"/>
      <c r="CA35" s="5"/>
      <c r="CB35" s="5"/>
      <c r="CC35" s="5"/>
      <c r="CD35" s="5"/>
      <c r="CE35" s="5"/>
      <c r="CF35" s="2"/>
      <c r="CG35" s="2"/>
    </row>
    <row r="36" spans="1:85" ht="12.6" customHeight="1" x14ac:dyDescent="0.25">
      <c r="A36" s="219" t="e">
        <f>#REF!</f>
        <v>#REF!</v>
      </c>
      <c r="B36" s="130" t="s">
        <v>49</v>
      </c>
      <c r="C36" s="131"/>
      <c r="D36" s="382"/>
      <c r="E36" s="390" t="s">
        <v>49</v>
      </c>
      <c r="F36" s="227"/>
      <c r="G36" s="227"/>
      <c r="H36" s="227"/>
      <c r="I36" s="227"/>
      <c r="J36" s="227"/>
      <c r="K36" s="227"/>
      <c r="L36" s="227"/>
      <c r="M36" s="227"/>
      <c r="N36" s="227"/>
      <c r="O36" s="227"/>
      <c r="P36" s="227"/>
      <c r="Q36" s="227"/>
      <c r="R36" s="227"/>
      <c r="S36" s="227"/>
      <c r="T36" s="228"/>
      <c r="U36" s="130"/>
      <c r="V36" s="132"/>
      <c r="W36" s="143"/>
      <c r="X36" s="144"/>
      <c r="Y36" s="165"/>
      <c r="Z36" s="391" t="str">
        <f>IF(OR(B36="Pas de CN",B36="-",,SUM(AA36:AB36)&gt;0),"",MAX(Z$15:Z35)+1)</f>
        <v/>
      </c>
      <c r="AA36" s="371" t="str">
        <f>IF(U36=Récap!$P$112,MAX(AA$15:AA35)+1,"")</f>
        <v/>
      </c>
      <c r="AB36" s="371" t="str">
        <f>IF(U36=Récap!$P$113,MAX(AB$15:AB35)+1,"")</f>
        <v/>
      </c>
      <c r="AC36" s="371" t="str">
        <f t="shared" ref="AC36" si="7">IF(Z36&gt;0,"CN "&amp;B36&amp;" - "&amp;E36,"")</f>
        <v>CN - - -</v>
      </c>
      <c r="AD36" s="371"/>
      <c r="AE36" s="371"/>
      <c r="AF36" s="371"/>
      <c r="AG36" s="371"/>
      <c r="AH36" s="368" t="str">
        <f>IF(Z36="","",MAX(AH$19:AH35)+1)</f>
        <v/>
      </c>
      <c r="AI36" s="371" t="str">
        <f>IF(Z36&lt;&gt;"",VLOOKUP(A36,Récap!$F:$N,7,FALSE),"")</f>
        <v/>
      </c>
      <c r="AJ36" s="371" t="str">
        <f>IF(Z36&lt;&gt;"",VLOOKUP(A36,Récap!$F:$N,8,FALSE),"")</f>
        <v/>
      </c>
      <c r="AK36" s="20"/>
      <c r="AL36" s="371" t="str">
        <f>IF(Z36&lt;&gt;"",VLOOKUP(A36,Récap!$F:$N,9,FALSE),"")</f>
        <v/>
      </c>
      <c r="AM36" s="368"/>
      <c r="AN36" s="368"/>
      <c r="AO36" s="368"/>
      <c r="AP36" s="23"/>
      <c r="AQ36" s="23"/>
      <c r="AR36" s="368"/>
      <c r="AS36" s="368" t="str">
        <f>IF(AND(SUM(AA36:AB37)=0,OR(W37=$AS$15,W36=$AS$15)),MAX(AS$15:AS35)+1,"")</f>
        <v/>
      </c>
      <c r="AT36" s="368" t="str">
        <f>IF(AS36="","",B36)</f>
        <v/>
      </c>
      <c r="AU36" s="368" t="str">
        <f>IF(AND(SUM(AA36:AB37)=0,OR(W36=$AU$15,W37=$AU$15)),MAX(AU$15:AU35)+1,"")</f>
        <v/>
      </c>
      <c r="AV36" s="368" t="str">
        <f>IF(AU36="","",B36)</f>
        <v/>
      </c>
      <c r="AW36" s="21"/>
      <c r="AX36" s="15"/>
      <c r="AY36" s="15"/>
      <c r="BG36" s="2"/>
      <c r="BH36" s="2"/>
      <c r="BI36" s="2"/>
      <c r="BX36" s="5"/>
      <c r="BY36" s="5"/>
      <c r="BZ36" s="5"/>
      <c r="CA36" s="5"/>
      <c r="CB36" s="5"/>
      <c r="CC36" s="5"/>
      <c r="CD36" s="5"/>
      <c r="CE36" s="5"/>
      <c r="CF36" s="2"/>
      <c r="CG36" s="2"/>
    </row>
    <row r="37" spans="1:85" ht="12.6" customHeight="1" x14ac:dyDescent="0.25">
      <c r="A37" s="219"/>
      <c r="B37" s="130"/>
      <c r="C37" s="131"/>
      <c r="D37" s="382"/>
      <c r="E37" s="390"/>
      <c r="F37" s="227"/>
      <c r="G37" s="227"/>
      <c r="H37" s="227"/>
      <c r="I37" s="227"/>
      <c r="J37" s="227"/>
      <c r="K37" s="227"/>
      <c r="L37" s="227"/>
      <c r="M37" s="227"/>
      <c r="N37" s="227"/>
      <c r="O37" s="227"/>
      <c r="P37" s="227"/>
      <c r="Q37" s="227"/>
      <c r="R37" s="227"/>
      <c r="S37" s="227"/>
      <c r="T37" s="228"/>
      <c r="U37" s="130"/>
      <c r="V37" s="132"/>
      <c r="W37" s="143"/>
      <c r="X37" s="144"/>
      <c r="Y37" s="165"/>
      <c r="Z37" s="391"/>
      <c r="AA37" s="371"/>
      <c r="AB37" s="371"/>
      <c r="AC37" s="371"/>
      <c r="AD37" s="371"/>
      <c r="AE37" s="371"/>
      <c r="AF37" s="371"/>
      <c r="AG37" s="371"/>
      <c r="AH37" s="368"/>
      <c r="AI37" s="371"/>
      <c r="AJ37" s="371"/>
      <c r="AK37" s="20"/>
      <c r="AL37" s="371"/>
      <c r="AM37" s="368"/>
      <c r="AN37" s="368"/>
      <c r="AO37" s="368"/>
      <c r="AP37" s="23"/>
      <c r="AQ37" s="23"/>
      <c r="AR37" s="368"/>
      <c r="AS37" s="368"/>
      <c r="AT37" s="368"/>
      <c r="AU37" s="368"/>
      <c r="AV37" s="368"/>
      <c r="AW37" s="21"/>
      <c r="AX37" s="15"/>
      <c r="AY37" s="15"/>
      <c r="BG37" s="2"/>
      <c r="BH37" s="2"/>
      <c r="BI37" s="2"/>
      <c r="BX37" s="5"/>
      <c r="BY37" s="5"/>
      <c r="BZ37" s="5"/>
      <c r="CA37" s="5"/>
      <c r="CB37" s="5"/>
      <c r="CC37" s="5"/>
      <c r="CD37" s="5"/>
      <c r="CE37" s="5"/>
      <c r="CF37" s="2"/>
      <c r="CG37" s="2"/>
    </row>
    <row r="38" spans="1:85" ht="12.6" customHeight="1" x14ac:dyDescent="0.25">
      <c r="A38" s="219" t="e">
        <f>#REF!</f>
        <v>#REF!</v>
      </c>
      <c r="B38" s="130" t="s">
        <v>49</v>
      </c>
      <c r="C38" s="131"/>
      <c r="D38" s="382"/>
      <c r="E38" s="390" t="s">
        <v>49</v>
      </c>
      <c r="F38" s="227"/>
      <c r="G38" s="227"/>
      <c r="H38" s="227"/>
      <c r="I38" s="227"/>
      <c r="J38" s="227"/>
      <c r="K38" s="227"/>
      <c r="L38" s="227"/>
      <c r="M38" s="227"/>
      <c r="N38" s="227"/>
      <c r="O38" s="227"/>
      <c r="P38" s="227"/>
      <c r="Q38" s="227"/>
      <c r="R38" s="227"/>
      <c r="S38" s="227"/>
      <c r="T38" s="228"/>
      <c r="U38" s="130"/>
      <c r="V38" s="132"/>
      <c r="W38" s="143"/>
      <c r="X38" s="144"/>
      <c r="Y38" s="165"/>
      <c r="Z38" s="391" t="str">
        <f>IF(OR(B38="Pas de CN",B38="-",,SUM(AA38:AB38)&gt;0),"",MAX(Z$15:Z37)+1)</f>
        <v/>
      </c>
      <c r="AA38" s="371" t="str">
        <f>IF(U38=Récap!$P$112,MAX(AA$15:AA37)+1,"")</f>
        <v/>
      </c>
      <c r="AB38" s="371" t="str">
        <f>IF(U38=Récap!$P$113,MAX(AB$15:AB37)+1,"")</f>
        <v/>
      </c>
      <c r="AC38" s="371" t="str">
        <f t="shared" ref="AC38" si="8">IF(Z38&gt;0,"CN "&amp;B38&amp;" - "&amp;E38,"")</f>
        <v>CN - - -</v>
      </c>
      <c r="AD38" s="371"/>
      <c r="AE38" s="371"/>
      <c r="AF38" s="371"/>
      <c r="AG38" s="371"/>
      <c r="AH38" s="368" t="str">
        <f>IF(Z38="","",MAX(AH$19:AH37)+1)</f>
        <v/>
      </c>
      <c r="AI38" s="371" t="str">
        <f>IF(Z38&lt;&gt;"",VLOOKUP(A38,Récap!$F:$N,7,FALSE),"")</f>
        <v/>
      </c>
      <c r="AJ38" s="371" t="str">
        <f>IF(Z38&lt;&gt;"",VLOOKUP(A38,Récap!$F:$N,8,FALSE),"")</f>
        <v/>
      </c>
      <c r="AK38" s="20"/>
      <c r="AL38" s="371" t="str">
        <f>IF(Z38&lt;&gt;"",VLOOKUP(A38,Récap!$F:$N,9,FALSE),"")</f>
        <v/>
      </c>
      <c r="AM38" s="368"/>
      <c r="AN38" s="368"/>
      <c r="AO38" s="368"/>
      <c r="AP38" s="23"/>
      <c r="AQ38" s="23"/>
      <c r="AR38" s="368"/>
      <c r="AS38" s="368" t="str">
        <f>IF(AND(SUM(AA38:AB39)=0,OR(W39=$AS$15,W38=$AS$15)),MAX(AS$15:AS37)+1,"")</f>
        <v/>
      </c>
      <c r="AT38" s="368" t="str">
        <f>IF(AS38="","",B38)</f>
        <v/>
      </c>
      <c r="AU38" s="368" t="str">
        <f>IF(AND(SUM(AA38:AB39)=0,OR(W38=$AU$15,W39=$AU$15)),MAX(AU$15:AU37)+1,"")</f>
        <v/>
      </c>
      <c r="AV38" s="368" t="str">
        <f>IF(AU38="","",B38)</f>
        <v/>
      </c>
      <c r="AW38" s="21"/>
      <c r="AX38" s="15"/>
      <c r="AY38" s="15"/>
      <c r="BG38" s="2"/>
      <c r="BH38" s="2"/>
      <c r="BI38" s="2"/>
      <c r="BX38" s="5"/>
      <c r="BY38" s="5"/>
      <c r="BZ38" s="5"/>
      <c r="CA38" s="5"/>
      <c r="CB38" s="5"/>
      <c r="CC38" s="5"/>
      <c r="CD38" s="5"/>
      <c r="CE38" s="5"/>
      <c r="CF38" s="2"/>
      <c r="CG38" s="2"/>
    </row>
    <row r="39" spans="1:85" ht="12.6" customHeight="1" x14ac:dyDescent="0.25">
      <c r="A39" s="219"/>
      <c r="B39" s="130"/>
      <c r="C39" s="131"/>
      <c r="D39" s="382"/>
      <c r="E39" s="390"/>
      <c r="F39" s="227"/>
      <c r="G39" s="227"/>
      <c r="H39" s="227"/>
      <c r="I39" s="227"/>
      <c r="J39" s="227"/>
      <c r="K39" s="227"/>
      <c r="L39" s="227"/>
      <c r="M39" s="227"/>
      <c r="N39" s="227"/>
      <c r="O39" s="227"/>
      <c r="P39" s="227"/>
      <c r="Q39" s="227"/>
      <c r="R39" s="227"/>
      <c r="S39" s="227"/>
      <c r="T39" s="228"/>
      <c r="U39" s="130"/>
      <c r="V39" s="132"/>
      <c r="W39" s="143"/>
      <c r="X39" s="144"/>
      <c r="Y39" s="165"/>
      <c r="Z39" s="391"/>
      <c r="AA39" s="371"/>
      <c r="AB39" s="371"/>
      <c r="AC39" s="371"/>
      <c r="AD39" s="371"/>
      <c r="AE39" s="371"/>
      <c r="AF39" s="371"/>
      <c r="AG39" s="371"/>
      <c r="AH39" s="368"/>
      <c r="AI39" s="371"/>
      <c r="AJ39" s="371"/>
      <c r="AK39" s="20"/>
      <c r="AL39" s="371"/>
      <c r="AM39" s="368"/>
      <c r="AN39" s="368"/>
      <c r="AO39" s="368"/>
      <c r="AP39" s="23"/>
      <c r="AQ39" s="23"/>
      <c r="AR39" s="368"/>
      <c r="AS39" s="368"/>
      <c r="AT39" s="368"/>
      <c r="AU39" s="368"/>
      <c r="AV39" s="368"/>
      <c r="AW39" s="21"/>
      <c r="AX39" s="15"/>
      <c r="AY39" s="15"/>
      <c r="BG39" s="2"/>
      <c r="BH39" s="2"/>
      <c r="BI39" s="2"/>
      <c r="BX39" s="5"/>
      <c r="BY39" s="5"/>
      <c r="BZ39" s="5"/>
      <c r="CA39" s="5"/>
      <c r="CB39" s="5"/>
      <c r="CC39" s="5"/>
      <c r="CD39" s="5"/>
      <c r="CE39" s="5"/>
      <c r="CF39" s="2"/>
      <c r="CG39" s="2"/>
    </row>
    <row r="40" spans="1:85" ht="12.6" customHeight="1" x14ac:dyDescent="0.25">
      <c r="A40" s="219" t="e">
        <f>#REF!</f>
        <v>#REF!</v>
      </c>
      <c r="B40" s="130" t="s">
        <v>49</v>
      </c>
      <c r="C40" s="131"/>
      <c r="D40" s="382"/>
      <c r="E40" s="390" t="s">
        <v>49</v>
      </c>
      <c r="F40" s="227"/>
      <c r="G40" s="227"/>
      <c r="H40" s="227"/>
      <c r="I40" s="227"/>
      <c r="J40" s="227"/>
      <c r="K40" s="227"/>
      <c r="L40" s="227"/>
      <c r="M40" s="227"/>
      <c r="N40" s="227"/>
      <c r="O40" s="227"/>
      <c r="P40" s="227"/>
      <c r="Q40" s="227"/>
      <c r="R40" s="227"/>
      <c r="S40" s="227"/>
      <c r="T40" s="228"/>
      <c r="U40" s="130"/>
      <c r="V40" s="132"/>
      <c r="W40" s="143"/>
      <c r="X40" s="144"/>
      <c r="Y40" s="165"/>
      <c r="Z40" s="391" t="str">
        <f>IF(OR(B40="Pas de CN",B40="-",,SUM(AA40:AB40)&gt;0),"",MAX(Z$15:Z39)+1)</f>
        <v/>
      </c>
      <c r="AA40" s="371" t="str">
        <f>IF(U40=Récap!$P$112,MAX(AA$15:AA39)+1,"")</f>
        <v/>
      </c>
      <c r="AB40" s="371" t="str">
        <f>IF(U40=Récap!$P$113,MAX(AB$15:AB39)+1,"")</f>
        <v/>
      </c>
      <c r="AC40" s="371" t="str">
        <f t="shared" ref="AC40" si="9">IF(Z40&gt;0,"CN "&amp;B40&amp;" - "&amp;E40,"")</f>
        <v>CN - - -</v>
      </c>
      <c r="AD40" s="371"/>
      <c r="AE40" s="371"/>
      <c r="AF40" s="371"/>
      <c r="AG40" s="371"/>
      <c r="AH40" s="368" t="str">
        <f>IF(Z40="","",MAX(AH$19:AH39)+1)</f>
        <v/>
      </c>
      <c r="AI40" s="371" t="str">
        <f>IF(Z40&lt;&gt;"",VLOOKUP(A40,Récap!$F:$N,7,FALSE),"")</f>
        <v/>
      </c>
      <c r="AJ40" s="371" t="str">
        <f>IF(Z40&lt;&gt;"",VLOOKUP(A40,Récap!$F:$N,8,FALSE),"")</f>
        <v/>
      </c>
      <c r="AK40" s="20"/>
      <c r="AL40" s="371" t="str">
        <f>IF(Z40&lt;&gt;"",VLOOKUP(A40,Récap!$F:$N,9,FALSE),"")</f>
        <v/>
      </c>
      <c r="AM40" s="368"/>
      <c r="AN40" s="368"/>
      <c r="AO40" s="368"/>
      <c r="AP40" s="23"/>
      <c r="AQ40" s="23"/>
      <c r="AR40" s="368"/>
      <c r="AS40" s="368" t="str">
        <f>IF(AND(SUM(AA40:AB41)=0,OR(W41=$AS$15,W40=$AS$15)),MAX(AS$15:AS39)+1,"")</f>
        <v/>
      </c>
      <c r="AT40" s="368" t="str">
        <f>IF(AS40="","",B40)</f>
        <v/>
      </c>
      <c r="AU40" s="368" t="str">
        <f>IF(AND(SUM(AA40:AB41)=0,OR(W40=$AU$15,W41=$AU$15)),MAX(AU$15:AU39)+1,"")</f>
        <v/>
      </c>
      <c r="AV40" s="368" t="str">
        <f>IF(AU40="","",B40)</f>
        <v/>
      </c>
      <c r="AW40" s="21"/>
      <c r="AX40" s="15"/>
      <c r="AY40" s="15"/>
      <c r="BG40" s="2"/>
      <c r="BH40" s="2"/>
      <c r="BI40" s="2"/>
      <c r="BX40" s="5"/>
      <c r="BY40" s="5"/>
      <c r="BZ40" s="5"/>
      <c r="CA40" s="5"/>
      <c r="CB40" s="5"/>
      <c r="CC40" s="5"/>
      <c r="CD40" s="5"/>
      <c r="CE40" s="5"/>
      <c r="CF40" s="2"/>
      <c r="CG40" s="2"/>
    </row>
    <row r="41" spans="1:85" ht="12.6" customHeight="1" x14ac:dyDescent="0.25">
      <c r="A41" s="219"/>
      <c r="B41" s="130"/>
      <c r="C41" s="131"/>
      <c r="D41" s="382"/>
      <c r="E41" s="390"/>
      <c r="F41" s="227"/>
      <c r="G41" s="227"/>
      <c r="H41" s="227"/>
      <c r="I41" s="227"/>
      <c r="J41" s="227"/>
      <c r="K41" s="227"/>
      <c r="L41" s="227"/>
      <c r="M41" s="227"/>
      <c r="N41" s="227"/>
      <c r="O41" s="227"/>
      <c r="P41" s="227"/>
      <c r="Q41" s="227"/>
      <c r="R41" s="227"/>
      <c r="S41" s="227"/>
      <c r="T41" s="228"/>
      <c r="U41" s="130"/>
      <c r="V41" s="132"/>
      <c r="W41" s="143"/>
      <c r="X41" s="144"/>
      <c r="Y41" s="165"/>
      <c r="Z41" s="391"/>
      <c r="AA41" s="371"/>
      <c r="AB41" s="371"/>
      <c r="AC41" s="371"/>
      <c r="AD41" s="371"/>
      <c r="AE41" s="371"/>
      <c r="AF41" s="371"/>
      <c r="AG41" s="371"/>
      <c r="AH41" s="368"/>
      <c r="AI41" s="371"/>
      <c r="AJ41" s="371"/>
      <c r="AK41" s="20"/>
      <c r="AL41" s="371"/>
      <c r="AM41" s="368"/>
      <c r="AN41" s="368"/>
      <c r="AO41" s="368"/>
      <c r="AP41" s="23"/>
      <c r="AQ41" s="23"/>
      <c r="AR41" s="368"/>
      <c r="AS41" s="368"/>
      <c r="AT41" s="368"/>
      <c r="AU41" s="368"/>
      <c r="AV41" s="368"/>
      <c r="AW41" s="21"/>
      <c r="AX41" s="15"/>
      <c r="AY41" s="15"/>
      <c r="BG41" s="2"/>
      <c r="BH41" s="2"/>
      <c r="BI41" s="2"/>
      <c r="BX41" s="5"/>
      <c r="BY41" s="5"/>
      <c r="BZ41" s="5"/>
      <c r="CA41" s="5"/>
      <c r="CB41" s="5"/>
      <c r="CC41" s="5"/>
      <c r="CD41" s="5"/>
      <c r="CE41" s="5"/>
      <c r="CF41" s="2"/>
      <c r="CG41" s="2"/>
    </row>
    <row r="42" spans="1:85" ht="12.6" customHeight="1" x14ac:dyDescent="0.25">
      <c r="A42" s="219" t="e">
        <f>#REF!</f>
        <v>#REF!</v>
      </c>
      <c r="B42" s="130" t="s">
        <v>49</v>
      </c>
      <c r="C42" s="131"/>
      <c r="D42" s="382"/>
      <c r="E42" s="390" t="s">
        <v>49</v>
      </c>
      <c r="F42" s="227"/>
      <c r="G42" s="227"/>
      <c r="H42" s="227"/>
      <c r="I42" s="227"/>
      <c r="J42" s="227"/>
      <c r="K42" s="227"/>
      <c r="L42" s="227"/>
      <c r="M42" s="227"/>
      <c r="N42" s="227"/>
      <c r="O42" s="227"/>
      <c r="P42" s="227"/>
      <c r="Q42" s="227"/>
      <c r="R42" s="227"/>
      <c r="S42" s="227"/>
      <c r="T42" s="228"/>
      <c r="U42" s="130"/>
      <c r="V42" s="132"/>
      <c r="W42" s="143"/>
      <c r="X42" s="144"/>
      <c r="Y42" s="165"/>
      <c r="Z42" s="391" t="str">
        <f>IF(OR(B42="Pas de CN",B42="-",,SUM(AA42:AB42)&gt;0),"",MAX(Z$15:Z41)+1)</f>
        <v/>
      </c>
      <c r="AA42" s="371" t="str">
        <f>IF(U42=Récap!$P$112,MAX(AA$15:AA41)+1,"")</f>
        <v/>
      </c>
      <c r="AB42" s="371" t="str">
        <f>IF(U42=Récap!$P$113,MAX(AB$15:AB41)+1,"")</f>
        <v/>
      </c>
      <c r="AC42" s="371" t="str">
        <f t="shared" ref="AC42" si="10">IF(Z42&gt;0,"CN "&amp;B42&amp;" - "&amp;E42,"")</f>
        <v>CN - - -</v>
      </c>
      <c r="AD42" s="371"/>
      <c r="AE42" s="371"/>
      <c r="AF42" s="371"/>
      <c r="AG42" s="371"/>
      <c r="AH42" s="368" t="str">
        <f>IF(Z42="","",MAX(AH$19:AH41)+1)</f>
        <v/>
      </c>
      <c r="AI42" s="371" t="str">
        <f>IF(Z42&lt;&gt;"",VLOOKUP(A42,Récap!$F:$N,7,FALSE),"")</f>
        <v/>
      </c>
      <c r="AJ42" s="371" t="str">
        <f>IF(Z42&lt;&gt;"",VLOOKUP(A42,Récap!$F:$N,8,FALSE),"")</f>
        <v/>
      </c>
      <c r="AK42" s="20"/>
      <c r="AL42" s="371" t="str">
        <f>IF(Z42&lt;&gt;"",VLOOKUP(A42,Récap!$F:$N,9,FALSE),"")</f>
        <v/>
      </c>
      <c r="AM42" s="368"/>
      <c r="AN42" s="368"/>
      <c r="AO42" s="368"/>
      <c r="AP42" s="23"/>
      <c r="AQ42" s="23"/>
      <c r="AR42" s="368"/>
      <c r="AS42" s="368" t="str">
        <f>IF(AND(SUM(AA42:AB43)=0,OR(W43=$AS$15,W42=$AS$15)),MAX(AS$15:AS41)+1,"")</f>
        <v/>
      </c>
      <c r="AT42" s="368" t="str">
        <f>IF(AS42="","",B42)</f>
        <v/>
      </c>
      <c r="AU42" s="368" t="str">
        <f>IF(AND(SUM(AA42:AB43)=0,OR(W42=$AU$15,W43=$AU$15)),MAX(AU$15:AU41)+1,"")</f>
        <v/>
      </c>
      <c r="AV42" s="368" t="str">
        <f>IF(AU42="","",B42)</f>
        <v/>
      </c>
      <c r="AW42" s="21"/>
      <c r="AX42" s="15"/>
      <c r="AY42" s="15"/>
      <c r="BG42" s="2"/>
      <c r="BH42" s="2"/>
      <c r="BI42" s="2"/>
      <c r="BX42" s="5"/>
      <c r="BY42" s="5"/>
      <c r="BZ42" s="5"/>
      <c r="CA42" s="5"/>
      <c r="CB42" s="5"/>
      <c r="CC42" s="5"/>
      <c r="CD42" s="5"/>
      <c r="CE42" s="5"/>
      <c r="CF42" s="2"/>
      <c r="CG42" s="2"/>
    </row>
    <row r="43" spans="1:85" ht="12.6" customHeight="1" x14ac:dyDescent="0.25">
      <c r="A43" s="219"/>
      <c r="B43" s="130"/>
      <c r="C43" s="131"/>
      <c r="D43" s="382"/>
      <c r="E43" s="390"/>
      <c r="F43" s="227"/>
      <c r="G43" s="227"/>
      <c r="H43" s="227"/>
      <c r="I43" s="227"/>
      <c r="J43" s="227"/>
      <c r="K43" s="227"/>
      <c r="L43" s="227"/>
      <c r="M43" s="227"/>
      <c r="N43" s="227"/>
      <c r="O43" s="227"/>
      <c r="P43" s="227"/>
      <c r="Q43" s="227"/>
      <c r="R43" s="227"/>
      <c r="S43" s="227"/>
      <c r="T43" s="228"/>
      <c r="U43" s="130"/>
      <c r="V43" s="132"/>
      <c r="W43" s="143"/>
      <c r="X43" s="144"/>
      <c r="Y43" s="165"/>
      <c r="Z43" s="391"/>
      <c r="AA43" s="371"/>
      <c r="AB43" s="371"/>
      <c r="AC43" s="371"/>
      <c r="AD43" s="371"/>
      <c r="AE43" s="371"/>
      <c r="AF43" s="371"/>
      <c r="AG43" s="371"/>
      <c r="AH43" s="368"/>
      <c r="AI43" s="371"/>
      <c r="AJ43" s="371"/>
      <c r="AK43" s="20"/>
      <c r="AL43" s="371"/>
      <c r="AM43" s="368"/>
      <c r="AN43" s="368"/>
      <c r="AO43" s="368"/>
      <c r="AP43" s="23"/>
      <c r="AQ43" s="23"/>
      <c r="AR43" s="368"/>
      <c r="AS43" s="368"/>
      <c r="AT43" s="368"/>
      <c r="AU43" s="368"/>
      <c r="AV43" s="368"/>
      <c r="AW43" s="21"/>
      <c r="AX43" s="15"/>
      <c r="AY43" s="15"/>
      <c r="BG43" s="2"/>
      <c r="BH43" s="2"/>
      <c r="BI43" s="2"/>
      <c r="BX43" s="5"/>
      <c r="BY43" s="5"/>
      <c r="BZ43" s="5"/>
      <c r="CA43" s="5"/>
      <c r="CB43" s="5"/>
      <c r="CC43" s="5"/>
      <c r="CD43" s="5"/>
      <c r="CE43" s="5"/>
      <c r="CF43" s="2"/>
      <c r="CG43" s="2"/>
    </row>
    <row r="44" spans="1:85" ht="12.6" customHeight="1" x14ac:dyDescent="0.25">
      <c r="A44" s="219" t="e">
        <f>#REF!</f>
        <v>#REF!</v>
      </c>
      <c r="B44" s="130" t="s">
        <v>49</v>
      </c>
      <c r="C44" s="131"/>
      <c r="D44" s="382"/>
      <c r="E44" s="390" t="s">
        <v>49</v>
      </c>
      <c r="F44" s="227"/>
      <c r="G44" s="227"/>
      <c r="H44" s="227"/>
      <c r="I44" s="227"/>
      <c r="J44" s="227"/>
      <c r="K44" s="227"/>
      <c r="L44" s="227"/>
      <c r="M44" s="227"/>
      <c r="N44" s="227"/>
      <c r="O44" s="227"/>
      <c r="P44" s="227"/>
      <c r="Q44" s="227"/>
      <c r="R44" s="227"/>
      <c r="S44" s="227"/>
      <c r="T44" s="228"/>
      <c r="U44" s="130"/>
      <c r="V44" s="132"/>
      <c r="W44" s="143"/>
      <c r="X44" s="144"/>
      <c r="Y44" s="165"/>
      <c r="Z44" s="391" t="str">
        <f>IF(OR(B44="Pas de CN",B44="-",,SUM(AA44:AB44)&gt;0),"",MAX(Z$15:Z43)+1)</f>
        <v/>
      </c>
      <c r="AA44" s="371" t="str">
        <f>IF(U44=Récap!$P$112,MAX(AA$15:AA43)+1,"")</f>
        <v/>
      </c>
      <c r="AB44" s="371" t="str">
        <f>IF(U44=Récap!$P$113,MAX(AB$15:AB43)+1,"")</f>
        <v/>
      </c>
      <c r="AC44" s="371" t="str">
        <f t="shared" ref="AC44" si="11">IF(Z44&gt;0,"CN "&amp;B44&amp;" - "&amp;E44,"")</f>
        <v>CN - - -</v>
      </c>
      <c r="AD44" s="371"/>
      <c r="AE44" s="371"/>
      <c r="AF44" s="371"/>
      <c r="AG44" s="371"/>
      <c r="AH44" s="368" t="str">
        <f>IF(Z44="","",MAX(AH$19:AH43)+1)</f>
        <v/>
      </c>
      <c r="AI44" s="371" t="str">
        <f>IF(Z44&lt;&gt;"",VLOOKUP(A44,Récap!$F:$N,7,FALSE),"")</f>
        <v/>
      </c>
      <c r="AJ44" s="371" t="str">
        <f>IF(Z44&lt;&gt;"",VLOOKUP(A44,Récap!$F:$N,8,FALSE),"")</f>
        <v/>
      </c>
      <c r="AK44" s="20"/>
      <c r="AL44" s="371" t="str">
        <f>IF(Z44&lt;&gt;"",VLOOKUP(A44,Récap!$F:$N,9,FALSE),"")</f>
        <v/>
      </c>
      <c r="AM44" s="368"/>
      <c r="AN44" s="368"/>
      <c r="AO44" s="368"/>
      <c r="AP44" s="23"/>
      <c r="AQ44" s="23"/>
      <c r="AR44" s="368"/>
      <c r="AS44" s="368" t="str">
        <f>IF(AND(SUM(AA44:AB45)=0,OR(W45=$AS$15,W44=$AS$15)),MAX(AS$15:AS43)+1,"")</f>
        <v/>
      </c>
      <c r="AT44" s="368" t="str">
        <f>IF(AS44="","",B44)</f>
        <v/>
      </c>
      <c r="AU44" s="368" t="str">
        <f>IF(AND(SUM(AA44:AB45)=0,OR(W44=$AU$15,W45=$AU$15)),MAX(AU$15:AU43)+1,"")</f>
        <v/>
      </c>
      <c r="AV44" s="368" t="str">
        <f>IF(AU44="","",B44)</f>
        <v/>
      </c>
      <c r="AW44" s="21"/>
      <c r="AX44" s="15"/>
      <c r="AY44" s="15"/>
      <c r="BG44" s="2"/>
      <c r="BH44" s="2"/>
      <c r="BI44" s="2"/>
      <c r="BX44" s="5"/>
      <c r="BY44" s="5"/>
      <c r="BZ44" s="5"/>
      <c r="CA44" s="5"/>
      <c r="CB44" s="5"/>
      <c r="CC44" s="5"/>
      <c r="CD44" s="5"/>
      <c r="CE44" s="5"/>
      <c r="CF44" s="2"/>
      <c r="CG44" s="2"/>
    </row>
    <row r="45" spans="1:85" ht="12.6" customHeight="1" x14ac:dyDescent="0.25">
      <c r="A45" s="219"/>
      <c r="B45" s="130"/>
      <c r="C45" s="131"/>
      <c r="D45" s="382"/>
      <c r="E45" s="390"/>
      <c r="F45" s="227"/>
      <c r="G45" s="227"/>
      <c r="H45" s="227"/>
      <c r="I45" s="227"/>
      <c r="J45" s="227"/>
      <c r="K45" s="227"/>
      <c r="L45" s="227"/>
      <c r="M45" s="227"/>
      <c r="N45" s="227"/>
      <c r="O45" s="227"/>
      <c r="P45" s="227"/>
      <c r="Q45" s="227"/>
      <c r="R45" s="227"/>
      <c r="S45" s="227"/>
      <c r="T45" s="228"/>
      <c r="U45" s="130"/>
      <c r="V45" s="132"/>
      <c r="W45" s="143"/>
      <c r="X45" s="144"/>
      <c r="Y45" s="165"/>
      <c r="Z45" s="391"/>
      <c r="AA45" s="371"/>
      <c r="AB45" s="371"/>
      <c r="AC45" s="371"/>
      <c r="AD45" s="371"/>
      <c r="AE45" s="371"/>
      <c r="AF45" s="371"/>
      <c r="AG45" s="371"/>
      <c r="AH45" s="368"/>
      <c r="AI45" s="371"/>
      <c r="AJ45" s="371"/>
      <c r="AK45" s="20"/>
      <c r="AL45" s="371"/>
      <c r="AM45" s="368"/>
      <c r="AN45" s="368"/>
      <c r="AO45" s="368"/>
      <c r="AP45" s="23"/>
      <c r="AQ45" s="23"/>
      <c r="AR45" s="368"/>
      <c r="AS45" s="368"/>
      <c r="AT45" s="368"/>
      <c r="AU45" s="368"/>
      <c r="AV45" s="368"/>
      <c r="AW45" s="21"/>
      <c r="AX45" s="15"/>
      <c r="AY45" s="15"/>
      <c r="BG45" s="2"/>
      <c r="BH45" s="2"/>
      <c r="BI45" s="2"/>
      <c r="BX45" s="5"/>
      <c r="BY45" s="5"/>
      <c r="BZ45" s="5"/>
      <c r="CA45" s="5"/>
      <c r="CB45" s="5"/>
      <c r="CC45" s="5"/>
      <c r="CD45" s="5"/>
      <c r="CE45" s="5"/>
      <c r="CF45" s="2"/>
      <c r="CG45" s="2"/>
    </row>
    <row r="46" spans="1:85" ht="12.6" customHeight="1" x14ac:dyDescent="0.25">
      <c r="A46" s="219" t="e">
        <f>#REF!</f>
        <v>#REF!</v>
      </c>
      <c r="B46" s="130" t="s">
        <v>49</v>
      </c>
      <c r="C46" s="131"/>
      <c r="D46" s="382"/>
      <c r="E46" s="390" t="s">
        <v>49</v>
      </c>
      <c r="F46" s="227"/>
      <c r="G46" s="227"/>
      <c r="H46" s="227"/>
      <c r="I46" s="227"/>
      <c r="J46" s="227"/>
      <c r="K46" s="227"/>
      <c r="L46" s="227"/>
      <c r="M46" s="227"/>
      <c r="N46" s="227"/>
      <c r="O46" s="227"/>
      <c r="P46" s="227"/>
      <c r="Q46" s="227"/>
      <c r="R46" s="227"/>
      <c r="S46" s="227"/>
      <c r="T46" s="228"/>
      <c r="U46" s="130"/>
      <c r="V46" s="132"/>
      <c r="W46" s="143"/>
      <c r="X46" s="144"/>
      <c r="Y46" s="165"/>
      <c r="Z46" s="391" t="str">
        <f>IF(OR(B46="Pas de CN",B46="-",,SUM(AA46:AB46)&gt;0),"",MAX(Z$15:Z45)+1)</f>
        <v/>
      </c>
      <c r="AA46" s="371" t="str">
        <f>IF(U46=Récap!$P$112,MAX(AA$15:AA45)+1,"")</f>
        <v/>
      </c>
      <c r="AB46" s="371" t="str">
        <f>IF(U46=Récap!$P$113,MAX(AB$15:AB45)+1,"")</f>
        <v/>
      </c>
      <c r="AC46" s="371" t="str">
        <f t="shared" ref="AC46" si="12">IF(Z46&gt;0,"CN "&amp;B46&amp;" - "&amp;E46,"")</f>
        <v>CN - - -</v>
      </c>
      <c r="AD46" s="371"/>
      <c r="AE46" s="371"/>
      <c r="AF46" s="371"/>
      <c r="AG46" s="371"/>
      <c r="AH46" s="368" t="str">
        <f>IF(Z46="","",MAX(AH$19:AH45)+1)</f>
        <v/>
      </c>
      <c r="AI46" s="371" t="str">
        <f>IF(Z46&lt;&gt;"",VLOOKUP(A46,Récap!$F:$N,7,FALSE),"")</f>
        <v/>
      </c>
      <c r="AJ46" s="371" t="str">
        <f>IF(Z46&lt;&gt;"",VLOOKUP(A46,Récap!$F:$N,8,FALSE),"")</f>
        <v/>
      </c>
      <c r="AK46" s="20"/>
      <c r="AL46" s="371" t="str">
        <f>IF(Z46&lt;&gt;"",VLOOKUP(A46,Récap!$F:$N,9,FALSE),"")</f>
        <v/>
      </c>
      <c r="AM46" s="368"/>
      <c r="AN46" s="368"/>
      <c r="AO46" s="368"/>
      <c r="AP46" s="23"/>
      <c r="AQ46" s="23"/>
      <c r="AR46" s="368"/>
      <c r="AS46" s="368" t="str">
        <f>IF(AND(SUM(AA46:AB47)=0,OR(W47=$AS$15,W46=$AS$15)),MAX(AS$15:AS45)+1,"")</f>
        <v/>
      </c>
      <c r="AT46" s="368" t="str">
        <f>IF(AS46="","",B46)</f>
        <v/>
      </c>
      <c r="AU46" s="368" t="str">
        <f>IF(AND(SUM(AA46:AB47)=0,OR(W46=$AU$15,W47=$AU$15)),MAX(AU$15:AU45)+1,"")</f>
        <v/>
      </c>
      <c r="AV46" s="368" t="str">
        <f>IF(AU46="","",B46)</f>
        <v/>
      </c>
      <c r="AW46" s="21"/>
      <c r="AX46" s="15"/>
      <c r="AY46" s="15"/>
      <c r="BG46" s="2"/>
      <c r="BH46" s="2"/>
      <c r="BI46" s="2"/>
      <c r="BX46" s="5"/>
      <c r="BY46" s="5"/>
      <c r="BZ46" s="5"/>
      <c r="CA46" s="5"/>
      <c r="CB46" s="5"/>
      <c r="CC46" s="5"/>
      <c r="CD46" s="5"/>
      <c r="CE46" s="5"/>
      <c r="CF46" s="2"/>
      <c r="CG46" s="2"/>
    </row>
    <row r="47" spans="1:85" ht="12.6" customHeight="1" x14ac:dyDescent="0.25">
      <c r="A47" s="219"/>
      <c r="B47" s="130"/>
      <c r="C47" s="131"/>
      <c r="D47" s="382"/>
      <c r="E47" s="390"/>
      <c r="F47" s="227"/>
      <c r="G47" s="227"/>
      <c r="H47" s="227"/>
      <c r="I47" s="227"/>
      <c r="J47" s="227"/>
      <c r="K47" s="227"/>
      <c r="L47" s="227"/>
      <c r="M47" s="227"/>
      <c r="N47" s="227"/>
      <c r="O47" s="227"/>
      <c r="P47" s="227"/>
      <c r="Q47" s="227"/>
      <c r="R47" s="227"/>
      <c r="S47" s="227"/>
      <c r="T47" s="228"/>
      <c r="U47" s="130"/>
      <c r="V47" s="132"/>
      <c r="W47" s="143"/>
      <c r="X47" s="144"/>
      <c r="Y47" s="165"/>
      <c r="Z47" s="391"/>
      <c r="AA47" s="371"/>
      <c r="AB47" s="371"/>
      <c r="AC47" s="371"/>
      <c r="AD47" s="371"/>
      <c r="AE47" s="371"/>
      <c r="AF47" s="371"/>
      <c r="AG47" s="371"/>
      <c r="AH47" s="368"/>
      <c r="AI47" s="371"/>
      <c r="AJ47" s="371"/>
      <c r="AK47" s="20"/>
      <c r="AL47" s="371"/>
      <c r="AM47" s="368"/>
      <c r="AN47" s="368"/>
      <c r="AO47" s="368"/>
      <c r="AP47" s="23"/>
      <c r="AQ47" s="23"/>
      <c r="AR47" s="368"/>
      <c r="AS47" s="368"/>
      <c r="AT47" s="368"/>
      <c r="AU47" s="368"/>
      <c r="AV47" s="368"/>
      <c r="AW47" s="21"/>
      <c r="AX47" s="15"/>
      <c r="AY47" s="15"/>
      <c r="BG47" s="2"/>
      <c r="BH47" s="2"/>
      <c r="BI47" s="2"/>
      <c r="BX47" s="5"/>
      <c r="BY47" s="5"/>
      <c r="BZ47" s="5"/>
      <c r="CA47" s="5"/>
      <c r="CB47" s="5"/>
      <c r="CC47" s="5"/>
      <c r="CD47" s="5"/>
      <c r="CE47" s="5"/>
      <c r="CF47" s="2"/>
      <c r="CG47" s="2"/>
    </row>
    <row r="48" spans="1:85" ht="12.6" customHeight="1" x14ac:dyDescent="0.25">
      <c r="A48" s="219" t="e">
        <f>#REF!</f>
        <v>#REF!</v>
      </c>
      <c r="B48" s="130" t="s">
        <v>49</v>
      </c>
      <c r="C48" s="131"/>
      <c r="D48" s="382"/>
      <c r="E48" s="390" t="s">
        <v>49</v>
      </c>
      <c r="F48" s="227"/>
      <c r="G48" s="227"/>
      <c r="H48" s="227"/>
      <c r="I48" s="227"/>
      <c r="J48" s="227"/>
      <c r="K48" s="227"/>
      <c r="L48" s="227"/>
      <c r="M48" s="227"/>
      <c r="N48" s="227"/>
      <c r="O48" s="227"/>
      <c r="P48" s="227"/>
      <c r="Q48" s="227"/>
      <c r="R48" s="227"/>
      <c r="S48" s="227"/>
      <c r="T48" s="228"/>
      <c r="U48" s="130"/>
      <c r="V48" s="132"/>
      <c r="W48" s="143"/>
      <c r="X48" s="144"/>
      <c r="Y48" s="165"/>
      <c r="Z48" s="391" t="str">
        <f>IF(OR(B48="Pas de CN",B48="-",,SUM(AA48:AB48)&gt;0),"",MAX(Z$15:Z47)+1)</f>
        <v/>
      </c>
      <c r="AA48" s="371" t="str">
        <f>IF(U48=Récap!$P$112,MAX(AA$15:AA47)+1,"")</f>
        <v/>
      </c>
      <c r="AB48" s="371" t="str">
        <f>IF(U48=Récap!$P$113,MAX(AB$15:AB47)+1,"")</f>
        <v/>
      </c>
      <c r="AC48" s="371" t="str">
        <f t="shared" ref="AC48" si="13">IF(Z48&gt;0,"CN "&amp;B48&amp;" - "&amp;E48,"")</f>
        <v>CN - - -</v>
      </c>
      <c r="AD48" s="371"/>
      <c r="AE48" s="371"/>
      <c r="AF48" s="371"/>
      <c r="AG48" s="371"/>
      <c r="AH48" s="368" t="str">
        <f>IF(Z48="","",MAX(AH$19:AH47)+1)</f>
        <v/>
      </c>
      <c r="AI48" s="371" t="str">
        <f>IF(Z48&lt;&gt;"",VLOOKUP(A48,Récap!$F:$N,7,FALSE),"")</f>
        <v/>
      </c>
      <c r="AJ48" s="371" t="str">
        <f>IF(Z48&lt;&gt;"",VLOOKUP(A48,Récap!$F:$N,8,FALSE),"")</f>
        <v/>
      </c>
      <c r="AK48" s="20"/>
      <c r="AL48" s="371" t="str">
        <f>IF(Z48&lt;&gt;"",VLOOKUP(A48,Récap!$F:$N,9,FALSE),"")</f>
        <v/>
      </c>
      <c r="AM48" s="368"/>
      <c r="AN48" s="368"/>
      <c r="AO48" s="368"/>
      <c r="AP48" s="23"/>
      <c r="AQ48" s="23"/>
      <c r="AR48" s="368"/>
      <c r="AS48" s="368" t="str">
        <f>IF(AND(SUM(AA48:AB49)=0,OR(W49=$AS$15,W48=$AS$15)),MAX(AS$15:AS47)+1,"")</f>
        <v/>
      </c>
      <c r="AT48" s="368" t="str">
        <f>IF(AS48="","",B48)</f>
        <v/>
      </c>
      <c r="AU48" s="368" t="str">
        <f>IF(AND(SUM(AA48:AB49)=0,OR(W48=$AU$15,W49=$AU$15)),MAX(AU$15:AU47)+1,"")</f>
        <v/>
      </c>
      <c r="AV48" s="368" t="str">
        <f>IF(AU48="","",B48)</f>
        <v/>
      </c>
      <c r="AW48" s="21"/>
      <c r="AX48" s="15"/>
      <c r="AY48" s="15"/>
      <c r="BG48" s="2"/>
      <c r="BH48" s="2"/>
      <c r="BI48" s="2"/>
      <c r="BX48" s="5"/>
      <c r="BY48" s="5"/>
      <c r="BZ48" s="5"/>
      <c r="CA48" s="5"/>
      <c r="CB48" s="5"/>
      <c r="CC48" s="5"/>
      <c r="CD48" s="5"/>
      <c r="CE48" s="5"/>
      <c r="CF48" s="2"/>
      <c r="CG48" s="2"/>
    </row>
    <row r="49" spans="1:85" ht="12.6" customHeight="1" x14ac:dyDescent="0.25">
      <c r="A49" s="219"/>
      <c r="B49" s="130"/>
      <c r="C49" s="131"/>
      <c r="D49" s="382"/>
      <c r="E49" s="390"/>
      <c r="F49" s="227"/>
      <c r="G49" s="227"/>
      <c r="H49" s="227"/>
      <c r="I49" s="227"/>
      <c r="J49" s="227"/>
      <c r="K49" s="227"/>
      <c r="L49" s="227"/>
      <c r="M49" s="227"/>
      <c r="N49" s="227"/>
      <c r="O49" s="227"/>
      <c r="P49" s="227"/>
      <c r="Q49" s="227"/>
      <c r="R49" s="227"/>
      <c r="S49" s="227"/>
      <c r="T49" s="228"/>
      <c r="U49" s="130"/>
      <c r="V49" s="132"/>
      <c r="W49" s="143"/>
      <c r="X49" s="144"/>
      <c r="Y49" s="165"/>
      <c r="Z49" s="391"/>
      <c r="AA49" s="371"/>
      <c r="AB49" s="371"/>
      <c r="AC49" s="371"/>
      <c r="AD49" s="371"/>
      <c r="AE49" s="371"/>
      <c r="AF49" s="371"/>
      <c r="AG49" s="371"/>
      <c r="AH49" s="368"/>
      <c r="AI49" s="371"/>
      <c r="AJ49" s="371"/>
      <c r="AK49" s="20"/>
      <c r="AL49" s="371"/>
      <c r="AM49" s="368"/>
      <c r="AN49" s="368"/>
      <c r="AO49" s="368"/>
      <c r="AP49" s="23"/>
      <c r="AQ49" s="23"/>
      <c r="AR49" s="368"/>
      <c r="AS49" s="368"/>
      <c r="AT49" s="368"/>
      <c r="AU49" s="368"/>
      <c r="AV49" s="368"/>
      <c r="AW49" s="21"/>
      <c r="AX49" s="15"/>
      <c r="AY49" s="15"/>
      <c r="BG49" s="2"/>
      <c r="BH49" s="2"/>
      <c r="BI49" s="2"/>
      <c r="BX49" s="5"/>
      <c r="BY49" s="5"/>
      <c r="BZ49" s="5"/>
      <c r="CA49" s="5"/>
      <c r="CB49" s="5"/>
      <c r="CC49" s="5"/>
      <c r="CD49" s="5"/>
      <c r="CE49" s="5"/>
      <c r="CF49" s="2"/>
      <c r="CG49" s="2"/>
    </row>
    <row r="50" spans="1:85" ht="12.6" customHeight="1" x14ac:dyDescent="0.25">
      <c r="A50" s="219" t="e">
        <f>#REF!</f>
        <v>#REF!</v>
      </c>
      <c r="B50" s="130" t="s">
        <v>49</v>
      </c>
      <c r="C50" s="131"/>
      <c r="D50" s="382"/>
      <c r="E50" s="390" t="s">
        <v>49</v>
      </c>
      <c r="F50" s="227"/>
      <c r="G50" s="227"/>
      <c r="H50" s="227"/>
      <c r="I50" s="227"/>
      <c r="J50" s="227"/>
      <c r="K50" s="227"/>
      <c r="L50" s="227"/>
      <c r="M50" s="227"/>
      <c r="N50" s="227"/>
      <c r="O50" s="227"/>
      <c r="P50" s="227"/>
      <c r="Q50" s="227"/>
      <c r="R50" s="227"/>
      <c r="S50" s="227"/>
      <c r="T50" s="228"/>
      <c r="U50" s="130"/>
      <c r="V50" s="132"/>
      <c r="W50" s="143"/>
      <c r="X50" s="144"/>
      <c r="Y50" s="165"/>
      <c r="Z50" s="391" t="str">
        <f>IF(OR(B50="Pas de CN",B50="-",,SUM(AA50:AB50)&gt;0),"",MAX(Z$15:Z49)+1)</f>
        <v/>
      </c>
      <c r="AA50" s="371" t="str">
        <f>IF(U50=Récap!$P$112,MAX(AA$15:AA49)+1,"")</f>
        <v/>
      </c>
      <c r="AB50" s="371" t="str">
        <f>IF(U50=Récap!$P$113,MAX(AB$15:AB49)+1,"")</f>
        <v/>
      </c>
      <c r="AC50" s="371" t="str">
        <f t="shared" ref="AC50" si="14">IF(Z50&gt;0,"CN "&amp;B50&amp;" - "&amp;E50,"")</f>
        <v>CN - - -</v>
      </c>
      <c r="AD50" s="371"/>
      <c r="AE50" s="371"/>
      <c r="AF50" s="371"/>
      <c r="AG50" s="371"/>
      <c r="AH50" s="368" t="str">
        <f>IF(Z50="","",MAX(AH$19:AH49)+1)</f>
        <v/>
      </c>
      <c r="AI50" s="371" t="str">
        <f>IF(Z50&lt;&gt;"",VLOOKUP(A50,Récap!$F:$N,7,FALSE),"")</f>
        <v/>
      </c>
      <c r="AJ50" s="371" t="str">
        <f>IF(Z50&lt;&gt;"",VLOOKUP(A50,Récap!$F:$N,8,FALSE),"")</f>
        <v/>
      </c>
      <c r="AK50" s="20"/>
      <c r="AL50" s="371" t="str">
        <f>IF(Z50&lt;&gt;"",VLOOKUP(A50,Récap!$F:$N,9,FALSE),"")</f>
        <v/>
      </c>
      <c r="AM50" s="368"/>
      <c r="AN50" s="368"/>
      <c r="AO50" s="368"/>
      <c r="AP50" s="23"/>
      <c r="AQ50" s="23"/>
      <c r="AR50" s="368"/>
      <c r="AS50" s="368" t="str">
        <f>IF(AND(SUM(AA50:AB51)=0,OR(W51=$AS$15,W50=$AS$15)),MAX(AS$15:AS49)+1,"")</f>
        <v/>
      </c>
      <c r="AT50" s="368" t="str">
        <f>IF(AS50="","",B50)</f>
        <v/>
      </c>
      <c r="AU50" s="368" t="str">
        <f>IF(AND(SUM(AA50:AB51)=0,OR(W50=$AU$15,W51=$AU$15)),MAX(AU$15:AU49)+1,"")</f>
        <v/>
      </c>
      <c r="AV50" s="368" t="str">
        <f>IF(AU50="","",B50)</f>
        <v/>
      </c>
      <c r="AW50" s="21"/>
      <c r="AX50" s="15"/>
      <c r="AY50" s="15"/>
      <c r="BG50" s="2"/>
      <c r="BH50" s="2"/>
      <c r="BI50" s="2"/>
      <c r="BX50" s="5"/>
      <c r="BY50" s="5"/>
      <c r="BZ50" s="5"/>
      <c r="CA50" s="5"/>
      <c r="CB50" s="5"/>
      <c r="CC50" s="5"/>
      <c r="CD50" s="5"/>
      <c r="CE50" s="5"/>
      <c r="CF50" s="2"/>
      <c r="CG50" s="2"/>
    </row>
    <row r="51" spans="1:85" ht="12.6" customHeight="1" x14ac:dyDescent="0.25">
      <c r="A51" s="219"/>
      <c r="B51" s="130"/>
      <c r="C51" s="131"/>
      <c r="D51" s="382"/>
      <c r="E51" s="390"/>
      <c r="F51" s="227"/>
      <c r="G51" s="227"/>
      <c r="H51" s="227"/>
      <c r="I51" s="227"/>
      <c r="J51" s="227"/>
      <c r="K51" s="227"/>
      <c r="L51" s="227"/>
      <c r="M51" s="227"/>
      <c r="N51" s="227"/>
      <c r="O51" s="227"/>
      <c r="P51" s="227"/>
      <c r="Q51" s="227"/>
      <c r="R51" s="227"/>
      <c r="S51" s="227"/>
      <c r="T51" s="228"/>
      <c r="U51" s="130"/>
      <c r="V51" s="132"/>
      <c r="W51" s="143"/>
      <c r="X51" s="144"/>
      <c r="Y51" s="165"/>
      <c r="Z51" s="391"/>
      <c r="AA51" s="371"/>
      <c r="AB51" s="371"/>
      <c r="AC51" s="371"/>
      <c r="AD51" s="371"/>
      <c r="AE51" s="371"/>
      <c r="AF51" s="371"/>
      <c r="AG51" s="371"/>
      <c r="AH51" s="368"/>
      <c r="AI51" s="371"/>
      <c r="AJ51" s="371"/>
      <c r="AK51" s="20"/>
      <c r="AL51" s="371"/>
      <c r="AM51" s="368"/>
      <c r="AN51" s="368"/>
      <c r="AO51" s="368"/>
      <c r="AP51" s="23"/>
      <c r="AQ51" s="23"/>
      <c r="AR51" s="368"/>
      <c r="AS51" s="368"/>
      <c r="AT51" s="368"/>
      <c r="AU51" s="368"/>
      <c r="AV51" s="368"/>
      <c r="AW51" s="21"/>
      <c r="AX51" s="15"/>
      <c r="AY51" s="15"/>
      <c r="BG51" s="2"/>
      <c r="BH51" s="2"/>
      <c r="BI51" s="2"/>
      <c r="BX51" s="5"/>
      <c r="BY51" s="5"/>
      <c r="BZ51" s="5"/>
      <c r="CA51" s="5"/>
      <c r="CB51" s="5"/>
      <c r="CC51" s="5"/>
      <c r="CD51" s="5"/>
      <c r="CE51" s="5"/>
      <c r="CF51" s="2"/>
      <c r="CG51" s="2"/>
    </row>
    <row r="52" spans="1:85" ht="12.6" customHeight="1" x14ac:dyDescent="0.25">
      <c r="A52" s="219" t="e">
        <f>#REF!</f>
        <v>#REF!</v>
      </c>
      <c r="B52" s="130" t="s">
        <v>49</v>
      </c>
      <c r="C52" s="131"/>
      <c r="D52" s="382"/>
      <c r="E52" s="390" t="s">
        <v>49</v>
      </c>
      <c r="F52" s="227"/>
      <c r="G52" s="227"/>
      <c r="H52" s="227"/>
      <c r="I52" s="227"/>
      <c r="J52" s="227"/>
      <c r="K52" s="227"/>
      <c r="L52" s="227"/>
      <c r="M52" s="227"/>
      <c r="N52" s="227"/>
      <c r="O52" s="227"/>
      <c r="P52" s="227"/>
      <c r="Q52" s="227"/>
      <c r="R52" s="227"/>
      <c r="S52" s="227"/>
      <c r="T52" s="228"/>
      <c r="U52" s="130"/>
      <c r="V52" s="132"/>
      <c r="W52" s="143"/>
      <c r="X52" s="144"/>
      <c r="Y52" s="165"/>
      <c r="Z52" s="391" t="str">
        <f>IF(OR(B52="Pas de CN",B52="-",,SUM(AA52:AB52)&gt;0),"",MAX(Z$15:Z51)+1)</f>
        <v/>
      </c>
      <c r="AA52" s="371" t="str">
        <f>IF(U52=Récap!$P$112,MAX(AA$15:AA51)+1,"")</f>
        <v/>
      </c>
      <c r="AB52" s="371" t="str">
        <f>IF(U52=Récap!$P$113,MAX(AB$15:AB51)+1,"")</f>
        <v/>
      </c>
      <c r="AC52" s="371" t="str">
        <f t="shared" ref="AC52" si="15">IF(Z52&gt;0,"CN "&amp;B52&amp;" - "&amp;E52,"")</f>
        <v>CN - - -</v>
      </c>
      <c r="AD52" s="371"/>
      <c r="AE52" s="371"/>
      <c r="AF52" s="371"/>
      <c r="AG52" s="371"/>
      <c r="AH52" s="368" t="str">
        <f>IF(Z52="","",MAX(AH$19:AH51)+1)</f>
        <v/>
      </c>
      <c r="AI52" s="371" t="str">
        <f>IF(Z52&lt;&gt;"",VLOOKUP(A52,Récap!$F:$N,7,FALSE),"")</f>
        <v/>
      </c>
      <c r="AJ52" s="371" t="str">
        <f>IF(Z52&lt;&gt;"",VLOOKUP(A52,Récap!$F:$N,8,FALSE),"")</f>
        <v/>
      </c>
      <c r="AK52" s="20"/>
      <c r="AL52" s="371" t="str">
        <f>IF(Z52&lt;&gt;"",VLOOKUP(A52,Récap!$F:$N,9,FALSE),"")</f>
        <v/>
      </c>
      <c r="AM52" s="368"/>
      <c r="AN52" s="368"/>
      <c r="AO52" s="368"/>
      <c r="AP52" s="23"/>
      <c r="AQ52" s="23"/>
      <c r="AR52" s="368"/>
      <c r="AS52" s="368" t="str">
        <f>IF(AND(SUM(AA52:AB53)=0,OR(W53=$AS$15,W52=$AS$15)),MAX(AS$15:AS51)+1,"")</f>
        <v/>
      </c>
      <c r="AT52" s="368" t="str">
        <f>IF(AS52="","",B52)</f>
        <v/>
      </c>
      <c r="AU52" s="368" t="str">
        <f>IF(AND(SUM(AA52:AB53)=0,OR(W52=$AU$15,W53=$AU$15)),MAX(AU$15:AU51)+1,"")</f>
        <v/>
      </c>
      <c r="AV52" s="368" t="str">
        <f>IF(AU52="","",B52)</f>
        <v/>
      </c>
      <c r="AW52" s="21"/>
      <c r="AX52" s="15"/>
      <c r="AY52" s="15"/>
      <c r="BG52" s="2"/>
      <c r="BH52" s="2"/>
      <c r="BI52" s="2"/>
      <c r="BX52" s="5"/>
      <c r="BY52" s="5"/>
      <c r="BZ52" s="5"/>
      <c r="CA52" s="5"/>
      <c r="CB52" s="5"/>
      <c r="CC52" s="5"/>
      <c r="CD52" s="5"/>
      <c r="CE52" s="5"/>
      <c r="CF52" s="2"/>
      <c r="CG52" s="2"/>
    </row>
    <row r="53" spans="1:85" ht="12.6" customHeight="1" x14ac:dyDescent="0.25">
      <c r="A53" s="219"/>
      <c r="B53" s="130"/>
      <c r="C53" s="131"/>
      <c r="D53" s="382"/>
      <c r="E53" s="390"/>
      <c r="F53" s="227"/>
      <c r="G53" s="227"/>
      <c r="H53" s="227"/>
      <c r="I53" s="227"/>
      <c r="J53" s="227"/>
      <c r="K53" s="227"/>
      <c r="L53" s="227"/>
      <c r="M53" s="227"/>
      <c r="N53" s="227"/>
      <c r="O53" s="227"/>
      <c r="P53" s="227"/>
      <c r="Q53" s="227"/>
      <c r="R53" s="227"/>
      <c r="S53" s="227"/>
      <c r="T53" s="228"/>
      <c r="U53" s="130"/>
      <c r="V53" s="132"/>
      <c r="W53" s="143"/>
      <c r="X53" s="144"/>
      <c r="Y53" s="165"/>
      <c r="Z53" s="391"/>
      <c r="AA53" s="371"/>
      <c r="AB53" s="371"/>
      <c r="AC53" s="371"/>
      <c r="AD53" s="371"/>
      <c r="AE53" s="371"/>
      <c r="AF53" s="371"/>
      <c r="AG53" s="371"/>
      <c r="AH53" s="368"/>
      <c r="AI53" s="371"/>
      <c r="AJ53" s="371"/>
      <c r="AK53" s="20"/>
      <c r="AL53" s="371"/>
      <c r="AM53" s="368"/>
      <c r="AN53" s="368"/>
      <c r="AO53" s="368"/>
      <c r="AP53" s="23"/>
      <c r="AQ53" s="23"/>
      <c r="AR53" s="368"/>
      <c r="AS53" s="368"/>
      <c r="AT53" s="368"/>
      <c r="AU53" s="368"/>
      <c r="AV53" s="368"/>
      <c r="AW53" s="21"/>
      <c r="AX53" s="15"/>
      <c r="AY53" s="15"/>
      <c r="BG53" s="2"/>
      <c r="BH53" s="2"/>
      <c r="BI53" s="2"/>
      <c r="BX53" s="5"/>
      <c r="BY53" s="5"/>
      <c r="BZ53" s="5"/>
      <c r="CA53" s="5"/>
      <c r="CB53" s="5"/>
      <c r="CC53" s="5"/>
      <c r="CD53" s="5"/>
      <c r="CE53" s="5"/>
      <c r="CF53" s="2"/>
      <c r="CG53" s="2"/>
    </row>
    <row r="54" spans="1:85" ht="12.6" customHeight="1" x14ac:dyDescent="0.25">
      <c r="A54" s="219" t="e">
        <f>#REF!</f>
        <v>#REF!</v>
      </c>
      <c r="B54" s="130" t="s">
        <v>49</v>
      </c>
      <c r="C54" s="131"/>
      <c r="D54" s="382"/>
      <c r="E54" s="390" t="s">
        <v>49</v>
      </c>
      <c r="F54" s="227"/>
      <c r="G54" s="227"/>
      <c r="H54" s="227"/>
      <c r="I54" s="227"/>
      <c r="J54" s="227"/>
      <c r="K54" s="227"/>
      <c r="L54" s="227"/>
      <c r="M54" s="227"/>
      <c r="N54" s="227"/>
      <c r="O54" s="227"/>
      <c r="P54" s="227"/>
      <c r="Q54" s="227"/>
      <c r="R54" s="227"/>
      <c r="S54" s="227"/>
      <c r="T54" s="228"/>
      <c r="U54" s="130"/>
      <c r="V54" s="132"/>
      <c r="W54" s="143"/>
      <c r="X54" s="144"/>
      <c r="Y54" s="165"/>
      <c r="Z54" s="391" t="str">
        <f>IF(OR(B54="Pas de CN",B54="-",,SUM(AA54:AB54)&gt;0),"",MAX(Z$15:Z53)+1)</f>
        <v/>
      </c>
      <c r="AA54" s="371" t="str">
        <f>IF(U54=Récap!$P$112,MAX(AA$15:AA53)+1,"")</f>
        <v/>
      </c>
      <c r="AB54" s="371" t="str">
        <f>IF(U54=Récap!$P$113,MAX(AB$15:AB53)+1,"")</f>
        <v/>
      </c>
      <c r="AC54" s="371" t="str">
        <f t="shared" ref="AC54" si="16">IF(Z54&gt;0,"CN "&amp;B54&amp;" - "&amp;E54,"")</f>
        <v>CN - - -</v>
      </c>
      <c r="AD54" s="371"/>
      <c r="AE54" s="371"/>
      <c r="AF54" s="371"/>
      <c r="AG54" s="371"/>
      <c r="AH54" s="368" t="str">
        <f>IF(Z54="","",MAX(AH$19:AH53)+1)</f>
        <v/>
      </c>
      <c r="AI54" s="371" t="str">
        <f>IF(Z54&lt;&gt;"",VLOOKUP(A54,Récap!$F:$N,7,FALSE),"")</f>
        <v/>
      </c>
      <c r="AJ54" s="371" t="str">
        <f>IF(Z54&lt;&gt;"",VLOOKUP(A54,Récap!$F:$N,8,FALSE),"")</f>
        <v/>
      </c>
      <c r="AK54" s="20"/>
      <c r="AL54" s="371" t="str">
        <f>IF(Z54&lt;&gt;"",VLOOKUP(A54,Récap!$F:$N,9,FALSE),"")</f>
        <v/>
      </c>
      <c r="AM54" s="368"/>
      <c r="AN54" s="368"/>
      <c r="AO54" s="368"/>
      <c r="AP54" s="23"/>
      <c r="AQ54" s="23"/>
      <c r="AR54" s="368"/>
      <c r="AS54" s="368" t="str">
        <f>IF(AND(SUM(AA54:AB55)=0,OR(W55=$AS$15,W54=$AS$15)),MAX(AS$15:AS53)+1,"")</f>
        <v/>
      </c>
      <c r="AT54" s="368" t="str">
        <f>IF(AS54="","",B54)</f>
        <v/>
      </c>
      <c r="AU54" s="368" t="str">
        <f>IF(AND(SUM(AA54:AB55)=0,OR(W54=$AU$15,W55=$AU$15)),MAX(AU$15:AU53)+1,"")</f>
        <v/>
      </c>
      <c r="AV54" s="368" t="str">
        <f>IF(AU54="","",B54)</f>
        <v/>
      </c>
      <c r="AW54" s="21"/>
      <c r="AX54" s="15"/>
      <c r="AY54" s="15"/>
      <c r="BG54" s="2"/>
      <c r="BH54" s="2"/>
      <c r="BI54" s="2"/>
      <c r="BX54" s="5"/>
      <c r="BY54" s="5"/>
      <c r="BZ54" s="5"/>
      <c r="CA54" s="5"/>
      <c r="CB54" s="5"/>
      <c r="CC54" s="5"/>
      <c r="CD54" s="5"/>
      <c r="CE54" s="5"/>
      <c r="CF54" s="2"/>
      <c r="CG54" s="2"/>
    </row>
    <row r="55" spans="1:85" ht="12.6" customHeight="1" x14ac:dyDescent="0.25">
      <c r="A55" s="219"/>
      <c r="B55" s="130"/>
      <c r="C55" s="131"/>
      <c r="D55" s="382"/>
      <c r="E55" s="390"/>
      <c r="F55" s="227"/>
      <c r="G55" s="227"/>
      <c r="H55" s="227"/>
      <c r="I55" s="227"/>
      <c r="J55" s="227"/>
      <c r="K55" s="227"/>
      <c r="L55" s="227"/>
      <c r="M55" s="227"/>
      <c r="N55" s="227"/>
      <c r="O55" s="227"/>
      <c r="P55" s="227"/>
      <c r="Q55" s="227"/>
      <c r="R55" s="227"/>
      <c r="S55" s="227"/>
      <c r="T55" s="228"/>
      <c r="U55" s="130"/>
      <c r="V55" s="132"/>
      <c r="W55" s="143"/>
      <c r="X55" s="144"/>
      <c r="Y55" s="165"/>
      <c r="Z55" s="391"/>
      <c r="AA55" s="371"/>
      <c r="AB55" s="371"/>
      <c r="AC55" s="371"/>
      <c r="AD55" s="371"/>
      <c r="AE55" s="371"/>
      <c r="AF55" s="371"/>
      <c r="AG55" s="371"/>
      <c r="AH55" s="368"/>
      <c r="AI55" s="371"/>
      <c r="AJ55" s="371"/>
      <c r="AK55" s="20"/>
      <c r="AL55" s="371"/>
      <c r="AM55" s="368"/>
      <c r="AN55" s="368"/>
      <c r="AO55" s="368"/>
      <c r="AP55" s="23"/>
      <c r="AQ55" s="23"/>
      <c r="AR55" s="368"/>
      <c r="AS55" s="368"/>
      <c r="AT55" s="368"/>
      <c r="AU55" s="368"/>
      <c r="AV55" s="368"/>
      <c r="AW55" s="21"/>
      <c r="AX55" s="15"/>
      <c r="AY55" s="15"/>
      <c r="BG55" s="2"/>
      <c r="BH55" s="2"/>
      <c r="BI55" s="2"/>
      <c r="BX55" s="5"/>
      <c r="BY55" s="5"/>
      <c r="BZ55" s="5"/>
      <c r="CA55" s="5"/>
      <c r="CB55" s="5"/>
      <c r="CC55" s="5"/>
      <c r="CD55" s="5"/>
      <c r="CE55" s="5"/>
      <c r="CF55" s="2"/>
      <c r="CG55" s="2"/>
    </row>
    <row r="56" spans="1:85" ht="12.6" customHeight="1" x14ac:dyDescent="0.25">
      <c r="A56" s="219" t="e">
        <f>#REF!</f>
        <v>#REF!</v>
      </c>
      <c r="B56" s="130" t="s">
        <v>49</v>
      </c>
      <c r="C56" s="131"/>
      <c r="D56" s="382"/>
      <c r="E56" s="390" t="s">
        <v>49</v>
      </c>
      <c r="F56" s="227"/>
      <c r="G56" s="227"/>
      <c r="H56" s="227"/>
      <c r="I56" s="227"/>
      <c r="J56" s="227"/>
      <c r="K56" s="227"/>
      <c r="L56" s="227"/>
      <c r="M56" s="227"/>
      <c r="N56" s="227"/>
      <c r="O56" s="227"/>
      <c r="P56" s="227"/>
      <c r="Q56" s="227"/>
      <c r="R56" s="227"/>
      <c r="S56" s="227"/>
      <c r="T56" s="228"/>
      <c r="U56" s="130"/>
      <c r="V56" s="132"/>
      <c r="W56" s="143"/>
      <c r="X56" s="144"/>
      <c r="Y56" s="165"/>
      <c r="Z56" s="391" t="str">
        <f>IF(OR(B56="Pas de CN",B56="-",,SUM(AA56:AB56)&gt;0),"",MAX(Z$15:Z55)+1)</f>
        <v/>
      </c>
      <c r="AA56" s="371" t="str">
        <f>IF(U56=Récap!$P$112,MAX(AA$15:AA55)+1,"")</f>
        <v/>
      </c>
      <c r="AB56" s="371" t="str">
        <f>IF(U56=Récap!$P$113,MAX(AB$15:AB55)+1,"")</f>
        <v/>
      </c>
      <c r="AC56" s="371" t="str">
        <f t="shared" ref="AC56" si="17">IF(Z56&gt;0,"CN "&amp;B56&amp;" - "&amp;E56,"")</f>
        <v>CN - - -</v>
      </c>
      <c r="AD56" s="371"/>
      <c r="AE56" s="371"/>
      <c r="AF56" s="371"/>
      <c r="AG56" s="371"/>
      <c r="AH56" s="368" t="str">
        <f>IF(Z56="","",MAX(AH$19:AH55)+1)</f>
        <v/>
      </c>
      <c r="AI56" s="371" t="str">
        <f>IF(Z56&lt;&gt;"",VLOOKUP(A56,Récap!$F:$N,7,FALSE),"")</f>
        <v/>
      </c>
      <c r="AJ56" s="371" t="str">
        <f>IF(Z56&lt;&gt;"",VLOOKUP(A56,Récap!$F:$N,8,FALSE),"")</f>
        <v/>
      </c>
      <c r="AK56" s="20"/>
      <c r="AL56" s="371" t="str">
        <f>IF(Z56&lt;&gt;"",VLOOKUP(A56,Récap!$F:$N,9,FALSE),"")</f>
        <v/>
      </c>
      <c r="AM56" s="368"/>
      <c r="AN56" s="368"/>
      <c r="AO56" s="368"/>
      <c r="AP56" s="23"/>
      <c r="AQ56" s="23"/>
      <c r="AR56" s="368"/>
      <c r="AS56" s="368" t="str">
        <f>IF(AND(SUM(AA56:AB57)=0,OR(W57=$AS$15,W56=$AS$15)),MAX(AS$15:AS55)+1,"")</f>
        <v/>
      </c>
      <c r="AT56" s="368" t="str">
        <f>IF(AS56="","",B56)</f>
        <v/>
      </c>
      <c r="AU56" s="368" t="str">
        <f>IF(AND(SUM(AA56:AB57)=0,OR(W56=$AU$15,W57=$AU$15)),MAX(AU$15:AU55)+1,"")</f>
        <v/>
      </c>
      <c r="AV56" s="368" t="str">
        <f>IF(AU56="","",B56)</f>
        <v/>
      </c>
      <c r="AW56" s="21"/>
      <c r="AX56" s="15"/>
      <c r="AY56" s="15"/>
      <c r="BG56" s="2"/>
      <c r="BH56" s="2"/>
      <c r="BI56" s="2"/>
      <c r="BX56" s="5"/>
      <c r="BY56" s="5"/>
      <c r="BZ56" s="5"/>
      <c r="CA56" s="5"/>
      <c r="CB56" s="5"/>
      <c r="CC56" s="5"/>
      <c r="CD56" s="5"/>
      <c r="CE56" s="5"/>
      <c r="CF56" s="2"/>
      <c r="CG56" s="2"/>
    </row>
    <row r="57" spans="1:85" ht="12.6" customHeight="1" x14ac:dyDescent="0.25">
      <c r="A57" s="219"/>
      <c r="B57" s="130"/>
      <c r="C57" s="131"/>
      <c r="D57" s="382"/>
      <c r="E57" s="390"/>
      <c r="F57" s="227"/>
      <c r="G57" s="227"/>
      <c r="H57" s="227"/>
      <c r="I57" s="227"/>
      <c r="J57" s="227"/>
      <c r="K57" s="227"/>
      <c r="L57" s="227"/>
      <c r="M57" s="227"/>
      <c r="N57" s="227"/>
      <c r="O57" s="227"/>
      <c r="P57" s="227"/>
      <c r="Q57" s="227"/>
      <c r="R57" s="227"/>
      <c r="S57" s="227"/>
      <c r="T57" s="228"/>
      <c r="U57" s="130"/>
      <c r="V57" s="132"/>
      <c r="W57" s="143"/>
      <c r="X57" s="144"/>
      <c r="Y57" s="165"/>
      <c r="Z57" s="391"/>
      <c r="AA57" s="371"/>
      <c r="AB57" s="371"/>
      <c r="AC57" s="371"/>
      <c r="AD57" s="371"/>
      <c r="AE57" s="371"/>
      <c r="AF57" s="371"/>
      <c r="AG57" s="371"/>
      <c r="AH57" s="368"/>
      <c r="AI57" s="371"/>
      <c r="AJ57" s="371"/>
      <c r="AK57" s="20"/>
      <c r="AL57" s="371"/>
      <c r="AM57" s="368"/>
      <c r="AN57" s="368"/>
      <c r="AO57" s="368"/>
      <c r="AP57" s="23"/>
      <c r="AQ57" s="23"/>
      <c r="AR57" s="368"/>
      <c r="AS57" s="368"/>
      <c r="AT57" s="368"/>
      <c r="AU57" s="368"/>
      <c r="AV57" s="368"/>
      <c r="AW57" s="21"/>
      <c r="AX57" s="15"/>
      <c r="AY57" s="15"/>
      <c r="BG57" s="2"/>
      <c r="BH57" s="2"/>
      <c r="BI57" s="2"/>
      <c r="BX57" s="5"/>
      <c r="BY57" s="5"/>
      <c r="BZ57" s="5"/>
      <c r="CA57" s="5"/>
      <c r="CB57" s="5"/>
      <c r="CC57" s="5"/>
      <c r="CD57" s="5"/>
      <c r="CE57" s="5"/>
      <c r="CF57" s="2"/>
      <c r="CG57" s="2"/>
    </row>
    <row r="58" spans="1:85" ht="12.6" customHeight="1" x14ac:dyDescent="0.25">
      <c r="A58" s="219" t="e">
        <f>#REF!</f>
        <v>#REF!</v>
      </c>
      <c r="B58" s="130" t="s">
        <v>49</v>
      </c>
      <c r="C58" s="131"/>
      <c r="D58" s="382"/>
      <c r="E58" s="390" t="s">
        <v>49</v>
      </c>
      <c r="F58" s="227"/>
      <c r="G58" s="227"/>
      <c r="H58" s="227"/>
      <c r="I58" s="227"/>
      <c r="J58" s="227"/>
      <c r="K58" s="227"/>
      <c r="L58" s="227"/>
      <c r="M58" s="227"/>
      <c r="N58" s="227"/>
      <c r="O58" s="227"/>
      <c r="P58" s="227"/>
      <c r="Q58" s="227"/>
      <c r="R58" s="227"/>
      <c r="S58" s="227"/>
      <c r="T58" s="228"/>
      <c r="U58" s="130"/>
      <c r="V58" s="132"/>
      <c r="W58" s="143"/>
      <c r="X58" s="144"/>
      <c r="Y58" s="165"/>
      <c r="Z58" s="391" t="str">
        <f>IF(OR(B58="Pas de CN",B58="-",,SUM(AA58:AB58)&gt;0),"",MAX(Z$15:Z57)+1)</f>
        <v/>
      </c>
      <c r="AA58" s="371" t="str">
        <f>IF(U58=Récap!$P$112,MAX(AA$15:AA57)+1,"")</f>
        <v/>
      </c>
      <c r="AB58" s="371" t="str">
        <f>IF(U58=Récap!$P$113,MAX(AB$15:AB57)+1,"")</f>
        <v/>
      </c>
      <c r="AC58" s="371" t="str">
        <f t="shared" ref="AC58" si="18">IF(Z58&gt;0,"CN "&amp;B58&amp;" - "&amp;E58,"")</f>
        <v>CN - - -</v>
      </c>
      <c r="AD58" s="371"/>
      <c r="AE58" s="371"/>
      <c r="AF58" s="371"/>
      <c r="AG58" s="371"/>
      <c r="AH58" s="368" t="str">
        <f>IF(Z58="","",MAX(AH$19:AH57)+1)</f>
        <v/>
      </c>
      <c r="AI58" s="371" t="str">
        <f>IF(Z58&lt;&gt;"",VLOOKUP(A58,Récap!$F:$N,7,FALSE),"")</f>
        <v/>
      </c>
      <c r="AJ58" s="371" t="str">
        <f>IF(Z58&lt;&gt;"",VLOOKUP(A58,Récap!$F:$N,8,FALSE),"")</f>
        <v/>
      </c>
      <c r="AK58" s="20"/>
      <c r="AL58" s="371" t="str">
        <f>IF(Z58&lt;&gt;"",VLOOKUP(A58,Récap!$F:$N,9,FALSE),"")</f>
        <v/>
      </c>
      <c r="AM58" s="368"/>
      <c r="AN58" s="368"/>
      <c r="AO58" s="368"/>
      <c r="AP58" s="23"/>
      <c r="AQ58" s="23"/>
      <c r="AR58" s="368"/>
      <c r="AS58" s="368" t="str">
        <f>IF(AND(SUM(AA58:AB59)=0,OR(W59=$AS$15,W58=$AS$15)),MAX(AS$15:AS57)+1,"")</f>
        <v/>
      </c>
      <c r="AT58" s="368" t="str">
        <f>IF(AS58="","",B58)</f>
        <v/>
      </c>
      <c r="AU58" s="368" t="str">
        <f>IF(AND(SUM(AA58:AB59)=0,OR(W58=$AU$15,W59=$AU$15)),MAX(AU$15:AU57)+1,"")</f>
        <v/>
      </c>
      <c r="AV58" s="368" t="str">
        <f>IF(AU58="","",B58)</f>
        <v/>
      </c>
      <c r="AW58" s="21"/>
      <c r="AX58" s="15"/>
      <c r="AY58" s="15"/>
      <c r="BG58" s="2"/>
      <c r="BH58" s="2"/>
      <c r="BI58" s="2"/>
      <c r="BX58" s="5"/>
      <c r="BY58" s="5"/>
      <c r="BZ58" s="5"/>
      <c r="CA58" s="5"/>
      <c r="CB58" s="5"/>
      <c r="CC58" s="5"/>
      <c r="CD58" s="5"/>
      <c r="CE58" s="5"/>
      <c r="CF58" s="2"/>
      <c r="CG58" s="2"/>
    </row>
    <row r="59" spans="1:85" ht="12.6" customHeight="1" x14ac:dyDescent="0.25">
      <c r="A59" s="219"/>
      <c r="B59" s="133"/>
      <c r="C59" s="134"/>
      <c r="D59" s="369"/>
      <c r="E59" s="390"/>
      <c r="F59" s="227"/>
      <c r="G59" s="227"/>
      <c r="H59" s="227"/>
      <c r="I59" s="227"/>
      <c r="J59" s="227"/>
      <c r="K59" s="227"/>
      <c r="L59" s="227"/>
      <c r="M59" s="227"/>
      <c r="N59" s="227"/>
      <c r="O59" s="227"/>
      <c r="P59" s="227"/>
      <c r="Q59" s="227"/>
      <c r="R59" s="227"/>
      <c r="S59" s="227"/>
      <c r="T59" s="228"/>
      <c r="U59" s="133"/>
      <c r="V59" s="135"/>
      <c r="W59" s="145"/>
      <c r="X59" s="146"/>
      <c r="Y59" s="370"/>
      <c r="Z59" s="391"/>
      <c r="AA59" s="371"/>
      <c r="AB59" s="371"/>
      <c r="AC59" s="371"/>
      <c r="AD59" s="371"/>
      <c r="AE59" s="371"/>
      <c r="AF59" s="371"/>
      <c r="AG59" s="371"/>
      <c r="AH59" s="368"/>
      <c r="AI59" s="371"/>
      <c r="AJ59" s="371"/>
      <c r="AK59" s="20"/>
      <c r="AL59" s="371"/>
      <c r="AM59" s="368"/>
      <c r="AN59" s="368"/>
      <c r="AO59" s="368"/>
      <c r="AP59" s="23"/>
      <c r="AQ59" s="23"/>
      <c r="AR59" s="368"/>
      <c r="AS59" s="368"/>
      <c r="AT59" s="368"/>
      <c r="AU59" s="368"/>
      <c r="AV59" s="368"/>
      <c r="AW59" s="21"/>
      <c r="AX59" s="15"/>
      <c r="AY59" s="15"/>
      <c r="BG59" s="2"/>
      <c r="BH59" s="2"/>
      <c r="BI59" s="2"/>
      <c r="BX59" s="5"/>
      <c r="BY59" s="5"/>
      <c r="BZ59" s="5"/>
      <c r="CA59" s="5"/>
      <c r="CB59" s="5"/>
      <c r="CC59" s="5"/>
      <c r="CD59" s="5"/>
      <c r="CE59" s="5"/>
      <c r="CF59" s="2"/>
      <c r="CG59" s="2"/>
    </row>
    <row r="60" spans="1:85" ht="12.6" customHeight="1" x14ac:dyDescent="0.25">
      <c r="B60" s="211" t="s">
        <v>127</v>
      </c>
      <c r="C60" s="212"/>
      <c r="D60" s="212"/>
      <c r="E60" s="212"/>
      <c r="F60" s="212"/>
      <c r="G60" s="212"/>
      <c r="H60" s="212"/>
      <c r="I60" s="212"/>
      <c r="J60" s="212"/>
      <c r="K60" s="212"/>
      <c r="L60" s="212"/>
      <c r="M60" s="212"/>
      <c r="N60" s="212"/>
      <c r="O60" s="212"/>
      <c r="P60" s="212"/>
      <c r="Q60" s="212"/>
      <c r="R60" s="212"/>
      <c r="S60" s="212"/>
      <c r="T60" s="212"/>
      <c r="U60" s="212"/>
      <c r="V60" s="212"/>
      <c r="W60" s="212"/>
      <c r="X60" s="212"/>
      <c r="Y60" s="213"/>
      <c r="Z60" s="37"/>
      <c r="AA60" s="21"/>
      <c r="AB60" s="21"/>
      <c r="AC60" s="21"/>
      <c r="AD60" s="21"/>
      <c r="AE60" s="21"/>
      <c r="AF60" s="21"/>
      <c r="AG60" s="21"/>
      <c r="AH60" s="21"/>
      <c r="AI60" s="21"/>
      <c r="AJ60" s="21"/>
      <c r="AK60" s="21"/>
      <c r="AL60" s="21"/>
      <c r="AM60" s="21"/>
      <c r="AN60" s="21"/>
      <c r="AO60" s="21"/>
      <c r="AP60" s="21"/>
      <c r="AQ60" s="21"/>
      <c r="AR60" s="21"/>
      <c r="AS60" s="21"/>
      <c r="AT60" s="21"/>
      <c r="AU60" s="21"/>
      <c r="AV60" s="21"/>
      <c r="AW60" s="21"/>
      <c r="AX60" s="15"/>
      <c r="AY60" s="15"/>
      <c r="BG60" s="2"/>
      <c r="BH60" s="2"/>
      <c r="BI60" s="2"/>
      <c r="BX60" s="5"/>
      <c r="BY60" s="5"/>
      <c r="BZ60" s="5"/>
      <c r="CA60" s="5"/>
      <c r="CB60" s="5"/>
      <c r="CC60" s="5"/>
      <c r="CD60" s="5"/>
      <c r="CE60" s="5"/>
      <c r="CF60" s="2"/>
      <c r="CG60" s="2"/>
    </row>
    <row r="61" spans="1:85" ht="12.6" customHeight="1" x14ac:dyDescent="0.25">
      <c r="B61" s="298" t="s">
        <v>49</v>
      </c>
      <c r="C61" s="224"/>
      <c r="D61" s="224"/>
      <c r="E61" s="224"/>
      <c r="F61" s="224"/>
      <c r="G61" s="224"/>
      <c r="H61" s="224"/>
      <c r="I61" s="224"/>
      <c r="J61" s="224"/>
      <c r="K61" s="224"/>
      <c r="L61" s="224"/>
      <c r="M61" s="224"/>
      <c r="N61" s="224"/>
      <c r="O61" s="224"/>
      <c r="P61" s="224"/>
      <c r="Q61" s="224"/>
      <c r="R61" s="224"/>
      <c r="S61" s="224"/>
      <c r="T61" s="224"/>
      <c r="U61" s="224"/>
      <c r="V61" s="224"/>
      <c r="W61" s="224"/>
      <c r="X61" s="224"/>
      <c r="Y61" s="225"/>
      <c r="Z61" s="37"/>
      <c r="AA61" s="21"/>
      <c r="AB61" s="21"/>
      <c r="AC61" s="21"/>
      <c r="AD61" s="21"/>
      <c r="AE61" s="21"/>
      <c r="AF61" s="21"/>
      <c r="AG61" s="21"/>
      <c r="AH61" s="21"/>
      <c r="AI61" s="21"/>
      <c r="AJ61" s="21"/>
      <c r="AK61" s="21"/>
      <c r="AL61" s="21"/>
      <c r="AM61" s="21"/>
      <c r="AN61" s="21"/>
      <c r="AO61" s="21"/>
      <c r="AP61" s="21"/>
      <c r="AQ61" s="21"/>
      <c r="AR61" s="21"/>
      <c r="AS61" s="21"/>
      <c r="AT61" s="21"/>
      <c r="AU61" s="21"/>
      <c r="AV61" s="21"/>
      <c r="AW61" s="21"/>
      <c r="AX61" s="15"/>
      <c r="AY61" s="15"/>
      <c r="BG61" s="2"/>
      <c r="BH61" s="2"/>
      <c r="BI61" s="2"/>
      <c r="BX61" s="5"/>
      <c r="BY61" s="5"/>
      <c r="BZ61" s="5"/>
      <c r="CA61" s="5"/>
      <c r="CB61" s="5"/>
      <c r="CC61" s="5"/>
      <c r="CD61" s="5"/>
      <c r="CE61" s="5"/>
      <c r="CF61" s="2"/>
      <c r="CG61" s="2"/>
    </row>
    <row r="62" spans="1:85" ht="12.6" customHeight="1" x14ac:dyDescent="0.25">
      <c r="B62" s="298" t="s">
        <v>49</v>
      </c>
      <c r="C62" s="224"/>
      <c r="D62" s="224"/>
      <c r="E62" s="224"/>
      <c r="F62" s="224"/>
      <c r="G62" s="224"/>
      <c r="H62" s="224"/>
      <c r="I62" s="224"/>
      <c r="J62" s="224"/>
      <c r="K62" s="224"/>
      <c r="L62" s="224"/>
      <c r="M62" s="224"/>
      <c r="N62" s="224"/>
      <c r="O62" s="224"/>
      <c r="P62" s="224"/>
      <c r="Q62" s="224"/>
      <c r="R62" s="224"/>
      <c r="S62" s="224"/>
      <c r="T62" s="224"/>
      <c r="U62" s="224"/>
      <c r="V62" s="224"/>
      <c r="W62" s="224"/>
      <c r="X62" s="224"/>
      <c r="Y62" s="225"/>
      <c r="Z62" s="37"/>
      <c r="AA62" s="21"/>
      <c r="AB62" s="21"/>
      <c r="AC62" s="21"/>
      <c r="AD62" s="21"/>
      <c r="AE62" s="21"/>
      <c r="AF62" s="21"/>
      <c r="AG62" s="21"/>
      <c r="AH62" s="21"/>
      <c r="AI62" s="21"/>
      <c r="AJ62" s="21"/>
      <c r="AK62" s="21"/>
      <c r="AL62" s="21"/>
      <c r="AM62" s="21"/>
      <c r="AN62" s="21"/>
      <c r="AO62" s="21"/>
      <c r="AP62" s="21"/>
      <c r="AQ62" s="21"/>
      <c r="AR62" s="21"/>
      <c r="AS62" s="21"/>
      <c r="AT62" s="21"/>
      <c r="AU62" s="21"/>
      <c r="AV62" s="21"/>
      <c r="AW62" s="21"/>
      <c r="AX62" s="15"/>
      <c r="AY62" s="15"/>
      <c r="BG62" s="2"/>
      <c r="BH62" s="2"/>
      <c r="BI62" s="2"/>
      <c r="BX62" s="5"/>
      <c r="BY62" s="5"/>
      <c r="BZ62" s="5"/>
      <c r="CA62" s="5"/>
      <c r="CB62" s="5"/>
      <c r="CC62" s="5"/>
      <c r="CD62" s="5"/>
      <c r="CE62" s="5"/>
      <c r="CF62" s="2"/>
      <c r="CG62" s="2"/>
    </row>
    <row r="63" spans="1:85" ht="12.6" customHeight="1" x14ac:dyDescent="0.25">
      <c r="B63" s="298" t="s">
        <v>49</v>
      </c>
      <c r="C63" s="224"/>
      <c r="D63" s="224"/>
      <c r="E63" s="224"/>
      <c r="F63" s="224"/>
      <c r="G63" s="224"/>
      <c r="H63" s="224"/>
      <c r="I63" s="224"/>
      <c r="J63" s="224"/>
      <c r="K63" s="224"/>
      <c r="L63" s="224"/>
      <c r="M63" s="224"/>
      <c r="N63" s="224"/>
      <c r="O63" s="224"/>
      <c r="P63" s="224"/>
      <c r="Q63" s="224"/>
      <c r="R63" s="224"/>
      <c r="S63" s="224"/>
      <c r="T63" s="224"/>
      <c r="U63" s="224"/>
      <c r="V63" s="224"/>
      <c r="W63" s="224"/>
      <c r="X63" s="224"/>
      <c r="Y63" s="225"/>
      <c r="Z63" s="37"/>
      <c r="AA63" s="21"/>
      <c r="AB63" s="21"/>
      <c r="AC63" s="21"/>
      <c r="AD63" s="21"/>
      <c r="AE63" s="21"/>
      <c r="AF63" s="21"/>
      <c r="AG63" s="21"/>
      <c r="AH63" s="21"/>
      <c r="AI63" s="21"/>
      <c r="AJ63" s="21"/>
      <c r="AK63" s="21"/>
      <c r="AL63" s="21"/>
      <c r="AM63" s="21"/>
      <c r="AN63" s="21"/>
      <c r="AO63" s="21"/>
      <c r="AP63" s="21"/>
      <c r="AQ63" s="21"/>
      <c r="AR63" s="21"/>
      <c r="AS63" s="21"/>
      <c r="AT63" s="21"/>
      <c r="AU63" s="21"/>
      <c r="AV63" s="21"/>
      <c r="AW63" s="21"/>
      <c r="AX63" s="15"/>
      <c r="AY63" s="15"/>
      <c r="BG63" s="2"/>
      <c r="BH63" s="2"/>
      <c r="BI63" s="2"/>
      <c r="BX63" s="5"/>
      <c r="BY63" s="5"/>
      <c r="BZ63" s="5"/>
      <c r="CA63" s="5"/>
      <c r="CB63" s="5"/>
      <c r="CC63" s="5"/>
      <c r="CD63" s="5"/>
      <c r="CE63" s="5"/>
      <c r="CF63" s="2"/>
      <c r="CG63" s="2"/>
    </row>
    <row r="64" spans="1:85" ht="12.6" customHeight="1" x14ac:dyDescent="0.25">
      <c r="B64" s="222" t="s">
        <v>128</v>
      </c>
      <c r="C64" s="223"/>
      <c r="D64" s="223"/>
      <c r="E64" s="223"/>
      <c r="F64" s="223"/>
      <c r="G64" s="223"/>
      <c r="H64" s="223"/>
      <c r="I64" s="223"/>
      <c r="J64" s="223"/>
      <c r="K64" s="223"/>
      <c r="L64" s="223"/>
      <c r="M64" s="223"/>
      <c r="N64" s="223"/>
      <c r="O64" s="209" t="str">
        <f>CONCATENATE("Compte rendu du dossier de travaux ",$R$1," - Page "&amp;SUBTOTAL(9,AW$16:AW64)&amp;" / "&amp;SUBTOTAL(9,AW$16:AW$354))</f>
        <v>Compte rendu du dossier de travaux 17/2016/ST - Page 1 / 5</v>
      </c>
      <c r="P64" s="209"/>
      <c r="Q64" s="209"/>
      <c r="R64" s="209"/>
      <c r="S64" s="209"/>
      <c r="T64" s="209"/>
      <c r="U64" s="209"/>
      <c r="V64" s="209"/>
      <c r="W64" s="209"/>
      <c r="X64" s="209"/>
      <c r="Y64" s="210"/>
      <c r="Z64" s="37"/>
      <c r="AA64" s="21"/>
      <c r="AB64" s="21"/>
      <c r="AC64" s="21"/>
      <c r="AD64" s="21"/>
      <c r="AE64" s="21"/>
      <c r="AF64" s="21"/>
      <c r="AG64" s="21"/>
      <c r="AH64" s="21"/>
      <c r="AI64" s="21"/>
      <c r="AJ64" s="21"/>
      <c r="AK64" s="21"/>
      <c r="AL64" s="21"/>
      <c r="AM64" s="21"/>
      <c r="AN64" s="21"/>
      <c r="AO64" s="21"/>
      <c r="AP64" s="21"/>
      <c r="AQ64" s="21"/>
      <c r="AR64" s="21"/>
      <c r="AS64" s="21"/>
      <c r="AT64" s="21"/>
      <c r="AU64" s="21"/>
      <c r="AV64" s="21"/>
      <c r="AW64" s="21">
        <v>1</v>
      </c>
      <c r="AX64" s="15"/>
      <c r="AY64" s="15"/>
      <c r="BG64" s="2"/>
      <c r="BH64" s="2"/>
      <c r="BI64" s="2"/>
      <c r="BX64" s="5"/>
      <c r="BY64" s="5"/>
      <c r="BZ64" s="5"/>
      <c r="CA64" s="5"/>
      <c r="CB64" s="5"/>
      <c r="CC64" s="5"/>
      <c r="CD64" s="5"/>
      <c r="CE64" s="5"/>
      <c r="CF64" s="2"/>
      <c r="CG64" s="2"/>
    </row>
    <row r="65" spans="1:85" ht="12.6" customHeight="1" x14ac:dyDescent="0.25">
      <c r="B65" s="234" t="s">
        <v>189</v>
      </c>
      <c r="C65" s="235"/>
      <c r="D65" s="235"/>
      <c r="E65" s="235"/>
      <c r="F65" s="235"/>
      <c r="G65" s="235"/>
      <c r="H65" s="235"/>
      <c r="I65" s="235"/>
      <c r="J65" s="235"/>
      <c r="K65" s="235"/>
      <c r="L65" s="235"/>
      <c r="M65" s="235"/>
      <c r="N65" s="235"/>
      <c r="O65" s="235"/>
      <c r="P65" s="235"/>
      <c r="Q65" s="235"/>
      <c r="R65" s="235"/>
      <c r="S65" s="235"/>
      <c r="T65" s="235"/>
      <c r="U65" s="235"/>
      <c r="V65" s="236"/>
      <c r="W65" s="362" t="s">
        <v>31</v>
      </c>
      <c r="X65" s="363"/>
      <c r="Y65" s="364"/>
      <c r="Z65" s="37"/>
      <c r="AA65" s="21"/>
      <c r="AB65" s="21"/>
      <c r="AC65" s="21"/>
      <c r="AD65" s="21"/>
      <c r="AE65" s="21"/>
      <c r="AF65" s="21"/>
      <c r="AG65" s="21"/>
      <c r="AH65" s="21">
        <f>MAX(AH67:AH114)</f>
        <v>1</v>
      </c>
      <c r="AI65" s="21"/>
      <c r="AJ65" s="21"/>
      <c r="AK65" s="21"/>
      <c r="AL65" s="21"/>
      <c r="AM65" s="21"/>
      <c r="AN65" s="21"/>
      <c r="AO65" s="21"/>
      <c r="AP65" s="21"/>
      <c r="AQ65" s="21"/>
      <c r="AR65" s="21"/>
      <c r="AS65" s="21"/>
      <c r="AT65" s="21"/>
      <c r="AU65" s="21"/>
      <c r="AV65" s="21"/>
      <c r="AW65" s="21"/>
      <c r="AX65" s="15"/>
      <c r="AY65" s="15"/>
      <c r="BG65" s="2"/>
      <c r="BH65" s="2"/>
      <c r="BI65" s="2"/>
      <c r="BX65" s="5"/>
      <c r="BY65" s="5"/>
      <c r="BZ65" s="5"/>
      <c r="CA65" s="5"/>
      <c r="CB65" s="5"/>
      <c r="CC65" s="5"/>
      <c r="CD65" s="5"/>
      <c r="CE65" s="5"/>
      <c r="CF65" s="2"/>
      <c r="CG65" s="2"/>
    </row>
    <row r="66" spans="1:85" ht="12.6" customHeight="1" x14ac:dyDescent="0.25">
      <c r="B66" s="234" t="s">
        <v>79</v>
      </c>
      <c r="C66" s="235"/>
      <c r="D66" s="235"/>
      <c r="E66" s="235"/>
      <c r="F66" s="235"/>
      <c r="G66" s="235"/>
      <c r="H66" s="235"/>
      <c r="I66" s="235"/>
      <c r="J66" s="235"/>
      <c r="K66" s="235"/>
      <c r="L66" s="235"/>
      <c r="M66" s="235"/>
      <c r="N66" s="235"/>
      <c r="O66" s="235"/>
      <c r="P66" s="235"/>
      <c r="Q66" s="235"/>
      <c r="R66" s="235"/>
      <c r="S66" s="235"/>
      <c r="T66" s="235"/>
      <c r="U66" s="234" t="s">
        <v>80</v>
      </c>
      <c r="V66" s="236"/>
      <c r="W66" s="366"/>
      <c r="X66" s="366"/>
      <c r="Y66" s="367"/>
      <c r="Z66" s="22"/>
      <c r="AA66" s="23"/>
      <c r="AB66" s="21"/>
      <c r="AC66" s="21"/>
      <c r="AD66" s="21"/>
      <c r="AE66" s="21"/>
      <c r="AF66" s="21"/>
      <c r="AG66" s="21"/>
      <c r="AH66" s="21"/>
      <c r="AI66" s="21"/>
      <c r="AJ66" s="21"/>
      <c r="AK66" s="21"/>
      <c r="AL66" s="21"/>
      <c r="AM66" s="21"/>
      <c r="AN66" s="21"/>
      <c r="AO66" s="21"/>
      <c r="AP66" s="21"/>
      <c r="AQ66" s="21"/>
      <c r="AR66" s="21"/>
      <c r="AS66" s="21"/>
      <c r="AT66" s="21"/>
      <c r="AU66" s="21"/>
      <c r="AV66" s="21"/>
      <c r="AW66" s="21"/>
      <c r="AX66" s="15"/>
      <c r="AY66" s="15"/>
      <c r="BG66" s="2"/>
      <c r="BH66" s="2"/>
      <c r="BI66" s="2"/>
      <c r="BX66" s="5"/>
      <c r="BY66" s="5"/>
      <c r="BZ66" s="5"/>
      <c r="CA66" s="5"/>
      <c r="CB66" s="5"/>
      <c r="CC66" s="5"/>
      <c r="CD66" s="5"/>
      <c r="CE66" s="5"/>
      <c r="CF66" s="2"/>
      <c r="CG66" s="2"/>
    </row>
    <row r="67" spans="1:85" ht="12.6" customHeight="1" x14ac:dyDescent="0.25">
      <c r="A67" s="219">
        <v>1</v>
      </c>
      <c r="B67" s="384" t="s">
        <v>254</v>
      </c>
      <c r="C67" s="385"/>
      <c r="D67" s="385"/>
      <c r="E67" s="385"/>
      <c r="F67" s="385"/>
      <c r="G67" s="385"/>
      <c r="H67" s="385"/>
      <c r="I67" s="385"/>
      <c r="J67" s="385"/>
      <c r="K67" s="385"/>
      <c r="L67" s="385"/>
      <c r="M67" s="385"/>
      <c r="N67" s="385"/>
      <c r="O67" s="385"/>
      <c r="P67" s="385"/>
      <c r="Q67" s="385"/>
      <c r="R67" s="385"/>
      <c r="S67" s="385"/>
      <c r="T67" s="386"/>
      <c r="U67" s="387"/>
      <c r="V67" s="388"/>
      <c r="W67" s="389"/>
      <c r="X67" s="142"/>
      <c r="Y67" s="208"/>
      <c r="Z67" s="383">
        <f>IF(OR(B67="Pas de travaux supplémentaires programmés",B67="-",SUM(AA67:AB67)&gt;0),"",MAX(Z$15:Z66)+1)</f>
        <v>10</v>
      </c>
      <c r="AA67" s="368" t="str">
        <f>IF(U67=Récap!$P$112,MAX(AA$15:AA66)+1,"")</f>
        <v/>
      </c>
      <c r="AB67" s="368" t="str">
        <f>IF(U67=Récap!$P$113,MAX(AB$15:AB66)+1,"")</f>
        <v/>
      </c>
      <c r="AC67" s="368" t="str">
        <f>B67</f>
        <v>Alternateur - RG</v>
      </c>
      <c r="AD67" s="368">
        <f>IF(AND(SUM(AA67:AB68)=0,A67&lt;=MAX(Récap!AE$5:AE$45)),IF(VLOOKUP(A67,Récap!AE:AS,3,FALSE)&lt;&gt;"",MAX(AD$65:AD66)+1,""),"")</f>
        <v>1</v>
      </c>
      <c r="AE67" s="368">
        <f>IF(AD67&lt;&gt;"",A67,"")</f>
        <v>1</v>
      </c>
      <c r="AF67" s="368"/>
      <c r="AG67" s="368"/>
      <c r="AH67" s="368" t="str">
        <f>IF(OR(Z67="",AD67&lt;&gt;""),"",MAX(AH$66:AH66)+1)</f>
        <v/>
      </c>
      <c r="AI67" s="21" t="str">
        <f>IF(AND($Z67&lt;&gt;"",AD67=""),VLOOKUP($A67,Récap!$AE:$AP,10,FALSE),"")</f>
        <v/>
      </c>
      <c r="AJ67" s="23" t="str">
        <f>IF(AND($Z67&lt;&gt;"",AD67=""),VLOOKUP($A67,Récap!$AE:$AP,11,FALSE),"")</f>
        <v/>
      </c>
      <c r="AK67" s="371"/>
      <c r="AL67" s="371"/>
      <c r="AM67" s="368"/>
      <c r="AN67" s="368"/>
      <c r="AO67" s="368"/>
      <c r="AP67" s="23"/>
      <c r="AQ67" s="23"/>
      <c r="AR67" s="368"/>
      <c r="AS67" s="368" t="str">
        <f>IF(AND(SUM(AA67:AB68)=0,OR(W68=$AS$15,W67=$AS$15)),MAX(AS$15:AS66)+1,"")</f>
        <v/>
      </c>
      <c r="AT67" s="368" t="str">
        <f>IF(AS67="","",B67)</f>
        <v/>
      </c>
      <c r="AU67" s="368" t="str">
        <f>IF(AND(SUM(AA67:AB68)=0,OR(W67=$AU$15,W68=$AU$15)),MAX(AU$15:AU66)+1,"")</f>
        <v/>
      </c>
      <c r="AV67" s="368" t="str">
        <f>IF(AU67="","",B67)</f>
        <v/>
      </c>
      <c r="AW67" s="21"/>
      <c r="AX67" s="15"/>
      <c r="AY67" s="15"/>
      <c r="BG67" s="2"/>
      <c r="BH67" s="2"/>
      <c r="BI67" s="2"/>
      <c r="BX67" s="5"/>
      <c r="BY67" s="5"/>
      <c r="BZ67" s="5"/>
      <c r="CA67" s="5"/>
      <c r="CB67" s="5"/>
      <c r="CC67" s="5"/>
      <c r="CD67" s="5"/>
      <c r="CE67" s="5"/>
      <c r="CF67" s="2"/>
      <c r="CG67" s="2"/>
    </row>
    <row r="68" spans="1:85" ht="12.6" customHeight="1" x14ac:dyDescent="0.25">
      <c r="A68" s="219"/>
      <c r="B68" s="372"/>
      <c r="C68" s="373"/>
      <c r="D68" s="373"/>
      <c r="E68" s="373"/>
      <c r="F68" s="373"/>
      <c r="G68" s="373"/>
      <c r="H68" s="373"/>
      <c r="I68" s="373"/>
      <c r="J68" s="373"/>
      <c r="K68" s="373"/>
      <c r="L68" s="373"/>
      <c r="M68" s="373"/>
      <c r="N68" s="373"/>
      <c r="O68" s="373"/>
      <c r="P68" s="373"/>
      <c r="Q68" s="373"/>
      <c r="R68" s="373"/>
      <c r="S68" s="373"/>
      <c r="T68" s="374"/>
      <c r="U68" s="378"/>
      <c r="V68" s="379"/>
      <c r="W68" s="382"/>
      <c r="X68" s="144"/>
      <c r="Y68" s="165"/>
      <c r="Z68" s="383"/>
      <c r="AA68" s="368"/>
      <c r="AB68" s="368"/>
      <c r="AC68" s="368"/>
      <c r="AD68" s="368"/>
      <c r="AE68" s="368"/>
      <c r="AF68" s="368"/>
      <c r="AG68" s="368"/>
      <c r="AH68" s="368"/>
      <c r="AI68" s="21"/>
      <c r="AJ68" s="23"/>
      <c r="AK68" s="371"/>
      <c r="AL68" s="371"/>
      <c r="AM68" s="368"/>
      <c r="AN68" s="368"/>
      <c r="AO68" s="368"/>
      <c r="AP68" s="23"/>
      <c r="AQ68" s="23"/>
      <c r="AR68" s="368"/>
      <c r="AS68" s="368"/>
      <c r="AT68" s="368"/>
      <c r="AU68" s="368"/>
      <c r="AV68" s="368"/>
      <c r="AW68" s="21"/>
      <c r="AX68" s="15"/>
      <c r="AY68" s="15"/>
      <c r="BG68" s="2"/>
      <c r="BH68" s="2"/>
      <c r="BI68" s="2"/>
      <c r="BX68" s="5"/>
      <c r="BY68" s="5"/>
      <c r="BZ68" s="5"/>
      <c r="CA68" s="5"/>
      <c r="CB68" s="5"/>
      <c r="CC68" s="5"/>
      <c r="CD68" s="5"/>
      <c r="CE68" s="5"/>
      <c r="CF68" s="2"/>
      <c r="CG68" s="2"/>
    </row>
    <row r="69" spans="1:85" ht="12.6" customHeight="1" x14ac:dyDescent="0.25">
      <c r="A69" s="219">
        <f>A67+1</f>
        <v>2</v>
      </c>
      <c r="B69" s="372" t="s">
        <v>255</v>
      </c>
      <c r="C69" s="373"/>
      <c r="D69" s="373"/>
      <c r="E69" s="373"/>
      <c r="F69" s="373"/>
      <c r="G69" s="373"/>
      <c r="H69" s="373"/>
      <c r="I69" s="373"/>
      <c r="J69" s="373"/>
      <c r="K69" s="373"/>
      <c r="L69" s="373"/>
      <c r="M69" s="373"/>
      <c r="N69" s="373"/>
      <c r="O69" s="373"/>
      <c r="P69" s="373"/>
      <c r="Q69" s="373"/>
      <c r="R69" s="373"/>
      <c r="S69" s="373"/>
      <c r="T69" s="374"/>
      <c r="U69" s="378"/>
      <c r="V69" s="379"/>
      <c r="W69" s="382"/>
      <c r="X69" s="144"/>
      <c r="Y69" s="165"/>
      <c r="Z69" s="383">
        <f>IF(OR(B69="Pas de travaux supplémentaires programmés",B69="-",SUM(AA69:AB69)&gt;0),"",MAX(Z$15:Z68)+1)</f>
        <v>11</v>
      </c>
      <c r="AA69" s="368" t="str">
        <f>IF(U69=Récap!$P$112,MAX(AA$15:AA68)+1,"")</f>
        <v/>
      </c>
      <c r="AB69" s="368" t="str">
        <f>IF(U69=Récap!$P$113,MAX(AB$15:AB68)+1,"")</f>
        <v/>
      </c>
      <c r="AC69" s="368" t="str">
        <f t="shared" ref="AC69" si="19">B69</f>
        <v>Balise de détresse - Test fonctionnel</v>
      </c>
      <c r="AD69" s="368" t="str">
        <f>IF(AND(SUM(AA69:AB70)=0,A69&lt;=MAX(Récap!AE$5:AE$45)),IF(VLOOKUP(A69,Récap!AE:AK,3,FALSE)&lt;&gt;"",MAX(AD$65:AD68)+1,""),"")</f>
        <v/>
      </c>
      <c r="AE69" s="368" t="str">
        <f>IF(AD69&lt;&gt;"",A69,"")</f>
        <v/>
      </c>
      <c r="AF69" s="368"/>
      <c r="AG69" s="368"/>
      <c r="AH69" s="368">
        <f>IF(OR(Z69="",AD69&lt;&gt;""),"",MAX(AH$66:AH68)+1)</f>
        <v>1</v>
      </c>
      <c r="AI69" s="21" t="str">
        <f>IF(AND($Z69&lt;&gt;"",AD69=""),VLOOKUP($A69,Récap!$AE:$AP,10,FALSE),"")</f>
        <v>Kardex</v>
      </c>
      <c r="AJ69" s="23">
        <f>IF(AND($Z69&lt;&gt;"",AD69=""),VLOOKUP($A69,Récap!$AE:$AP,11,FALSE),"")</f>
        <v>29</v>
      </c>
      <c r="AK69" s="371"/>
      <c r="AL69" s="371"/>
      <c r="AM69" s="368"/>
      <c r="AN69" s="368"/>
      <c r="AO69" s="368"/>
      <c r="AP69" s="23"/>
      <c r="AQ69" s="23"/>
      <c r="AR69" s="368"/>
      <c r="AS69" s="368" t="str">
        <f>IF(AND(SUM(AA69:AB70)=0,OR(W70=$AS$15,W69=$AS$15)),MAX(AS$15:AS68)+1,"")</f>
        <v/>
      </c>
      <c r="AT69" s="368" t="str">
        <f>IF(AS69="","",B69)</f>
        <v/>
      </c>
      <c r="AU69" s="368" t="str">
        <f>IF(AND(SUM(AA69:AB70)=0,OR(W69=$AU$15,W70=$AU$15)),MAX(AU$15:AU68)+1,"")</f>
        <v/>
      </c>
      <c r="AV69" s="368" t="str">
        <f>IF(AU69="","",B69)</f>
        <v/>
      </c>
      <c r="AW69" s="21"/>
      <c r="AX69" s="15"/>
      <c r="AY69" s="15"/>
      <c r="BG69" s="2"/>
      <c r="BH69" s="2"/>
      <c r="BI69" s="2"/>
      <c r="BX69" s="5"/>
      <c r="BY69" s="5"/>
      <c r="BZ69" s="5"/>
      <c r="CA69" s="5"/>
      <c r="CB69" s="5"/>
      <c r="CC69" s="5"/>
      <c r="CD69" s="5"/>
      <c r="CE69" s="5"/>
      <c r="CF69" s="2"/>
      <c r="CG69" s="2"/>
    </row>
    <row r="70" spans="1:85" ht="12.6" customHeight="1" x14ac:dyDescent="0.25">
      <c r="A70" s="219"/>
      <c r="B70" s="372"/>
      <c r="C70" s="373"/>
      <c r="D70" s="373"/>
      <c r="E70" s="373"/>
      <c r="F70" s="373"/>
      <c r="G70" s="373"/>
      <c r="H70" s="373"/>
      <c r="I70" s="373"/>
      <c r="J70" s="373"/>
      <c r="K70" s="373"/>
      <c r="L70" s="373"/>
      <c r="M70" s="373"/>
      <c r="N70" s="373"/>
      <c r="O70" s="373"/>
      <c r="P70" s="373"/>
      <c r="Q70" s="373"/>
      <c r="R70" s="373"/>
      <c r="S70" s="373"/>
      <c r="T70" s="374"/>
      <c r="U70" s="378"/>
      <c r="V70" s="379"/>
      <c r="W70" s="382"/>
      <c r="X70" s="144"/>
      <c r="Y70" s="165"/>
      <c r="Z70" s="383"/>
      <c r="AA70" s="368"/>
      <c r="AB70" s="368"/>
      <c r="AC70" s="368"/>
      <c r="AD70" s="368"/>
      <c r="AE70" s="368"/>
      <c r="AF70" s="368"/>
      <c r="AG70" s="368"/>
      <c r="AH70" s="368"/>
      <c r="AI70" s="21"/>
      <c r="AJ70" s="23"/>
      <c r="AK70" s="371"/>
      <c r="AL70" s="371"/>
      <c r="AM70" s="368"/>
      <c r="AN70" s="368"/>
      <c r="AO70" s="368"/>
      <c r="AP70" s="23"/>
      <c r="AQ70" s="23"/>
      <c r="AR70" s="368"/>
      <c r="AS70" s="368"/>
      <c r="AT70" s="368"/>
      <c r="AU70" s="368"/>
      <c r="AV70" s="368"/>
      <c r="AW70" s="21"/>
      <c r="AX70" s="15"/>
      <c r="AY70" s="15"/>
      <c r="BG70" s="2"/>
      <c r="BH70" s="2"/>
      <c r="BI70" s="2"/>
      <c r="BX70" s="5"/>
      <c r="BY70" s="5"/>
      <c r="BZ70" s="5"/>
      <c r="CA70" s="5"/>
      <c r="CB70" s="5"/>
      <c r="CC70" s="5"/>
      <c r="CD70" s="5"/>
      <c r="CE70" s="5"/>
      <c r="CF70" s="2"/>
      <c r="CG70" s="2"/>
    </row>
    <row r="71" spans="1:85" ht="12.6" customHeight="1" x14ac:dyDescent="0.25">
      <c r="A71" s="219">
        <f t="shared" ref="A71" si="20">A69+1</f>
        <v>3</v>
      </c>
      <c r="B71" s="372" t="s">
        <v>256</v>
      </c>
      <c r="C71" s="373"/>
      <c r="D71" s="373"/>
      <c r="E71" s="373"/>
      <c r="F71" s="373"/>
      <c r="G71" s="373"/>
      <c r="H71" s="373"/>
      <c r="I71" s="373"/>
      <c r="J71" s="373"/>
      <c r="K71" s="373"/>
      <c r="L71" s="373"/>
      <c r="M71" s="373"/>
      <c r="N71" s="373"/>
      <c r="O71" s="373"/>
      <c r="P71" s="373"/>
      <c r="Q71" s="373"/>
      <c r="R71" s="373"/>
      <c r="S71" s="373"/>
      <c r="T71" s="374"/>
      <c r="U71" s="378"/>
      <c r="V71" s="379"/>
      <c r="W71" s="382"/>
      <c r="X71" s="144"/>
      <c r="Y71" s="165"/>
      <c r="Z71" s="383">
        <f>IF(OR(B71="Pas de travaux supplémentaires programmés",B71="-",SUM(AA71:AB71)&gt;0),"",MAX(Z$15:Z70)+1)</f>
        <v>12</v>
      </c>
      <c r="AA71" s="368" t="str">
        <f>IF(U71=Récap!$P$112,MAX(AA$15:AA70)+1,"")</f>
        <v/>
      </c>
      <c r="AB71" s="368" t="str">
        <f>IF(U71=Récap!$P$113,MAX(AB$15:AB70)+1,"")</f>
        <v/>
      </c>
      <c r="AC71" s="368" t="str">
        <f t="shared" ref="AC71" si="21">B71</f>
        <v>Pompe à essence - RG</v>
      </c>
      <c r="AD71" s="368">
        <f>IF(AND(SUM(AA71:AB72)=0,A71&lt;=MAX(Récap!AE$5:AE$45)),IF(VLOOKUP(A71,Récap!AE:AK,3,FALSE)&lt;&gt;"",MAX(AD$65:AD70)+1,""),"")</f>
        <v>2</v>
      </c>
      <c r="AE71" s="368">
        <f t="shared" ref="AE71" si="22">IF(AD71&lt;&gt;"",A71,"")</f>
        <v>3</v>
      </c>
      <c r="AF71" s="368"/>
      <c r="AG71" s="368"/>
      <c r="AH71" s="368" t="str">
        <f>IF(OR(Z71="",AD71&lt;&gt;""),"",MAX(AH$66:AH70)+1)</f>
        <v/>
      </c>
      <c r="AI71" s="21" t="str">
        <f>IF(AND($Z71&lt;&gt;"",AD71=""),VLOOKUP($A71,Récap!$AE:$AP,10,FALSE),"")</f>
        <v/>
      </c>
      <c r="AJ71" s="23" t="str">
        <f>IF(AND($Z71&lt;&gt;"",AD71=""),VLOOKUP($A71,Récap!$AE:$AP,11,FALSE),"")</f>
        <v/>
      </c>
      <c r="AK71" s="371"/>
      <c r="AL71" s="371"/>
      <c r="AM71" s="368"/>
      <c r="AN71" s="368"/>
      <c r="AO71" s="368"/>
      <c r="AP71" s="23"/>
      <c r="AQ71" s="23"/>
      <c r="AR71" s="368"/>
      <c r="AS71" s="368" t="str">
        <f>IF(AND(SUM(AA71:AB72)=0,OR(W72=$AS$15,W71=$AS$15)),MAX(AS$15:AS70)+1,"")</f>
        <v/>
      </c>
      <c r="AT71" s="368" t="str">
        <f>IF(AS71="","",B71)</f>
        <v/>
      </c>
      <c r="AU71" s="368" t="str">
        <f>IF(AND(SUM(AA71:AB72)=0,OR(W71=$AU$15,W72=$AU$15)),MAX(AU$15:AU70)+1,"")</f>
        <v/>
      </c>
      <c r="AV71" s="368" t="str">
        <f>IF(AU71="","",B71)</f>
        <v/>
      </c>
      <c r="AW71" s="21"/>
      <c r="AX71" s="15"/>
      <c r="AY71" s="15"/>
      <c r="BG71" s="2"/>
      <c r="BH71" s="2"/>
      <c r="BI71" s="2"/>
      <c r="BX71" s="5"/>
      <c r="BY71" s="5"/>
      <c r="BZ71" s="5"/>
      <c r="CA71" s="5"/>
      <c r="CB71" s="5"/>
      <c r="CC71" s="5"/>
      <c r="CD71" s="5"/>
      <c r="CE71" s="5"/>
      <c r="CF71" s="2"/>
      <c r="CG71" s="2"/>
    </row>
    <row r="72" spans="1:85" ht="12.6" customHeight="1" x14ac:dyDescent="0.25">
      <c r="A72" s="219"/>
      <c r="B72" s="372"/>
      <c r="C72" s="373"/>
      <c r="D72" s="373"/>
      <c r="E72" s="373"/>
      <c r="F72" s="373"/>
      <c r="G72" s="373"/>
      <c r="H72" s="373"/>
      <c r="I72" s="373"/>
      <c r="J72" s="373"/>
      <c r="K72" s="373"/>
      <c r="L72" s="373"/>
      <c r="M72" s="373"/>
      <c r="N72" s="373"/>
      <c r="O72" s="373"/>
      <c r="P72" s="373"/>
      <c r="Q72" s="373"/>
      <c r="R72" s="373"/>
      <c r="S72" s="373"/>
      <c r="T72" s="374"/>
      <c r="U72" s="378"/>
      <c r="V72" s="379"/>
      <c r="W72" s="382"/>
      <c r="X72" s="144"/>
      <c r="Y72" s="165"/>
      <c r="Z72" s="383"/>
      <c r="AA72" s="368"/>
      <c r="AB72" s="368"/>
      <c r="AC72" s="368"/>
      <c r="AD72" s="368"/>
      <c r="AE72" s="368"/>
      <c r="AF72" s="368"/>
      <c r="AG72" s="368"/>
      <c r="AH72" s="368"/>
      <c r="AI72" s="21"/>
      <c r="AJ72" s="23"/>
      <c r="AK72" s="371"/>
      <c r="AL72" s="371"/>
      <c r="AM72" s="368"/>
      <c r="AN72" s="368"/>
      <c r="AO72" s="368"/>
      <c r="AP72" s="23"/>
      <c r="AQ72" s="23"/>
      <c r="AR72" s="368"/>
      <c r="AS72" s="368"/>
      <c r="AT72" s="368"/>
      <c r="AU72" s="368"/>
      <c r="AV72" s="368"/>
      <c r="AW72" s="21"/>
      <c r="AX72" s="15"/>
      <c r="AY72" s="15"/>
      <c r="BG72" s="2"/>
      <c r="BH72" s="2"/>
      <c r="BI72" s="2"/>
      <c r="BX72" s="5"/>
      <c r="BY72" s="5"/>
      <c r="BZ72" s="5"/>
      <c r="CA72" s="5"/>
      <c r="CB72" s="5"/>
      <c r="CC72" s="5"/>
      <c r="CD72" s="5"/>
      <c r="CE72" s="5"/>
      <c r="CF72" s="2"/>
      <c r="CG72" s="2"/>
    </row>
    <row r="73" spans="1:85" ht="12.6" customHeight="1" x14ac:dyDescent="0.25">
      <c r="A73" s="219">
        <f t="shared" ref="A73" si="23">A71+1</f>
        <v>4</v>
      </c>
      <c r="B73" s="372" t="s">
        <v>257</v>
      </c>
      <c r="C73" s="373"/>
      <c r="D73" s="373"/>
      <c r="E73" s="373"/>
      <c r="F73" s="373"/>
      <c r="G73" s="373"/>
      <c r="H73" s="373"/>
      <c r="I73" s="373"/>
      <c r="J73" s="373"/>
      <c r="K73" s="373"/>
      <c r="L73" s="373"/>
      <c r="M73" s="373"/>
      <c r="N73" s="373"/>
      <c r="O73" s="373"/>
      <c r="P73" s="373"/>
      <c r="Q73" s="373"/>
      <c r="R73" s="373"/>
      <c r="S73" s="373"/>
      <c r="T73" s="374"/>
      <c r="U73" s="378"/>
      <c r="V73" s="379"/>
      <c r="W73" s="382"/>
      <c r="X73" s="144"/>
      <c r="Y73" s="165"/>
      <c r="Z73" s="383">
        <f>IF(OR(B73="Pas de travaux supplémentaires programmés",B73="-",SUM(AA73:AB73)&gt;0),"",MAX(Z$15:Z72)+1)</f>
        <v>13</v>
      </c>
      <c r="AA73" s="368" t="str">
        <f>IF(U73=Récap!$P$112,MAX(AA$15:AA72)+1,"")</f>
        <v/>
      </c>
      <c r="AB73" s="368" t="str">
        <f>IF(U73=Récap!$P$113,MAX(AB$15:AB72)+1,"")</f>
        <v/>
      </c>
      <c r="AC73" s="368" t="str">
        <f t="shared" ref="AC73" si="24">B73</f>
        <v>Hélice - RG</v>
      </c>
      <c r="AD73" s="368">
        <f>IF(AND(SUM(AA73:AB74)=0,A73&lt;=MAX(Récap!AE$5:AE$45)),IF(VLOOKUP(A73,Récap!AE:AK,3,FALSE)&lt;&gt;"",MAX(AD$65:AD72)+1,""),"")</f>
        <v>3</v>
      </c>
      <c r="AE73" s="368">
        <f t="shared" ref="AE73" si="25">IF(AD73&lt;&gt;"",A73,"")</f>
        <v>4</v>
      </c>
      <c r="AF73" s="368"/>
      <c r="AG73" s="368"/>
      <c r="AH73" s="368" t="str">
        <f>IF(OR(Z73="",AD73&lt;&gt;""),"",MAX(AH$66:AH72)+1)</f>
        <v/>
      </c>
      <c r="AI73" s="21" t="str">
        <f>IF(AND($Z73&lt;&gt;"",AD73=""),VLOOKUP($A73,Récap!$AE:$AP,10,FALSE),"")</f>
        <v/>
      </c>
      <c r="AJ73" s="23" t="str">
        <f>IF(AND($Z73&lt;&gt;"",AD73=""),VLOOKUP($A73,Récap!$AE:$AP,11,FALSE),"")</f>
        <v/>
      </c>
      <c r="AK73" s="371"/>
      <c r="AL73" s="371"/>
      <c r="AM73" s="368"/>
      <c r="AN73" s="368"/>
      <c r="AO73" s="368"/>
      <c r="AP73" s="23"/>
      <c r="AQ73" s="23"/>
      <c r="AR73" s="368"/>
      <c r="AS73" s="368" t="str">
        <f>IF(AND(SUM(AA73:AB74)=0,OR(W74=$AS$15,W73=$AS$15)),MAX(AS$15:AS72)+1,"")</f>
        <v/>
      </c>
      <c r="AT73" s="368" t="str">
        <f>IF(AS73="","",B73)</f>
        <v/>
      </c>
      <c r="AU73" s="368" t="str">
        <f>IF(AND(SUM(AA73:AB74)=0,OR(W73=$AU$15,W74=$AU$15)),MAX(AU$15:AU72)+1,"")</f>
        <v/>
      </c>
      <c r="AV73" s="368" t="str">
        <f>IF(AU73="","",B73)</f>
        <v/>
      </c>
      <c r="AW73" s="21"/>
      <c r="AX73" s="15"/>
      <c r="AY73" s="15"/>
      <c r="BG73" s="2"/>
      <c r="BH73" s="2"/>
      <c r="BI73" s="2"/>
      <c r="BX73" s="5"/>
      <c r="BY73" s="5"/>
      <c r="BZ73" s="5"/>
      <c r="CA73" s="5"/>
      <c r="CB73" s="5"/>
      <c r="CC73" s="5"/>
      <c r="CD73" s="5"/>
      <c r="CE73" s="5"/>
      <c r="CF73" s="2"/>
      <c r="CG73" s="2"/>
    </row>
    <row r="74" spans="1:85" ht="12.6" customHeight="1" x14ac:dyDescent="0.25">
      <c r="A74" s="219"/>
      <c r="B74" s="372"/>
      <c r="C74" s="373"/>
      <c r="D74" s="373"/>
      <c r="E74" s="373"/>
      <c r="F74" s="373"/>
      <c r="G74" s="373"/>
      <c r="H74" s="373"/>
      <c r="I74" s="373"/>
      <c r="J74" s="373"/>
      <c r="K74" s="373"/>
      <c r="L74" s="373"/>
      <c r="M74" s="373"/>
      <c r="N74" s="373"/>
      <c r="O74" s="373"/>
      <c r="P74" s="373"/>
      <c r="Q74" s="373"/>
      <c r="R74" s="373"/>
      <c r="S74" s="373"/>
      <c r="T74" s="374"/>
      <c r="U74" s="378"/>
      <c r="V74" s="379"/>
      <c r="W74" s="382"/>
      <c r="X74" s="144"/>
      <c r="Y74" s="165"/>
      <c r="Z74" s="383"/>
      <c r="AA74" s="368"/>
      <c r="AB74" s="368"/>
      <c r="AC74" s="368"/>
      <c r="AD74" s="368"/>
      <c r="AE74" s="368"/>
      <c r="AF74" s="368"/>
      <c r="AG74" s="368"/>
      <c r="AH74" s="368"/>
      <c r="AI74" s="21"/>
      <c r="AJ74" s="23"/>
      <c r="AK74" s="371"/>
      <c r="AL74" s="371"/>
      <c r="AM74" s="368"/>
      <c r="AN74" s="368"/>
      <c r="AO74" s="368"/>
      <c r="AP74" s="23"/>
      <c r="AQ74" s="23"/>
      <c r="AR74" s="368"/>
      <c r="AS74" s="368"/>
      <c r="AT74" s="368"/>
      <c r="AU74" s="368"/>
      <c r="AV74" s="368"/>
      <c r="AW74" s="21"/>
      <c r="AX74" s="15"/>
      <c r="AY74" s="15"/>
      <c r="BG74" s="2"/>
      <c r="BH74" s="2"/>
      <c r="BI74" s="2"/>
      <c r="BX74" s="5"/>
      <c r="BY74" s="5"/>
      <c r="BZ74" s="5"/>
      <c r="CA74" s="5"/>
      <c r="CB74" s="5"/>
      <c r="CC74" s="5"/>
      <c r="CD74" s="5"/>
      <c r="CE74" s="5"/>
      <c r="CF74" s="2"/>
      <c r="CG74" s="2"/>
    </row>
    <row r="75" spans="1:85" ht="12.6" customHeight="1" x14ac:dyDescent="0.25">
      <c r="A75" s="219">
        <f t="shared" ref="A75" si="26">A73+1</f>
        <v>5</v>
      </c>
      <c r="B75" s="372" t="s">
        <v>258</v>
      </c>
      <c r="C75" s="373"/>
      <c r="D75" s="373"/>
      <c r="E75" s="373"/>
      <c r="F75" s="373"/>
      <c r="G75" s="373"/>
      <c r="H75" s="373"/>
      <c r="I75" s="373"/>
      <c r="J75" s="373"/>
      <c r="K75" s="373"/>
      <c r="L75" s="373"/>
      <c r="M75" s="373"/>
      <c r="N75" s="373"/>
      <c r="O75" s="373"/>
      <c r="P75" s="373"/>
      <c r="Q75" s="373"/>
      <c r="R75" s="373"/>
      <c r="S75" s="373"/>
      <c r="T75" s="374"/>
      <c r="U75" s="378"/>
      <c r="V75" s="379"/>
      <c r="W75" s="382"/>
      <c r="X75" s="144"/>
      <c r="Y75" s="165"/>
      <c r="Z75" s="383">
        <f>IF(OR(B75="Pas de travaux supplémentaires programmés",B75="-",SUM(AA75:AB75)&gt;0),"",MAX(Z$15:Z74)+1)</f>
        <v>14</v>
      </c>
      <c r="AA75" s="368" t="str">
        <f>IF(U75=Récap!$P$112,MAX(AA$15:AA74)+1,"")</f>
        <v/>
      </c>
      <c r="AB75" s="368" t="str">
        <f>IF(U75=Récap!$P$113,MAX(AB$15:AB74)+1,"")</f>
        <v/>
      </c>
      <c r="AC75" s="368" t="str">
        <f t="shared" ref="AC75" si="27">B75</f>
        <v>Moteur - RG</v>
      </c>
      <c r="AD75" s="368">
        <f>IF(AND(SUM(AA75:AB76)=0,A75&lt;=MAX(Récap!AE$5:AE$45)),IF(VLOOKUP(A75,Récap!AE:AK,3,FALSE)&lt;&gt;"",MAX(AD$65:AD74)+1,""),"")</f>
        <v>4</v>
      </c>
      <c r="AE75" s="368">
        <f t="shared" ref="AE75" si="28">IF(AD75&lt;&gt;"",A75,"")</f>
        <v>5</v>
      </c>
      <c r="AF75" s="368"/>
      <c r="AG75" s="368"/>
      <c r="AH75" s="368" t="str">
        <f>IF(OR(Z75="",AD75&lt;&gt;""),"",MAX(AH$66:AH74)+1)</f>
        <v/>
      </c>
      <c r="AI75" s="21" t="str">
        <f>IF(AND($Z75&lt;&gt;"",AD75=""),VLOOKUP($A75,Récap!$AE:$AP,10,FALSE),"")</f>
        <v/>
      </c>
      <c r="AJ75" s="23" t="str">
        <f>IF(AND($Z75&lt;&gt;"",AD75=""),VLOOKUP($A75,Récap!$AE:$AP,11,FALSE),"")</f>
        <v/>
      </c>
      <c r="AK75" s="371"/>
      <c r="AL75" s="371"/>
      <c r="AM75" s="368"/>
      <c r="AN75" s="368"/>
      <c r="AO75" s="368"/>
      <c r="AP75" s="23"/>
      <c r="AQ75" s="23"/>
      <c r="AR75" s="368"/>
      <c r="AS75" s="368" t="str">
        <f>IF(AND(SUM(AA75:AB76)=0,OR(W76=$AS$15,W75=$AS$15)),MAX(AS$15:AS74)+1,"")</f>
        <v/>
      </c>
      <c r="AT75" s="368" t="str">
        <f>IF(AS75="","",B75)</f>
        <v/>
      </c>
      <c r="AU75" s="368" t="str">
        <f>IF(AND(SUM(AA75:AB76)=0,OR(W75=$AU$15,W76=$AU$15)),MAX(AU$15:AU74)+1,"")</f>
        <v/>
      </c>
      <c r="AV75" s="368" t="str">
        <f>IF(AU75="","",B75)</f>
        <v/>
      </c>
      <c r="AW75" s="21"/>
      <c r="AX75" s="15"/>
      <c r="AY75" s="15"/>
      <c r="BG75" s="2"/>
      <c r="BH75" s="2"/>
      <c r="BI75" s="2"/>
      <c r="BX75" s="5"/>
      <c r="BY75" s="5"/>
      <c r="BZ75" s="5"/>
      <c r="CA75" s="5"/>
      <c r="CB75" s="5"/>
      <c r="CC75" s="5"/>
      <c r="CD75" s="5"/>
      <c r="CE75" s="5"/>
      <c r="CF75" s="2"/>
      <c r="CG75" s="2"/>
    </row>
    <row r="76" spans="1:85" ht="12.6" customHeight="1" x14ac:dyDescent="0.25">
      <c r="A76" s="219"/>
      <c r="B76" s="372"/>
      <c r="C76" s="373"/>
      <c r="D76" s="373"/>
      <c r="E76" s="373"/>
      <c r="F76" s="373"/>
      <c r="G76" s="373"/>
      <c r="H76" s="373"/>
      <c r="I76" s="373"/>
      <c r="J76" s="373"/>
      <c r="K76" s="373"/>
      <c r="L76" s="373"/>
      <c r="M76" s="373"/>
      <c r="N76" s="373"/>
      <c r="O76" s="373"/>
      <c r="P76" s="373"/>
      <c r="Q76" s="373"/>
      <c r="R76" s="373"/>
      <c r="S76" s="373"/>
      <c r="T76" s="374"/>
      <c r="U76" s="378"/>
      <c r="V76" s="379"/>
      <c r="W76" s="382"/>
      <c r="X76" s="144"/>
      <c r="Y76" s="165"/>
      <c r="Z76" s="383"/>
      <c r="AA76" s="368"/>
      <c r="AB76" s="368"/>
      <c r="AC76" s="368"/>
      <c r="AD76" s="368"/>
      <c r="AE76" s="368"/>
      <c r="AF76" s="368"/>
      <c r="AG76" s="368"/>
      <c r="AH76" s="368"/>
      <c r="AI76" s="21"/>
      <c r="AJ76" s="23"/>
      <c r="AK76" s="371"/>
      <c r="AL76" s="371"/>
      <c r="AM76" s="368"/>
      <c r="AN76" s="368"/>
      <c r="AO76" s="368"/>
      <c r="AP76" s="23"/>
      <c r="AQ76" s="23"/>
      <c r="AR76" s="368"/>
      <c r="AS76" s="368"/>
      <c r="AT76" s="368"/>
      <c r="AU76" s="368"/>
      <c r="AV76" s="368"/>
      <c r="AW76" s="21"/>
      <c r="AX76" s="15"/>
      <c r="AY76" s="15"/>
      <c r="BG76" s="2"/>
      <c r="BH76" s="2"/>
      <c r="BI76" s="2"/>
      <c r="BX76" s="5"/>
      <c r="BY76" s="5"/>
      <c r="BZ76" s="5"/>
      <c r="CA76" s="5"/>
      <c r="CB76" s="5"/>
      <c r="CC76" s="5"/>
      <c r="CD76" s="5"/>
      <c r="CE76" s="5"/>
      <c r="CF76" s="2"/>
      <c r="CG76" s="2"/>
    </row>
    <row r="77" spans="1:85" ht="12.6" customHeight="1" x14ac:dyDescent="0.25">
      <c r="A77" s="219">
        <f t="shared" ref="A77" si="29">A75+1</f>
        <v>6</v>
      </c>
      <c r="B77" s="372" t="s">
        <v>259</v>
      </c>
      <c r="C77" s="373"/>
      <c r="D77" s="373"/>
      <c r="E77" s="373"/>
      <c r="F77" s="373"/>
      <c r="G77" s="373"/>
      <c r="H77" s="373"/>
      <c r="I77" s="373"/>
      <c r="J77" s="373"/>
      <c r="K77" s="373"/>
      <c r="L77" s="373"/>
      <c r="M77" s="373"/>
      <c r="N77" s="373"/>
      <c r="O77" s="373"/>
      <c r="P77" s="373"/>
      <c r="Q77" s="373"/>
      <c r="R77" s="373"/>
      <c r="S77" s="373"/>
      <c r="T77" s="374"/>
      <c r="U77" s="378"/>
      <c r="V77" s="379"/>
      <c r="W77" s="382"/>
      <c r="X77" s="144"/>
      <c r="Y77" s="165"/>
      <c r="Z77" s="383">
        <f>IF(OR(B77="Pas de travaux supplémentaires programmés",B77="-",SUM(AA77:AB77)&gt;0),"",MAX(Z$15:Z76)+1)</f>
        <v>15</v>
      </c>
      <c r="AA77" s="368" t="str">
        <f>IF(U77=Récap!$P$112,MAX(AA$15:AA76)+1,"")</f>
        <v/>
      </c>
      <c r="AB77" s="368" t="str">
        <f>IF(U77=Récap!$P$113,MAX(AB$15:AB76)+1,"")</f>
        <v/>
      </c>
      <c r="AC77" s="368" t="str">
        <f t="shared" ref="AC77" si="30">B77</f>
        <v>Tachymètre - Passage au banc</v>
      </c>
      <c r="AD77" s="368">
        <f>IF(AND(SUM(AA77:AB78)=0,A77&lt;=MAX(Récap!AE$5:AE$45)),IF(VLOOKUP(A77,Récap!AE:AK,3,FALSE)&lt;&gt;"",MAX(AD$65:AD76)+1,""),"")</f>
        <v>5</v>
      </c>
      <c r="AE77" s="368">
        <f t="shared" ref="AE77" si="31">IF(AD77&lt;&gt;"",A77,"")</f>
        <v>6</v>
      </c>
      <c r="AF77" s="368"/>
      <c r="AG77" s="368"/>
      <c r="AH77" s="368" t="str">
        <f>IF(OR(Z77="",AD77&lt;&gt;""),"",MAX(AH$66:AH76)+1)</f>
        <v/>
      </c>
      <c r="AI77" s="21" t="str">
        <f>IF(AND($Z77&lt;&gt;"",AD77=""),VLOOKUP($A77,Récap!$AE:$AP,10,FALSE),"")</f>
        <v/>
      </c>
      <c r="AJ77" s="23" t="str">
        <f>IF(AND($Z77&lt;&gt;"",AD77=""),VLOOKUP($A77,Récap!$AE:$AP,11,FALSE),"")</f>
        <v/>
      </c>
      <c r="AK77" s="371"/>
      <c r="AL77" s="371"/>
      <c r="AM77" s="368"/>
      <c r="AN77" s="368"/>
      <c r="AO77" s="368"/>
      <c r="AP77" s="23"/>
      <c r="AQ77" s="23"/>
      <c r="AR77" s="368"/>
      <c r="AS77" s="368" t="str">
        <f>IF(AND(SUM(AA77:AB78)=0,OR(W78=$AS$15,W77=$AS$15)),MAX(AS$15:AS76)+1,"")</f>
        <v/>
      </c>
      <c r="AT77" s="368" t="str">
        <f>IF(AS77="","",B77)</f>
        <v/>
      </c>
      <c r="AU77" s="368" t="str">
        <f>IF(AND(SUM(AA77:AB78)=0,OR(W77=$AU$15,W78=$AU$15)),MAX(AU$15:AU76)+1,"")</f>
        <v/>
      </c>
      <c r="AV77" s="368" t="str">
        <f>IF(AU77="","",B77)</f>
        <v/>
      </c>
      <c r="AW77" s="21"/>
      <c r="AX77" s="15"/>
      <c r="AY77" s="15"/>
      <c r="BG77" s="2"/>
      <c r="BH77" s="2"/>
      <c r="BI77" s="2"/>
      <c r="BX77" s="5"/>
      <c r="BY77" s="5"/>
      <c r="BZ77" s="5"/>
      <c r="CA77" s="5"/>
      <c r="CB77" s="5"/>
      <c r="CC77" s="5"/>
      <c r="CD77" s="5"/>
      <c r="CE77" s="5"/>
      <c r="CF77" s="2"/>
      <c r="CG77" s="2"/>
    </row>
    <row r="78" spans="1:85" ht="12.6" customHeight="1" x14ac:dyDescent="0.25">
      <c r="A78" s="219"/>
      <c r="B78" s="372"/>
      <c r="C78" s="373"/>
      <c r="D78" s="373"/>
      <c r="E78" s="373"/>
      <c r="F78" s="373"/>
      <c r="G78" s="373"/>
      <c r="H78" s="373"/>
      <c r="I78" s="373"/>
      <c r="J78" s="373"/>
      <c r="K78" s="373"/>
      <c r="L78" s="373"/>
      <c r="M78" s="373"/>
      <c r="N78" s="373"/>
      <c r="O78" s="373"/>
      <c r="P78" s="373"/>
      <c r="Q78" s="373"/>
      <c r="R78" s="373"/>
      <c r="S78" s="373"/>
      <c r="T78" s="374"/>
      <c r="U78" s="378"/>
      <c r="V78" s="379"/>
      <c r="W78" s="382"/>
      <c r="X78" s="144"/>
      <c r="Y78" s="165"/>
      <c r="Z78" s="383"/>
      <c r="AA78" s="368"/>
      <c r="AB78" s="368"/>
      <c r="AC78" s="368"/>
      <c r="AD78" s="368"/>
      <c r="AE78" s="368"/>
      <c r="AF78" s="368"/>
      <c r="AG78" s="368"/>
      <c r="AH78" s="368"/>
      <c r="AI78" s="21"/>
      <c r="AJ78" s="23"/>
      <c r="AK78" s="371"/>
      <c r="AL78" s="371"/>
      <c r="AM78" s="368"/>
      <c r="AN78" s="368"/>
      <c r="AO78" s="368"/>
      <c r="AP78" s="23"/>
      <c r="AQ78" s="23"/>
      <c r="AR78" s="368"/>
      <c r="AS78" s="368"/>
      <c r="AT78" s="368"/>
      <c r="AU78" s="368"/>
      <c r="AV78" s="368"/>
      <c r="AW78" s="21"/>
      <c r="AX78" s="15"/>
      <c r="AY78" s="15"/>
      <c r="BG78" s="2"/>
      <c r="BH78" s="2"/>
      <c r="BI78" s="2"/>
      <c r="BX78" s="5"/>
      <c r="BY78" s="5"/>
      <c r="BZ78" s="5"/>
      <c r="CA78" s="5"/>
      <c r="CB78" s="5"/>
      <c r="CC78" s="5"/>
      <c r="CD78" s="5"/>
      <c r="CE78" s="5"/>
      <c r="CF78" s="2"/>
      <c r="CG78" s="2"/>
    </row>
    <row r="79" spans="1:85" ht="12.6" customHeight="1" x14ac:dyDescent="0.25">
      <c r="A79" s="219">
        <f t="shared" ref="A79" si="32">A77+1</f>
        <v>7</v>
      </c>
      <c r="B79" s="372" t="s">
        <v>260</v>
      </c>
      <c r="C79" s="373"/>
      <c r="D79" s="373"/>
      <c r="E79" s="373"/>
      <c r="F79" s="373"/>
      <c r="G79" s="373"/>
      <c r="H79" s="373"/>
      <c r="I79" s="373"/>
      <c r="J79" s="373"/>
      <c r="K79" s="373"/>
      <c r="L79" s="373"/>
      <c r="M79" s="373"/>
      <c r="N79" s="373"/>
      <c r="O79" s="373"/>
      <c r="P79" s="373"/>
      <c r="Q79" s="373"/>
      <c r="R79" s="373"/>
      <c r="S79" s="373"/>
      <c r="T79" s="374"/>
      <c r="U79" s="378"/>
      <c r="V79" s="379"/>
      <c r="W79" s="382"/>
      <c r="X79" s="144"/>
      <c r="Y79" s="165"/>
      <c r="Z79" s="383">
        <f>IF(OR(B79="Pas de travaux supplémentaires programmés",B79="-",SUM(AA79:AB79)&gt;0),"",MAX(Z$15:Z78)+1)</f>
        <v>16</v>
      </c>
      <c r="AA79" s="368" t="str">
        <f>IF(U79=Récap!$P$112,MAX(AA$15:AA78)+1,"")</f>
        <v/>
      </c>
      <c r="AB79" s="368" t="str">
        <f>IF(U79=Récap!$P$113,MAX(AB$15:AB78)+1,"")</f>
        <v/>
      </c>
      <c r="AC79" s="368" t="str">
        <f t="shared" ref="AC79" si="33">B79</f>
        <v>Magnéto gauche - RG</v>
      </c>
      <c r="AD79" s="368">
        <f>IF(AND(SUM(AA79:AB80)=0,A79&lt;=MAX(Récap!AE$5:AE$45)),IF(VLOOKUP(A79,Récap!AE:AK,3,FALSE)&lt;&gt;"",MAX(AD$65:AD78)+1,""),"")</f>
        <v>6</v>
      </c>
      <c r="AE79" s="368">
        <f t="shared" ref="AE79" si="34">IF(AD79&lt;&gt;"",A79,"")</f>
        <v>7</v>
      </c>
      <c r="AF79" s="368"/>
      <c r="AG79" s="368"/>
      <c r="AH79" s="368" t="str">
        <f>IF(OR(Z79="",AD79&lt;&gt;""),"",MAX(AH$66:AH78)+1)</f>
        <v/>
      </c>
      <c r="AI79" s="21" t="str">
        <f>IF(AND($Z79&lt;&gt;"",AD79=""),VLOOKUP($A79,Récap!$AE:$AP,10,FALSE),"")</f>
        <v/>
      </c>
      <c r="AJ79" s="23" t="str">
        <f>IF(AND($Z79&lt;&gt;"",AD79=""),VLOOKUP($A79,Récap!$AE:$AP,11,FALSE),"")</f>
        <v/>
      </c>
      <c r="AK79" s="371"/>
      <c r="AL79" s="371"/>
      <c r="AM79" s="368"/>
      <c r="AN79" s="368"/>
      <c r="AO79" s="368"/>
      <c r="AP79" s="23"/>
      <c r="AQ79" s="23"/>
      <c r="AR79" s="368"/>
      <c r="AS79" s="368" t="str">
        <f>IF(AND(SUM(AA79:AB80)=0,OR(W80=$AS$15,W79=$AS$15)),MAX(AS$15:AS78)+1,"")</f>
        <v/>
      </c>
      <c r="AT79" s="368" t="str">
        <f>IF(AS79="","",B79)</f>
        <v/>
      </c>
      <c r="AU79" s="368" t="str">
        <f>IF(AND(SUM(AA79:AB80)=0,OR(W79=$AU$15,W80=$AU$15)),MAX(AU$15:AU78)+1,"")</f>
        <v/>
      </c>
      <c r="AV79" s="368" t="str">
        <f>IF(AU79="","",B79)</f>
        <v/>
      </c>
      <c r="AW79" s="21"/>
      <c r="AX79" s="15"/>
      <c r="AY79" s="15"/>
      <c r="BG79" s="2"/>
      <c r="BH79" s="2"/>
      <c r="BI79" s="2"/>
      <c r="BX79" s="5"/>
      <c r="BY79" s="5"/>
      <c r="BZ79" s="5"/>
      <c r="CA79" s="5"/>
      <c r="CB79" s="5"/>
      <c r="CC79" s="5"/>
      <c r="CD79" s="5"/>
      <c r="CE79" s="5"/>
      <c r="CF79" s="2"/>
      <c r="CG79" s="2"/>
    </row>
    <row r="80" spans="1:85" ht="12.6" customHeight="1" x14ac:dyDescent="0.25">
      <c r="A80" s="219"/>
      <c r="B80" s="372"/>
      <c r="C80" s="373"/>
      <c r="D80" s="373"/>
      <c r="E80" s="373"/>
      <c r="F80" s="373"/>
      <c r="G80" s="373"/>
      <c r="H80" s="373"/>
      <c r="I80" s="373"/>
      <c r="J80" s="373"/>
      <c r="K80" s="373"/>
      <c r="L80" s="373"/>
      <c r="M80" s="373"/>
      <c r="N80" s="373"/>
      <c r="O80" s="373"/>
      <c r="P80" s="373"/>
      <c r="Q80" s="373"/>
      <c r="R80" s="373"/>
      <c r="S80" s="373"/>
      <c r="T80" s="374"/>
      <c r="U80" s="378"/>
      <c r="V80" s="379"/>
      <c r="W80" s="382"/>
      <c r="X80" s="144"/>
      <c r="Y80" s="165"/>
      <c r="Z80" s="383"/>
      <c r="AA80" s="368"/>
      <c r="AB80" s="368"/>
      <c r="AC80" s="368"/>
      <c r="AD80" s="368"/>
      <c r="AE80" s="368"/>
      <c r="AF80" s="368"/>
      <c r="AG80" s="368"/>
      <c r="AH80" s="368"/>
      <c r="AI80" s="21"/>
      <c r="AJ80" s="23"/>
      <c r="AK80" s="371"/>
      <c r="AL80" s="371"/>
      <c r="AM80" s="368"/>
      <c r="AN80" s="368"/>
      <c r="AO80" s="368"/>
      <c r="AP80" s="23"/>
      <c r="AQ80" s="23"/>
      <c r="AR80" s="368"/>
      <c r="AS80" s="368"/>
      <c r="AT80" s="368"/>
      <c r="AU80" s="368"/>
      <c r="AV80" s="368"/>
      <c r="AW80" s="21"/>
      <c r="AX80" s="15"/>
      <c r="AY80" s="15"/>
      <c r="BG80" s="2"/>
      <c r="BH80" s="2"/>
      <c r="BI80" s="2"/>
      <c r="BX80" s="5"/>
      <c r="BY80" s="5"/>
      <c r="BZ80" s="5"/>
      <c r="CA80" s="5"/>
      <c r="CB80" s="5"/>
      <c r="CC80" s="5"/>
      <c r="CD80" s="5"/>
      <c r="CE80" s="5"/>
      <c r="CF80" s="2"/>
      <c r="CG80" s="2"/>
    </row>
    <row r="81" spans="1:85" ht="12.6" customHeight="1" x14ac:dyDescent="0.25">
      <c r="A81" s="219">
        <f t="shared" ref="A81" si="35">A79+1</f>
        <v>8</v>
      </c>
      <c r="B81" s="372" t="s">
        <v>261</v>
      </c>
      <c r="C81" s="373"/>
      <c r="D81" s="373"/>
      <c r="E81" s="373"/>
      <c r="F81" s="373"/>
      <c r="G81" s="373"/>
      <c r="H81" s="373"/>
      <c r="I81" s="373"/>
      <c r="J81" s="373"/>
      <c r="K81" s="373"/>
      <c r="L81" s="373"/>
      <c r="M81" s="373"/>
      <c r="N81" s="373"/>
      <c r="O81" s="373"/>
      <c r="P81" s="373"/>
      <c r="Q81" s="373"/>
      <c r="R81" s="373"/>
      <c r="S81" s="373"/>
      <c r="T81" s="374"/>
      <c r="U81" s="378"/>
      <c r="V81" s="379"/>
      <c r="W81" s="382"/>
      <c r="X81" s="144"/>
      <c r="Y81" s="165"/>
      <c r="Z81" s="383">
        <f>IF(OR(B81="Pas de travaux supplémentaires programmés",B81="-",SUM(AA81:AB81)&gt;0),"",MAX(Z$15:Z80)+1)</f>
        <v>17</v>
      </c>
      <c r="AA81" s="368" t="str">
        <f>IF(U81=Récap!$P$112,MAX(AA$15:AA80)+1,"")</f>
        <v/>
      </c>
      <c r="AB81" s="368" t="str">
        <f>IF(U81=Récap!$P$113,MAX(AB$15:AB80)+1,"")</f>
        <v/>
      </c>
      <c r="AC81" s="368" t="str">
        <f t="shared" ref="AC81" si="36">B81</f>
        <v>Magnéto droite - RG</v>
      </c>
      <c r="AD81" s="368">
        <f>IF(AND(SUM(AA81:AB82)=0,A81&lt;=MAX(Récap!AE$5:AE$45)),IF(VLOOKUP(A81,Récap!AE:AK,3,FALSE)&lt;&gt;"",MAX(AD$65:AD80)+1,""),"")</f>
        <v>7</v>
      </c>
      <c r="AE81" s="368">
        <f t="shared" ref="AE81" si="37">IF(AD81&lt;&gt;"",A81,"")</f>
        <v>8</v>
      </c>
      <c r="AF81" s="368"/>
      <c r="AG81" s="368"/>
      <c r="AH81" s="368" t="str">
        <f>IF(OR(Z81="",AD81&lt;&gt;""),"",MAX(AH$66:AH80)+1)</f>
        <v/>
      </c>
      <c r="AI81" s="21" t="str">
        <f>IF(AND($Z81&lt;&gt;"",AD81=""),VLOOKUP($A81,Récap!$AE:$AP,10,FALSE),"")</f>
        <v/>
      </c>
      <c r="AJ81" s="23" t="str">
        <f>IF(AND($Z81&lt;&gt;"",AD81=""),VLOOKUP($A81,Récap!$AE:$AP,11,FALSE),"")</f>
        <v/>
      </c>
      <c r="AK81" s="371"/>
      <c r="AL81" s="371"/>
      <c r="AM81" s="368"/>
      <c r="AN81" s="368"/>
      <c r="AO81" s="368"/>
      <c r="AP81" s="23"/>
      <c r="AQ81" s="23"/>
      <c r="AR81" s="368"/>
      <c r="AS81" s="368" t="str">
        <f>IF(AND(SUM(AA81:AB82)=0,OR(W82=$AS$15,W81=$AS$15)),MAX(AS$15:AS80)+1,"")</f>
        <v/>
      </c>
      <c r="AT81" s="368" t="str">
        <f>IF(AS81="","",B81)</f>
        <v/>
      </c>
      <c r="AU81" s="368" t="str">
        <f>IF(AND(SUM(AA81:AB82)=0,OR(W81=$AU$15,W82=$AU$15)),MAX(AU$15:AU80)+1,"")</f>
        <v/>
      </c>
      <c r="AV81" s="368" t="str">
        <f>IF(AU81="","",B81)</f>
        <v/>
      </c>
      <c r="AW81" s="21"/>
      <c r="AX81" s="15"/>
      <c r="AY81" s="15"/>
      <c r="BG81" s="2"/>
      <c r="BH81" s="2"/>
      <c r="BI81" s="2"/>
      <c r="BX81" s="5"/>
      <c r="BY81" s="5"/>
      <c r="BZ81" s="5"/>
      <c r="CA81" s="5"/>
      <c r="CB81" s="5"/>
      <c r="CC81" s="5"/>
      <c r="CD81" s="5"/>
      <c r="CE81" s="5"/>
      <c r="CF81" s="2"/>
      <c r="CG81" s="2"/>
    </row>
    <row r="82" spans="1:85" ht="12.6" customHeight="1" x14ac:dyDescent="0.25">
      <c r="A82" s="219"/>
      <c r="B82" s="372"/>
      <c r="C82" s="373"/>
      <c r="D82" s="373"/>
      <c r="E82" s="373"/>
      <c r="F82" s="373"/>
      <c r="G82" s="373"/>
      <c r="H82" s="373"/>
      <c r="I82" s="373"/>
      <c r="J82" s="373"/>
      <c r="K82" s="373"/>
      <c r="L82" s="373"/>
      <c r="M82" s="373"/>
      <c r="N82" s="373"/>
      <c r="O82" s="373"/>
      <c r="P82" s="373"/>
      <c r="Q82" s="373"/>
      <c r="R82" s="373"/>
      <c r="S82" s="373"/>
      <c r="T82" s="374"/>
      <c r="U82" s="378"/>
      <c r="V82" s="379"/>
      <c r="W82" s="382"/>
      <c r="X82" s="144"/>
      <c r="Y82" s="165"/>
      <c r="Z82" s="383"/>
      <c r="AA82" s="368"/>
      <c r="AB82" s="368"/>
      <c r="AC82" s="368"/>
      <c r="AD82" s="368"/>
      <c r="AE82" s="368"/>
      <c r="AF82" s="368"/>
      <c r="AG82" s="368"/>
      <c r="AH82" s="368"/>
      <c r="AI82" s="21"/>
      <c r="AJ82" s="23"/>
      <c r="AK82" s="371"/>
      <c r="AL82" s="371"/>
      <c r="AM82" s="368"/>
      <c r="AN82" s="368"/>
      <c r="AO82" s="368"/>
      <c r="AP82" s="23"/>
      <c r="AQ82" s="23"/>
      <c r="AR82" s="368"/>
      <c r="AS82" s="368"/>
      <c r="AT82" s="368"/>
      <c r="AU82" s="368"/>
      <c r="AV82" s="368"/>
      <c r="AW82" s="21"/>
      <c r="AX82" s="15"/>
      <c r="AY82" s="15"/>
      <c r="BG82" s="2"/>
      <c r="BH82" s="2"/>
      <c r="BI82" s="2"/>
      <c r="BX82" s="5"/>
      <c r="BY82" s="5"/>
      <c r="BZ82" s="5"/>
      <c r="CA82" s="5"/>
      <c r="CB82" s="5"/>
      <c r="CC82" s="5"/>
      <c r="CD82" s="5"/>
      <c r="CE82" s="5"/>
      <c r="CF82" s="2"/>
      <c r="CG82" s="2"/>
    </row>
    <row r="83" spans="1:85" ht="12.6" customHeight="1" x14ac:dyDescent="0.25">
      <c r="A83" s="219">
        <f t="shared" ref="A83" si="38">A81+1</f>
        <v>9</v>
      </c>
      <c r="B83" s="372" t="s">
        <v>262</v>
      </c>
      <c r="C83" s="373"/>
      <c r="D83" s="373"/>
      <c r="E83" s="373"/>
      <c r="F83" s="373"/>
      <c r="G83" s="373"/>
      <c r="H83" s="373"/>
      <c r="I83" s="373"/>
      <c r="J83" s="373"/>
      <c r="K83" s="373"/>
      <c r="L83" s="373"/>
      <c r="M83" s="373"/>
      <c r="N83" s="373"/>
      <c r="O83" s="373"/>
      <c r="P83" s="373"/>
      <c r="Q83" s="373"/>
      <c r="R83" s="373"/>
      <c r="S83" s="373"/>
      <c r="T83" s="374"/>
      <c r="U83" s="378"/>
      <c r="V83" s="379"/>
      <c r="W83" s="382"/>
      <c r="X83" s="144"/>
      <c r="Y83" s="165"/>
      <c r="Z83" s="383">
        <f>IF(OR(B83="Pas de travaux supplémentaires programmés",B83="-",SUM(AA83:AB83)&gt;0),"",MAX(Z$15:Z82)+1)</f>
        <v>18</v>
      </c>
      <c r="AA83" s="368" t="str">
        <f>IF(U83=Récap!$P$112,MAX(AA$15:AA82)+1,"")</f>
        <v/>
      </c>
      <c r="AB83" s="368" t="str">
        <f>IF(U83=Récap!$P$113,MAX(AB$15:AB82)+1,"")</f>
        <v/>
      </c>
      <c r="AC83" s="368" t="str">
        <f t="shared" ref="AC83" si="39">B83</f>
        <v>Carburateur - RG</v>
      </c>
      <c r="AD83" s="368">
        <f>IF(AND(SUM(AA83:AB84)=0,A83&lt;=MAX(Récap!AE$5:AE$45)),IF(VLOOKUP(A83,Récap!AE:AK,3,FALSE)&lt;&gt;"",MAX(AD$65:AD82)+1,""),"")</f>
        <v>8</v>
      </c>
      <c r="AE83" s="368">
        <f t="shared" ref="AE83" si="40">IF(AD83&lt;&gt;"",A83,"")</f>
        <v>9</v>
      </c>
      <c r="AF83" s="368"/>
      <c r="AG83" s="368"/>
      <c r="AH83" s="368" t="str">
        <f>IF(OR(Z83="",AD83&lt;&gt;""),"",MAX(AH$66:AH82)+1)</f>
        <v/>
      </c>
      <c r="AI83" s="21" t="str">
        <f>IF(AND($Z83&lt;&gt;"",AD83=""),VLOOKUP($A83,Récap!$AE:$AP,10,FALSE),"")</f>
        <v/>
      </c>
      <c r="AJ83" s="23" t="str">
        <f>IF(AND($Z83&lt;&gt;"",AD83=""),VLOOKUP($A83,Récap!$AE:$AP,11,FALSE),"")</f>
        <v/>
      </c>
      <c r="AK83" s="371"/>
      <c r="AL83" s="371"/>
      <c r="AM83" s="368"/>
      <c r="AN83" s="368"/>
      <c r="AO83" s="368"/>
      <c r="AP83" s="23"/>
      <c r="AQ83" s="23"/>
      <c r="AR83" s="368"/>
      <c r="AS83" s="368" t="str">
        <f>IF(AND(SUM(AA83:AB84)=0,OR(W84=$AS$15,W83=$AS$15)),MAX(AS$15:AS82)+1,"")</f>
        <v/>
      </c>
      <c r="AT83" s="368" t="str">
        <f>IF(AS83="","",B83)</f>
        <v/>
      </c>
      <c r="AU83" s="368" t="str">
        <f>IF(AND(SUM(AA83:AB84)=0,OR(W83=$AU$15,W84=$AU$15)),MAX(AU$15:AU82)+1,"")</f>
        <v/>
      </c>
      <c r="AV83" s="368" t="str">
        <f>IF(AU83="","",B83)</f>
        <v/>
      </c>
      <c r="AW83" s="21"/>
      <c r="AX83" s="15"/>
      <c r="AY83" s="15"/>
      <c r="BG83" s="2"/>
      <c r="BH83" s="2"/>
      <c r="BI83" s="2"/>
      <c r="BX83" s="5"/>
      <c r="BY83" s="5"/>
      <c r="BZ83" s="5"/>
      <c r="CA83" s="5"/>
      <c r="CB83" s="5"/>
      <c r="CC83" s="5"/>
      <c r="CD83" s="5"/>
      <c r="CE83" s="5"/>
      <c r="CF83" s="2"/>
      <c r="CG83" s="2"/>
    </row>
    <row r="84" spans="1:85" ht="12.6" customHeight="1" x14ac:dyDescent="0.25">
      <c r="A84" s="219"/>
      <c r="B84" s="372"/>
      <c r="C84" s="373"/>
      <c r="D84" s="373"/>
      <c r="E84" s="373"/>
      <c r="F84" s="373"/>
      <c r="G84" s="373"/>
      <c r="H84" s="373"/>
      <c r="I84" s="373"/>
      <c r="J84" s="373"/>
      <c r="K84" s="373"/>
      <c r="L84" s="373"/>
      <c r="M84" s="373"/>
      <c r="N84" s="373"/>
      <c r="O84" s="373"/>
      <c r="P84" s="373"/>
      <c r="Q84" s="373"/>
      <c r="R84" s="373"/>
      <c r="S84" s="373"/>
      <c r="T84" s="374"/>
      <c r="U84" s="378"/>
      <c r="V84" s="379"/>
      <c r="W84" s="382"/>
      <c r="X84" s="144"/>
      <c r="Y84" s="165"/>
      <c r="Z84" s="383"/>
      <c r="AA84" s="368"/>
      <c r="AB84" s="368"/>
      <c r="AC84" s="368"/>
      <c r="AD84" s="368"/>
      <c r="AE84" s="368"/>
      <c r="AF84" s="368"/>
      <c r="AG84" s="368"/>
      <c r="AH84" s="368"/>
      <c r="AI84" s="21"/>
      <c r="AJ84" s="23"/>
      <c r="AK84" s="371"/>
      <c r="AL84" s="371"/>
      <c r="AM84" s="368"/>
      <c r="AN84" s="368"/>
      <c r="AO84" s="368"/>
      <c r="AP84" s="23"/>
      <c r="AQ84" s="23"/>
      <c r="AR84" s="368"/>
      <c r="AS84" s="368"/>
      <c r="AT84" s="368"/>
      <c r="AU84" s="368"/>
      <c r="AV84" s="368"/>
      <c r="AW84" s="21"/>
      <c r="AX84" s="15"/>
      <c r="AY84" s="15"/>
      <c r="BG84" s="2"/>
      <c r="BH84" s="2"/>
      <c r="BI84" s="2"/>
      <c r="BX84" s="5"/>
      <c r="BY84" s="5"/>
      <c r="BZ84" s="5"/>
      <c r="CA84" s="5"/>
      <c r="CB84" s="5"/>
      <c r="CC84" s="5"/>
      <c r="CD84" s="5"/>
      <c r="CE84" s="5"/>
      <c r="CF84" s="2"/>
      <c r="CG84" s="2"/>
    </row>
    <row r="85" spans="1:85" ht="12.6" customHeight="1" x14ac:dyDescent="0.25">
      <c r="A85" s="219">
        <f t="shared" ref="A85" si="41">A83+1</f>
        <v>10</v>
      </c>
      <c r="B85" s="372" t="s">
        <v>263</v>
      </c>
      <c r="C85" s="373"/>
      <c r="D85" s="373"/>
      <c r="E85" s="373"/>
      <c r="F85" s="373"/>
      <c r="G85" s="373"/>
      <c r="H85" s="373"/>
      <c r="I85" s="373"/>
      <c r="J85" s="373"/>
      <c r="K85" s="373"/>
      <c r="L85" s="373"/>
      <c r="M85" s="373"/>
      <c r="N85" s="373"/>
      <c r="O85" s="373"/>
      <c r="P85" s="373"/>
      <c r="Q85" s="373"/>
      <c r="R85" s="373"/>
      <c r="S85" s="373"/>
      <c r="T85" s="374"/>
      <c r="U85" s="378"/>
      <c r="V85" s="379"/>
      <c r="W85" s="382"/>
      <c r="X85" s="144"/>
      <c r="Y85" s="165"/>
      <c r="Z85" s="383">
        <f>IF(OR(B85="Pas de travaux supplémentaires programmés",B85="-",SUM(AA85:AB85)&gt;0),"",MAX(Z$15:Z84)+1)</f>
        <v>19</v>
      </c>
      <c r="AA85" s="368" t="str">
        <f>IF(U85=Récap!$P$112,MAX(AA$15:AA84)+1,"")</f>
        <v/>
      </c>
      <c r="AB85" s="368" t="str">
        <f>IF(U85=Récap!$P$113,MAX(AB$15:AB84)+1,"")</f>
        <v/>
      </c>
      <c r="AC85" s="368" t="str">
        <f t="shared" ref="AC85" si="42">B85</f>
        <v>Silencieux - RG</v>
      </c>
      <c r="AD85" s="368">
        <f>IF(AND(SUM(AA85:AB86)=0,A85&lt;=MAX(Récap!AE$5:AE$45)),IF(VLOOKUP(A85,Récap!AE:AK,3,FALSE)&lt;&gt;"",MAX(AD$65:AD84)+1,""),"")</f>
        <v>9</v>
      </c>
      <c r="AE85" s="368">
        <f t="shared" ref="AE85" si="43">IF(AD85&lt;&gt;"",A85,"")</f>
        <v>10</v>
      </c>
      <c r="AF85" s="368"/>
      <c r="AG85" s="368"/>
      <c r="AH85" s="368" t="str">
        <f>IF(OR(Z85="",AD85&lt;&gt;""),"",MAX(AH$66:AH84)+1)</f>
        <v/>
      </c>
      <c r="AI85" s="21" t="str">
        <f>IF(AND($Z85&lt;&gt;"",AD85=""),VLOOKUP($A85,Récap!$AE:$AP,10,FALSE),"")</f>
        <v/>
      </c>
      <c r="AJ85" s="23" t="str">
        <f>IF(AND($Z85&lt;&gt;"",AD85=""),VLOOKUP($A85,Récap!$AE:$AP,11,FALSE),"")</f>
        <v/>
      </c>
      <c r="AK85" s="371"/>
      <c r="AL85" s="371"/>
      <c r="AM85" s="368"/>
      <c r="AN85" s="368"/>
      <c r="AO85" s="368"/>
      <c r="AP85" s="23"/>
      <c r="AQ85" s="23"/>
      <c r="AR85" s="368"/>
      <c r="AS85" s="368" t="str">
        <f>IF(AND(SUM(AA85:AB86)=0,OR(W86=$AS$15,W85=$AS$15)),MAX(AS$15:AS84)+1,"")</f>
        <v/>
      </c>
      <c r="AT85" s="368" t="str">
        <f>IF(AS85="","",B85)</f>
        <v/>
      </c>
      <c r="AU85" s="368" t="str">
        <f>IF(AND(SUM(AA85:AB86)=0,OR(W85=$AU$15,W86=$AU$15)),MAX(AU$15:AU84)+1,"")</f>
        <v/>
      </c>
      <c r="AV85" s="368" t="str">
        <f>IF(AU85="","",B85)</f>
        <v/>
      </c>
      <c r="AW85" s="21"/>
      <c r="AX85" s="15"/>
      <c r="AY85" s="15"/>
      <c r="BG85" s="2"/>
      <c r="BH85" s="2"/>
      <c r="BI85" s="2"/>
      <c r="BX85" s="5"/>
      <c r="BY85" s="5"/>
      <c r="BZ85" s="5"/>
      <c r="CA85" s="5"/>
      <c r="CB85" s="5"/>
      <c r="CC85" s="5"/>
      <c r="CD85" s="5"/>
      <c r="CE85" s="5"/>
      <c r="CF85" s="2"/>
      <c r="CG85" s="2"/>
    </row>
    <row r="86" spans="1:85" ht="12.6" customHeight="1" x14ac:dyDescent="0.25">
      <c r="A86" s="219"/>
      <c r="B86" s="372"/>
      <c r="C86" s="373"/>
      <c r="D86" s="373"/>
      <c r="E86" s="373"/>
      <c r="F86" s="373"/>
      <c r="G86" s="373"/>
      <c r="H86" s="373"/>
      <c r="I86" s="373"/>
      <c r="J86" s="373"/>
      <c r="K86" s="373"/>
      <c r="L86" s="373"/>
      <c r="M86" s="373"/>
      <c r="N86" s="373"/>
      <c r="O86" s="373"/>
      <c r="P86" s="373"/>
      <c r="Q86" s="373"/>
      <c r="R86" s="373"/>
      <c r="S86" s="373"/>
      <c r="T86" s="374"/>
      <c r="U86" s="378"/>
      <c r="V86" s="379"/>
      <c r="W86" s="382"/>
      <c r="X86" s="144"/>
      <c r="Y86" s="165"/>
      <c r="Z86" s="383"/>
      <c r="AA86" s="368"/>
      <c r="AB86" s="368"/>
      <c r="AC86" s="368"/>
      <c r="AD86" s="368"/>
      <c r="AE86" s="368"/>
      <c r="AF86" s="368"/>
      <c r="AG86" s="368"/>
      <c r="AH86" s="368"/>
      <c r="AI86" s="21"/>
      <c r="AJ86" s="23"/>
      <c r="AK86" s="371"/>
      <c r="AL86" s="371"/>
      <c r="AM86" s="368"/>
      <c r="AN86" s="368"/>
      <c r="AO86" s="368"/>
      <c r="AP86" s="23"/>
      <c r="AQ86" s="23"/>
      <c r="AR86" s="368"/>
      <c r="AS86" s="368"/>
      <c r="AT86" s="368"/>
      <c r="AU86" s="368"/>
      <c r="AV86" s="368"/>
      <c r="AW86" s="21"/>
      <c r="AX86" s="15"/>
      <c r="AY86" s="15"/>
      <c r="BG86" s="2"/>
      <c r="BH86" s="2"/>
      <c r="BI86" s="2"/>
      <c r="BX86" s="5"/>
      <c r="BY86" s="5"/>
      <c r="BZ86" s="5"/>
      <c r="CA86" s="5"/>
      <c r="CB86" s="5"/>
      <c r="CC86" s="5"/>
      <c r="CD86" s="5"/>
      <c r="CE86" s="5"/>
      <c r="CF86" s="2"/>
      <c r="CG86" s="2"/>
    </row>
    <row r="87" spans="1:85" ht="12.6" customHeight="1" x14ac:dyDescent="0.25">
      <c r="A87" s="219">
        <f t="shared" ref="A87" si="44">A85+1</f>
        <v>11</v>
      </c>
      <c r="B87" s="372" t="s">
        <v>264</v>
      </c>
      <c r="C87" s="373"/>
      <c r="D87" s="373"/>
      <c r="E87" s="373"/>
      <c r="F87" s="373"/>
      <c r="G87" s="373"/>
      <c r="H87" s="373"/>
      <c r="I87" s="373"/>
      <c r="J87" s="373"/>
      <c r="K87" s="373"/>
      <c r="L87" s="373"/>
      <c r="M87" s="373"/>
      <c r="N87" s="373"/>
      <c r="O87" s="373"/>
      <c r="P87" s="373"/>
      <c r="Q87" s="373"/>
      <c r="R87" s="373"/>
      <c r="S87" s="373"/>
      <c r="T87" s="374"/>
      <c r="U87" s="378"/>
      <c r="V87" s="379"/>
      <c r="W87" s="382"/>
      <c r="X87" s="144"/>
      <c r="Y87" s="165"/>
      <c r="Z87" s="383">
        <f>IF(OR(B87="Pas de travaux supplémentaires programmés",B87="-",SUM(AA87:AB87)&gt;0),"",MAX(Z$15:Z86)+1)</f>
        <v>20</v>
      </c>
      <c r="AA87" s="368" t="str">
        <f>IF(U87=Récap!$P$112,MAX(AA$15:AA86)+1,"")</f>
        <v/>
      </c>
      <c r="AB87" s="368" t="str">
        <f>IF(U87=Récap!$P$113,MAX(AB$15:AB86)+1,"")</f>
        <v/>
      </c>
      <c r="AC87" s="368" t="str">
        <f t="shared" ref="AC87" si="45">B87</f>
        <v>Démarreur - RG</v>
      </c>
      <c r="AD87" s="368">
        <f>IF(AND(SUM(AA87:AB88)=0,A87&lt;=MAX(Récap!AE$5:AE$45)),IF(VLOOKUP(A87,Récap!AE:AK,3,FALSE)&lt;&gt;"",MAX(AD$65:AD86)+1,""),"")</f>
        <v>10</v>
      </c>
      <c r="AE87" s="368">
        <f t="shared" ref="AE87" si="46">IF(AD87&lt;&gt;"",A87,"")</f>
        <v>11</v>
      </c>
      <c r="AF87" s="368"/>
      <c r="AG87" s="368"/>
      <c r="AH87" s="368" t="str">
        <f>IF(OR(Z87="",AD87&lt;&gt;""),"",MAX(AH$66:AH86)+1)</f>
        <v/>
      </c>
      <c r="AI87" s="21" t="str">
        <f>IF(AND($Z87&lt;&gt;"",AD87=""),VLOOKUP($A87,Récap!$AE:$AP,10,FALSE),"")</f>
        <v/>
      </c>
      <c r="AJ87" s="23" t="str">
        <f>IF(AND($Z87&lt;&gt;"",AD87=""),VLOOKUP($A87,Récap!$AE:$AP,11,FALSE),"")</f>
        <v/>
      </c>
      <c r="AK87" s="371"/>
      <c r="AL87" s="371"/>
      <c r="AM87" s="368"/>
      <c r="AN87" s="368"/>
      <c r="AO87" s="368"/>
      <c r="AP87" s="23"/>
      <c r="AQ87" s="23"/>
      <c r="AR87" s="368"/>
      <c r="AS87" s="368" t="str">
        <f>IF(AND(SUM(AA87:AB88)=0,OR(W88=$AS$15,W87=$AS$15)),MAX(AS$15:AS86)+1,"")</f>
        <v/>
      </c>
      <c r="AT87" s="368" t="str">
        <f>IF(AS87="","",B87)</f>
        <v/>
      </c>
      <c r="AU87" s="368" t="str">
        <f>IF(AND(SUM(AA87:AB88)=0,OR(W87=$AU$15,W88=$AU$15)),MAX(AU$15:AU86)+1,"")</f>
        <v/>
      </c>
      <c r="AV87" s="368" t="str">
        <f>IF(AU87="","",B87)</f>
        <v/>
      </c>
      <c r="AW87" s="21"/>
      <c r="AX87" s="15"/>
      <c r="AY87" s="15"/>
      <c r="BG87" s="2"/>
      <c r="BH87" s="2"/>
      <c r="BI87" s="2"/>
      <c r="BX87" s="5"/>
      <c r="BY87" s="5"/>
      <c r="BZ87" s="5"/>
      <c r="CA87" s="5"/>
      <c r="CB87" s="5"/>
      <c r="CC87" s="5"/>
      <c r="CD87" s="5"/>
      <c r="CE87" s="5"/>
      <c r="CF87" s="2"/>
      <c r="CG87" s="2"/>
    </row>
    <row r="88" spans="1:85" ht="12.6" customHeight="1" x14ac:dyDescent="0.25">
      <c r="A88" s="219"/>
      <c r="B88" s="372"/>
      <c r="C88" s="373"/>
      <c r="D88" s="373"/>
      <c r="E88" s="373"/>
      <c r="F88" s="373"/>
      <c r="G88" s="373"/>
      <c r="H88" s="373"/>
      <c r="I88" s="373"/>
      <c r="J88" s="373"/>
      <c r="K88" s="373"/>
      <c r="L88" s="373"/>
      <c r="M88" s="373"/>
      <c r="N88" s="373"/>
      <c r="O88" s="373"/>
      <c r="P88" s="373"/>
      <c r="Q88" s="373"/>
      <c r="R88" s="373"/>
      <c r="S88" s="373"/>
      <c r="T88" s="374"/>
      <c r="U88" s="378"/>
      <c r="V88" s="379"/>
      <c r="W88" s="382"/>
      <c r="X88" s="144"/>
      <c r="Y88" s="165"/>
      <c r="Z88" s="383"/>
      <c r="AA88" s="368"/>
      <c r="AB88" s="368"/>
      <c r="AC88" s="368"/>
      <c r="AD88" s="368"/>
      <c r="AE88" s="368"/>
      <c r="AF88" s="368"/>
      <c r="AG88" s="368"/>
      <c r="AH88" s="368"/>
      <c r="AI88" s="21"/>
      <c r="AJ88" s="23"/>
      <c r="AK88" s="371"/>
      <c r="AL88" s="371"/>
      <c r="AM88" s="368"/>
      <c r="AN88" s="368"/>
      <c r="AO88" s="368"/>
      <c r="AP88" s="23"/>
      <c r="AQ88" s="23"/>
      <c r="AR88" s="368"/>
      <c r="AS88" s="368"/>
      <c r="AT88" s="368"/>
      <c r="AU88" s="368"/>
      <c r="AV88" s="368"/>
      <c r="AW88" s="21"/>
      <c r="AX88" s="15"/>
      <c r="AY88" s="15"/>
      <c r="BG88" s="2"/>
      <c r="BH88" s="2"/>
      <c r="BI88" s="2"/>
      <c r="BX88" s="5"/>
      <c r="BY88" s="5"/>
      <c r="BZ88" s="5"/>
      <c r="CA88" s="5"/>
      <c r="CB88" s="5"/>
      <c r="CC88" s="5"/>
      <c r="CD88" s="5"/>
      <c r="CE88" s="5"/>
      <c r="CF88" s="2"/>
      <c r="CG88" s="2"/>
    </row>
    <row r="89" spans="1:85" ht="12.6" customHeight="1" x14ac:dyDescent="0.25">
      <c r="A89" s="219">
        <f t="shared" ref="A89" si="47">A87+1</f>
        <v>12</v>
      </c>
      <c r="B89" s="372" t="s">
        <v>49</v>
      </c>
      <c r="C89" s="373"/>
      <c r="D89" s="373"/>
      <c r="E89" s="373"/>
      <c r="F89" s="373"/>
      <c r="G89" s="373"/>
      <c r="H89" s="373"/>
      <c r="I89" s="373"/>
      <c r="J89" s="373"/>
      <c r="K89" s="373"/>
      <c r="L89" s="373"/>
      <c r="M89" s="373"/>
      <c r="N89" s="373"/>
      <c r="O89" s="373"/>
      <c r="P89" s="373"/>
      <c r="Q89" s="373"/>
      <c r="R89" s="373"/>
      <c r="S89" s="373"/>
      <c r="T89" s="374"/>
      <c r="U89" s="378"/>
      <c r="V89" s="379"/>
      <c r="W89" s="382"/>
      <c r="X89" s="144"/>
      <c r="Y89" s="165"/>
      <c r="Z89" s="383" t="str">
        <f>IF(OR(B89="Pas de travaux supplémentaires programmés",B89="-",SUM(AA89:AB89)&gt;0),"",MAX(Z$15:Z88)+1)</f>
        <v/>
      </c>
      <c r="AA89" s="368" t="str">
        <f>IF(U89=Récap!$P$112,MAX(AA$15:AA88)+1,"")</f>
        <v/>
      </c>
      <c r="AB89" s="368" t="str">
        <f>IF(U89=Récap!$P$113,MAX(AB$15:AB88)+1,"")</f>
        <v/>
      </c>
      <c r="AC89" s="368" t="str">
        <f t="shared" ref="AC89" si="48">B89</f>
        <v>-</v>
      </c>
      <c r="AD89" s="368" t="str">
        <f>IF(AND(SUM(AA89:AB90)=0,A89&lt;=MAX(Récap!AE$5:AE$45)),IF(VLOOKUP(A89,Récap!AE:AK,3,FALSE)&lt;&gt;"",MAX(AD$65:AD88)+1,""),"")</f>
        <v/>
      </c>
      <c r="AE89" s="368" t="str">
        <f t="shared" ref="AE89" si="49">IF(AD89&lt;&gt;"",A89,"")</f>
        <v/>
      </c>
      <c r="AF89" s="368"/>
      <c r="AG89" s="368"/>
      <c r="AH89" s="368" t="str">
        <f>IF(OR(Z89="",AD89&lt;&gt;""),"",MAX(AH$66:AH88)+1)</f>
        <v/>
      </c>
      <c r="AI89" s="21" t="str">
        <f>IF(AND($Z89&lt;&gt;"",AD89=""),VLOOKUP($A89,Récap!$AE:$AP,10,FALSE),"")</f>
        <v/>
      </c>
      <c r="AJ89" s="23" t="str">
        <f>IF(AND($Z89&lt;&gt;"",AD89=""),VLOOKUP($A89,Récap!$AE:$AP,11,FALSE),"")</f>
        <v/>
      </c>
      <c r="AK89" s="371"/>
      <c r="AL89" s="371"/>
      <c r="AM89" s="368"/>
      <c r="AN89" s="368"/>
      <c r="AO89" s="368"/>
      <c r="AP89" s="23"/>
      <c r="AQ89" s="23"/>
      <c r="AR89" s="368"/>
      <c r="AS89" s="368" t="str">
        <f>IF(AND(SUM(AA89:AB90)=0,OR(W90=$AS$15,W89=$AS$15)),MAX(AS$15:AS88)+1,"")</f>
        <v/>
      </c>
      <c r="AT89" s="368" t="str">
        <f>IF(AS89="","",B89)</f>
        <v/>
      </c>
      <c r="AU89" s="368" t="str">
        <f>IF(AND(SUM(AA89:AB90)=0,OR(W89=$AU$15,W90=$AU$15)),MAX(AU$15:AU88)+1,"")</f>
        <v/>
      </c>
      <c r="AV89" s="368" t="str">
        <f>IF(AU89="","",B89)</f>
        <v/>
      </c>
      <c r="AW89" s="21"/>
      <c r="AX89" s="15"/>
      <c r="AY89" s="15"/>
      <c r="BG89" s="2"/>
      <c r="BH89" s="2"/>
      <c r="BI89" s="2"/>
      <c r="BX89" s="5"/>
      <c r="BY89" s="5"/>
      <c r="BZ89" s="5"/>
      <c r="CA89" s="5"/>
      <c r="CB89" s="5"/>
      <c r="CC89" s="5"/>
      <c r="CD89" s="5"/>
      <c r="CE89" s="5"/>
      <c r="CF89" s="2"/>
      <c r="CG89" s="2"/>
    </row>
    <row r="90" spans="1:85" ht="12.6" customHeight="1" x14ac:dyDescent="0.25">
      <c r="A90" s="219"/>
      <c r="B90" s="372"/>
      <c r="C90" s="373"/>
      <c r="D90" s="373"/>
      <c r="E90" s="373"/>
      <c r="F90" s="373"/>
      <c r="G90" s="373"/>
      <c r="H90" s="373"/>
      <c r="I90" s="373"/>
      <c r="J90" s="373"/>
      <c r="K90" s="373"/>
      <c r="L90" s="373"/>
      <c r="M90" s="373"/>
      <c r="N90" s="373"/>
      <c r="O90" s="373"/>
      <c r="P90" s="373"/>
      <c r="Q90" s="373"/>
      <c r="R90" s="373"/>
      <c r="S90" s="373"/>
      <c r="T90" s="374"/>
      <c r="U90" s="378"/>
      <c r="V90" s="379"/>
      <c r="W90" s="382"/>
      <c r="X90" s="144"/>
      <c r="Y90" s="165"/>
      <c r="Z90" s="383"/>
      <c r="AA90" s="368"/>
      <c r="AB90" s="368"/>
      <c r="AC90" s="368"/>
      <c r="AD90" s="368"/>
      <c r="AE90" s="368"/>
      <c r="AF90" s="368"/>
      <c r="AG90" s="368"/>
      <c r="AH90" s="368"/>
      <c r="AI90" s="21"/>
      <c r="AJ90" s="23"/>
      <c r="AK90" s="371"/>
      <c r="AL90" s="371"/>
      <c r="AM90" s="368"/>
      <c r="AN90" s="368"/>
      <c r="AO90" s="368"/>
      <c r="AP90" s="23"/>
      <c r="AQ90" s="23"/>
      <c r="AR90" s="368"/>
      <c r="AS90" s="368"/>
      <c r="AT90" s="368"/>
      <c r="AU90" s="368"/>
      <c r="AV90" s="368"/>
      <c r="AW90" s="21"/>
      <c r="AX90" s="15"/>
      <c r="AY90" s="15"/>
      <c r="BG90" s="2"/>
      <c r="BH90" s="2"/>
      <c r="BI90" s="2"/>
      <c r="BX90" s="5"/>
      <c r="BY90" s="5"/>
      <c r="BZ90" s="5"/>
      <c r="CA90" s="5"/>
      <c r="CB90" s="5"/>
      <c r="CC90" s="5"/>
      <c r="CD90" s="5"/>
      <c r="CE90" s="5"/>
      <c r="CF90" s="2"/>
      <c r="CG90" s="2"/>
    </row>
    <row r="91" spans="1:85" ht="12.6" customHeight="1" x14ac:dyDescent="0.25">
      <c r="A91" s="219">
        <f t="shared" ref="A91" si="50">A89+1</f>
        <v>13</v>
      </c>
      <c r="B91" s="372" t="s">
        <v>49</v>
      </c>
      <c r="C91" s="373"/>
      <c r="D91" s="373"/>
      <c r="E91" s="373"/>
      <c r="F91" s="373"/>
      <c r="G91" s="373"/>
      <c r="H91" s="373"/>
      <c r="I91" s="373"/>
      <c r="J91" s="373"/>
      <c r="K91" s="373"/>
      <c r="L91" s="373"/>
      <c r="M91" s="373"/>
      <c r="N91" s="373"/>
      <c r="O91" s="373"/>
      <c r="P91" s="373"/>
      <c r="Q91" s="373"/>
      <c r="R91" s="373"/>
      <c r="S91" s="373"/>
      <c r="T91" s="374"/>
      <c r="U91" s="378"/>
      <c r="V91" s="379"/>
      <c r="W91" s="382"/>
      <c r="X91" s="144"/>
      <c r="Y91" s="165"/>
      <c r="Z91" s="383" t="str">
        <f>IF(OR(B91="Pas de travaux supplémentaires programmés",B91="-",SUM(AA91:AB91)&gt;0),"",MAX(Z$15:Z90)+1)</f>
        <v/>
      </c>
      <c r="AA91" s="368" t="str">
        <f>IF(U91=Récap!$P$112,MAX(AA$15:AA90)+1,"")</f>
        <v/>
      </c>
      <c r="AB91" s="368" t="str">
        <f>IF(U91=Récap!$P$113,MAX(AB$15:AB90)+1,"")</f>
        <v/>
      </c>
      <c r="AC91" s="368" t="str">
        <f t="shared" ref="AC91" si="51">B91</f>
        <v>-</v>
      </c>
      <c r="AD91" s="368" t="str">
        <f>IF(AND(SUM(AA91:AB92)=0,A91&lt;=MAX(Récap!AE$5:AE$45)),IF(VLOOKUP(A91,Récap!AE:AK,3,FALSE)&lt;&gt;"",MAX(AD$65:AD90)+1,""),"")</f>
        <v/>
      </c>
      <c r="AE91" s="368" t="str">
        <f t="shared" ref="AE91" si="52">IF(AD91&lt;&gt;"",A91,"")</f>
        <v/>
      </c>
      <c r="AF91" s="368"/>
      <c r="AG91" s="368"/>
      <c r="AH91" s="368" t="str">
        <f>IF(OR(Z91="",AD91&lt;&gt;""),"",MAX(AH$66:AH90)+1)</f>
        <v/>
      </c>
      <c r="AI91" s="21" t="str">
        <f>IF(AND($Z91&lt;&gt;"",AD91=""),VLOOKUP($A91,Récap!$AE:$AP,10,FALSE),"")</f>
        <v/>
      </c>
      <c r="AJ91" s="23" t="str">
        <f>IF(AND($Z91&lt;&gt;"",AD91=""),VLOOKUP($A91,Récap!$AE:$AP,11,FALSE),"")</f>
        <v/>
      </c>
      <c r="AK91" s="371"/>
      <c r="AL91" s="371"/>
      <c r="AM91" s="368"/>
      <c r="AN91" s="368"/>
      <c r="AO91" s="368"/>
      <c r="AP91" s="23"/>
      <c r="AQ91" s="23"/>
      <c r="AR91" s="368"/>
      <c r="AS91" s="368" t="str">
        <f>IF(AND(SUM(AA91:AB92)=0,OR(W92=$AS$15,W91=$AS$15)),MAX(AS$15:AS90)+1,"")</f>
        <v/>
      </c>
      <c r="AT91" s="368" t="str">
        <f>IF(AS91="","",B91)</f>
        <v/>
      </c>
      <c r="AU91" s="368" t="str">
        <f>IF(AND(SUM(AA91:AB92)=0,OR(W91=$AU$15,W92=$AU$15)),MAX(AU$15:AU90)+1,"")</f>
        <v/>
      </c>
      <c r="AV91" s="368" t="str">
        <f>IF(AU91="","",B91)</f>
        <v/>
      </c>
      <c r="AW91" s="21"/>
      <c r="AX91" s="15"/>
      <c r="AY91" s="15"/>
      <c r="BG91" s="2"/>
      <c r="BH91" s="2"/>
      <c r="BI91" s="2"/>
      <c r="BX91" s="5"/>
      <c r="BY91" s="5"/>
      <c r="BZ91" s="5"/>
      <c r="CA91" s="5"/>
      <c r="CB91" s="5"/>
      <c r="CC91" s="5"/>
      <c r="CD91" s="5"/>
      <c r="CE91" s="5"/>
      <c r="CF91" s="2"/>
      <c r="CG91" s="2"/>
    </row>
    <row r="92" spans="1:85" ht="12.6" customHeight="1" x14ac:dyDescent="0.25">
      <c r="A92" s="219"/>
      <c r="B92" s="372"/>
      <c r="C92" s="373"/>
      <c r="D92" s="373"/>
      <c r="E92" s="373"/>
      <c r="F92" s="373"/>
      <c r="G92" s="373"/>
      <c r="H92" s="373"/>
      <c r="I92" s="373"/>
      <c r="J92" s="373"/>
      <c r="K92" s="373"/>
      <c r="L92" s="373"/>
      <c r="M92" s="373"/>
      <c r="N92" s="373"/>
      <c r="O92" s="373"/>
      <c r="P92" s="373"/>
      <c r="Q92" s="373"/>
      <c r="R92" s="373"/>
      <c r="S92" s="373"/>
      <c r="T92" s="374"/>
      <c r="U92" s="378"/>
      <c r="V92" s="379"/>
      <c r="W92" s="382"/>
      <c r="X92" s="144"/>
      <c r="Y92" s="165"/>
      <c r="Z92" s="383"/>
      <c r="AA92" s="368"/>
      <c r="AB92" s="368"/>
      <c r="AC92" s="368"/>
      <c r="AD92" s="368"/>
      <c r="AE92" s="368"/>
      <c r="AF92" s="368"/>
      <c r="AG92" s="368"/>
      <c r="AH92" s="368"/>
      <c r="AI92" s="21"/>
      <c r="AJ92" s="23"/>
      <c r="AK92" s="371"/>
      <c r="AL92" s="371"/>
      <c r="AM92" s="368"/>
      <c r="AN92" s="368"/>
      <c r="AO92" s="368"/>
      <c r="AP92" s="23"/>
      <c r="AQ92" s="23"/>
      <c r="AR92" s="368"/>
      <c r="AS92" s="368"/>
      <c r="AT92" s="368"/>
      <c r="AU92" s="368"/>
      <c r="AV92" s="368"/>
      <c r="AW92" s="21"/>
      <c r="AX92" s="15"/>
      <c r="AY92" s="15"/>
      <c r="BG92" s="2"/>
      <c r="BH92" s="2"/>
      <c r="BI92" s="2"/>
      <c r="BX92" s="5"/>
      <c r="BY92" s="5"/>
      <c r="BZ92" s="5"/>
      <c r="CA92" s="5"/>
      <c r="CB92" s="5"/>
      <c r="CC92" s="5"/>
      <c r="CD92" s="5"/>
      <c r="CE92" s="5"/>
      <c r="CF92" s="2"/>
      <c r="CG92" s="2"/>
    </row>
    <row r="93" spans="1:85" ht="12.6" customHeight="1" x14ac:dyDescent="0.25">
      <c r="A93" s="219">
        <f t="shared" ref="A93" si="53">A91+1</f>
        <v>14</v>
      </c>
      <c r="B93" s="372" t="s">
        <v>49</v>
      </c>
      <c r="C93" s="373"/>
      <c r="D93" s="373"/>
      <c r="E93" s="373"/>
      <c r="F93" s="373"/>
      <c r="G93" s="373"/>
      <c r="H93" s="373"/>
      <c r="I93" s="373"/>
      <c r="J93" s="373"/>
      <c r="K93" s="373"/>
      <c r="L93" s="373"/>
      <c r="M93" s="373"/>
      <c r="N93" s="373"/>
      <c r="O93" s="373"/>
      <c r="P93" s="373"/>
      <c r="Q93" s="373"/>
      <c r="R93" s="373"/>
      <c r="S93" s="373"/>
      <c r="T93" s="374"/>
      <c r="U93" s="378"/>
      <c r="V93" s="379"/>
      <c r="W93" s="382"/>
      <c r="X93" s="144"/>
      <c r="Y93" s="165"/>
      <c r="Z93" s="383" t="str">
        <f>IF(OR(B93="Pas de travaux supplémentaires programmés",B93="-",SUM(AA93:AB93)&gt;0),"",MAX(Z$15:Z92)+1)</f>
        <v/>
      </c>
      <c r="AA93" s="368" t="str">
        <f>IF(U93=Récap!$P$112,MAX(AA$15:AA92)+1,"")</f>
        <v/>
      </c>
      <c r="AB93" s="368" t="str">
        <f>IF(U93=Récap!$P$113,MAX(AB$15:AB92)+1,"")</f>
        <v/>
      </c>
      <c r="AC93" s="368" t="str">
        <f t="shared" ref="AC93" si="54">B93</f>
        <v>-</v>
      </c>
      <c r="AD93" s="368" t="str">
        <f>IF(AND(SUM(AA93:AB94)=0,A93&lt;=MAX(Récap!AE$5:AE$45)),IF(VLOOKUP(A93,Récap!AE:AK,3,FALSE)&lt;&gt;"",MAX(AD$65:AD92)+1,""),"")</f>
        <v/>
      </c>
      <c r="AE93" s="368" t="str">
        <f t="shared" ref="AE93" si="55">IF(AD93&lt;&gt;"",A93,"")</f>
        <v/>
      </c>
      <c r="AF93" s="368"/>
      <c r="AG93" s="368"/>
      <c r="AH93" s="368" t="str">
        <f>IF(OR(Z93="",AD93&lt;&gt;""),"",MAX(AH$66:AH92)+1)</f>
        <v/>
      </c>
      <c r="AI93" s="21" t="str">
        <f>IF(AND($Z93&lt;&gt;"",AD93=""),VLOOKUP($A93,Récap!$AE:$AP,10,FALSE),"")</f>
        <v/>
      </c>
      <c r="AJ93" s="23" t="str">
        <f>IF(AND($Z93&lt;&gt;"",AD93=""),VLOOKUP($A93,Récap!$AE:$AP,11,FALSE),"")</f>
        <v/>
      </c>
      <c r="AK93" s="371"/>
      <c r="AL93" s="371"/>
      <c r="AM93" s="368"/>
      <c r="AN93" s="368"/>
      <c r="AO93" s="368"/>
      <c r="AP93" s="23"/>
      <c r="AQ93" s="23"/>
      <c r="AR93" s="368"/>
      <c r="AS93" s="368" t="str">
        <f>IF(AND(SUM(AA93:AB94)=0,OR(W94=$AS$15,W93=$AS$15)),MAX(AS$15:AS92)+1,"")</f>
        <v/>
      </c>
      <c r="AT93" s="368" t="str">
        <f>IF(AS93="","",B93)</f>
        <v/>
      </c>
      <c r="AU93" s="368" t="str">
        <f>IF(AND(SUM(AA93:AB94)=0,OR(W93=$AU$15,W94=$AU$15)),MAX(AU$15:AU92)+1,"")</f>
        <v/>
      </c>
      <c r="AV93" s="368" t="str">
        <f>IF(AU93="","",B93)</f>
        <v/>
      </c>
      <c r="AW93" s="21"/>
      <c r="AX93" s="15"/>
      <c r="AY93" s="15"/>
      <c r="BG93" s="2"/>
      <c r="BH93" s="2"/>
      <c r="BI93" s="2"/>
      <c r="BX93" s="5"/>
      <c r="BY93" s="5"/>
      <c r="BZ93" s="5"/>
      <c r="CA93" s="5"/>
      <c r="CB93" s="5"/>
      <c r="CC93" s="5"/>
      <c r="CD93" s="5"/>
      <c r="CE93" s="5"/>
      <c r="CF93" s="2"/>
      <c r="CG93" s="2"/>
    </row>
    <row r="94" spans="1:85" ht="12.6" customHeight="1" x14ac:dyDescent="0.25">
      <c r="A94" s="219"/>
      <c r="B94" s="372"/>
      <c r="C94" s="373"/>
      <c r="D94" s="373"/>
      <c r="E94" s="373"/>
      <c r="F94" s="373"/>
      <c r="G94" s="373"/>
      <c r="H94" s="373"/>
      <c r="I94" s="373"/>
      <c r="J94" s="373"/>
      <c r="K94" s="373"/>
      <c r="L94" s="373"/>
      <c r="M94" s="373"/>
      <c r="N94" s="373"/>
      <c r="O94" s="373"/>
      <c r="P94" s="373"/>
      <c r="Q94" s="373"/>
      <c r="R94" s="373"/>
      <c r="S94" s="373"/>
      <c r="T94" s="374"/>
      <c r="U94" s="378"/>
      <c r="V94" s="379"/>
      <c r="W94" s="382"/>
      <c r="X94" s="144"/>
      <c r="Y94" s="165"/>
      <c r="Z94" s="383"/>
      <c r="AA94" s="368"/>
      <c r="AB94" s="368"/>
      <c r="AC94" s="368"/>
      <c r="AD94" s="368"/>
      <c r="AE94" s="368"/>
      <c r="AF94" s="368"/>
      <c r="AG94" s="368"/>
      <c r="AH94" s="368"/>
      <c r="AI94" s="21"/>
      <c r="AJ94" s="23"/>
      <c r="AK94" s="371"/>
      <c r="AL94" s="371"/>
      <c r="AM94" s="368"/>
      <c r="AN94" s="368"/>
      <c r="AO94" s="368"/>
      <c r="AP94" s="23"/>
      <c r="AQ94" s="23"/>
      <c r="AR94" s="368"/>
      <c r="AS94" s="368"/>
      <c r="AT94" s="368"/>
      <c r="AU94" s="368"/>
      <c r="AV94" s="368"/>
      <c r="AW94" s="21"/>
      <c r="AX94" s="15"/>
      <c r="AY94" s="15"/>
      <c r="BG94" s="2"/>
      <c r="BH94" s="2"/>
      <c r="BI94" s="2"/>
      <c r="BX94" s="5"/>
      <c r="BY94" s="5"/>
      <c r="BZ94" s="5"/>
      <c r="CA94" s="5"/>
      <c r="CB94" s="5"/>
      <c r="CC94" s="5"/>
      <c r="CD94" s="5"/>
      <c r="CE94" s="5"/>
      <c r="CF94" s="2"/>
      <c r="CG94" s="2"/>
    </row>
    <row r="95" spans="1:85" ht="12.6" customHeight="1" x14ac:dyDescent="0.25">
      <c r="A95" s="219">
        <f t="shared" ref="A95" si="56">A93+1</f>
        <v>15</v>
      </c>
      <c r="B95" s="372" t="s">
        <v>49</v>
      </c>
      <c r="C95" s="373"/>
      <c r="D95" s="373"/>
      <c r="E95" s="373"/>
      <c r="F95" s="373"/>
      <c r="G95" s="373"/>
      <c r="H95" s="373"/>
      <c r="I95" s="373"/>
      <c r="J95" s="373"/>
      <c r="K95" s="373"/>
      <c r="L95" s="373"/>
      <c r="M95" s="373"/>
      <c r="N95" s="373"/>
      <c r="O95" s="373"/>
      <c r="P95" s="373"/>
      <c r="Q95" s="373"/>
      <c r="R95" s="373"/>
      <c r="S95" s="373"/>
      <c r="T95" s="374"/>
      <c r="U95" s="378"/>
      <c r="V95" s="379"/>
      <c r="W95" s="382"/>
      <c r="X95" s="144"/>
      <c r="Y95" s="165"/>
      <c r="Z95" s="383" t="str">
        <f>IF(OR(B95="Pas de travaux supplémentaires programmés",B95="-",SUM(AA95:AB95)&gt;0),"",MAX(Z$15:Z94)+1)</f>
        <v/>
      </c>
      <c r="AA95" s="368" t="str">
        <f>IF(U95=Récap!$P$112,MAX(AA$15:AA94)+1,"")</f>
        <v/>
      </c>
      <c r="AB95" s="368" t="str">
        <f>IF(U95=Récap!$P$113,MAX(AB$15:AB94)+1,"")</f>
        <v/>
      </c>
      <c r="AC95" s="368" t="str">
        <f t="shared" ref="AC95" si="57">B95</f>
        <v>-</v>
      </c>
      <c r="AD95" s="368" t="str">
        <f>IF(AND(SUM(AA95:AB96)=0,A95&lt;=MAX(Récap!AE$5:AE$45)),IF(VLOOKUP(A95,Récap!AE:AK,3,FALSE)&lt;&gt;"",MAX(AD$65:AD94)+1,""),"")</f>
        <v/>
      </c>
      <c r="AE95" s="368" t="str">
        <f t="shared" ref="AE95" si="58">IF(AD95&lt;&gt;"",A95,"")</f>
        <v/>
      </c>
      <c r="AF95" s="368"/>
      <c r="AG95" s="368"/>
      <c r="AH95" s="368" t="str">
        <f>IF(OR(Z95="",AD95&lt;&gt;""),"",MAX(AH$66:AH94)+1)</f>
        <v/>
      </c>
      <c r="AI95" s="21" t="str">
        <f>IF(AND($Z95&lt;&gt;"",AD95=""),VLOOKUP($A95,Récap!$AE:$AP,10,FALSE),"")</f>
        <v/>
      </c>
      <c r="AJ95" s="23" t="str">
        <f>IF(AND($Z95&lt;&gt;"",AD95=""),VLOOKUP($A95,Récap!$AE:$AP,11,FALSE),"")</f>
        <v/>
      </c>
      <c r="AK95" s="371"/>
      <c r="AL95" s="371"/>
      <c r="AM95" s="368"/>
      <c r="AN95" s="368"/>
      <c r="AO95" s="368"/>
      <c r="AP95" s="23"/>
      <c r="AQ95" s="23"/>
      <c r="AR95" s="368"/>
      <c r="AS95" s="368" t="str">
        <f>IF(AND(SUM(AA95:AB96)=0,OR(W96=$AS$15,W95=$AS$15)),MAX(AS$15:AS94)+1,"")</f>
        <v/>
      </c>
      <c r="AT95" s="368" t="str">
        <f>IF(AS95="","",B95)</f>
        <v/>
      </c>
      <c r="AU95" s="368" t="str">
        <f>IF(AND(SUM(AA95:AB96)=0,OR(W95=$AU$15,W96=$AU$15)),MAX(AU$15:AU94)+1,"")</f>
        <v/>
      </c>
      <c r="AV95" s="368" t="str">
        <f>IF(AU95="","",B95)</f>
        <v/>
      </c>
      <c r="AW95" s="21"/>
      <c r="AX95" s="15"/>
      <c r="AY95" s="15"/>
      <c r="BG95" s="2"/>
      <c r="BH95" s="2"/>
      <c r="BI95" s="2"/>
      <c r="BX95" s="5"/>
      <c r="BY95" s="5"/>
      <c r="BZ95" s="5"/>
      <c r="CA95" s="5"/>
      <c r="CB95" s="5"/>
      <c r="CC95" s="5"/>
      <c r="CD95" s="5"/>
      <c r="CE95" s="5"/>
      <c r="CF95" s="2"/>
      <c r="CG95" s="2"/>
    </row>
    <row r="96" spans="1:85" ht="12.6" customHeight="1" x14ac:dyDescent="0.25">
      <c r="A96" s="219"/>
      <c r="B96" s="372"/>
      <c r="C96" s="373"/>
      <c r="D96" s="373"/>
      <c r="E96" s="373"/>
      <c r="F96" s="373"/>
      <c r="G96" s="373"/>
      <c r="H96" s="373"/>
      <c r="I96" s="373"/>
      <c r="J96" s="373"/>
      <c r="K96" s="373"/>
      <c r="L96" s="373"/>
      <c r="M96" s="373"/>
      <c r="N96" s="373"/>
      <c r="O96" s="373"/>
      <c r="P96" s="373"/>
      <c r="Q96" s="373"/>
      <c r="R96" s="373"/>
      <c r="S96" s="373"/>
      <c r="T96" s="374"/>
      <c r="U96" s="378"/>
      <c r="V96" s="379"/>
      <c r="W96" s="382"/>
      <c r="X96" s="144"/>
      <c r="Y96" s="165"/>
      <c r="Z96" s="383"/>
      <c r="AA96" s="368"/>
      <c r="AB96" s="368"/>
      <c r="AC96" s="368"/>
      <c r="AD96" s="368"/>
      <c r="AE96" s="368"/>
      <c r="AF96" s="368"/>
      <c r="AG96" s="368"/>
      <c r="AH96" s="368"/>
      <c r="AI96" s="21"/>
      <c r="AJ96" s="23"/>
      <c r="AK96" s="371"/>
      <c r="AL96" s="371"/>
      <c r="AM96" s="368"/>
      <c r="AN96" s="368"/>
      <c r="AO96" s="368"/>
      <c r="AP96" s="23"/>
      <c r="AQ96" s="23"/>
      <c r="AR96" s="368"/>
      <c r="AS96" s="368"/>
      <c r="AT96" s="368"/>
      <c r="AU96" s="368"/>
      <c r="AV96" s="368"/>
      <c r="AW96" s="21"/>
      <c r="AX96" s="15"/>
      <c r="AY96" s="15"/>
      <c r="BG96" s="2"/>
      <c r="BH96" s="2"/>
      <c r="BI96" s="2"/>
      <c r="BX96" s="5"/>
      <c r="BY96" s="5"/>
      <c r="BZ96" s="5"/>
      <c r="CA96" s="5"/>
      <c r="CB96" s="5"/>
      <c r="CC96" s="5"/>
      <c r="CD96" s="5"/>
      <c r="CE96" s="5"/>
      <c r="CF96" s="2"/>
      <c r="CG96" s="2"/>
    </row>
    <row r="97" spans="1:85" ht="12.6" customHeight="1" x14ac:dyDescent="0.25">
      <c r="A97" s="219">
        <f t="shared" ref="A97" si="59">A95+1</f>
        <v>16</v>
      </c>
      <c r="B97" s="372" t="s">
        <v>49</v>
      </c>
      <c r="C97" s="373"/>
      <c r="D97" s="373"/>
      <c r="E97" s="373"/>
      <c r="F97" s="373"/>
      <c r="G97" s="373"/>
      <c r="H97" s="373"/>
      <c r="I97" s="373"/>
      <c r="J97" s="373"/>
      <c r="K97" s="373"/>
      <c r="L97" s="373"/>
      <c r="M97" s="373"/>
      <c r="N97" s="373"/>
      <c r="O97" s="373"/>
      <c r="P97" s="373"/>
      <c r="Q97" s="373"/>
      <c r="R97" s="373"/>
      <c r="S97" s="373"/>
      <c r="T97" s="374"/>
      <c r="U97" s="378"/>
      <c r="V97" s="379"/>
      <c r="W97" s="382"/>
      <c r="X97" s="144"/>
      <c r="Y97" s="165"/>
      <c r="Z97" s="383" t="str">
        <f>IF(OR(B97="Pas de travaux supplémentaires programmés",B97="-",SUM(AA97:AB97)&gt;0),"",MAX(Z$15:Z96)+1)</f>
        <v/>
      </c>
      <c r="AA97" s="368" t="str">
        <f>IF(U97=Récap!$P$112,MAX(AA$15:AA96)+1,"")</f>
        <v/>
      </c>
      <c r="AB97" s="368" t="str">
        <f>IF(U97=Récap!$P$113,MAX(AB$15:AB96)+1,"")</f>
        <v/>
      </c>
      <c r="AC97" s="368" t="str">
        <f t="shared" ref="AC97" si="60">B97</f>
        <v>-</v>
      </c>
      <c r="AD97" s="368" t="str">
        <f>IF(AND(SUM(AA97:AB98)=0,A97&lt;=MAX(Récap!AE$5:AE$45)),IF(VLOOKUP(A97,Récap!AE:AK,3,FALSE)&lt;&gt;"",MAX(AD$65:AD96)+1,""),"")</f>
        <v/>
      </c>
      <c r="AE97" s="368" t="str">
        <f t="shared" ref="AE97" si="61">IF(AD97&lt;&gt;"",A97,"")</f>
        <v/>
      </c>
      <c r="AF97" s="368"/>
      <c r="AG97" s="368"/>
      <c r="AH97" s="368" t="str">
        <f>IF(OR(Z97="",AD97&lt;&gt;""),"",MAX(AH$66:AH96)+1)</f>
        <v/>
      </c>
      <c r="AI97" s="21" t="str">
        <f>IF(AND($Z97&lt;&gt;"",AD97=""),VLOOKUP($A97,Récap!$AE:$AP,10,FALSE),"")</f>
        <v/>
      </c>
      <c r="AJ97" s="23" t="str">
        <f>IF(AND($Z97&lt;&gt;"",AD97=""),VLOOKUP($A97,Récap!$AE:$AP,11,FALSE),"")</f>
        <v/>
      </c>
      <c r="AK97" s="371"/>
      <c r="AL97" s="371"/>
      <c r="AM97" s="368"/>
      <c r="AN97" s="368"/>
      <c r="AO97" s="368"/>
      <c r="AP97" s="23"/>
      <c r="AQ97" s="23"/>
      <c r="AR97" s="368"/>
      <c r="AS97" s="368" t="str">
        <f>IF(AND(SUM(AA97:AB98)=0,OR(W98=$AS$15,W97=$AS$15)),MAX(AS$15:AS96)+1,"")</f>
        <v/>
      </c>
      <c r="AT97" s="368" t="str">
        <f>IF(AS97="","",B97)</f>
        <v/>
      </c>
      <c r="AU97" s="368" t="str">
        <f>IF(AND(SUM(AA97:AB98)=0,OR(W97=$AU$15,W98=$AU$15)),MAX(AU$15:AU96)+1,"")</f>
        <v/>
      </c>
      <c r="AV97" s="368" t="str">
        <f>IF(AU97="","",B97)</f>
        <v/>
      </c>
      <c r="AW97" s="21"/>
      <c r="AX97" s="15"/>
      <c r="AY97" s="15"/>
      <c r="BG97" s="2"/>
      <c r="BH97" s="2"/>
      <c r="BI97" s="2"/>
      <c r="BX97" s="5"/>
      <c r="BY97" s="5"/>
      <c r="BZ97" s="5"/>
      <c r="CA97" s="5"/>
      <c r="CB97" s="5"/>
      <c r="CC97" s="5"/>
      <c r="CD97" s="5"/>
      <c r="CE97" s="5"/>
      <c r="CF97" s="2"/>
      <c r="CG97" s="2"/>
    </row>
    <row r="98" spans="1:85" ht="12.6" customHeight="1" x14ac:dyDescent="0.25">
      <c r="A98" s="219"/>
      <c r="B98" s="372"/>
      <c r="C98" s="373"/>
      <c r="D98" s="373"/>
      <c r="E98" s="373"/>
      <c r="F98" s="373"/>
      <c r="G98" s="373"/>
      <c r="H98" s="373"/>
      <c r="I98" s="373"/>
      <c r="J98" s="373"/>
      <c r="K98" s="373"/>
      <c r="L98" s="373"/>
      <c r="M98" s="373"/>
      <c r="N98" s="373"/>
      <c r="O98" s="373"/>
      <c r="P98" s="373"/>
      <c r="Q98" s="373"/>
      <c r="R98" s="373"/>
      <c r="S98" s="373"/>
      <c r="T98" s="374"/>
      <c r="U98" s="378"/>
      <c r="V98" s="379"/>
      <c r="W98" s="382"/>
      <c r="X98" s="144"/>
      <c r="Y98" s="165"/>
      <c r="Z98" s="383"/>
      <c r="AA98" s="368"/>
      <c r="AB98" s="368"/>
      <c r="AC98" s="368"/>
      <c r="AD98" s="368"/>
      <c r="AE98" s="368"/>
      <c r="AF98" s="368"/>
      <c r="AG98" s="368"/>
      <c r="AH98" s="368"/>
      <c r="AI98" s="21"/>
      <c r="AJ98" s="23"/>
      <c r="AK98" s="371"/>
      <c r="AL98" s="371"/>
      <c r="AM98" s="368"/>
      <c r="AN98" s="368"/>
      <c r="AO98" s="368"/>
      <c r="AP98" s="23"/>
      <c r="AQ98" s="23"/>
      <c r="AR98" s="368"/>
      <c r="AS98" s="368"/>
      <c r="AT98" s="368"/>
      <c r="AU98" s="368"/>
      <c r="AV98" s="368"/>
      <c r="AW98" s="21"/>
      <c r="AX98" s="15"/>
      <c r="AY98" s="15"/>
      <c r="BG98" s="2"/>
      <c r="BH98" s="2"/>
      <c r="BI98" s="2"/>
      <c r="BX98" s="5"/>
      <c r="BY98" s="5"/>
      <c r="BZ98" s="5"/>
      <c r="CA98" s="5"/>
      <c r="CB98" s="5"/>
      <c r="CC98" s="5"/>
      <c r="CD98" s="5"/>
      <c r="CE98" s="5"/>
      <c r="CF98" s="2"/>
      <c r="CG98" s="2"/>
    </row>
    <row r="99" spans="1:85" ht="12.6" customHeight="1" x14ac:dyDescent="0.25">
      <c r="A99" s="219">
        <f t="shared" ref="A99" si="62">A97+1</f>
        <v>17</v>
      </c>
      <c r="B99" s="372" t="s">
        <v>49</v>
      </c>
      <c r="C99" s="373"/>
      <c r="D99" s="373"/>
      <c r="E99" s="373"/>
      <c r="F99" s="373"/>
      <c r="G99" s="373"/>
      <c r="H99" s="373"/>
      <c r="I99" s="373"/>
      <c r="J99" s="373"/>
      <c r="K99" s="373"/>
      <c r="L99" s="373"/>
      <c r="M99" s="373"/>
      <c r="N99" s="373"/>
      <c r="O99" s="373"/>
      <c r="P99" s="373"/>
      <c r="Q99" s="373"/>
      <c r="R99" s="373"/>
      <c r="S99" s="373"/>
      <c r="T99" s="374"/>
      <c r="U99" s="378"/>
      <c r="V99" s="379"/>
      <c r="W99" s="382"/>
      <c r="X99" s="144"/>
      <c r="Y99" s="165"/>
      <c r="Z99" s="383" t="str">
        <f>IF(OR(B99="Pas de travaux supplémentaires programmés",B99="-",SUM(AA99:AB99)&gt;0),"",MAX(Z$15:Z98)+1)</f>
        <v/>
      </c>
      <c r="AA99" s="368" t="str">
        <f>IF(U99=Récap!$P$112,MAX(AA$15:AA98)+1,"")</f>
        <v/>
      </c>
      <c r="AB99" s="368" t="str">
        <f>IF(U99=Récap!$P$113,MAX(AB$15:AB98)+1,"")</f>
        <v/>
      </c>
      <c r="AC99" s="368" t="str">
        <f t="shared" ref="AC99" si="63">B99</f>
        <v>-</v>
      </c>
      <c r="AD99" s="368" t="str">
        <f>IF(AND(SUM(AA99:AB100)=0,A99&lt;=MAX(Récap!AE$5:AE$45)),IF(VLOOKUP(A99,Récap!AE:AK,3,FALSE)&lt;&gt;"",MAX(AD$65:AD98)+1,""),"")</f>
        <v/>
      </c>
      <c r="AE99" s="368" t="str">
        <f t="shared" ref="AE99" si="64">IF(AD99&lt;&gt;"",A99,"")</f>
        <v/>
      </c>
      <c r="AF99" s="368"/>
      <c r="AG99" s="368"/>
      <c r="AH99" s="368" t="str">
        <f>IF(OR(Z99="",AD99&lt;&gt;""),"",MAX(AH$66:AH98)+1)</f>
        <v/>
      </c>
      <c r="AI99" s="21" t="str">
        <f>IF(AND($Z99&lt;&gt;"",AD99=""),VLOOKUP($A99,Récap!$AE:$AP,10,FALSE),"")</f>
        <v/>
      </c>
      <c r="AJ99" s="23" t="str">
        <f>IF(AND($Z99&lt;&gt;"",AD99=""),VLOOKUP($A99,Récap!$AE:$AP,11,FALSE),"")</f>
        <v/>
      </c>
      <c r="AK99" s="371"/>
      <c r="AL99" s="371"/>
      <c r="AM99" s="368"/>
      <c r="AN99" s="368"/>
      <c r="AO99" s="368"/>
      <c r="AP99" s="23"/>
      <c r="AQ99" s="23"/>
      <c r="AR99" s="368"/>
      <c r="AS99" s="368" t="str">
        <f>IF(AND(SUM(AA99:AB100)=0,OR(W100=$AS$15,W99=$AS$15)),MAX(AS$15:AS98)+1,"")</f>
        <v/>
      </c>
      <c r="AT99" s="368" t="str">
        <f>IF(AS99="","",B99)</f>
        <v/>
      </c>
      <c r="AU99" s="368" t="str">
        <f>IF(AND(SUM(AA99:AB100)=0,OR(W99=$AU$15,W100=$AU$15)),MAX(AU$15:AU98)+1,"")</f>
        <v/>
      </c>
      <c r="AV99" s="368" t="str">
        <f>IF(AU99="","",B99)</f>
        <v/>
      </c>
      <c r="AW99" s="21"/>
      <c r="AX99" s="15"/>
      <c r="AY99" s="15"/>
      <c r="BG99" s="2"/>
      <c r="BH99" s="2"/>
      <c r="BI99" s="2"/>
      <c r="BX99" s="5"/>
      <c r="BY99" s="5"/>
      <c r="BZ99" s="5"/>
      <c r="CA99" s="5"/>
      <c r="CB99" s="5"/>
      <c r="CC99" s="5"/>
      <c r="CD99" s="5"/>
      <c r="CE99" s="5"/>
      <c r="CF99" s="2"/>
      <c r="CG99" s="2"/>
    </row>
    <row r="100" spans="1:85" ht="12.6" customHeight="1" x14ac:dyDescent="0.25">
      <c r="A100" s="219"/>
      <c r="B100" s="372"/>
      <c r="C100" s="373"/>
      <c r="D100" s="373"/>
      <c r="E100" s="373"/>
      <c r="F100" s="373"/>
      <c r="G100" s="373"/>
      <c r="H100" s="373"/>
      <c r="I100" s="373"/>
      <c r="J100" s="373"/>
      <c r="K100" s="373"/>
      <c r="L100" s="373"/>
      <c r="M100" s="373"/>
      <c r="N100" s="373"/>
      <c r="O100" s="373"/>
      <c r="P100" s="373"/>
      <c r="Q100" s="373"/>
      <c r="R100" s="373"/>
      <c r="S100" s="373"/>
      <c r="T100" s="374"/>
      <c r="U100" s="378"/>
      <c r="V100" s="379"/>
      <c r="W100" s="382"/>
      <c r="X100" s="144"/>
      <c r="Y100" s="165"/>
      <c r="Z100" s="383"/>
      <c r="AA100" s="368"/>
      <c r="AB100" s="368"/>
      <c r="AC100" s="368"/>
      <c r="AD100" s="368"/>
      <c r="AE100" s="368"/>
      <c r="AF100" s="368"/>
      <c r="AG100" s="368"/>
      <c r="AH100" s="368"/>
      <c r="AI100" s="21"/>
      <c r="AJ100" s="23"/>
      <c r="AK100" s="371"/>
      <c r="AL100" s="371"/>
      <c r="AM100" s="368"/>
      <c r="AN100" s="368"/>
      <c r="AO100" s="368"/>
      <c r="AP100" s="23"/>
      <c r="AQ100" s="23"/>
      <c r="AR100" s="368"/>
      <c r="AS100" s="368"/>
      <c r="AT100" s="368"/>
      <c r="AU100" s="368"/>
      <c r="AV100" s="368"/>
      <c r="AW100" s="21"/>
      <c r="AX100" s="15"/>
      <c r="AY100" s="15"/>
      <c r="BG100" s="2"/>
      <c r="BH100" s="2"/>
      <c r="BI100" s="2"/>
      <c r="BX100" s="5"/>
      <c r="BY100" s="5"/>
      <c r="BZ100" s="5"/>
      <c r="CA100" s="5"/>
      <c r="CB100" s="5"/>
      <c r="CC100" s="5"/>
      <c r="CD100" s="5"/>
      <c r="CE100" s="5"/>
      <c r="CF100" s="2"/>
      <c r="CG100" s="2"/>
    </row>
    <row r="101" spans="1:85" ht="12.6" customHeight="1" x14ac:dyDescent="0.25">
      <c r="A101" s="219">
        <f t="shared" ref="A101" si="65">A99+1</f>
        <v>18</v>
      </c>
      <c r="B101" s="372" t="s">
        <v>49</v>
      </c>
      <c r="C101" s="373"/>
      <c r="D101" s="373"/>
      <c r="E101" s="373"/>
      <c r="F101" s="373"/>
      <c r="G101" s="373"/>
      <c r="H101" s="373"/>
      <c r="I101" s="373"/>
      <c r="J101" s="373"/>
      <c r="K101" s="373"/>
      <c r="L101" s="373"/>
      <c r="M101" s="373"/>
      <c r="N101" s="373"/>
      <c r="O101" s="373"/>
      <c r="P101" s="373"/>
      <c r="Q101" s="373"/>
      <c r="R101" s="373"/>
      <c r="S101" s="373"/>
      <c r="T101" s="374"/>
      <c r="U101" s="378"/>
      <c r="V101" s="379"/>
      <c r="W101" s="382"/>
      <c r="X101" s="144"/>
      <c r="Y101" s="165"/>
      <c r="Z101" s="383" t="str">
        <f>IF(OR(B101="Pas de travaux supplémentaires programmés",B101="-",SUM(AA101:AB101)&gt;0),"",MAX(Z$15:Z100)+1)</f>
        <v/>
      </c>
      <c r="AA101" s="368" t="str">
        <f>IF(U101=Récap!$P$112,MAX(AA$15:AA100)+1,"")</f>
        <v/>
      </c>
      <c r="AB101" s="368" t="str">
        <f>IF(U101=Récap!$P$113,MAX(AB$15:AB100)+1,"")</f>
        <v/>
      </c>
      <c r="AC101" s="368" t="str">
        <f t="shared" ref="AC101" si="66">B101</f>
        <v>-</v>
      </c>
      <c r="AD101" s="368" t="str">
        <f>IF(AND(SUM(AA101:AB102)=0,A101&lt;=MAX(Récap!AE$5:AE$45)),IF(VLOOKUP(A101,Récap!AE:AK,3,FALSE)&lt;&gt;"",MAX(AD$65:AD100)+1,""),"")</f>
        <v/>
      </c>
      <c r="AE101" s="368" t="str">
        <f t="shared" ref="AE101" si="67">IF(AD101&lt;&gt;"",A101,"")</f>
        <v/>
      </c>
      <c r="AF101" s="368"/>
      <c r="AG101" s="368"/>
      <c r="AH101" s="368" t="str">
        <f>IF(OR(Z101="",AD101&lt;&gt;""),"",MAX(AH$66:AH100)+1)</f>
        <v/>
      </c>
      <c r="AI101" s="21" t="str">
        <f>IF(AND($Z101&lt;&gt;"",AD101=""),VLOOKUP($A101,Récap!$AE:$AP,10,FALSE),"")</f>
        <v/>
      </c>
      <c r="AJ101" s="23" t="str">
        <f>IF(AND($Z101&lt;&gt;"",AD101=""),VLOOKUP($A101,Récap!$AE:$AP,11,FALSE),"")</f>
        <v/>
      </c>
      <c r="AK101" s="371"/>
      <c r="AL101" s="371"/>
      <c r="AM101" s="368"/>
      <c r="AN101" s="368"/>
      <c r="AO101" s="368"/>
      <c r="AP101" s="23"/>
      <c r="AQ101" s="23"/>
      <c r="AR101" s="368"/>
      <c r="AS101" s="368" t="str">
        <f>IF(AND(SUM(AA101:AB102)=0,OR(W102=$AS$15,W101=$AS$15)),MAX(AS$15:AS100)+1,"")</f>
        <v/>
      </c>
      <c r="AT101" s="368" t="str">
        <f>IF(AS101="","",B101)</f>
        <v/>
      </c>
      <c r="AU101" s="368" t="str">
        <f>IF(AND(SUM(AA101:AB102)=0,OR(W101=$AU$15,W102=$AU$15)),MAX(AU$15:AU100)+1,"")</f>
        <v/>
      </c>
      <c r="AV101" s="368" t="str">
        <f>IF(AU101="","",B101)</f>
        <v/>
      </c>
      <c r="AW101" s="21"/>
      <c r="AX101" s="15"/>
      <c r="AY101" s="15"/>
      <c r="BG101" s="2"/>
      <c r="BH101" s="2"/>
      <c r="BI101" s="2"/>
      <c r="BX101" s="5"/>
      <c r="BY101" s="5"/>
      <c r="BZ101" s="5"/>
      <c r="CA101" s="5"/>
      <c r="CB101" s="5"/>
      <c r="CC101" s="5"/>
      <c r="CD101" s="5"/>
      <c r="CE101" s="5"/>
      <c r="CF101" s="2"/>
      <c r="CG101" s="2"/>
    </row>
    <row r="102" spans="1:85" ht="12.6" customHeight="1" x14ac:dyDescent="0.25">
      <c r="A102" s="219"/>
      <c r="B102" s="372"/>
      <c r="C102" s="373"/>
      <c r="D102" s="373"/>
      <c r="E102" s="373"/>
      <c r="F102" s="373"/>
      <c r="G102" s="373"/>
      <c r="H102" s="373"/>
      <c r="I102" s="373"/>
      <c r="J102" s="373"/>
      <c r="K102" s="373"/>
      <c r="L102" s="373"/>
      <c r="M102" s="373"/>
      <c r="N102" s="373"/>
      <c r="O102" s="373"/>
      <c r="P102" s="373"/>
      <c r="Q102" s="373"/>
      <c r="R102" s="373"/>
      <c r="S102" s="373"/>
      <c r="T102" s="374"/>
      <c r="U102" s="378"/>
      <c r="V102" s="379"/>
      <c r="W102" s="382"/>
      <c r="X102" s="144"/>
      <c r="Y102" s="165"/>
      <c r="Z102" s="383"/>
      <c r="AA102" s="368"/>
      <c r="AB102" s="368"/>
      <c r="AC102" s="368"/>
      <c r="AD102" s="368"/>
      <c r="AE102" s="368"/>
      <c r="AF102" s="368"/>
      <c r="AG102" s="368"/>
      <c r="AH102" s="368"/>
      <c r="AI102" s="21"/>
      <c r="AJ102" s="23"/>
      <c r="AK102" s="371"/>
      <c r="AL102" s="371"/>
      <c r="AM102" s="368"/>
      <c r="AN102" s="368"/>
      <c r="AO102" s="368"/>
      <c r="AP102" s="23"/>
      <c r="AQ102" s="23"/>
      <c r="AR102" s="368"/>
      <c r="AS102" s="368"/>
      <c r="AT102" s="368"/>
      <c r="AU102" s="368"/>
      <c r="AV102" s="368"/>
      <c r="AW102" s="21"/>
      <c r="AX102" s="15"/>
      <c r="AY102" s="15"/>
      <c r="BG102" s="2"/>
      <c r="BH102" s="2"/>
      <c r="BI102" s="2"/>
      <c r="BX102" s="5"/>
      <c r="BY102" s="5"/>
      <c r="BZ102" s="5"/>
      <c r="CA102" s="5"/>
      <c r="CB102" s="5"/>
      <c r="CC102" s="5"/>
      <c r="CD102" s="5"/>
      <c r="CE102" s="5"/>
      <c r="CF102" s="2"/>
      <c r="CG102" s="2"/>
    </row>
    <row r="103" spans="1:85" ht="12.6" customHeight="1" x14ac:dyDescent="0.25">
      <c r="A103" s="219">
        <f t="shared" ref="A103" si="68">A101+1</f>
        <v>19</v>
      </c>
      <c r="B103" s="372" t="s">
        <v>49</v>
      </c>
      <c r="C103" s="373"/>
      <c r="D103" s="373"/>
      <c r="E103" s="373"/>
      <c r="F103" s="373"/>
      <c r="G103" s="373"/>
      <c r="H103" s="373"/>
      <c r="I103" s="373"/>
      <c r="J103" s="373"/>
      <c r="K103" s="373"/>
      <c r="L103" s="373"/>
      <c r="M103" s="373"/>
      <c r="N103" s="373"/>
      <c r="O103" s="373"/>
      <c r="P103" s="373"/>
      <c r="Q103" s="373"/>
      <c r="R103" s="373"/>
      <c r="S103" s="373"/>
      <c r="T103" s="374"/>
      <c r="U103" s="378"/>
      <c r="V103" s="379"/>
      <c r="W103" s="382"/>
      <c r="X103" s="144"/>
      <c r="Y103" s="165"/>
      <c r="Z103" s="383" t="str">
        <f>IF(OR(B103="Pas de travaux supplémentaires programmés",B103="-",SUM(AA103:AB103)&gt;0),"",MAX(Z$15:Z102)+1)</f>
        <v/>
      </c>
      <c r="AA103" s="368" t="str">
        <f>IF(U103=Récap!$P$112,MAX(AA$15:AA102)+1,"")</f>
        <v/>
      </c>
      <c r="AB103" s="368" t="str">
        <f>IF(U103=Récap!$P$113,MAX(AB$15:AB102)+1,"")</f>
        <v/>
      </c>
      <c r="AC103" s="368" t="str">
        <f t="shared" ref="AC103" si="69">B103</f>
        <v>-</v>
      </c>
      <c r="AD103" s="368" t="str">
        <f>IF(AND(SUM(AA103:AB104)=0,A103&lt;=MAX(Récap!AE$5:AE$45)),IF(VLOOKUP(A103,Récap!AE:AK,3,FALSE)&lt;&gt;"",MAX(AD$65:AD102)+1,""),"")</f>
        <v/>
      </c>
      <c r="AE103" s="368" t="str">
        <f t="shared" ref="AE103" si="70">IF(AD103&lt;&gt;"",A103,"")</f>
        <v/>
      </c>
      <c r="AF103" s="368"/>
      <c r="AG103" s="368"/>
      <c r="AH103" s="368" t="str">
        <f>IF(OR(Z103="",AD103&lt;&gt;""),"",MAX(AH$66:AH102)+1)</f>
        <v/>
      </c>
      <c r="AI103" s="21" t="str">
        <f>IF(AND($Z103&lt;&gt;"",AD103=""),VLOOKUP($A103,Récap!$AE:$AP,10,FALSE),"")</f>
        <v/>
      </c>
      <c r="AJ103" s="23" t="str">
        <f>IF(AND($Z103&lt;&gt;"",AD103=""),VLOOKUP($A103,Récap!$AE:$AP,11,FALSE),"")</f>
        <v/>
      </c>
      <c r="AK103" s="371"/>
      <c r="AL103" s="371"/>
      <c r="AM103" s="368"/>
      <c r="AN103" s="368"/>
      <c r="AO103" s="368"/>
      <c r="AP103" s="23"/>
      <c r="AQ103" s="23"/>
      <c r="AR103" s="368"/>
      <c r="AS103" s="368" t="str">
        <f>IF(AND(SUM(AA103:AB104)=0,OR(W104=$AS$15,W103=$AS$15)),MAX(AS$15:AS102)+1,"")</f>
        <v/>
      </c>
      <c r="AT103" s="368" t="str">
        <f>IF(AS103="","",B103)</f>
        <v/>
      </c>
      <c r="AU103" s="368" t="str">
        <f>IF(AND(SUM(AA103:AB104)=0,OR(W103=$AU$15,W104=$AU$15)),MAX(AU$15:AU102)+1,"")</f>
        <v/>
      </c>
      <c r="AV103" s="368" t="str">
        <f>IF(AU103="","",B103)</f>
        <v/>
      </c>
      <c r="AW103" s="21"/>
      <c r="AX103" s="15"/>
      <c r="AY103" s="15"/>
      <c r="BG103" s="2"/>
      <c r="BH103" s="2"/>
      <c r="BI103" s="2"/>
      <c r="BX103" s="5"/>
      <c r="BY103" s="5"/>
      <c r="BZ103" s="5"/>
      <c r="CA103" s="5"/>
      <c r="CB103" s="5"/>
      <c r="CC103" s="5"/>
      <c r="CD103" s="5"/>
      <c r="CE103" s="5"/>
      <c r="CF103" s="2"/>
      <c r="CG103" s="2"/>
    </row>
    <row r="104" spans="1:85" ht="12.6" customHeight="1" x14ac:dyDescent="0.25">
      <c r="A104" s="219"/>
      <c r="B104" s="372"/>
      <c r="C104" s="373"/>
      <c r="D104" s="373"/>
      <c r="E104" s="373"/>
      <c r="F104" s="373"/>
      <c r="G104" s="373"/>
      <c r="H104" s="373"/>
      <c r="I104" s="373"/>
      <c r="J104" s="373"/>
      <c r="K104" s="373"/>
      <c r="L104" s="373"/>
      <c r="M104" s="373"/>
      <c r="N104" s="373"/>
      <c r="O104" s="373"/>
      <c r="P104" s="373"/>
      <c r="Q104" s="373"/>
      <c r="R104" s="373"/>
      <c r="S104" s="373"/>
      <c r="T104" s="374"/>
      <c r="U104" s="378"/>
      <c r="V104" s="379"/>
      <c r="W104" s="382"/>
      <c r="X104" s="144"/>
      <c r="Y104" s="165"/>
      <c r="Z104" s="383"/>
      <c r="AA104" s="368"/>
      <c r="AB104" s="368"/>
      <c r="AC104" s="368"/>
      <c r="AD104" s="368"/>
      <c r="AE104" s="368"/>
      <c r="AF104" s="368"/>
      <c r="AG104" s="368"/>
      <c r="AH104" s="368"/>
      <c r="AI104" s="21"/>
      <c r="AJ104" s="23"/>
      <c r="AK104" s="371"/>
      <c r="AL104" s="371"/>
      <c r="AM104" s="368"/>
      <c r="AN104" s="368"/>
      <c r="AO104" s="368"/>
      <c r="AP104" s="23"/>
      <c r="AQ104" s="23"/>
      <c r="AR104" s="368"/>
      <c r="AS104" s="368"/>
      <c r="AT104" s="368"/>
      <c r="AU104" s="368"/>
      <c r="AV104" s="368"/>
      <c r="AW104" s="21"/>
      <c r="AX104" s="15"/>
      <c r="AY104" s="15"/>
      <c r="BG104" s="2"/>
      <c r="BH104" s="2"/>
      <c r="BI104" s="2"/>
      <c r="BX104" s="5"/>
      <c r="BY104" s="5"/>
      <c r="BZ104" s="5"/>
      <c r="CA104" s="5"/>
      <c r="CB104" s="5"/>
      <c r="CC104" s="5"/>
      <c r="CD104" s="5"/>
      <c r="CE104" s="5"/>
      <c r="CF104" s="2"/>
      <c r="CG104" s="2"/>
    </row>
    <row r="105" spans="1:85" ht="12.6" customHeight="1" x14ac:dyDescent="0.25">
      <c r="A105" s="219">
        <f t="shared" ref="A105" si="71">A103+1</f>
        <v>20</v>
      </c>
      <c r="B105" s="372" t="s">
        <v>49</v>
      </c>
      <c r="C105" s="373"/>
      <c r="D105" s="373"/>
      <c r="E105" s="373"/>
      <c r="F105" s="373"/>
      <c r="G105" s="373"/>
      <c r="H105" s="373"/>
      <c r="I105" s="373"/>
      <c r="J105" s="373"/>
      <c r="K105" s="373"/>
      <c r="L105" s="373"/>
      <c r="M105" s="373"/>
      <c r="N105" s="373"/>
      <c r="O105" s="373"/>
      <c r="P105" s="373"/>
      <c r="Q105" s="373"/>
      <c r="R105" s="373"/>
      <c r="S105" s="373"/>
      <c r="T105" s="374"/>
      <c r="U105" s="378"/>
      <c r="V105" s="379"/>
      <c r="W105" s="382"/>
      <c r="X105" s="144"/>
      <c r="Y105" s="165"/>
      <c r="Z105" s="383" t="str">
        <f>IF(OR(B105="Pas de travaux supplémentaires programmés",B105="-",SUM(AA105:AB105)&gt;0),"",MAX(Z$15:Z104)+1)</f>
        <v/>
      </c>
      <c r="AA105" s="368" t="str">
        <f>IF(U105=Récap!$P$112,MAX(AA$15:AA104)+1,"")</f>
        <v/>
      </c>
      <c r="AB105" s="368" t="str">
        <f>IF(U105=Récap!$P$113,MAX(AB$15:AB104)+1,"")</f>
        <v/>
      </c>
      <c r="AC105" s="368" t="str">
        <f t="shared" ref="AC105" si="72">B105</f>
        <v>-</v>
      </c>
      <c r="AD105" s="368" t="str">
        <f>IF(AND(SUM(AA105:AB106)=0,A105&lt;=MAX(Récap!AE$5:AE$45)),IF(VLOOKUP(A105,Récap!AE:AK,3,FALSE)&lt;&gt;"",MAX(AD$65:AD104)+1,""),"")</f>
        <v/>
      </c>
      <c r="AE105" s="368" t="str">
        <f t="shared" ref="AE105" si="73">IF(AD105&lt;&gt;"",A105,"")</f>
        <v/>
      </c>
      <c r="AF105" s="368"/>
      <c r="AG105" s="368"/>
      <c r="AH105" s="368" t="str">
        <f>IF(OR(Z105="",AD105&lt;&gt;""),"",MAX(AH$66:AH104)+1)</f>
        <v/>
      </c>
      <c r="AI105" s="21" t="str">
        <f>IF(AND($Z105&lt;&gt;"",AD105=""),VLOOKUP($A105,Récap!$AE:$AP,10,FALSE),"")</f>
        <v/>
      </c>
      <c r="AJ105" s="23" t="str">
        <f>IF(AND($Z105&lt;&gt;"",AD105=""),VLOOKUP($A105,Récap!$AE:$AP,11,FALSE),"")</f>
        <v/>
      </c>
      <c r="AK105" s="371"/>
      <c r="AL105" s="371"/>
      <c r="AM105" s="368"/>
      <c r="AN105" s="368"/>
      <c r="AO105" s="368"/>
      <c r="AP105" s="23"/>
      <c r="AQ105" s="23"/>
      <c r="AR105" s="368"/>
      <c r="AS105" s="368" t="str">
        <f>IF(AND(SUM(AA105:AB106)=0,OR(W106=$AS$15,W105=$AS$15)),MAX(AS$15:AS104)+1,"")</f>
        <v/>
      </c>
      <c r="AT105" s="368" t="str">
        <f>IF(AS105="","",B105)</f>
        <v/>
      </c>
      <c r="AU105" s="368" t="str">
        <f>IF(AND(SUM(AA105:AB106)=0,OR(W105=$AU$15,W106=$AU$15)),MAX(AU$15:AU104)+1,"")</f>
        <v/>
      </c>
      <c r="AV105" s="368" t="str">
        <f>IF(AU105="","",B105)</f>
        <v/>
      </c>
      <c r="AW105" s="21"/>
      <c r="AX105" s="15"/>
      <c r="AY105" s="15"/>
      <c r="BG105" s="2"/>
      <c r="BH105" s="2"/>
      <c r="BI105" s="2"/>
      <c r="BX105" s="5"/>
      <c r="BY105" s="5"/>
      <c r="BZ105" s="5"/>
      <c r="CA105" s="5"/>
      <c r="CB105" s="5"/>
      <c r="CC105" s="5"/>
      <c r="CD105" s="5"/>
      <c r="CE105" s="5"/>
      <c r="CF105" s="2"/>
      <c r="CG105" s="2"/>
    </row>
    <row r="106" spans="1:85" ht="12.6" customHeight="1" x14ac:dyDescent="0.25">
      <c r="A106" s="219"/>
      <c r="B106" s="372"/>
      <c r="C106" s="373"/>
      <c r="D106" s="373"/>
      <c r="E106" s="373"/>
      <c r="F106" s="373"/>
      <c r="G106" s="373"/>
      <c r="H106" s="373"/>
      <c r="I106" s="373"/>
      <c r="J106" s="373"/>
      <c r="K106" s="373"/>
      <c r="L106" s="373"/>
      <c r="M106" s="373"/>
      <c r="N106" s="373"/>
      <c r="O106" s="373"/>
      <c r="P106" s="373"/>
      <c r="Q106" s="373"/>
      <c r="R106" s="373"/>
      <c r="S106" s="373"/>
      <c r="T106" s="374"/>
      <c r="U106" s="378"/>
      <c r="V106" s="379"/>
      <c r="W106" s="382"/>
      <c r="X106" s="144"/>
      <c r="Y106" s="165"/>
      <c r="Z106" s="383"/>
      <c r="AA106" s="368"/>
      <c r="AB106" s="368"/>
      <c r="AC106" s="368"/>
      <c r="AD106" s="368"/>
      <c r="AE106" s="368"/>
      <c r="AF106" s="368"/>
      <c r="AG106" s="368"/>
      <c r="AH106" s="368"/>
      <c r="AI106" s="21"/>
      <c r="AJ106" s="23"/>
      <c r="AK106" s="371"/>
      <c r="AL106" s="371"/>
      <c r="AM106" s="368"/>
      <c r="AN106" s="368"/>
      <c r="AO106" s="368"/>
      <c r="AP106" s="23"/>
      <c r="AQ106" s="23"/>
      <c r="AR106" s="368"/>
      <c r="AS106" s="368"/>
      <c r="AT106" s="368"/>
      <c r="AU106" s="368"/>
      <c r="AV106" s="368"/>
      <c r="AW106" s="21"/>
      <c r="AX106" s="15"/>
      <c r="AY106" s="15"/>
      <c r="BG106" s="2"/>
      <c r="BH106" s="2"/>
      <c r="BI106" s="2"/>
      <c r="BX106" s="5"/>
      <c r="BY106" s="5"/>
      <c r="BZ106" s="5"/>
      <c r="CA106" s="5"/>
      <c r="CB106" s="5"/>
      <c r="CC106" s="5"/>
      <c r="CD106" s="5"/>
      <c r="CE106" s="5"/>
      <c r="CF106" s="2"/>
      <c r="CG106" s="2"/>
    </row>
    <row r="107" spans="1:85" ht="12.6" customHeight="1" x14ac:dyDescent="0.25">
      <c r="A107" s="219">
        <f t="shared" ref="A107" si="74">A105+1</f>
        <v>21</v>
      </c>
      <c r="B107" s="372" t="s">
        <v>49</v>
      </c>
      <c r="C107" s="373"/>
      <c r="D107" s="373"/>
      <c r="E107" s="373"/>
      <c r="F107" s="373"/>
      <c r="G107" s="373"/>
      <c r="H107" s="373"/>
      <c r="I107" s="373"/>
      <c r="J107" s="373"/>
      <c r="K107" s="373"/>
      <c r="L107" s="373"/>
      <c r="M107" s="373"/>
      <c r="N107" s="373"/>
      <c r="O107" s="373"/>
      <c r="P107" s="373"/>
      <c r="Q107" s="373"/>
      <c r="R107" s="373"/>
      <c r="S107" s="373"/>
      <c r="T107" s="374"/>
      <c r="U107" s="378"/>
      <c r="V107" s="379"/>
      <c r="W107" s="382"/>
      <c r="X107" s="144"/>
      <c r="Y107" s="165"/>
      <c r="Z107" s="383" t="str">
        <f>IF(OR(B107="Pas de travaux supplémentaires programmés",B107="-",SUM(AA107:AB107)&gt;0),"",MAX(Z$15:Z106)+1)</f>
        <v/>
      </c>
      <c r="AA107" s="368" t="str">
        <f>IF(U107=Récap!$P$112,MAX(AA$15:AA106)+1,"")</f>
        <v/>
      </c>
      <c r="AB107" s="368" t="str">
        <f>IF(U107=Récap!$P$113,MAX(AB$15:AB106)+1,"")</f>
        <v/>
      </c>
      <c r="AC107" s="368" t="str">
        <f t="shared" ref="AC107" si="75">B107</f>
        <v>-</v>
      </c>
      <c r="AD107" s="368" t="str">
        <f>IF(AND(SUM(AA107:AB108)=0,A107&lt;=MAX(Récap!AE$5:AE$45)),IF(VLOOKUP(A107,Récap!AE:AK,3,FALSE)&lt;&gt;"",MAX(AD$65:AD106)+1,""),"")</f>
        <v/>
      </c>
      <c r="AE107" s="368" t="str">
        <f t="shared" ref="AE107" si="76">IF(AD107&lt;&gt;"",A107,"")</f>
        <v/>
      </c>
      <c r="AF107" s="368"/>
      <c r="AG107" s="368"/>
      <c r="AH107" s="368" t="str">
        <f>IF(OR(Z107="",AD107&lt;&gt;""),"",MAX(AH$66:AH106)+1)</f>
        <v/>
      </c>
      <c r="AI107" s="21" t="str">
        <f>IF(AND($Z107&lt;&gt;"",AD107=""),VLOOKUP($A107,Récap!$AE:$AP,10,FALSE),"")</f>
        <v/>
      </c>
      <c r="AJ107" s="23" t="str">
        <f>IF(AND($Z107&lt;&gt;"",AD107=""),VLOOKUP($A107,Récap!$AE:$AP,11,FALSE),"")</f>
        <v/>
      </c>
      <c r="AK107" s="371"/>
      <c r="AL107" s="371"/>
      <c r="AM107" s="368"/>
      <c r="AN107" s="368"/>
      <c r="AO107" s="368"/>
      <c r="AP107" s="23"/>
      <c r="AQ107" s="23"/>
      <c r="AR107" s="368"/>
      <c r="AS107" s="368" t="str">
        <f>IF(AND(SUM(AA107:AB108)=0,OR(W108=$AS$15,W107=$AS$15)),MAX(AS$15:AS106)+1,"")</f>
        <v/>
      </c>
      <c r="AT107" s="368" t="str">
        <f>IF(AS107="","",B107)</f>
        <v/>
      </c>
      <c r="AU107" s="368" t="str">
        <f>IF(AND(SUM(AA107:AB108)=0,OR(W107=$AU$15,W108=$AU$15)),MAX(AU$15:AU106)+1,"")</f>
        <v/>
      </c>
      <c r="AV107" s="368" t="str">
        <f>IF(AU107="","",B107)</f>
        <v/>
      </c>
      <c r="AW107" s="21"/>
      <c r="AX107" s="15"/>
      <c r="AY107" s="15"/>
      <c r="BG107" s="2"/>
      <c r="BH107" s="2"/>
      <c r="BI107" s="2"/>
      <c r="BX107" s="5"/>
      <c r="BY107" s="5"/>
      <c r="BZ107" s="5"/>
      <c r="CA107" s="5"/>
      <c r="CB107" s="5"/>
      <c r="CC107" s="5"/>
      <c r="CD107" s="5"/>
      <c r="CE107" s="5"/>
      <c r="CF107" s="2"/>
      <c r="CG107" s="2"/>
    </row>
    <row r="108" spans="1:85" ht="12.6" customHeight="1" x14ac:dyDescent="0.25">
      <c r="A108" s="219"/>
      <c r="B108" s="372"/>
      <c r="C108" s="373"/>
      <c r="D108" s="373"/>
      <c r="E108" s="373"/>
      <c r="F108" s="373"/>
      <c r="G108" s="373"/>
      <c r="H108" s="373"/>
      <c r="I108" s="373"/>
      <c r="J108" s="373"/>
      <c r="K108" s="373"/>
      <c r="L108" s="373"/>
      <c r="M108" s="373"/>
      <c r="N108" s="373"/>
      <c r="O108" s="373"/>
      <c r="P108" s="373"/>
      <c r="Q108" s="373"/>
      <c r="R108" s="373"/>
      <c r="S108" s="373"/>
      <c r="T108" s="374"/>
      <c r="U108" s="378"/>
      <c r="V108" s="379"/>
      <c r="W108" s="382"/>
      <c r="X108" s="144"/>
      <c r="Y108" s="165"/>
      <c r="Z108" s="383"/>
      <c r="AA108" s="368"/>
      <c r="AB108" s="368"/>
      <c r="AC108" s="368"/>
      <c r="AD108" s="368"/>
      <c r="AE108" s="368"/>
      <c r="AF108" s="368"/>
      <c r="AG108" s="368"/>
      <c r="AH108" s="368"/>
      <c r="AI108" s="21"/>
      <c r="AJ108" s="23"/>
      <c r="AK108" s="371"/>
      <c r="AL108" s="371"/>
      <c r="AM108" s="368"/>
      <c r="AN108" s="368"/>
      <c r="AO108" s="368"/>
      <c r="AP108" s="23"/>
      <c r="AQ108" s="23"/>
      <c r="AR108" s="368"/>
      <c r="AS108" s="368"/>
      <c r="AT108" s="368"/>
      <c r="AU108" s="368"/>
      <c r="AV108" s="368"/>
      <c r="AW108" s="21"/>
      <c r="AX108" s="15"/>
      <c r="AY108" s="15"/>
      <c r="BG108" s="2"/>
      <c r="BH108" s="2"/>
      <c r="BI108" s="2"/>
      <c r="BX108" s="5"/>
      <c r="BY108" s="5"/>
      <c r="BZ108" s="5"/>
      <c r="CA108" s="5"/>
      <c r="CB108" s="5"/>
      <c r="CC108" s="5"/>
      <c r="CD108" s="5"/>
      <c r="CE108" s="5"/>
      <c r="CF108" s="2"/>
      <c r="CG108" s="2"/>
    </row>
    <row r="109" spans="1:85" ht="12.6" customHeight="1" x14ac:dyDescent="0.25">
      <c r="A109" s="219">
        <f t="shared" ref="A109" si="77">A107+1</f>
        <v>22</v>
      </c>
      <c r="B109" s="372" t="s">
        <v>49</v>
      </c>
      <c r="C109" s="373"/>
      <c r="D109" s="373"/>
      <c r="E109" s="373"/>
      <c r="F109" s="373"/>
      <c r="G109" s="373"/>
      <c r="H109" s="373"/>
      <c r="I109" s="373"/>
      <c r="J109" s="373"/>
      <c r="K109" s="373"/>
      <c r="L109" s="373"/>
      <c r="M109" s="373"/>
      <c r="N109" s="373"/>
      <c r="O109" s="373"/>
      <c r="P109" s="373"/>
      <c r="Q109" s="373"/>
      <c r="R109" s="373"/>
      <c r="S109" s="373"/>
      <c r="T109" s="374"/>
      <c r="U109" s="378"/>
      <c r="V109" s="379"/>
      <c r="W109" s="382"/>
      <c r="X109" s="144"/>
      <c r="Y109" s="165"/>
      <c r="Z109" s="383" t="str">
        <f>IF(OR(B109="Pas de travaux supplémentaires programmés",B109="-",SUM(AA109:AB109)&gt;0),"",MAX(Z$15:Z108)+1)</f>
        <v/>
      </c>
      <c r="AA109" s="368" t="str">
        <f>IF(U109=Récap!$P$112,MAX(AA$15:AA108)+1,"")</f>
        <v/>
      </c>
      <c r="AB109" s="368" t="str">
        <f>IF(U109=Récap!$P$113,MAX(AB$15:AB108)+1,"")</f>
        <v/>
      </c>
      <c r="AC109" s="368" t="str">
        <f t="shared" ref="AC109" si="78">B109</f>
        <v>-</v>
      </c>
      <c r="AD109" s="368" t="str">
        <f>IF(AND(SUM(AA109:AB110)=0,A109&lt;=MAX(Récap!AE$5:AE$45)),IF(VLOOKUP(A109,Récap!AE:AK,3,FALSE)&lt;&gt;"",MAX(AD$65:AD108)+1,""),"")</f>
        <v/>
      </c>
      <c r="AE109" s="368" t="str">
        <f t="shared" ref="AE109" si="79">IF(AD109&lt;&gt;"",A109,"")</f>
        <v/>
      </c>
      <c r="AF109" s="368"/>
      <c r="AG109" s="368"/>
      <c r="AH109" s="368" t="str">
        <f>IF(OR(Z109="",AD109&lt;&gt;""),"",MAX(AH$66:AH108)+1)</f>
        <v/>
      </c>
      <c r="AI109" s="21" t="str">
        <f>IF(AND($Z109&lt;&gt;"",AD109=""),VLOOKUP($A109,Récap!$AE:$AP,10,FALSE),"")</f>
        <v/>
      </c>
      <c r="AJ109" s="23" t="str">
        <f>IF(AND($Z109&lt;&gt;"",AD109=""),VLOOKUP($A109,Récap!$AE:$AP,11,FALSE),"")</f>
        <v/>
      </c>
      <c r="AK109" s="371"/>
      <c r="AL109" s="371"/>
      <c r="AM109" s="368"/>
      <c r="AN109" s="368"/>
      <c r="AO109" s="368"/>
      <c r="AP109" s="23"/>
      <c r="AQ109" s="23"/>
      <c r="AR109" s="368"/>
      <c r="AS109" s="368" t="str">
        <f>IF(AND(SUM(AA109:AB110)=0,OR(W110=$AS$15,W109=$AS$15)),MAX(AS$15:AS108)+1,"")</f>
        <v/>
      </c>
      <c r="AT109" s="368" t="str">
        <f>IF(AS109="","",B109)</f>
        <v/>
      </c>
      <c r="AU109" s="368" t="str">
        <f>IF(AND(SUM(AA109:AB110)=0,OR(W109=$AU$15,W110=$AU$15)),MAX(AU$15:AU108)+1,"")</f>
        <v/>
      </c>
      <c r="AV109" s="368" t="str">
        <f>IF(AU109="","",B109)</f>
        <v/>
      </c>
      <c r="AW109" s="21"/>
      <c r="AX109" s="15"/>
      <c r="AY109" s="15"/>
      <c r="BG109" s="2"/>
      <c r="BH109" s="2"/>
      <c r="BI109" s="2"/>
      <c r="BX109" s="5"/>
      <c r="BY109" s="5"/>
      <c r="BZ109" s="5"/>
      <c r="CA109" s="5"/>
      <c r="CB109" s="5"/>
      <c r="CC109" s="5"/>
      <c r="CD109" s="5"/>
      <c r="CE109" s="5"/>
      <c r="CF109" s="2"/>
      <c r="CG109" s="2"/>
    </row>
    <row r="110" spans="1:85" ht="12.6" customHeight="1" x14ac:dyDescent="0.25">
      <c r="A110" s="219"/>
      <c r="B110" s="372"/>
      <c r="C110" s="373"/>
      <c r="D110" s="373"/>
      <c r="E110" s="373"/>
      <c r="F110" s="373"/>
      <c r="G110" s="373"/>
      <c r="H110" s="373"/>
      <c r="I110" s="373"/>
      <c r="J110" s="373"/>
      <c r="K110" s="373"/>
      <c r="L110" s="373"/>
      <c r="M110" s="373"/>
      <c r="N110" s="373"/>
      <c r="O110" s="373"/>
      <c r="P110" s="373"/>
      <c r="Q110" s="373"/>
      <c r="R110" s="373"/>
      <c r="S110" s="373"/>
      <c r="T110" s="374"/>
      <c r="U110" s="378"/>
      <c r="V110" s="379"/>
      <c r="W110" s="382"/>
      <c r="X110" s="144"/>
      <c r="Y110" s="165"/>
      <c r="Z110" s="383"/>
      <c r="AA110" s="368"/>
      <c r="AB110" s="368"/>
      <c r="AC110" s="368"/>
      <c r="AD110" s="368"/>
      <c r="AE110" s="368"/>
      <c r="AF110" s="368"/>
      <c r="AG110" s="368"/>
      <c r="AH110" s="368"/>
      <c r="AI110" s="21"/>
      <c r="AJ110" s="23"/>
      <c r="AK110" s="371"/>
      <c r="AL110" s="371"/>
      <c r="AM110" s="368"/>
      <c r="AN110" s="368"/>
      <c r="AO110" s="368"/>
      <c r="AP110" s="23"/>
      <c r="AQ110" s="23"/>
      <c r="AR110" s="368"/>
      <c r="AS110" s="368"/>
      <c r="AT110" s="368"/>
      <c r="AU110" s="368"/>
      <c r="AV110" s="368"/>
      <c r="AW110" s="21"/>
      <c r="AX110" s="15"/>
      <c r="AY110" s="15"/>
      <c r="BG110" s="2"/>
      <c r="BH110" s="2"/>
      <c r="BI110" s="2"/>
      <c r="BX110" s="5"/>
      <c r="BY110" s="5"/>
      <c r="BZ110" s="5"/>
      <c r="CA110" s="5"/>
      <c r="CB110" s="5"/>
      <c r="CC110" s="5"/>
      <c r="CD110" s="5"/>
      <c r="CE110" s="5"/>
      <c r="CF110" s="2"/>
      <c r="CG110" s="2"/>
    </row>
    <row r="111" spans="1:85" ht="12.6" customHeight="1" x14ac:dyDescent="0.25">
      <c r="A111" s="219">
        <f t="shared" ref="A111" si="80">A109+1</f>
        <v>23</v>
      </c>
      <c r="B111" s="372" t="s">
        <v>49</v>
      </c>
      <c r="C111" s="373"/>
      <c r="D111" s="373"/>
      <c r="E111" s="373"/>
      <c r="F111" s="373"/>
      <c r="G111" s="373"/>
      <c r="H111" s="373"/>
      <c r="I111" s="373"/>
      <c r="J111" s="373"/>
      <c r="K111" s="373"/>
      <c r="L111" s="373"/>
      <c r="M111" s="373"/>
      <c r="N111" s="373"/>
      <c r="O111" s="373"/>
      <c r="P111" s="373"/>
      <c r="Q111" s="373"/>
      <c r="R111" s="373"/>
      <c r="S111" s="373"/>
      <c r="T111" s="374"/>
      <c r="U111" s="378"/>
      <c r="V111" s="379"/>
      <c r="W111" s="382"/>
      <c r="X111" s="144"/>
      <c r="Y111" s="165"/>
      <c r="Z111" s="383" t="str">
        <f>IF(OR(B111="Pas de travaux supplémentaires programmés",B111="-",SUM(AA111:AB111)&gt;0),"",MAX(Z$15:Z110)+1)</f>
        <v/>
      </c>
      <c r="AA111" s="368" t="str">
        <f>IF(U111=Récap!$P$112,MAX(AA$15:AA110)+1,"")</f>
        <v/>
      </c>
      <c r="AB111" s="368" t="str">
        <f>IF(U111=Récap!$P$113,MAX(AB$15:AB110)+1,"")</f>
        <v/>
      </c>
      <c r="AC111" s="368" t="str">
        <f t="shared" ref="AC111" si="81">B111</f>
        <v>-</v>
      </c>
      <c r="AD111" s="368" t="str">
        <f>IF(AND(SUM(AA111:AB112)=0,A111&lt;=MAX(Récap!AE$5:AE$45)),IF(VLOOKUP(A111,Récap!AE:AK,3,FALSE)&lt;&gt;"",MAX(AD$65:AD110)+1,""),"")</f>
        <v/>
      </c>
      <c r="AE111" s="368" t="str">
        <f t="shared" ref="AE111" si="82">IF(AD111&lt;&gt;"",A111,"")</f>
        <v/>
      </c>
      <c r="AF111" s="368"/>
      <c r="AG111" s="368"/>
      <c r="AH111" s="368" t="str">
        <f>IF(OR(Z111="",AD111&lt;&gt;""),"",MAX(AH$66:AH110)+1)</f>
        <v/>
      </c>
      <c r="AI111" s="21" t="str">
        <f>IF(AND($Z111&lt;&gt;"",AD111=""),VLOOKUP($A111,Récap!$AE:$AP,10,FALSE),"")</f>
        <v/>
      </c>
      <c r="AJ111" s="23" t="str">
        <f>IF(AND($Z111&lt;&gt;"",AD111=""),VLOOKUP($A111,Récap!$AE:$AP,11,FALSE),"")</f>
        <v/>
      </c>
      <c r="AK111" s="371"/>
      <c r="AL111" s="371"/>
      <c r="AM111" s="368"/>
      <c r="AN111" s="368"/>
      <c r="AO111" s="368"/>
      <c r="AP111" s="23"/>
      <c r="AQ111" s="23"/>
      <c r="AR111" s="368"/>
      <c r="AS111" s="368" t="str">
        <f>IF(AND(SUM(AA111:AB112)=0,OR(W112=$AS$15,W111=$AS$15)),MAX(AS$15:AS110)+1,"")</f>
        <v/>
      </c>
      <c r="AT111" s="368" t="str">
        <f>IF(AS111="","",B111)</f>
        <v/>
      </c>
      <c r="AU111" s="368" t="str">
        <f>IF(AND(SUM(AA111:AB112)=0,OR(W111=$AU$15,W112=$AU$15)),MAX(AU$15:AU110)+1,"")</f>
        <v/>
      </c>
      <c r="AV111" s="368" t="str">
        <f>IF(AU111="","",B111)</f>
        <v/>
      </c>
      <c r="AW111" s="21"/>
      <c r="AX111" s="15"/>
      <c r="AY111" s="15"/>
      <c r="BG111" s="2"/>
      <c r="BH111" s="2"/>
      <c r="BI111" s="2"/>
      <c r="BX111" s="5"/>
      <c r="BY111" s="5"/>
      <c r="BZ111" s="5"/>
      <c r="CA111" s="5"/>
      <c r="CB111" s="5"/>
      <c r="CC111" s="5"/>
      <c r="CD111" s="5"/>
      <c r="CE111" s="5"/>
      <c r="CF111" s="2"/>
      <c r="CG111" s="2"/>
    </row>
    <row r="112" spans="1:85" ht="12.6" customHeight="1" x14ac:dyDescent="0.25">
      <c r="A112" s="219"/>
      <c r="B112" s="372"/>
      <c r="C112" s="373"/>
      <c r="D112" s="373"/>
      <c r="E112" s="373"/>
      <c r="F112" s="373"/>
      <c r="G112" s="373"/>
      <c r="H112" s="373"/>
      <c r="I112" s="373"/>
      <c r="J112" s="373"/>
      <c r="K112" s="373"/>
      <c r="L112" s="373"/>
      <c r="M112" s="373"/>
      <c r="N112" s="373"/>
      <c r="O112" s="373"/>
      <c r="P112" s="373"/>
      <c r="Q112" s="373"/>
      <c r="R112" s="373"/>
      <c r="S112" s="373"/>
      <c r="T112" s="374"/>
      <c r="U112" s="378"/>
      <c r="V112" s="379"/>
      <c r="W112" s="382"/>
      <c r="X112" s="144"/>
      <c r="Y112" s="165"/>
      <c r="Z112" s="383"/>
      <c r="AA112" s="368"/>
      <c r="AB112" s="368"/>
      <c r="AC112" s="368"/>
      <c r="AD112" s="368"/>
      <c r="AE112" s="368"/>
      <c r="AF112" s="368"/>
      <c r="AG112" s="368"/>
      <c r="AH112" s="368"/>
      <c r="AI112" s="21"/>
      <c r="AJ112" s="23"/>
      <c r="AK112" s="371"/>
      <c r="AL112" s="371"/>
      <c r="AM112" s="368"/>
      <c r="AN112" s="368"/>
      <c r="AO112" s="368"/>
      <c r="AP112" s="23"/>
      <c r="AQ112" s="23"/>
      <c r="AR112" s="368"/>
      <c r="AS112" s="368"/>
      <c r="AT112" s="368"/>
      <c r="AU112" s="368"/>
      <c r="AV112" s="368"/>
      <c r="AW112" s="21"/>
      <c r="AX112" s="15"/>
      <c r="AY112" s="15"/>
      <c r="BG112" s="2"/>
      <c r="BH112" s="2"/>
      <c r="BI112" s="2"/>
      <c r="BX112" s="5"/>
      <c r="BY112" s="5"/>
      <c r="BZ112" s="5"/>
      <c r="CA112" s="5"/>
      <c r="CB112" s="5"/>
      <c r="CC112" s="5"/>
      <c r="CD112" s="5"/>
      <c r="CE112" s="5"/>
      <c r="CF112" s="2"/>
      <c r="CG112" s="2"/>
    </row>
    <row r="113" spans="1:85" ht="12.6" customHeight="1" x14ac:dyDescent="0.25">
      <c r="A113" s="219">
        <f t="shared" ref="A113" si="83">A111+1</f>
        <v>24</v>
      </c>
      <c r="B113" s="372" t="s">
        <v>49</v>
      </c>
      <c r="C113" s="373"/>
      <c r="D113" s="373"/>
      <c r="E113" s="373"/>
      <c r="F113" s="373"/>
      <c r="G113" s="373"/>
      <c r="H113" s="373"/>
      <c r="I113" s="373"/>
      <c r="J113" s="373"/>
      <c r="K113" s="373"/>
      <c r="L113" s="373"/>
      <c r="M113" s="373"/>
      <c r="N113" s="373"/>
      <c r="O113" s="373"/>
      <c r="P113" s="373"/>
      <c r="Q113" s="373"/>
      <c r="R113" s="373"/>
      <c r="S113" s="373"/>
      <c r="T113" s="374"/>
      <c r="U113" s="378"/>
      <c r="V113" s="379"/>
      <c r="W113" s="382"/>
      <c r="X113" s="144"/>
      <c r="Y113" s="165"/>
      <c r="Z113" s="383" t="str">
        <f>IF(OR(B113="Pas de travaux supplémentaires programmés",B113="-",SUM(AA113:AB113)&gt;0),"",MAX(Z$15:Z112)+1)</f>
        <v/>
      </c>
      <c r="AA113" s="368" t="str">
        <f>IF(U113=Récap!$P$112,MAX(AA$15:AA112)+1,"")</f>
        <v/>
      </c>
      <c r="AB113" s="368" t="str">
        <f>IF(U113=Récap!$P$113,MAX(AB$15:AB112)+1,"")</f>
        <v/>
      </c>
      <c r="AC113" s="368" t="str">
        <f t="shared" ref="AC113" si="84">B113</f>
        <v>-</v>
      </c>
      <c r="AD113" s="368" t="str">
        <f>IF(AND(SUM(AA113:AB114)=0,A113&lt;=MAX(Récap!AE$5:AE$45)),IF(VLOOKUP(A113,Récap!AE:AK,3,FALSE)&lt;&gt;"",MAX(AD$65:AD112)+1,""),"")</f>
        <v/>
      </c>
      <c r="AE113" s="368" t="str">
        <f t="shared" ref="AE113" si="85">IF(AD113&lt;&gt;"",A113,"")</f>
        <v/>
      </c>
      <c r="AF113" s="368"/>
      <c r="AG113" s="368"/>
      <c r="AH113" s="368" t="str">
        <f>IF(OR(Z113="",AD113&lt;&gt;""),"",MAX(AH$66:AH112)+1)</f>
        <v/>
      </c>
      <c r="AI113" s="21" t="str">
        <f>IF(AND($Z113&lt;&gt;"",AD113=""),VLOOKUP($A113,Récap!$AE:$AP,10,FALSE),"")</f>
        <v/>
      </c>
      <c r="AJ113" s="23" t="str">
        <f>IF(AND($Z113&lt;&gt;"",AD113=""),VLOOKUP($A113,Récap!$AE:$AP,11,FALSE),"")</f>
        <v/>
      </c>
      <c r="AK113" s="371"/>
      <c r="AL113" s="371"/>
      <c r="AM113" s="368"/>
      <c r="AN113" s="368"/>
      <c r="AO113" s="368"/>
      <c r="AP113" s="23"/>
      <c r="AQ113" s="23"/>
      <c r="AR113" s="368"/>
      <c r="AS113" s="368" t="str">
        <f>IF(AND(SUM(AA113:AB114)=0,OR(W114=$AS$15,W113=$AS$15)),MAX(AS$15:AS112)+1,"")</f>
        <v/>
      </c>
      <c r="AT113" s="368" t="str">
        <f>IF(AS113="","",B113)</f>
        <v/>
      </c>
      <c r="AU113" s="368" t="str">
        <f>IF(AND(SUM(AA113:AB114)=0,OR(W113=$AU$15,W114=$AU$15)),MAX(AU$15:AU112)+1,"")</f>
        <v/>
      </c>
      <c r="AV113" s="368" t="str">
        <f>IF(AU113="","",B113)</f>
        <v/>
      </c>
      <c r="AW113" s="21"/>
      <c r="AX113" s="15"/>
      <c r="AY113" s="15"/>
      <c r="BG113" s="2"/>
      <c r="BH113" s="2"/>
      <c r="BI113" s="2"/>
      <c r="BX113" s="5"/>
      <c r="BY113" s="5"/>
      <c r="BZ113" s="5"/>
      <c r="CA113" s="5"/>
      <c r="CB113" s="5"/>
      <c r="CC113" s="5"/>
      <c r="CD113" s="5"/>
      <c r="CE113" s="5"/>
      <c r="CF113" s="2"/>
      <c r="CG113" s="2"/>
    </row>
    <row r="114" spans="1:85" ht="12.6" customHeight="1" x14ac:dyDescent="0.25">
      <c r="A114" s="219"/>
      <c r="B114" s="375"/>
      <c r="C114" s="376"/>
      <c r="D114" s="376"/>
      <c r="E114" s="376"/>
      <c r="F114" s="376"/>
      <c r="G114" s="376"/>
      <c r="H114" s="376"/>
      <c r="I114" s="376"/>
      <c r="J114" s="376"/>
      <c r="K114" s="376"/>
      <c r="L114" s="376"/>
      <c r="M114" s="376"/>
      <c r="N114" s="376"/>
      <c r="O114" s="376"/>
      <c r="P114" s="376"/>
      <c r="Q114" s="376"/>
      <c r="R114" s="376"/>
      <c r="S114" s="376"/>
      <c r="T114" s="377"/>
      <c r="U114" s="380"/>
      <c r="V114" s="381"/>
      <c r="W114" s="369"/>
      <c r="X114" s="146"/>
      <c r="Y114" s="370"/>
      <c r="Z114" s="383"/>
      <c r="AA114" s="368"/>
      <c r="AB114" s="368"/>
      <c r="AC114" s="368"/>
      <c r="AD114" s="368"/>
      <c r="AE114" s="368"/>
      <c r="AF114" s="368"/>
      <c r="AG114" s="368"/>
      <c r="AH114" s="368"/>
      <c r="AI114" s="21"/>
      <c r="AJ114" s="23"/>
      <c r="AK114" s="371"/>
      <c r="AL114" s="371"/>
      <c r="AM114" s="368"/>
      <c r="AN114" s="368"/>
      <c r="AO114" s="368"/>
      <c r="AP114" s="23"/>
      <c r="AQ114" s="23"/>
      <c r="AR114" s="368"/>
      <c r="AS114" s="368"/>
      <c r="AT114" s="368"/>
      <c r="AU114" s="368"/>
      <c r="AV114" s="368"/>
      <c r="AW114" s="21"/>
      <c r="AX114" s="15"/>
      <c r="AY114" s="15"/>
      <c r="BG114" s="2"/>
      <c r="BH114" s="2"/>
      <c r="BI114" s="2"/>
      <c r="BX114" s="5"/>
      <c r="BY114" s="5"/>
      <c r="BZ114" s="5"/>
      <c r="CA114" s="5"/>
      <c r="CB114" s="5"/>
      <c r="CC114" s="5"/>
      <c r="CD114" s="5"/>
      <c r="CE114" s="5"/>
      <c r="CF114" s="2"/>
      <c r="CG114" s="2"/>
    </row>
    <row r="115" spans="1:85" ht="12.6" customHeight="1" x14ac:dyDescent="0.25">
      <c r="B115" s="211" t="s">
        <v>127</v>
      </c>
      <c r="C115" s="212"/>
      <c r="D115" s="212"/>
      <c r="E115" s="212"/>
      <c r="F115" s="212"/>
      <c r="G115" s="212"/>
      <c r="H115" s="212"/>
      <c r="I115" s="212"/>
      <c r="J115" s="212"/>
      <c r="K115" s="212"/>
      <c r="L115" s="212"/>
      <c r="M115" s="212"/>
      <c r="N115" s="212"/>
      <c r="O115" s="212"/>
      <c r="P115" s="212"/>
      <c r="Q115" s="212"/>
      <c r="R115" s="212"/>
      <c r="S115" s="212"/>
      <c r="T115" s="212"/>
      <c r="U115" s="212"/>
      <c r="V115" s="212"/>
      <c r="W115" s="212"/>
      <c r="X115" s="212"/>
      <c r="Y115" s="213"/>
      <c r="Z115" s="37"/>
      <c r="AA115" s="21"/>
      <c r="AB115" s="21"/>
      <c r="AC115" s="21"/>
      <c r="AD115" s="21"/>
      <c r="AE115" s="21"/>
      <c r="AF115" s="21"/>
      <c r="AG115" s="21"/>
      <c r="AH115" s="21"/>
      <c r="AI115" s="21"/>
      <c r="AJ115" s="21"/>
      <c r="AK115" s="21"/>
      <c r="AL115" s="21"/>
      <c r="AM115" s="21"/>
      <c r="AN115" s="21"/>
      <c r="AO115" s="21"/>
      <c r="AP115" s="21"/>
      <c r="AQ115" s="21"/>
      <c r="AR115" s="21"/>
      <c r="AS115" s="21"/>
      <c r="AT115" s="21"/>
      <c r="AU115" s="21"/>
      <c r="AV115" s="21"/>
      <c r="AW115" s="21"/>
      <c r="AX115" s="15"/>
      <c r="AY115" s="15"/>
      <c r="BG115" s="2"/>
      <c r="BH115" s="2"/>
      <c r="BI115" s="2"/>
      <c r="BX115" s="5"/>
      <c r="BY115" s="5"/>
      <c r="BZ115" s="5"/>
      <c r="CA115" s="5"/>
      <c r="CB115" s="5"/>
      <c r="CC115" s="5"/>
      <c r="CD115" s="5"/>
      <c r="CE115" s="5"/>
      <c r="CF115" s="2"/>
      <c r="CG115" s="2"/>
    </row>
    <row r="116" spans="1:85" ht="12.6" customHeight="1" x14ac:dyDescent="0.25">
      <c r="B116" s="298" t="s">
        <v>49</v>
      </c>
      <c r="C116" s="224"/>
      <c r="D116" s="224"/>
      <c r="E116" s="224"/>
      <c r="F116" s="224"/>
      <c r="G116" s="224"/>
      <c r="H116" s="224"/>
      <c r="I116" s="224"/>
      <c r="J116" s="224"/>
      <c r="K116" s="224"/>
      <c r="L116" s="224"/>
      <c r="M116" s="224"/>
      <c r="N116" s="224"/>
      <c r="O116" s="224"/>
      <c r="P116" s="224"/>
      <c r="Q116" s="224"/>
      <c r="R116" s="224"/>
      <c r="S116" s="224"/>
      <c r="T116" s="224"/>
      <c r="U116" s="224"/>
      <c r="V116" s="224"/>
      <c r="W116" s="224"/>
      <c r="X116" s="224"/>
      <c r="Y116" s="225"/>
      <c r="Z116" s="37"/>
      <c r="AA116" s="21"/>
      <c r="AB116" s="21"/>
      <c r="AC116" s="21"/>
      <c r="AD116" s="21"/>
      <c r="AE116" s="21"/>
      <c r="AF116" s="21"/>
      <c r="AG116" s="21"/>
      <c r="AH116" s="21"/>
      <c r="AI116" s="21"/>
      <c r="AJ116" s="21"/>
      <c r="AK116" s="21"/>
      <c r="AL116" s="21"/>
      <c r="AM116" s="21"/>
      <c r="AN116" s="21"/>
      <c r="AO116" s="21"/>
      <c r="AP116" s="21"/>
      <c r="AQ116" s="21"/>
      <c r="AR116" s="21"/>
      <c r="AS116" s="21"/>
      <c r="AT116" s="21"/>
      <c r="AU116" s="21"/>
      <c r="AV116" s="21"/>
      <c r="AW116" s="21"/>
      <c r="AX116" s="15"/>
      <c r="AY116" s="15"/>
      <c r="BG116" s="2"/>
      <c r="BH116" s="2"/>
      <c r="BI116" s="2"/>
      <c r="BX116" s="5"/>
      <c r="BY116" s="5"/>
      <c r="BZ116" s="5"/>
      <c r="CA116" s="5"/>
      <c r="CB116" s="5"/>
      <c r="CC116" s="5"/>
      <c r="CD116" s="5"/>
      <c r="CE116" s="5"/>
      <c r="CF116" s="2"/>
      <c r="CG116" s="2"/>
    </row>
    <row r="117" spans="1:85" ht="12.6" customHeight="1" x14ac:dyDescent="0.25">
      <c r="B117" s="298" t="s">
        <v>49</v>
      </c>
      <c r="C117" s="224"/>
      <c r="D117" s="224"/>
      <c r="E117" s="224"/>
      <c r="F117" s="224"/>
      <c r="G117" s="224"/>
      <c r="H117" s="224"/>
      <c r="I117" s="224"/>
      <c r="J117" s="224"/>
      <c r="K117" s="224"/>
      <c r="L117" s="224"/>
      <c r="M117" s="224"/>
      <c r="N117" s="224"/>
      <c r="O117" s="224"/>
      <c r="P117" s="224"/>
      <c r="Q117" s="224"/>
      <c r="R117" s="224"/>
      <c r="S117" s="224"/>
      <c r="T117" s="224"/>
      <c r="U117" s="224"/>
      <c r="V117" s="224"/>
      <c r="W117" s="224"/>
      <c r="X117" s="224"/>
      <c r="Y117" s="225"/>
      <c r="Z117" s="37"/>
      <c r="AA117" s="21"/>
      <c r="AB117" s="21"/>
      <c r="AC117" s="21"/>
      <c r="AD117" s="21"/>
      <c r="AE117" s="21"/>
      <c r="AF117" s="21"/>
      <c r="AG117" s="21"/>
      <c r="AH117" s="21"/>
      <c r="AI117" s="21"/>
      <c r="AJ117" s="21"/>
      <c r="AK117" s="21"/>
      <c r="AL117" s="21"/>
      <c r="AM117" s="21"/>
      <c r="AN117" s="21"/>
      <c r="AO117" s="21"/>
      <c r="AP117" s="21"/>
      <c r="AQ117" s="21"/>
      <c r="AR117" s="21"/>
      <c r="AS117" s="21"/>
      <c r="AT117" s="21"/>
      <c r="AU117" s="21"/>
      <c r="AV117" s="21"/>
      <c r="AW117" s="21"/>
      <c r="AX117" s="15"/>
      <c r="AY117" s="15"/>
      <c r="BG117" s="2"/>
      <c r="BH117" s="2"/>
      <c r="BI117" s="2"/>
      <c r="BX117" s="5"/>
      <c r="BY117" s="5"/>
      <c r="BZ117" s="5"/>
      <c r="CA117" s="5"/>
      <c r="CB117" s="5"/>
      <c r="CC117" s="5"/>
      <c r="CD117" s="5"/>
      <c r="CE117" s="5"/>
      <c r="CF117" s="2"/>
      <c r="CG117" s="2"/>
    </row>
    <row r="118" spans="1:85" ht="12.6" customHeight="1" x14ac:dyDescent="0.25">
      <c r="B118" s="298" t="s">
        <v>49</v>
      </c>
      <c r="C118" s="224"/>
      <c r="D118" s="224"/>
      <c r="E118" s="224"/>
      <c r="F118" s="224"/>
      <c r="G118" s="224"/>
      <c r="H118" s="224"/>
      <c r="I118" s="224"/>
      <c r="J118" s="224"/>
      <c r="K118" s="224"/>
      <c r="L118" s="224"/>
      <c r="M118" s="224"/>
      <c r="N118" s="224"/>
      <c r="O118" s="224"/>
      <c r="P118" s="224"/>
      <c r="Q118" s="224"/>
      <c r="R118" s="224"/>
      <c r="S118" s="224"/>
      <c r="T118" s="224"/>
      <c r="U118" s="224"/>
      <c r="V118" s="224"/>
      <c r="W118" s="224"/>
      <c r="X118" s="224"/>
      <c r="Y118" s="225"/>
      <c r="Z118" s="37"/>
      <c r="AA118" s="21"/>
      <c r="AB118" s="21"/>
      <c r="AC118" s="21"/>
      <c r="AD118" s="21"/>
      <c r="AE118" s="21"/>
      <c r="AF118" s="21"/>
      <c r="AG118" s="21"/>
      <c r="AH118" s="21"/>
      <c r="AI118" s="21"/>
      <c r="AJ118" s="21"/>
      <c r="AK118" s="21"/>
      <c r="AL118" s="21"/>
      <c r="AM118" s="21"/>
      <c r="AN118" s="21"/>
      <c r="AO118" s="21"/>
      <c r="AP118" s="21"/>
      <c r="AQ118" s="21"/>
      <c r="AR118" s="21"/>
      <c r="AS118" s="21"/>
      <c r="AT118" s="21"/>
      <c r="AU118" s="21"/>
      <c r="AV118" s="21"/>
      <c r="AW118" s="21"/>
      <c r="AX118" s="15"/>
      <c r="AY118" s="15"/>
      <c r="BG118" s="2"/>
      <c r="BH118" s="2"/>
      <c r="BI118" s="2"/>
      <c r="BX118" s="5"/>
      <c r="BY118" s="5"/>
      <c r="BZ118" s="5"/>
      <c r="CA118" s="5"/>
      <c r="CB118" s="5"/>
      <c r="CC118" s="5"/>
      <c r="CD118" s="5"/>
      <c r="CE118" s="5"/>
      <c r="CF118" s="2"/>
      <c r="CG118" s="2"/>
    </row>
    <row r="119" spans="1:85" ht="12.6" customHeight="1" x14ac:dyDescent="0.25">
      <c r="B119" s="298" t="s">
        <v>49</v>
      </c>
      <c r="C119" s="224"/>
      <c r="D119" s="224"/>
      <c r="E119" s="224"/>
      <c r="F119" s="224"/>
      <c r="G119" s="224"/>
      <c r="H119" s="224"/>
      <c r="I119" s="224"/>
      <c r="J119" s="224"/>
      <c r="K119" s="224"/>
      <c r="L119" s="224"/>
      <c r="M119" s="224"/>
      <c r="N119" s="224"/>
      <c r="O119" s="224"/>
      <c r="P119" s="224"/>
      <c r="Q119" s="224"/>
      <c r="R119" s="224"/>
      <c r="S119" s="224"/>
      <c r="T119" s="224"/>
      <c r="U119" s="224"/>
      <c r="V119" s="224"/>
      <c r="W119" s="224"/>
      <c r="X119" s="224"/>
      <c r="Y119" s="225"/>
      <c r="Z119" s="37"/>
      <c r="AA119" s="21"/>
      <c r="AB119" s="21"/>
      <c r="AC119" s="21"/>
      <c r="AD119" s="21"/>
      <c r="AE119" s="21"/>
      <c r="AF119" s="21"/>
      <c r="AG119" s="21"/>
      <c r="AH119" s="21"/>
      <c r="AI119" s="21"/>
      <c r="AJ119" s="21"/>
      <c r="AK119" s="21"/>
      <c r="AL119" s="21"/>
      <c r="AM119" s="21"/>
      <c r="AN119" s="21"/>
      <c r="AO119" s="21"/>
      <c r="AP119" s="21"/>
      <c r="AQ119" s="21"/>
      <c r="AR119" s="21"/>
      <c r="AS119" s="21"/>
      <c r="AT119" s="21"/>
      <c r="AU119" s="21"/>
      <c r="AV119" s="21"/>
      <c r="AW119" s="21"/>
      <c r="AX119" s="15"/>
      <c r="AY119" s="15"/>
      <c r="BG119" s="2"/>
      <c r="BH119" s="2"/>
      <c r="BI119" s="2"/>
      <c r="BX119" s="5"/>
      <c r="BY119" s="5"/>
      <c r="BZ119" s="5"/>
      <c r="CA119" s="5"/>
      <c r="CB119" s="5"/>
      <c r="CC119" s="5"/>
      <c r="CD119" s="5"/>
      <c r="CE119" s="5"/>
      <c r="CF119" s="2"/>
      <c r="CG119" s="2"/>
    </row>
    <row r="120" spans="1:85" ht="12.6" customHeight="1" x14ac:dyDescent="0.25">
      <c r="B120" s="298" t="s">
        <v>49</v>
      </c>
      <c r="C120" s="224"/>
      <c r="D120" s="224"/>
      <c r="E120" s="224"/>
      <c r="F120" s="224"/>
      <c r="G120" s="224"/>
      <c r="H120" s="224"/>
      <c r="I120" s="224"/>
      <c r="J120" s="224"/>
      <c r="K120" s="224"/>
      <c r="L120" s="224"/>
      <c r="M120" s="224"/>
      <c r="N120" s="224"/>
      <c r="O120" s="224"/>
      <c r="P120" s="224"/>
      <c r="Q120" s="224"/>
      <c r="R120" s="224"/>
      <c r="S120" s="224"/>
      <c r="T120" s="224"/>
      <c r="U120" s="224"/>
      <c r="V120" s="224"/>
      <c r="W120" s="224"/>
      <c r="X120" s="224"/>
      <c r="Y120" s="225"/>
      <c r="Z120" s="37"/>
      <c r="AA120" s="21"/>
      <c r="AB120" s="21"/>
      <c r="AC120" s="21"/>
      <c r="AD120" s="21"/>
      <c r="AE120" s="21"/>
      <c r="AF120" s="21"/>
      <c r="AG120" s="21"/>
      <c r="AH120" s="21"/>
      <c r="AI120" s="21"/>
      <c r="AJ120" s="21"/>
      <c r="AK120" s="21"/>
      <c r="AL120" s="21"/>
      <c r="AM120" s="21"/>
      <c r="AN120" s="21"/>
      <c r="AO120" s="21"/>
      <c r="AP120" s="21"/>
      <c r="AQ120" s="21"/>
      <c r="AR120" s="21"/>
      <c r="AS120" s="21"/>
      <c r="AT120" s="21"/>
      <c r="AU120" s="21"/>
      <c r="AV120" s="21"/>
      <c r="AW120" s="21"/>
      <c r="AX120" s="15"/>
      <c r="AY120" s="15"/>
      <c r="BG120" s="2"/>
      <c r="BH120" s="2"/>
      <c r="BI120" s="2"/>
      <c r="BX120" s="5"/>
      <c r="BY120" s="5"/>
      <c r="BZ120" s="5"/>
      <c r="CA120" s="5"/>
      <c r="CB120" s="5"/>
      <c r="CC120" s="5"/>
      <c r="CD120" s="5"/>
      <c r="CE120" s="5"/>
      <c r="CF120" s="2"/>
      <c r="CG120" s="2"/>
    </row>
    <row r="121" spans="1:85" ht="12.6" customHeight="1" x14ac:dyDescent="0.25">
      <c r="B121" s="298" t="s">
        <v>49</v>
      </c>
      <c r="C121" s="224"/>
      <c r="D121" s="224"/>
      <c r="E121" s="224"/>
      <c r="F121" s="224"/>
      <c r="G121" s="224"/>
      <c r="H121" s="224"/>
      <c r="I121" s="224"/>
      <c r="J121" s="224"/>
      <c r="K121" s="224"/>
      <c r="L121" s="224"/>
      <c r="M121" s="224"/>
      <c r="N121" s="224"/>
      <c r="O121" s="224"/>
      <c r="P121" s="224"/>
      <c r="Q121" s="224"/>
      <c r="R121" s="224"/>
      <c r="S121" s="224"/>
      <c r="T121" s="224"/>
      <c r="U121" s="224"/>
      <c r="V121" s="224"/>
      <c r="W121" s="224"/>
      <c r="X121" s="224"/>
      <c r="Y121" s="225"/>
      <c r="Z121" s="37"/>
      <c r="AA121" s="21"/>
      <c r="AB121" s="21"/>
      <c r="AC121" s="21"/>
      <c r="AD121" s="21"/>
      <c r="AE121" s="21"/>
      <c r="AF121" s="21"/>
      <c r="AG121" s="21"/>
      <c r="AH121" s="21"/>
      <c r="AI121" s="21"/>
      <c r="AJ121" s="21"/>
      <c r="AK121" s="21"/>
      <c r="AL121" s="21"/>
      <c r="AM121" s="21"/>
      <c r="AN121" s="21"/>
      <c r="AO121" s="21"/>
      <c r="AP121" s="21"/>
      <c r="AQ121" s="21"/>
      <c r="AR121" s="21"/>
      <c r="AS121" s="21"/>
      <c r="AT121" s="21"/>
      <c r="AU121" s="21"/>
      <c r="AV121" s="21"/>
      <c r="AW121" s="21"/>
      <c r="AX121" s="15"/>
      <c r="AY121" s="15"/>
      <c r="BG121" s="2"/>
      <c r="BH121" s="2"/>
      <c r="BI121" s="2"/>
      <c r="BX121" s="5"/>
      <c r="BY121" s="5"/>
      <c r="BZ121" s="5"/>
      <c r="CA121" s="5"/>
      <c r="CB121" s="5"/>
      <c r="CC121" s="5"/>
      <c r="CD121" s="5"/>
      <c r="CE121" s="5"/>
      <c r="CF121" s="2"/>
      <c r="CG121" s="2"/>
    </row>
    <row r="122" spans="1:85" ht="12.6" customHeight="1" x14ac:dyDescent="0.25">
      <c r="B122" s="222" t="str">
        <f>B64</f>
        <v>Formulaire du 2 avril 2012</v>
      </c>
      <c r="C122" s="223"/>
      <c r="D122" s="223"/>
      <c r="E122" s="223"/>
      <c r="F122" s="223"/>
      <c r="G122" s="223"/>
      <c r="H122" s="223"/>
      <c r="I122" s="223"/>
      <c r="J122" s="223"/>
      <c r="K122" s="223"/>
      <c r="L122" s="223"/>
      <c r="M122" s="223"/>
      <c r="N122" s="223"/>
      <c r="O122" s="209" t="str">
        <f>CONCATENATE("Compte rendu du dossier de travaux ",$R$1," - Page "&amp;SUBTOTAL(9,AW$16:AW122)&amp;" / "&amp;SUBTOTAL(9,AW$16:AW$354))</f>
        <v>Compte rendu du dossier de travaux 17/2016/ST - Page 2 / 5</v>
      </c>
      <c r="P122" s="209"/>
      <c r="Q122" s="209"/>
      <c r="R122" s="209"/>
      <c r="S122" s="209"/>
      <c r="T122" s="209"/>
      <c r="U122" s="209"/>
      <c r="V122" s="209"/>
      <c r="W122" s="209"/>
      <c r="X122" s="209"/>
      <c r="Y122" s="210"/>
      <c r="Z122" s="39"/>
      <c r="AA122" s="17"/>
      <c r="AB122" s="17"/>
      <c r="AC122" s="17"/>
      <c r="AD122" s="17"/>
      <c r="AE122" s="17"/>
      <c r="AF122" s="17"/>
      <c r="AG122" s="17"/>
      <c r="AH122" s="17"/>
      <c r="AI122" s="17"/>
      <c r="AJ122" s="17"/>
      <c r="AK122" s="17"/>
      <c r="AL122" s="17"/>
      <c r="AM122" s="17"/>
      <c r="AN122" s="17"/>
      <c r="AO122" s="17"/>
      <c r="AP122" s="17"/>
      <c r="AQ122" s="17"/>
      <c r="AR122" s="17"/>
      <c r="AS122" s="17"/>
      <c r="AT122" s="17"/>
      <c r="AU122" s="17"/>
      <c r="AV122" s="17"/>
      <c r="AW122" s="17">
        <v>1</v>
      </c>
      <c r="AX122" s="15"/>
      <c r="AY122" s="15"/>
      <c r="BG122" s="2"/>
      <c r="BH122" s="2"/>
      <c r="BI122" s="2"/>
      <c r="BX122" s="5"/>
      <c r="BY122" s="5"/>
      <c r="BZ122" s="5"/>
      <c r="CA122" s="5"/>
      <c r="CB122" s="5"/>
      <c r="CC122" s="5"/>
      <c r="CD122" s="5"/>
      <c r="CE122" s="5"/>
      <c r="CF122" s="2"/>
      <c r="CG122" s="2"/>
    </row>
    <row r="123" spans="1:85" ht="12.6" customHeight="1" x14ac:dyDescent="0.25">
      <c r="B123" s="234" t="s">
        <v>225</v>
      </c>
      <c r="C123" s="235"/>
      <c r="D123" s="235"/>
      <c r="E123" s="235"/>
      <c r="F123" s="235"/>
      <c r="G123" s="235"/>
      <c r="H123" s="235"/>
      <c r="I123" s="235"/>
      <c r="J123" s="235"/>
      <c r="K123" s="235"/>
      <c r="L123" s="235"/>
      <c r="M123" s="235"/>
      <c r="N123" s="235"/>
      <c r="O123" s="235"/>
      <c r="P123" s="235"/>
      <c r="Q123" s="235"/>
      <c r="R123" s="235"/>
      <c r="S123" s="235"/>
      <c r="T123" s="235"/>
      <c r="U123" s="235"/>
      <c r="V123" s="236"/>
      <c r="W123" s="362" t="s">
        <v>31</v>
      </c>
      <c r="X123" s="363"/>
      <c r="Y123" s="364"/>
      <c r="Z123" s="39"/>
      <c r="AA123" s="17"/>
      <c r="AB123" s="17"/>
      <c r="AC123" s="17"/>
      <c r="AD123" s="17"/>
      <c r="AE123" s="17"/>
      <c r="AF123" s="17"/>
      <c r="AG123" s="17"/>
      <c r="AH123" s="17"/>
      <c r="AI123" s="17"/>
      <c r="AJ123" s="17"/>
      <c r="AK123" s="17"/>
      <c r="AL123" s="17"/>
      <c r="AM123" s="17"/>
      <c r="AN123" s="17"/>
      <c r="AO123" s="17"/>
      <c r="AP123" s="17"/>
      <c r="AQ123" s="17"/>
      <c r="AR123" s="17"/>
      <c r="AS123" s="17"/>
      <c r="AT123" s="17"/>
      <c r="AU123" s="17"/>
      <c r="AV123" s="17"/>
      <c r="AW123" s="17"/>
      <c r="AX123" s="15"/>
      <c r="AY123" s="15"/>
      <c r="BG123" s="2"/>
      <c r="BH123" s="2"/>
      <c r="BI123" s="2"/>
      <c r="BX123" s="5"/>
      <c r="BY123" s="5"/>
      <c r="BZ123" s="5"/>
      <c r="CA123" s="5"/>
      <c r="CB123" s="5"/>
      <c r="CC123" s="5"/>
      <c r="CD123" s="5"/>
      <c r="CE123" s="5"/>
      <c r="CF123" s="2"/>
      <c r="CG123" s="2"/>
    </row>
    <row r="124" spans="1:85" ht="12.6" customHeight="1" x14ac:dyDescent="0.25">
      <c r="B124" s="234" t="s">
        <v>79</v>
      </c>
      <c r="C124" s="235"/>
      <c r="D124" s="235"/>
      <c r="E124" s="235"/>
      <c r="F124" s="235"/>
      <c r="G124" s="235"/>
      <c r="H124" s="235"/>
      <c r="I124" s="235"/>
      <c r="J124" s="235"/>
      <c r="K124" s="235"/>
      <c r="L124" s="235"/>
      <c r="M124" s="235"/>
      <c r="N124" s="235"/>
      <c r="O124" s="235"/>
      <c r="P124" s="235"/>
      <c r="Q124" s="235"/>
      <c r="R124" s="235"/>
      <c r="S124" s="235"/>
      <c r="T124" s="236"/>
      <c r="U124" s="326" t="s">
        <v>80</v>
      </c>
      <c r="V124" s="328"/>
      <c r="W124" s="365"/>
      <c r="X124" s="366"/>
      <c r="Y124" s="367"/>
      <c r="Z124" s="40"/>
      <c r="AA124" s="41"/>
      <c r="AB124" s="17"/>
      <c r="AC124" s="17"/>
      <c r="AD124" s="17"/>
      <c r="AE124" s="17"/>
      <c r="AF124" s="17"/>
      <c r="AG124" s="17"/>
      <c r="AH124" s="17"/>
      <c r="AI124" s="17"/>
      <c r="AJ124" s="17"/>
      <c r="AK124" s="17"/>
      <c r="AL124" s="17"/>
      <c r="AM124" s="17"/>
      <c r="AN124" s="17"/>
      <c r="AO124" s="17"/>
      <c r="AP124" s="17"/>
      <c r="AQ124" s="17"/>
      <c r="AR124" s="17"/>
      <c r="AS124" s="17"/>
      <c r="AT124" s="17"/>
      <c r="AU124" s="17"/>
      <c r="AV124" s="17"/>
      <c r="AW124" s="17"/>
      <c r="AX124" s="15"/>
      <c r="AY124" s="15"/>
      <c r="BG124" s="2"/>
      <c r="BH124" s="2"/>
      <c r="BI124" s="2"/>
      <c r="BX124" s="5"/>
      <c r="BY124" s="5"/>
      <c r="BZ124" s="5"/>
      <c r="CA124" s="5"/>
      <c r="CB124" s="5"/>
      <c r="CC124" s="5"/>
      <c r="CD124" s="5"/>
      <c r="CE124" s="5"/>
      <c r="CF124" s="2"/>
      <c r="CG124" s="2"/>
    </row>
    <row r="125" spans="1:85" ht="12.6" customHeight="1" x14ac:dyDescent="0.25">
      <c r="B125" s="233" t="s">
        <v>226</v>
      </c>
      <c r="C125" s="347"/>
      <c r="D125" s="347"/>
      <c r="E125" s="347"/>
      <c r="F125" s="347"/>
      <c r="G125" s="347"/>
      <c r="H125" s="347"/>
      <c r="I125" s="347"/>
      <c r="J125" s="347"/>
      <c r="K125" s="347"/>
      <c r="L125" s="347"/>
      <c r="M125" s="347"/>
      <c r="N125" s="347"/>
      <c r="O125" s="347"/>
      <c r="P125" s="347"/>
      <c r="Q125" s="347"/>
      <c r="R125" s="347"/>
      <c r="S125" s="347"/>
      <c r="T125" s="348"/>
      <c r="U125" s="360"/>
      <c r="V125" s="361"/>
      <c r="W125" s="127"/>
      <c r="X125" s="128"/>
      <c r="Y125" s="129"/>
      <c r="Z125" s="322" t="str">
        <f>IF(OR(B125="Pas de travaux supplémentaires non programmés",B125="-",SUM(AA125:AB125)&gt;0),"",MAX(Z$15:Z124)+1)</f>
        <v/>
      </c>
      <c r="AA125" s="244" t="str">
        <f>IF(U125=Récap!$P$112,MAX(AA$15:AA114)+1,"")</f>
        <v/>
      </c>
      <c r="AB125" s="244" t="str">
        <f>IF(U125=Récap!$P$113,MAX(AB$15:AB114)+1,"")</f>
        <v/>
      </c>
      <c r="AC125" s="244" t="str">
        <f>B125</f>
        <v>Pas de travaux supplémentaires non programmés</v>
      </c>
      <c r="AD125" s="17"/>
      <c r="AE125" s="17"/>
      <c r="AF125" s="17"/>
      <c r="AG125" s="17"/>
      <c r="AH125" s="17"/>
      <c r="AI125" s="17"/>
      <c r="AJ125" s="17"/>
      <c r="AK125" s="17"/>
      <c r="AL125" s="17"/>
      <c r="AM125" s="17"/>
      <c r="AN125" s="17"/>
      <c r="AO125" s="17"/>
      <c r="AP125" s="17"/>
      <c r="AQ125" s="17"/>
      <c r="AR125" s="17"/>
      <c r="AS125" s="244" t="str">
        <f>IF(AND(SUM(AA125:AB126)=0,OR(W126=$AS$15,W125=$AS$15)),MAX(AS$15:AS124)+1,"")</f>
        <v/>
      </c>
      <c r="AT125" s="244" t="str">
        <f>IF(AS125="","",B125)</f>
        <v/>
      </c>
      <c r="AU125" s="244" t="str">
        <f>IF(AND(SUM(AA125:AB126)=0,OR(W125=$AU$15,W126=$AU$15)),MAX(AU$15:AU124)+1,"")</f>
        <v/>
      </c>
      <c r="AV125" s="244" t="str">
        <f>IF(AU125="","",B125)</f>
        <v/>
      </c>
      <c r="AW125" s="17"/>
      <c r="AX125" s="15"/>
      <c r="AY125" s="15"/>
      <c r="BG125" s="2"/>
      <c r="BH125" s="2"/>
      <c r="BI125" s="2"/>
      <c r="BX125" s="5"/>
      <c r="BY125" s="5"/>
      <c r="BZ125" s="5"/>
      <c r="CA125" s="5"/>
      <c r="CB125" s="5"/>
      <c r="CC125" s="5"/>
      <c r="CD125" s="5"/>
      <c r="CE125" s="5"/>
      <c r="CF125" s="2"/>
      <c r="CG125" s="2"/>
    </row>
    <row r="126" spans="1:85" ht="12.6" customHeight="1" x14ac:dyDescent="0.25">
      <c r="B126" s="232"/>
      <c r="C126" s="329"/>
      <c r="D126" s="329"/>
      <c r="E126" s="329"/>
      <c r="F126" s="329"/>
      <c r="G126" s="329"/>
      <c r="H126" s="329"/>
      <c r="I126" s="329"/>
      <c r="J126" s="329"/>
      <c r="K126" s="329"/>
      <c r="L126" s="329"/>
      <c r="M126" s="329"/>
      <c r="N126" s="329"/>
      <c r="O126" s="329"/>
      <c r="P126" s="329"/>
      <c r="Q126" s="329"/>
      <c r="R126" s="329"/>
      <c r="S126" s="329"/>
      <c r="T126" s="330"/>
      <c r="U126" s="358"/>
      <c r="V126" s="359"/>
      <c r="W126" s="130"/>
      <c r="X126" s="131"/>
      <c r="Y126" s="132"/>
      <c r="Z126" s="322"/>
      <c r="AA126" s="244"/>
      <c r="AB126" s="244"/>
      <c r="AC126" s="244"/>
      <c r="AD126" s="17"/>
      <c r="AE126" s="17"/>
      <c r="AF126" s="17"/>
      <c r="AG126" s="17"/>
      <c r="AH126" s="17"/>
      <c r="AI126" s="17"/>
      <c r="AJ126" s="17"/>
      <c r="AK126" s="17"/>
      <c r="AL126" s="17"/>
      <c r="AM126" s="17"/>
      <c r="AN126" s="17"/>
      <c r="AO126" s="17"/>
      <c r="AP126" s="17"/>
      <c r="AQ126" s="17"/>
      <c r="AR126" s="17"/>
      <c r="AS126" s="244"/>
      <c r="AT126" s="244"/>
      <c r="AU126" s="244"/>
      <c r="AV126" s="244"/>
      <c r="AW126" s="17"/>
      <c r="AX126" s="15"/>
      <c r="AY126" s="15"/>
      <c r="BG126" s="2"/>
      <c r="BH126" s="2"/>
      <c r="BI126" s="2"/>
      <c r="BX126" s="5"/>
      <c r="BY126" s="5"/>
      <c r="BZ126" s="5"/>
      <c r="CA126" s="5"/>
      <c r="CB126" s="5"/>
      <c r="CC126" s="5"/>
      <c r="CD126" s="5"/>
      <c r="CE126" s="5"/>
      <c r="CF126" s="2"/>
      <c r="CG126" s="2"/>
    </row>
    <row r="127" spans="1:85" ht="12.6" customHeight="1" x14ac:dyDescent="0.25">
      <c r="B127" s="232" t="s">
        <v>49</v>
      </c>
      <c r="C127" s="329"/>
      <c r="D127" s="329"/>
      <c r="E127" s="329"/>
      <c r="F127" s="329"/>
      <c r="G127" s="329"/>
      <c r="H127" s="329"/>
      <c r="I127" s="329"/>
      <c r="J127" s="329"/>
      <c r="K127" s="329"/>
      <c r="L127" s="329"/>
      <c r="M127" s="329"/>
      <c r="N127" s="329"/>
      <c r="O127" s="329"/>
      <c r="P127" s="329"/>
      <c r="Q127" s="329"/>
      <c r="R127" s="329"/>
      <c r="S127" s="329"/>
      <c r="T127" s="330"/>
      <c r="U127" s="354"/>
      <c r="V127" s="355"/>
      <c r="W127" s="130"/>
      <c r="X127" s="131"/>
      <c r="Y127" s="132"/>
      <c r="Z127" s="322" t="str">
        <f>IF(OR(B127="Pas de travaux supplémentaires non programmés",B127="-",SUM(AA127:AB127)&gt;0),"",MAX(Z$15:Z126)+1)</f>
        <v/>
      </c>
      <c r="AA127" s="244" t="str">
        <f>IF(U127=Récap!$P$112,MAX(AA$15:AA127)+1,"")</f>
        <v/>
      </c>
      <c r="AB127" s="244" t="str">
        <f>IF(U127=Récap!$P$113,MAX(AB$15:AB127)+1,"")</f>
        <v/>
      </c>
      <c r="AC127" s="244" t="str">
        <f>B127</f>
        <v>-</v>
      </c>
      <c r="AD127" s="17"/>
      <c r="AE127" s="17"/>
      <c r="AF127" s="17"/>
      <c r="AG127" s="17"/>
      <c r="AH127" s="17"/>
      <c r="AI127" s="17"/>
      <c r="AJ127" s="17"/>
      <c r="AK127" s="17"/>
      <c r="AL127" s="17"/>
      <c r="AM127" s="17"/>
      <c r="AN127" s="17"/>
      <c r="AO127" s="17"/>
      <c r="AP127" s="17"/>
      <c r="AQ127" s="17"/>
      <c r="AR127" s="17"/>
      <c r="AS127" s="244" t="str">
        <f>IF(AND(SUM(AA127:AB128)=0,OR(W128=$AS$15,W127=$AS$15)),MAX(AS$15:AS126)+1,"")</f>
        <v/>
      </c>
      <c r="AT127" s="244" t="str">
        <f>IF(AS127="","",B127)</f>
        <v/>
      </c>
      <c r="AU127" s="244" t="str">
        <f>IF(AND(SUM(AA127:AB128)=0,OR(W127=$AU$15,W128=$AU$15)),MAX(AU$15:AU126)+1,"")</f>
        <v/>
      </c>
      <c r="AV127" s="244" t="str">
        <f>IF(AU127="","",B127)</f>
        <v/>
      </c>
      <c r="AW127" s="17"/>
      <c r="AX127" s="15"/>
      <c r="AY127" s="15"/>
      <c r="BG127" s="2"/>
      <c r="BH127" s="2"/>
      <c r="BI127" s="2"/>
      <c r="BX127" s="5"/>
      <c r="BY127" s="5"/>
      <c r="BZ127" s="5"/>
      <c r="CA127" s="5"/>
      <c r="CB127" s="5"/>
      <c r="CC127" s="5"/>
      <c r="CD127" s="5"/>
      <c r="CE127" s="5"/>
      <c r="CF127" s="2"/>
      <c r="CG127" s="2"/>
    </row>
    <row r="128" spans="1:85" ht="12.6" customHeight="1" x14ac:dyDescent="0.25">
      <c r="B128" s="232"/>
      <c r="C128" s="329"/>
      <c r="D128" s="329"/>
      <c r="E128" s="329"/>
      <c r="F128" s="329"/>
      <c r="G128" s="329"/>
      <c r="H128" s="329"/>
      <c r="I128" s="329"/>
      <c r="J128" s="329"/>
      <c r="K128" s="329"/>
      <c r="L128" s="329"/>
      <c r="M128" s="329"/>
      <c r="N128" s="329"/>
      <c r="O128" s="329"/>
      <c r="P128" s="329"/>
      <c r="Q128" s="329"/>
      <c r="R128" s="329"/>
      <c r="S128" s="329"/>
      <c r="T128" s="330"/>
      <c r="U128" s="358"/>
      <c r="V128" s="359"/>
      <c r="W128" s="130"/>
      <c r="X128" s="131"/>
      <c r="Y128" s="132"/>
      <c r="Z128" s="322"/>
      <c r="AA128" s="244"/>
      <c r="AB128" s="244"/>
      <c r="AC128" s="244"/>
      <c r="AD128" s="17"/>
      <c r="AE128" s="17"/>
      <c r="AF128" s="17"/>
      <c r="AG128" s="17"/>
      <c r="AH128" s="17"/>
      <c r="AI128" s="17"/>
      <c r="AJ128" s="17"/>
      <c r="AK128" s="17"/>
      <c r="AL128" s="17"/>
      <c r="AM128" s="17"/>
      <c r="AN128" s="17"/>
      <c r="AO128" s="17"/>
      <c r="AP128" s="17"/>
      <c r="AQ128" s="17"/>
      <c r="AR128" s="17"/>
      <c r="AS128" s="244"/>
      <c r="AT128" s="244"/>
      <c r="AU128" s="244"/>
      <c r="AV128" s="244"/>
      <c r="AW128" s="17"/>
      <c r="AX128" s="15"/>
      <c r="AY128" s="15"/>
      <c r="BG128" s="2"/>
      <c r="BH128" s="2"/>
      <c r="BI128" s="2"/>
      <c r="BX128" s="5"/>
      <c r="BY128" s="5"/>
      <c r="BZ128" s="5"/>
      <c r="CA128" s="5"/>
      <c r="CB128" s="5"/>
      <c r="CC128" s="5"/>
      <c r="CD128" s="5"/>
      <c r="CE128" s="5"/>
      <c r="CF128" s="2"/>
      <c r="CG128" s="2"/>
    </row>
    <row r="129" spans="2:85" ht="12.6" customHeight="1" x14ac:dyDescent="0.25">
      <c r="B129" s="232" t="s">
        <v>49</v>
      </c>
      <c r="C129" s="329"/>
      <c r="D129" s="329"/>
      <c r="E129" s="329"/>
      <c r="F129" s="329"/>
      <c r="G129" s="329"/>
      <c r="H129" s="329"/>
      <c r="I129" s="329"/>
      <c r="J129" s="329"/>
      <c r="K129" s="329"/>
      <c r="L129" s="329"/>
      <c r="M129" s="329"/>
      <c r="N129" s="329"/>
      <c r="O129" s="329"/>
      <c r="P129" s="329"/>
      <c r="Q129" s="329"/>
      <c r="R129" s="329"/>
      <c r="S129" s="329"/>
      <c r="T129" s="330"/>
      <c r="U129" s="354"/>
      <c r="V129" s="355"/>
      <c r="W129" s="130"/>
      <c r="X129" s="131"/>
      <c r="Y129" s="132"/>
      <c r="Z129" s="322" t="str">
        <f>IF(OR(B129="Pas de travaux supplémentaires non programmés",B129="-",SUM(AA129:AB129)&gt;0),"",MAX(Z$15:Z128)+1)</f>
        <v/>
      </c>
      <c r="AA129" s="244" t="str">
        <f>IF(U129=Récap!$P$112,MAX(AA$15:AA129)+1,"")</f>
        <v/>
      </c>
      <c r="AB129" s="244" t="str">
        <f>IF(U129=Récap!$P$113,MAX(AB$15:AB129)+1,"")</f>
        <v/>
      </c>
      <c r="AC129" s="244" t="str">
        <f t="shared" ref="AC129" si="86">B129</f>
        <v>-</v>
      </c>
      <c r="AD129" s="17"/>
      <c r="AE129" s="17"/>
      <c r="AF129" s="17"/>
      <c r="AG129" s="17"/>
      <c r="AH129" s="17"/>
      <c r="AI129" s="17"/>
      <c r="AJ129" s="17"/>
      <c r="AK129" s="17"/>
      <c r="AL129" s="17"/>
      <c r="AM129" s="17"/>
      <c r="AN129" s="17"/>
      <c r="AO129" s="17"/>
      <c r="AP129" s="17"/>
      <c r="AQ129" s="17"/>
      <c r="AR129" s="17"/>
      <c r="AS129" s="244" t="str">
        <f>IF(AND(SUM(AA129:AB130)=0,OR(W130=$AS$15,W129=$AS$15)),MAX(AS$15:AS128)+1,"")</f>
        <v/>
      </c>
      <c r="AT129" s="244" t="str">
        <f>IF(AS129="","",B129)</f>
        <v/>
      </c>
      <c r="AU129" s="244" t="str">
        <f>IF(AND(SUM(AA129:AB130)=0,OR(W129=$AU$15,W130=$AU$15)),MAX(AU$15:AU128)+1,"")</f>
        <v/>
      </c>
      <c r="AV129" s="244" t="str">
        <f>IF(AU129="","",B129)</f>
        <v/>
      </c>
      <c r="AW129" s="17"/>
      <c r="AX129" s="15"/>
      <c r="AY129" s="15"/>
      <c r="BG129" s="2"/>
      <c r="BH129" s="2"/>
      <c r="BI129" s="2"/>
      <c r="BX129" s="5"/>
      <c r="BY129" s="5"/>
      <c r="BZ129" s="5"/>
      <c r="CA129" s="5"/>
      <c r="CB129" s="5"/>
      <c r="CC129" s="5"/>
      <c r="CD129" s="5"/>
      <c r="CE129" s="5"/>
      <c r="CF129" s="2"/>
      <c r="CG129" s="2"/>
    </row>
    <row r="130" spans="2:85" ht="12.6" customHeight="1" x14ac:dyDescent="0.25">
      <c r="B130" s="232"/>
      <c r="C130" s="329"/>
      <c r="D130" s="329"/>
      <c r="E130" s="329"/>
      <c r="F130" s="329"/>
      <c r="G130" s="329"/>
      <c r="H130" s="329"/>
      <c r="I130" s="329"/>
      <c r="J130" s="329"/>
      <c r="K130" s="329"/>
      <c r="L130" s="329"/>
      <c r="M130" s="329"/>
      <c r="N130" s="329"/>
      <c r="O130" s="329"/>
      <c r="P130" s="329"/>
      <c r="Q130" s="329"/>
      <c r="R130" s="329"/>
      <c r="S130" s="329"/>
      <c r="T130" s="330"/>
      <c r="U130" s="358"/>
      <c r="V130" s="359"/>
      <c r="W130" s="130"/>
      <c r="X130" s="131"/>
      <c r="Y130" s="132"/>
      <c r="Z130" s="322"/>
      <c r="AA130" s="244"/>
      <c r="AB130" s="244"/>
      <c r="AC130" s="244"/>
      <c r="AD130" s="17"/>
      <c r="AE130" s="17"/>
      <c r="AF130" s="17"/>
      <c r="AG130" s="17"/>
      <c r="AH130" s="17"/>
      <c r="AI130" s="17"/>
      <c r="AJ130" s="17"/>
      <c r="AK130" s="17"/>
      <c r="AL130" s="17"/>
      <c r="AM130" s="17"/>
      <c r="AN130" s="17"/>
      <c r="AO130" s="17"/>
      <c r="AP130" s="17"/>
      <c r="AQ130" s="17"/>
      <c r="AR130" s="17"/>
      <c r="AS130" s="244"/>
      <c r="AT130" s="244"/>
      <c r="AU130" s="244"/>
      <c r="AV130" s="244"/>
      <c r="AW130" s="17"/>
      <c r="AX130" s="15"/>
      <c r="AY130" s="15"/>
      <c r="BG130" s="2"/>
      <c r="BH130" s="2"/>
      <c r="BI130" s="2"/>
      <c r="BX130" s="5"/>
      <c r="BY130" s="5"/>
      <c r="BZ130" s="5"/>
      <c r="CA130" s="5"/>
      <c r="CB130" s="5"/>
      <c r="CC130" s="5"/>
      <c r="CD130" s="5"/>
      <c r="CE130" s="5"/>
      <c r="CF130" s="2"/>
      <c r="CG130" s="2"/>
    </row>
    <row r="131" spans="2:85" ht="12.6" customHeight="1" x14ac:dyDescent="0.25">
      <c r="B131" s="232" t="s">
        <v>49</v>
      </c>
      <c r="C131" s="329"/>
      <c r="D131" s="329"/>
      <c r="E131" s="329"/>
      <c r="F131" s="329"/>
      <c r="G131" s="329"/>
      <c r="H131" s="329"/>
      <c r="I131" s="329"/>
      <c r="J131" s="329"/>
      <c r="K131" s="329"/>
      <c r="L131" s="329"/>
      <c r="M131" s="329"/>
      <c r="N131" s="329"/>
      <c r="O131" s="329"/>
      <c r="P131" s="329"/>
      <c r="Q131" s="329"/>
      <c r="R131" s="329"/>
      <c r="S131" s="329"/>
      <c r="T131" s="330"/>
      <c r="U131" s="354"/>
      <c r="V131" s="355"/>
      <c r="W131" s="130"/>
      <c r="X131" s="131"/>
      <c r="Y131" s="132"/>
      <c r="Z131" s="322" t="str">
        <f>IF(OR(B131="Pas de travaux supplémentaires non programmés",B131="-",SUM(AA131:AB131)&gt;0),"",MAX(Z$15:Z130)+1)</f>
        <v/>
      </c>
      <c r="AA131" s="244" t="str">
        <f>IF(U131=Récap!$P$112,MAX(AA$15:AA131)+1,"")</f>
        <v/>
      </c>
      <c r="AB131" s="244" t="str">
        <f>IF(U131=Récap!$P$113,MAX(AB$15:AB131)+1,"")</f>
        <v/>
      </c>
      <c r="AC131" s="244" t="str">
        <f t="shared" ref="AC131" si="87">B131</f>
        <v>-</v>
      </c>
      <c r="AD131" s="17"/>
      <c r="AE131" s="17"/>
      <c r="AF131" s="17"/>
      <c r="AG131" s="17"/>
      <c r="AH131" s="17"/>
      <c r="AI131" s="17"/>
      <c r="AJ131" s="17"/>
      <c r="AK131" s="17"/>
      <c r="AL131" s="17"/>
      <c r="AM131" s="17"/>
      <c r="AN131" s="17"/>
      <c r="AO131" s="17"/>
      <c r="AP131" s="17"/>
      <c r="AQ131" s="17"/>
      <c r="AR131" s="17"/>
      <c r="AS131" s="244" t="str">
        <f>IF(AND(SUM(AA131:AB132)=0,OR(W132=$AS$15,W131=$AS$15)),MAX(AS$15:AS130)+1,"")</f>
        <v/>
      </c>
      <c r="AT131" s="244" t="str">
        <f>IF(AS131="","",B131)</f>
        <v/>
      </c>
      <c r="AU131" s="244" t="str">
        <f>IF(AND(SUM(AA131:AB132)=0,OR(W131=$AU$15,W132=$AU$15)),MAX(AU$15:AU130)+1,"")</f>
        <v/>
      </c>
      <c r="AV131" s="244" t="str">
        <f>IF(AU131="","",B131)</f>
        <v/>
      </c>
      <c r="AW131" s="17"/>
      <c r="AX131" s="15"/>
      <c r="AY131" s="15"/>
      <c r="BG131" s="2"/>
      <c r="BH131" s="2"/>
      <c r="BI131" s="2"/>
      <c r="BX131" s="5"/>
      <c r="BY131" s="5"/>
      <c r="BZ131" s="5"/>
      <c r="CA131" s="5"/>
      <c r="CB131" s="5"/>
      <c r="CC131" s="5"/>
      <c r="CD131" s="5"/>
      <c r="CE131" s="5"/>
      <c r="CF131" s="2"/>
      <c r="CG131" s="2"/>
    </row>
    <row r="132" spans="2:85" ht="12.6" customHeight="1" x14ac:dyDescent="0.25">
      <c r="B132" s="232"/>
      <c r="C132" s="329"/>
      <c r="D132" s="329"/>
      <c r="E132" s="329"/>
      <c r="F132" s="329"/>
      <c r="G132" s="329"/>
      <c r="H132" s="329"/>
      <c r="I132" s="329"/>
      <c r="J132" s="329"/>
      <c r="K132" s="329"/>
      <c r="L132" s="329"/>
      <c r="M132" s="329"/>
      <c r="N132" s="329"/>
      <c r="O132" s="329"/>
      <c r="P132" s="329"/>
      <c r="Q132" s="329"/>
      <c r="R132" s="329"/>
      <c r="S132" s="329"/>
      <c r="T132" s="330"/>
      <c r="U132" s="358"/>
      <c r="V132" s="359"/>
      <c r="W132" s="130"/>
      <c r="X132" s="131"/>
      <c r="Y132" s="132"/>
      <c r="Z132" s="322"/>
      <c r="AA132" s="244"/>
      <c r="AB132" s="244"/>
      <c r="AC132" s="244"/>
      <c r="AD132" s="17"/>
      <c r="AE132" s="17"/>
      <c r="AF132" s="17"/>
      <c r="AG132" s="17"/>
      <c r="AH132" s="17"/>
      <c r="AI132" s="17"/>
      <c r="AJ132" s="17"/>
      <c r="AK132" s="17"/>
      <c r="AL132" s="17"/>
      <c r="AM132" s="17"/>
      <c r="AN132" s="17"/>
      <c r="AO132" s="17"/>
      <c r="AP132" s="17"/>
      <c r="AQ132" s="17"/>
      <c r="AR132" s="17"/>
      <c r="AS132" s="244"/>
      <c r="AT132" s="244"/>
      <c r="AU132" s="244"/>
      <c r="AV132" s="244"/>
      <c r="AW132" s="17"/>
      <c r="AX132" s="15"/>
      <c r="AY132" s="15"/>
      <c r="BG132" s="2"/>
      <c r="BH132" s="2"/>
      <c r="BI132" s="2"/>
      <c r="BX132" s="5"/>
      <c r="BY132" s="5"/>
      <c r="BZ132" s="5"/>
      <c r="CA132" s="5"/>
      <c r="CB132" s="5"/>
      <c r="CC132" s="5"/>
      <c r="CD132" s="5"/>
      <c r="CE132" s="5"/>
      <c r="CF132" s="2"/>
      <c r="CG132" s="2"/>
    </row>
    <row r="133" spans="2:85" ht="12.6" customHeight="1" x14ac:dyDescent="0.25">
      <c r="B133" s="232" t="s">
        <v>49</v>
      </c>
      <c r="C133" s="329"/>
      <c r="D133" s="329"/>
      <c r="E133" s="329"/>
      <c r="F133" s="329"/>
      <c r="G133" s="329"/>
      <c r="H133" s="329"/>
      <c r="I133" s="329"/>
      <c r="J133" s="329"/>
      <c r="K133" s="329"/>
      <c r="L133" s="329"/>
      <c r="M133" s="329"/>
      <c r="N133" s="329"/>
      <c r="O133" s="329"/>
      <c r="P133" s="329"/>
      <c r="Q133" s="329"/>
      <c r="R133" s="329"/>
      <c r="S133" s="329"/>
      <c r="T133" s="330"/>
      <c r="U133" s="354"/>
      <c r="V133" s="355"/>
      <c r="W133" s="130"/>
      <c r="X133" s="131"/>
      <c r="Y133" s="132"/>
      <c r="Z133" s="322" t="str">
        <f>IF(OR(B133="Pas de travaux supplémentaires non programmés",B133="-",SUM(AA133:AB133)&gt;0),"",MAX(Z$15:Z132)+1)</f>
        <v/>
      </c>
      <c r="AA133" s="244" t="str">
        <f>IF(U133=Récap!$P$112,MAX(AA$15:AA133)+1,"")</f>
        <v/>
      </c>
      <c r="AB133" s="244" t="str">
        <f>IF(U133=Récap!$P$113,MAX(AB$15:AB133)+1,"")</f>
        <v/>
      </c>
      <c r="AC133" s="244" t="str">
        <f t="shared" ref="AC133" si="88">B133</f>
        <v>-</v>
      </c>
      <c r="AD133" s="17"/>
      <c r="AE133" s="17"/>
      <c r="AF133" s="17"/>
      <c r="AG133" s="17"/>
      <c r="AH133" s="17"/>
      <c r="AI133" s="17"/>
      <c r="AJ133" s="17"/>
      <c r="AK133" s="17"/>
      <c r="AL133" s="17"/>
      <c r="AM133" s="17"/>
      <c r="AN133" s="17"/>
      <c r="AO133" s="17"/>
      <c r="AP133" s="17"/>
      <c r="AQ133" s="17"/>
      <c r="AR133" s="17"/>
      <c r="AS133" s="244" t="str">
        <f>IF(AND(SUM(AA133:AB134)=0,OR(W134=$AS$15,W133=$AS$15)),MAX(AS$15:AS132)+1,"")</f>
        <v/>
      </c>
      <c r="AT133" s="244" t="str">
        <f>IF(AS133="","",B133)</f>
        <v/>
      </c>
      <c r="AU133" s="244" t="str">
        <f>IF(AND(SUM(AA133:AB134)=0,OR(W133=$AU$15,W134=$AU$15)),MAX(AU$15:AU132)+1,"")</f>
        <v/>
      </c>
      <c r="AV133" s="244" t="str">
        <f>IF(AU133="","",B133)</f>
        <v/>
      </c>
      <c r="AW133" s="17"/>
      <c r="AX133" s="15"/>
      <c r="AY133" s="15"/>
      <c r="BG133" s="2"/>
      <c r="BH133" s="2"/>
      <c r="BI133" s="2"/>
      <c r="BX133" s="5"/>
      <c r="BY133" s="5"/>
      <c r="BZ133" s="5"/>
      <c r="CA133" s="5"/>
      <c r="CB133" s="5"/>
      <c r="CC133" s="5"/>
      <c r="CD133" s="5"/>
      <c r="CE133" s="5"/>
      <c r="CF133" s="2"/>
      <c r="CG133" s="2"/>
    </row>
    <row r="134" spans="2:85" ht="12.6" customHeight="1" x14ac:dyDescent="0.25">
      <c r="B134" s="232"/>
      <c r="C134" s="329"/>
      <c r="D134" s="329"/>
      <c r="E134" s="329"/>
      <c r="F134" s="329"/>
      <c r="G134" s="329"/>
      <c r="H134" s="329"/>
      <c r="I134" s="329"/>
      <c r="J134" s="329"/>
      <c r="K134" s="329"/>
      <c r="L134" s="329"/>
      <c r="M134" s="329"/>
      <c r="N134" s="329"/>
      <c r="O134" s="329"/>
      <c r="P134" s="329"/>
      <c r="Q134" s="329"/>
      <c r="R134" s="329"/>
      <c r="S134" s="329"/>
      <c r="T134" s="330"/>
      <c r="U134" s="358"/>
      <c r="V134" s="359"/>
      <c r="W134" s="130"/>
      <c r="X134" s="131"/>
      <c r="Y134" s="132"/>
      <c r="Z134" s="322"/>
      <c r="AA134" s="244"/>
      <c r="AB134" s="244"/>
      <c r="AC134" s="244"/>
      <c r="AD134" s="17"/>
      <c r="AE134" s="17"/>
      <c r="AF134" s="17"/>
      <c r="AG134" s="17"/>
      <c r="AH134" s="17"/>
      <c r="AI134" s="17"/>
      <c r="AJ134" s="17"/>
      <c r="AK134" s="17"/>
      <c r="AL134" s="17"/>
      <c r="AM134" s="17"/>
      <c r="AN134" s="17"/>
      <c r="AO134" s="17"/>
      <c r="AP134" s="17"/>
      <c r="AQ134" s="17"/>
      <c r="AR134" s="17"/>
      <c r="AS134" s="244"/>
      <c r="AT134" s="244"/>
      <c r="AU134" s="244"/>
      <c r="AV134" s="244"/>
      <c r="AW134" s="17"/>
      <c r="AX134" s="15"/>
      <c r="AY134" s="15"/>
      <c r="BG134" s="2"/>
      <c r="BH134" s="2"/>
      <c r="BI134" s="2"/>
      <c r="BX134" s="5"/>
      <c r="BY134" s="5"/>
      <c r="BZ134" s="5"/>
      <c r="CA134" s="5"/>
      <c r="CB134" s="5"/>
      <c r="CC134" s="5"/>
      <c r="CD134" s="5"/>
      <c r="CE134" s="5"/>
      <c r="CF134" s="2"/>
      <c r="CG134" s="2"/>
    </row>
    <row r="135" spans="2:85" ht="12.6" customHeight="1" x14ac:dyDescent="0.25">
      <c r="B135" s="232" t="s">
        <v>49</v>
      </c>
      <c r="C135" s="329"/>
      <c r="D135" s="329"/>
      <c r="E135" s="329"/>
      <c r="F135" s="329"/>
      <c r="G135" s="329"/>
      <c r="H135" s="329"/>
      <c r="I135" s="329"/>
      <c r="J135" s="329"/>
      <c r="K135" s="329"/>
      <c r="L135" s="329"/>
      <c r="M135" s="329"/>
      <c r="N135" s="329"/>
      <c r="O135" s="329"/>
      <c r="P135" s="329"/>
      <c r="Q135" s="329"/>
      <c r="R135" s="329"/>
      <c r="S135" s="329"/>
      <c r="T135" s="330"/>
      <c r="U135" s="354"/>
      <c r="V135" s="355"/>
      <c r="W135" s="130"/>
      <c r="X135" s="131"/>
      <c r="Y135" s="132"/>
      <c r="Z135" s="322" t="str">
        <f>IF(OR(B135="Pas de travaux supplémentaires non programmés",B135="-",SUM(AA135:AB135)&gt;0),"",MAX(Z$15:Z134)+1)</f>
        <v/>
      </c>
      <c r="AA135" s="244" t="str">
        <f>IF(U135=Récap!$P$112,MAX(AA$15:AA135)+1,"")</f>
        <v/>
      </c>
      <c r="AB135" s="244" t="str">
        <f>IF(U135=Récap!$P$113,MAX(AB$15:AB135)+1,"")</f>
        <v/>
      </c>
      <c r="AC135" s="244" t="str">
        <f t="shared" ref="AC135" si="89">B135</f>
        <v>-</v>
      </c>
      <c r="AD135" s="17"/>
      <c r="AE135" s="17"/>
      <c r="AF135" s="17"/>
      <c r="AG135" s="17"/>
      <c r="AH135" s="17"/>
      <c r="AI135" s="17"/>
      <c r="AJ135" s="17"/>
      <c r="AK135" s="17"/>
      <c r="AL135" s="17"/>
      <c r="AM135" s="17"/>
      <c r="AN135" s="17"/>
      <c r="AO135" s="17"/>
      <c r="AP135" s="17"/>
      <c r="AQ135" s="17"/>
      <c r="AR135" s="17"/>
      <c r="AS135" s="244" t="str">
        <f>IF(AND(SUM(AA135:AB136)=0,OR(W136=$AS$15,W135=$AS$15)),MAX(AS$15:AS134)+1,"")</f>
        <v/>
      </c>
      <c r="AT135" s="244" t="str">
        <f>IF(AS135="","",B135)</f>
        <v/>
      </c>
      <c r="AU135" s="244" t="str">
        <f>IF(AND(SUM(AA135:AB136)=0,OR(W135=$AU$15,W136=$AU$15)),MAX(AU$15:AU134)+1,"")</f>
        <v/>
      </c>
      <c r="AV135" s="244" t="str">
        <f>IF(AU135="","",B135)</f>
        <v/>
      </c>
      <c r="AW135" s="17"/>
      <c r="AX135" s="15"/>
      <c r="AY135" s="15"/>
      <c r="BG135" s="2"/>
      <c r="BH135" s="2"/>
      <c r="BI135" s="2"/>
      <c r="BX135" s="5"/>
      <c r="BY135" s="5"/>
      <c r="BZ135" s="5"/>
      <c r="CA135" s="5"/>
      <c r="CB135" s="5"/>
      <c r="CC135" s="5"/>
      <c r="CD135" s="5"/>
      <c r="CE135" s="5"/>
      <c r="CF135" s="2"/>
      <c r="CG135" s="2"/>
    </row>
    <row r="136" spans="2:85" ht="12.6" customHeight="1" x14ac:dyDescent="0.25">
      <c r="B136" s="232"/>
      <c r="C136" s="329"/>
      <c r="D136" s="329"/>
      <c r="E136" s="329"/>
      <c r="F136" s="329"/>
      <c r="G136" s="329"/>
      <c r="H136" s="329"/>
      <c r="I136" s="329"/>
      <c r="J136" s="329"/>
      <c r="K136" s="329"/>
      <c r="L136" s="329"/>
      <c r="M136" s="329"/>
      <c r="N136" s="329"/>
      <c r="O136" s="329"/>
      <c r="P136" s="329"/>
      <c r="Q136" s="329"/>
      <c r="R136" s="329"/>
      <c r="S136" s="329"/>
      <c r="T136" s="330"/>
      <c r="U136" s="358"/>
      <c r="V136" s="359"/>
      <c r="W136" s="130"/>
      <c r="X136" s="131"/>
      <c r="Y136" s="132"/>
      <c r="Z136" s="322"/>
      <c r="AA136" s="244"/>
      <c r="AB136" s="244"/>
      <c r="AC136" s="244"/>
      <c r="AD136" s="17"/>
      <c r="AE136" s="17"/>
      <c r="AF136" s="17"/>
      <c r="AG136" s="17"/>
      <c r="AH136" s="17"/>
      <c r="AI136" s="17"/>
      <c r="AJ136" s="17"/>
      <c r="AK136" s="17"/>
      <c r="AL136" s="17"/>
      <c r="AM136" s="17"/>
      <c r="AN136" s="17"/>
      <c r="AO136" s="17"/>
      <c r="AP136" s="17"/>
      <c r="AQ136" s="17"/>
      <c r="AR136" s="17"/>
      <c r="AS136" s="244"/>
      <c r="AT136" s="244"/>
      <c r="AU136" s="244"/>
      <c r="AV136" s="244"/>
      <c r="AW136" s="17"/>
      <c r="AX136" s="15"/>
      <c r="AY136" s="15"/>
      <c r="BG136" s="2"/>
      <c r="BH136" s="2"/>
      <c r="BI136" s="2"/>
      <c r="BX136" s="5"/>
      <c r="BY136" s="5"/>
      <c r="BZ136" s="5"/>
      <c r="CA136" s="5"/>
      <c r="CB136" s="5"/>
      <c r="CC136" s="5"/>
      <c r="CD136" s="5"/>
      <c r="CE136" s="5"/>
      <c r="CF136" s="2"/>
      <c r="CG136" s="2"/>
    </row>
    <row r="137" spans="2:85" ht="12.6" customHeight="1" x14ac:dyDescent="0.25">
      <c r="B137" s="232" t="s">
        <v>49</v>
      </c>
      <c r="C137" s="329"/>
      <c r="D137" s="329"/>
      <c r="E137" s="329"/>
      <c r="F137" s="329"/>
      <c r="G137" s="329"/>
      <c r="H137" s="329"/>
      <c r="I137" s="329"/>
      <c r="J137" s="329"/>
      <c r="K137" s="329"/>
      <c r="L137" s="329"/>
      <c r="M137" s="329"/>
      <c r="N137" s="329"/>
      <c r="O137" s="329"/>
      <c r="P137" s="329"/>
      <c r="Q137" s="329"/>
      <c r="R137" s="329"/>
      <c r="S137" s="329"/>
      <c r="T137" s="330"/>
      <c r="U137" s="354"/>
      <c r="V137" s="355"/>
      <c r="W137" s="130"/>
      <c r="X137" s="131"/>
      <c r="Y137" s="132"/>
      <c r="Z137" s="322" t="str">
        <f>IF(OR(B137="Pas de travaux supplémentaires non programmés",B137="-",SUM(AA137:AB137)&gt;0),"",MAX(Z$15:Z136)+1)</f>
        <v/>
      </c>
      <c r="AA137" s="244" t="str">
        <f>IF(U137=Récap!$P$112,MAX(AA$15:AA137)+1,"")</f>
        <v/>
      </c>
      <c r="AB137" s="244" t="str">
        <f>IF(U137=Récap!$P$113,MAX(AB$15:AB137)+1,"")</f>
        <v/>
      </c>
      <c r="AC137" s="244" t="str">
        <f t="shared" ref="AC137" si="90">B137</f>
        <v>-</v>
      </c>
      <c r="AD137" s="17"/>
      <c r="AE137" s="17"/>
      <c r="AF137" s="17"/>
      <c r="AG137" s="17"/>
      <c r="AH137" s="17"/>
      <c r="AI137" s="17"/>
      <c r="AJ137" s="17"/>
      <c r="AK137" s="17"/>
      <c r="AL137" s="17"/>
      <c r="AM137" s="17"/>
      <c r="AN137" s="17"/>
      <c r="AO137" s="17"/>
      <c r="AP137" s="17"/>
      <c r="AQ137" s="17"/>
      <c r="AR137" s="17"/>
      <c r="AS137" s="244" t="str">
        <f>IF(AND(SUM(AA137:AB138)=0,OR(W138=$AS$15,W137=$AS$15)),MAX(AS$15:AS136)+1,"")</f>
        <v/>
      </c>
      <c r="AT137" s="244" t="str">
        <f>IF(AS137="","",B137)</f>
        <v/>
      </c>
      <c r="AU137" s="244" t="str">
        <f>IF(AND(SUM(AA137:AB138)=0,OR(W137=$AU$15,W138=$AU$15)),MAX(AU$15:AU136)+1,"")</f>
        <v/>
      </c>
      <c r="AV137" s="244" t="str">
        <f>IF(AU137="","",B137)</f>
        <v/>
      </c>
      <c r="AW137" s="17"/>
      <c r="AX137" s="15"/>
      <c r="AY137" s="15"/>
      <c r="BG137" s="2"/>
      <c r="BH137" s="2"/>
      <c r="BI137" s="2"/>
      <c r="BX137" s="5"/>
      <c r="BY137" s="5"/>
      <c r="BZ137" s="5"/>
      <c r="CA137" s="5"/>
      <c r="CB137" s="5"/>
      <c r="CC137" s="5"/>
      <c r="CD137" s="5"/>
      <c r="CE137" s="5"/>
      <c r="CF137" s="2"/>
      <c r="CG137" s="2"/>
    </row>
    <row r="138" spans="2:85" ht="12.6" customHeight="1" x14ac:dyDescent="0.25">
      <c r="B138" s="232"/>
      <c r="C138" s="329"/>
      <c r="D138" s="329"/>
      <c r="E138" s="329"/>
      <c r="F138" s="329"/>
      <c r="G138" s="329"/>
      <c r="H138" s="329"/>
      <c r="I138" s="329"/>
      <c r="J138" s="329"/>
      <c r="K138" s="329"/>
      <c r="L138" s="329"/>
      <c r="M138" s="329"/>
      <c r="N138" s="329"/>
      <c r="O138" s="329"/>
      <c r="P138" s="329"/>
      <c r="Q138" s="329"/>
      <c r="R138" s="329"/>
      <c r="S138" s="329"/>
      <c r="T138" s="330"/>
      <c r="U138" s="358"/>
      <c r="V138" s="359"/>
      <c r="W138" s="130"/>
      <c r="X138" s="131"/>
      <c r="Y138" s="132"/>
      <c r="Z138" s="322"/>
      <c r="AA138" s="244"/>
      <c r="AB138" s="244"/>
      <c r="AC138" s="244"/>
      <c r="AD138" s="17"/>
      <c r="AE138" s="17"/>
      <c r="AF138" s="17"/>
      <c r="AG138" s="17"/>
      <c r="AH138" s="17"/>
      <c r="AI138" s="17"/>
      <c r="AJ138" s="17"/>
      <c r="AK138" s="17"/>
      <c r="AL138" s="17"/>
      <c r="AM138" s="17"/>
      <c r="AN138" s="17"/>
      <c r="AO138" s="17"/>
      <c r="AP138" s="17"/>
      <c r="AQ138" s="17"/>
      <c r="AR138" s="17"/>
      <c r="AS138" s="244"/>
      <c r="AT138" s="244"/>
      <c r="AU138" s="244"/>
      <c r="AV138" s="244"/>
      <c r="AW138" s="17"/>
      <c r="AX138" s="15"/>
      <c r="AY138" s="15"/>
      <c r="BG138" s="2"/>
      <c r="BH138" s="2"/>
      <c r="BI138" s="2"/>
      <c r="BX138" s="5"/>
      <c r="BY138" s="5"/>
      <c r="BZ138" s="5"/>
      <c r="CA138" s="5"/>
      <c r="CB138" s="5"/>
      <c r="CC138" s="5"/>
      <c r="CD138" s="5"/>
      <c r="CE138" s="5"/>
      <c r="CF138" s="2"/>
      <c r="CG138" s="2"/>
    </row>
    <row r="139" spans="2:85" ht="12.6" customHeight="1" x14ac:dyDescent="0.25">
      <c r="B139" s="232" t="s">
        <v>49</v>
      </c>
      <c r="C139" s="329"/>
      <c r="D139" s="329"/>
      <c r="E139" s="329"/>
      <c r="F139" s="329"/>
      <c r="G139" s="329"/>
      <c r="H139" s="329"/>
      <c r="I139" s="329"/>
      <c r="J139" s="329"/>
      <c r="K139" s="329"/>
      <c r="L139" s="329"/>
      <c r="M139" s="329"/>
      <c r="N139" s="329"/>
      <c r="O139" s="329"/>
      <c r="P139" s="329"/>
      <c r="Q139" s="329"/>
      <c r="R139" s="329"/>
      <c r="S139" s="329"/>
      <c r="T139" s="330"/>
      <c r="U139" s="354"/>
      <c r="V139" s="355"/>
      <c r="W139" s="130"/>
      <c r="X139" s="131"/>
      <c r="Y139" s="132"/>
      <c r="Z139" s="322" t="str">
        <f>IF(OR(B139="Pas de travaux supplémentaires non programmés",B139="-",SUM(AA139:AB139)&gt;0),"",MAX(Z$15:Z138)+1)</f>
        <v/>
      </c>
      <c r="AA139" s="244" t="str">
        <f>IF(U139=Récap!$P$112,MAX(AA$15:AA139)+1,"")</f>
        <v/>
      </c>
      <c r="AB139" s="244" t="str">
        <f>IF(U139=Récap!$P$113,MAX(AB$15:AB139)+1,"")</f>
        <v/>
      </c>
      <c r="AC139" s="244" t="str">
        <f t="shared" ref="AC139" si="91">B139</f>
        <v>-</v>
      </c>
      <c r="AD139" s="17"/>
      <c r="AE139" s="17"/>
      <c r="AF139" s="17"/>
      <c r="AG139" s="17"/>
      <c r="AH139" s="17"/>
      <c r="AI139" s="17"/>
      <c r="AJ139" s="17"/>
      <c r="AK139" s="17"/>
      <c r="AL139" s="17"/>
      <c r="AM139" s="17"/>
      <c r="AN139" s="17"/>
      <c r="AO139" s="17"/>
      <c r="AP139" s="17"/>
      <c r="AQ139" s="17"/>
      <c r="AR139" s="17"/>
      <c r="AS139" s="244" t="str">
        <f>IF(AND(SUM(AA139:AB140)=0,OR(W140=$AS$15,W139=$AS$15)),MAX(AS$15:AS138)+1,"")</f>
        <v/>
      </c>
      <c r="AT139" s="244" t="str">
        <f>IF(AS139="","",B139)</f>
        <v/>
      </c>
      <c r="AU139" s="244" t="str">
        <f>IF(AND(SUM(AA139:AB140)=0,OR(W139=$AU$15,W140=$AU$15)),MAX(AU$15:AU138)+1,"")</f>
        <v/>
      </c>
      <c r="AV139" s="244" t="str">
        <f>IF(AU139="","",B139)</f>
        <v/>
      </c>
      <c r="AW139" s="17"/>
      <c r="AX139" s="15"/>
      <c r="AY139" s="15"/>
      <c r="BG139" s="2"/>
      <c r="BH139" s="2"/>
      <c r="BI139" s="2"/>
      <c r="BX139" s="5"/>
      <c r="BY139" s="5"/>
      <c r="BZ139" s="5"/>
      <c r="CA139" s="5"/>
      <c r="CB139" s="5"/>
      <c r="CC139" s="5"/>
      <c r="CD139" s="5"/>
      <c r="CE139" s="5"/>
      <c r="CF139" s="2"/>
      <c r="CG139" s="2"/>
    </row>
    <row r="140" spans="2:85" ht="12.6" customHeight="1" x14ac:dyDescent="0.25">
      <c r="B140" s="232"/>
      <c r="C140" s="329"/>
      <c r="D140" s="329"/>
      <c r="E140" s="329"/>
      <c r="F140" s="329"/>
      <c r="G140" s="329"/>
      <c r="H140" s="329"/>
      <c r="I140" s="329"/>
      <c r="J140" s="329"/>
      <c r="K140" s="329"/>
      <c r="L140" s="329"/>
      <c r="M140" s="329"/>
      <c r="N140" s="329"/>
      <c r="O140" s="329"/>
      <c r="P140" s="329"/>
      <c r="Q140" s="329"/>
      <c r="R140" s="329"/>
      <c r="S140" s="329"/>
      <c r="T140" s="330"/>
      <c r="U140" s="358"/>
      <c r="V140" s="359"/>
      <c r="W140" s="130"/>
      <c r="X140" s="131"/>
      <c r="Y140" s="132"/>
      <c r="Z140" s="322"/>
      <c r="AA140" s="244"/>
      <c r="AB140" s="244"/>
      <c r="AC140" s="244"/>
      <c r="AD140" s="17"/>
      <c r="AE140" s="17"/>
      <c r="AF140" s="17"/>
      <c r="AG140" s="17"/>
      <c r="AH140" s="17"/>
      <c r="AI140" s="17"/>
      <c r="AJ140" s="17"/>
      <c r="AK140" s="17"/>
      <c r="AL140" s="17"/>
      <c r="AM140" s="17"/>
      <c r="AN140" s="17"/>
      <c r="AO140" s="17"/>
      <c r="AP140" s="17"/>
      <c r="AQ140" s="17"/>
      <c r="AR140" s="17"/>
      <c r="AS140" s="244"/>
      <c r="AT140" s="244"/>
      <c r="AU140" s="244"/>
      <c r="AV140" s="244"/>
      <c r="AW140" s="17"/>
      <c r="AX140" s="15"/>
      <c r="AY140" s="15"/>
      <c r="BG140" s="2"/>
      <c r="BH140" s="2"/>
      <c r="BI140" s="2"/>
      <c r="BX140" s="5"/>
      <c r="BY140" s="5"/>
      <c r="BZ140" s="5"/>
      <c r="CA140" s="5"/>
      <c r="CB140" s="5"/>
      <c r="CC140" s="5"/>
      <c r="CD140" s="5"/>
      <c r="CE140" s="5"/>
      <c r="CF140" s="2"/>
      <c r="CG140" s="2"/>
    </row>
    <row r="141" spans="2:85" ht="12.6" customHeight="1" x14ac:dyDescent="0.25">
      <c r="B141" s="232" t="s">
        <v>49</v>
      </c>
      <c r="C141" s="329"/>
      <c r="D141" s="329"/>
      <c r="E141" s="329"/>
      <c r="F141" s="329"/>
      <c r="G141" s="329"/>
      <c r="H141" s="329"/>
      <c r="I141" s="329"/>
      <c r="J141" s="329"/>
      <c r="K141" s="329"/>
      <c r="L141" s="329"/>
      <c r="M141" s="329"/>
      <c r="N141" s="329"/>
      <c r="O141" s="329"/>
      <c r="P141" s="329"/>
      <c r="Q141" s="329"/>
      <c r="R141" s="329"/>
      <c r="S141" s="329"/>
      <c r="T141" s="330"/>
      <c r="U141" s="354"/>
      <c r="V141" s="355"/>
      <c r="W141" s="130"/>
      <c r="X141" s="131"/>
      <c r="Y141" s="132"/>
      <c r="Z141" s="322" t="str">
        <f>IF(OR(B141="Pas de travaux supplémentaires non programmés",B141="-",SUM(AA141:AB141)&gt;0),"",MAX(Z$15:Z140)+1)</f>
        <v/>
      </c>
      <c r="AA141" s="244" t="str">
        <f>IF(U141=Récap!$P$112,MAX(AA$15:AA141)+1,"")</f>
        <v/>
      </c>
      <c r="AB141" s="244" t="str">
        <f>IF(U141=Récap!$P$113,MAX(AB$15:AB141)+1,"")</f>
        <v/>
      </c>
      <c r="AC141" s="244" t="str">
        <f t="shared" ref="AC141" si="92">B141</f>
        <v>-</v>
      </c>
      <c r="AD141" s="17"/>
      <c r="AE141" s="17"/>
      <c r="AF141" s="17"/>
      <c r="AG141" s="17"/>
      <c r="AH141" s="17"/>
      <c r="AI141" s="17"/>
      <c r="AJ141" s="17"/>
      <c r="AK141" s="17"/>
      <c r="AL141" s="17"/>
      <c r="AM141" s="17"/>
      <c r="AN141" s="17"/>
      <c r="AO141" s="17"/>
      <c r="AP141" s="17"/>
      <c r="AQ141" s="17"/>
      <c r="AR141" s="17"/>
      <c r="AS141" s="244" t="str">
        <f>IF(AND(SUM(AA141:AB142)=0,OR(W142=$AS$15,W141=$AS$15)),MAX(AS$15:AS140)+1,"")</f>
        <v/>
      </c>
      <c r="AT141" s="244" t="str">
        <f>IF(AS141="","",B141)</f>
        <v/>
      </c>
      <c r="AU141" s="244" t="str">
        <f>IF(AND(SUM(AA141:AB142)=0,OR(W141=$AU$15,W142=$AU$15)),MAX(AU$15:AU140)+1,"")</f>
        <v/>
      </c>
      <c r="AV141" s="244" t="str">
        <f>IF(AU141="","",B141)</f>
        <v/>
      </c>
      <c r="AW141" s="17"/>
      <c r="AX141" s="15"/>
      <c r="AY141" s="15"/>
      <c r="BG141" s="2"/>
      <c r="BH141" s="2"/>
      <c r="BI141" s="2"/>
      <c r="BX141" s="5"/>
      <c r="BY141" s="5"/>
      <c r="BZ141" s="5"/>
      <c r="CA141" s="5"/>
      <c r="CB141" s="5"/>
      <c r="CC141" s="5"/>
      <c r="CD141" s="5"/>
      <c r="CE141" s="5"/>
      <c r="CF141" s="2"/>
      <c r="CG141" s="2"/>
    </row>
    <row r="142" spans="2:85" ht="12.6" customHeight="1" x14ac:dyDescent="0.25">
      <c r="B142" s="232"/>
      <c r="C142" s="329"/>
      <c r="D142" s="329"/>
      <c r="E142" s="329"/>
      <c r="F142" s="329"/>
      <c r="G142" s="329"/>
      <c r="H142" s="329"/>
      <c r="I142" s="329"/>
      <c r="J142" s="329"/>
      <c r="K142" s="329"/>
      <c r="L142" s="329"/>
      <c r="M142" s="329"/>
      <c r="N142" s="329"/>
      <c r="O142" s="329"/>
      <c r="P142" s="329"/>
      <c r="Q142" s="329"/>
      <c r="R142" s="329"/>
      <c r="S142" s="329"/>
      <c r="T142" s="330"/>
      <c r="U142" s="358"/>
      <c r="V142" s="359"/>
      <c r="W142" s="130"/>
      <c r="X142" s="131"/>
      <c r="Y142" s="132"/>
      <c r="Z142" s="322"/>
      <c r="AA142" s="244"/>
      <c r="AB142" s="244"/>
      <c r="AC142" s="244"/>
      <c r="AD142" s="17"/>
      <c r="AE142" s="17"/>
      <c r="AF142" s="17"/>
      <c r="AG142" s="17"/>
      <c r="AH142" s="17"/>
      <c r="AI142" s="17"/>
      <c r="AJ142" s="17"/>
      <c r="AK142" s="17"/>
      <c r="AL142" s="17"/>
      <c r="AM142" s="17"/>
      <c r="AN142" s="17"/>
      <c r="AO142" s="17"/>
      <c r="AP142" s="17"/>
      <c r="AQ142" s="17"/>
      <c r="AR142" s="17"/>
      <c r="AS142" s="244"/>
      <c r="AT142" s="244"/>
      <c r="AU142" s="244"/>
      <c r="AV142" s="244"/>
      <c r="AW142" s="17"/>
      <c r="AX142" s="15"/>
      <c r="AY142" s="15"/>
      <c r="BG142" s="2"/>
      <c r="BH142" s="2"/>
      <c r="BI142" s="2"/>
      <c r="BX142" s="5"/>
      <c r="BY142" s="5"/>
      <c r="BZ142" s="5"/>
      <c r="CA142" s="5"/>
      <c r="CB142" s="5"/>
      <c r="CC142" s="5"/>
      <c r="CD142" s="5"/>
      <c r="CE142" s="5"/>
      <c r="CF142" s="2"/>
      <c r="CG142" s="2"/>
    </row>
    <row r="143" spans="2:85" ht="12.6" customHeight="1" x14ac:dyDescent="0.25">
      <c r="B143" s="232" t="s">
        <v>49</v>
      </c>
      <c r="C143" s="329"/>
      <c r="D143" s="329"/>
      <c r="E143" s="329"/>
      <c r="F143" s="329"/>
      <c r="G143" s="329"/>
      <c r="H143" s="329"/>
      <c r="I143" s="329"/>
      <c r="J143" s="329"/>
      <c r="K143" s="329"/>
      <c r="L143" s="329"/>
      <c r="M143" s="329"/>
      <c r="N143" s="329"/>
      <c r="O143" s="329"/>
      <c r="P143" s="329"/>
      <c r="Q143" s="329"/>
      <c r="R143" s="329"/>
      <c r="S143" s="329"/>
      <c r="T143" s="330"/>
      <c r="U143" s="354"/>
      <c r="V143" s="355"/>
      <c r="W143" s="130"/>
      <c r="X143" s="131"/>
      <c r="Y143" s="132"/>
      <c r="Z143" s="322" t="str">
        <f>IF(OR(B143="Pas de travaux supplémentaires non programmés",B143="-",SUM(AA143:AB143)&gt;0),"",MAX(Z$15:Z142)+1)</f>
        <v/>
      </c>
      <c r="AA143" s="244" t="str">
        <f>IF(U143=Récap!$P$112,MAX(AA$15:AA143)+1,"")</f>
        <v/>
      </c>
      <c r="AB143" s="244" t="str">
        <f>IF(U143=Récap!$P$113,MAX(AB$15:AB143)+1,"")</f>
        <v/>
      </c>
      <c r="AC143" s="244" t="str">
        <f t="shared" ref="AC143" si="93">B143</f>
        <v>-</v>
      </c>
      <c r="AD143" s="17"/>
      <c r="AE143" s="17"/>
      <c r="AF143" s="17"/>
      <c r="AG143" s="17"/>
      <c r="AH143" s="17"/>
      <c r="AI143" s="17"/>
      <c r="AJ143" s="17"/>
      <c r="AK143" s="17"/>
      <c r="AL143" s="17"/>
      <c r="AM143" s="17"/>
      <c r="AN143" s="17"/>
      <c r="AO143" s="17"/>
      <c r="AP143" s="17"/>
      <c r="AQ143" s="17"/>
      <c r="AR143" s="17"/>
      <c r="AS143" s="244" t="str">
        <f>IF(AND(SUM(AA143:AB144)=0,OR(W144=$AS$15,W143=$AS$15)),MAX(AS$15:AS142)+1,"")</f>
        <v/>
      </c>
      <c r="AT143" s="244" t="str">
        <f>IF(AS143="","",B143)</f>
        <v/>
      </c>
      <c r="AU143" s="244" t="str">
        <f>IF(AND(SUM(AA143:AB144)=0,OR(W143=$AU$15,W144=$AU$15)),MAX(AU$15:AU142)+1,"")</f>
        <v/>
      </c>
      <c r="AV143" s="244" t="str">
        <f>IF(AU143="","",B143)</f>
        <v/>
      </c>
      <c r="AW143" s="17"/>
      <c r="AX143" s="15"/>
      <c r="AY143" s="15"/>
      <c r="BG143" s="2"/>
      <c r="BH143" s="2"/>
      <c r="BI143" s="2"/>
      <c r="BX143" s="5"/>
      <c r="BY143" s="5"/>
      <c r="BZ143" s="5"/>
      <c r="CA143" s="5"/>
      <c r="CB143" s="5"/>
      <c r="CC143" s="5"/>
      <c r="CD143" s="5"/>
      <c r="CE143" s="5"/>
      <c r="CF143" s="2"/>
      <c r="CG143" s="2"/>
    </row>
    <row r="144" spans="2:85" ht="12.6" customHeight="1" x14ac:dyDescent="0.25">
      <c r="B144" s="232"/>
      <c r="C144" s="329"/>
      <c r="D144" s="329"/>
      <c r="E144" s="329"/>
      <c r="F144" s="329"/>
      <c r="G144" s="329"/>
      <c r="H144" s="329"/>
      <c r="I144" s="329"/>
      <c r="J144" s="329"/>
      <c r="K144" s="329"/>
      <c r="L144" s="329"/>
      <c r="M144" s="329"/>
      <c r="N144" s="329"/>
      <c r="O144" s="329"/>
      <c r="P144" s="329"/>
      <c r="Q144" s="329"/>
      <c r="R144" s="329"/>
      <c r="S144" s="329"/>
      <c r="T144" s="330"/>
      <c r="U144" s="358"/>
      <c r="V144" s="359"/>
      <c r="W144" s="130"/>
      <c r="X144" s="131"/>
      <c r="Y144" s="132"/>
      <c r="Z144" s="322"/>
      <c r="AA144" s="244"/>
      <c r="AB144" s="244"/>
      <c r="AC144" s="244"/>
      <c r="AD144" s="17"/>
      <c r="AE144" s="17"/>
      <c r="AF144" s="17"/>
      <c r="AG144" s="17"/>
      <c r="AH144" s="17"/>
      <c r="AI144" s="17"/>
      <c r="AJ144" s="17"/>
      <c r="AK144" s="17"/>
      <c r="AL144" s="17"/>
      <c r="AM144" s="17"/>
      <c r="AN144" s="17"/>
      <c r="AO144" s="17"/>
      <c r="AP144" s="17"/>
      <c r="AQ144" s="17"/>
      <c r="AR144" s="17"/>
      <c r="AS144" s="244"/>
      <c r="AT144" s="244"/>
      <c r="AU144" s="244"/>
      <c r="AV144" s="244"/>
      <c r="AW144" s="17"/>
      <c r="AX144" s="15"/>
      <c r="AY144" s="15"/>
      <c r="BG144" s="2"/>
      <c r="BH144" s="2"/>
      <c r="BI144" s="2"/>
      <c r="BX144" s="5"/>
      <c r="BY144" s="5"/>
      <c r="BZ144" s="5"/>
      <c r="CA144" s="5"/>
      <c r="CB144" s="5"/>
      <c r="CC144" s="5"/>
      <c r="CD144" s="5"/>
      <c r="CE144" s="5"/>
      <c r="CF144" s="2"/>
      <c r="CG144" s="2"/>
    </row>
    <row r="145" spans="1:85" ht="12.6" customHeight="1" x14ac:dyDescent="0.25">
      <c r="B145" s="232" t="s">
        <v>49</v>
      </c>
      <c r="C145" s="329"/>
      <c r="D145" s="329"/>
      <c r="E145" s="329"/>
      <c r="F145" s="329"/>
      <c r="G145" s="329"/>
      <c r="H145" s="329"/>
      <c r="I145" s="329"/>
      <c r="J145" s="329"/>
      <c r="K145" s="329"/>
      <c r="L145" s="329"/>
      <c r="M145" s="329"/>
      <c r="N145" s="329"/>
      <c r="O145" s="329"/>
      <c r="P145" s="329"/>
      <c r="Q145" s="329"/>
      <c r="R145" s="329"/>
      <c r="S145" s="329"/>
      <c r="T145" s="330"/>
      <c r="U145" s="354"/>
      <c r="V145" s="355"/>
      <c r="W145" s="130"/>
      <c r="X145" s="131"/>
      <c r="Y145" s="132"/>
      <c r="Z145" s="322" t="str">
        <f>IF(OR(B145="Pas de travaux supplémentaires non programmés",B145="-",SUM(AA145:AB145)&gt;0),"",MAX(Z$15:Z144)+1)</f>
        <v/>
      </c>
      <c r="AA145" s="244" t="str">
        <f>IF(U145=Récap!$P$112,MAX(AA$15:AA145)+1,"")</f>
        <v/>
      </c>
      <c r="AB145" s="244" t="str">
        <f>IF(U145=Récap!$P$113,MAX(AB$15:AB145)+1,"")</f>
        <v/>
      </c>
      <c r="AC145" s="244" t="str">
        <f t="shared" ref="AC145" si="94">B145</f>
        <v>-</v>
      </c>
      <c r="AD145" s="17"/>
      <c r="AE145" s="17"/>
      <c r="AF145" s="17"/>
      <c r="AG145" s="17"/>
      <c r="AH145" s="17"/>
      <c r="AI145" s="17"/>
      <c r="AJ145" s="17"/>
      <c r="AK145" s="17"/>
      <c r="AL145" s="17"/>
      <c r="AM145" s="17"/>
      <c r="AN145" s="17"/>
      <c r="AO145" s="17"/>
      <c r="AP145" s="17"/>
      <c r="AQ145" s="17"/>
      <c r="AR145" s="17"/>
      <c r="AS145" s="244" t="str">
        <f>IF(AND(SUM(AA145:AB146)=0,OR(W146=$AS$15,W145=$AS$15)),MAX(AS$15:AS144)+1,"")</f>
        <v/>
      </c>
      <c r="AT145" s="244" t="str">
        <f>IF(AS145="","",B145)</f>
        <v/>
      </c>
      <c r="AU145" s="244" t="str">
        <f>IF(AND(SUM(AA145:AB146)=0,OR(W145=$AU$15,W146=$AU$15)),MAX(AU$15:AU144)+1,"")</f>
        <v/>
      </c>
      <c r="AV145" s="244" t="str">
        <f>IF(AU145="","",B145)</f>
        <v/>
      </c>
      <c r="AW145" s="17"/>
      <c r="AX145" s="15"/>
      <c r="AY145" s="15"/>
      <c r="BG145" s="2"/>
      <c r="BH145" s="2"/>
      <c r="BI145" s="2"/>
      <c r="BX145" s="5"/>
      <c r="BY145" s="5"/>
      <c r="BZ145" s="5"/>
      <c r="CA145" s="5"/>
      <c r="CB145" s="5"/>
      <c r="CC145" s="5"/>
      <c r="CD145" s="5"/>
      <c r="CE145" s="5"/>
      <c r="CF145" s="2"/>
      <c r="CG145" s="2"/>
    </row>
    <row r="146" spans="1:85" ht="12.6" customHeight="1" x14ac:dyDescent="0.25">
      <c r="B146" s="232"/>
      <c r="C146" s="329"/>
      <c r="D146" s="329"/>
      <c r="E146" s="329"/>
      <c r="F146" s="329"/>
      <c r="G146" s="329"/>
      <c r="H146" s="329"/>
      <c r="I146" s="329"/>
      <c r="J146" s="329"/>
      <c r="K146" s="329"/>
      <c r="L146" s="329"/>
      <c r="M146" s="329"/>
      <c r="N146" s="329"/>
      <c r="O146" s="329"/>
      <c r="P146" s="329"/>
      <c r="Q146" s="329"/>
      <c r="R146" s="329"/>
      <c r="S146" s="329"/>
      <c r="T146" s="330"/>
      <c r="U146" s="358"/>
      <c r="V146" s="359"/>
      <c r="W146" s="130"/>
      <c r="X146" s="131"/>
      <c r="Y146" s="132"/>
      <c r="Z146" s="322"/>
      <c r="AA146" s="244"/>
      <c r="AB146" s="244"/>
      <c r="AC146" s="244"/>
      <c r="AD146" s="17"/>
      <c r="AE146" s="17"/>
      <c r="AF146" s="17"/>
      <c r="AG146" s="17"/>
      <c r="AH146" s="17"/>
      <c r="AI146" s="17"/>
      <c r="AJ146" s="17"/>
      <c r="AK146" s="17"/>
      <c r="AL146" s="17"/>
      <c r="AM146" s="17"/>
      <c r="AN146" s="17"/>
      <c r="AO146" s="17"/>
      <c r="AP146" s="17"/>
      <c r="AQ146" s="17"/>
      <c r="AR146" s="17"/>
      <c r="AS146" s="244"/>
      <c r="AT146" s="244"/>
      <c r="AU146" s="244"/>
      <c r="AV146" s="244"/>
      <c r="AW146" s="17"/>
      <c r="AX146" s="15"/>
      <c r="AY146" s="15"/>
      <c r="BG146" s="2"/>
      <c r="BH146" s="2"/>
      <c r="BI146" s="2"/>
      <c r="BX146" s="5"/>
      <c r="BY146" s="5"/>
      <c r="BZ146" s="5"/>
      <c r="CA146" s="5"/>
      <c r="CB146" s="5"/>
      <c r="CC146" s="5"/>
      <c r="CD146" s="5"/>
      <c r="CE146" s="5"/>
      <c r="CF146" s="2"/>
      <c r="CG146" s="2"/>
    </row>
    <row r="147" spans="1:85" ht="12.6" customHeight="1" x14ac:dyDescent="0.25">
      <c r="B147" s="232" t="s">
        <v>49</v>
      </c>
      <c r="C147" s="329"/>
      <c r="D147" s="329"/>
      <c r="E147" s="329"/>
      <c r="F147" s="329"/>
      <c r="G147" s="329"/>
      <c r="H147" s="329"/>
      <c r="I147" s="329"/>
      <c r="J147" s="329"/>
      <c r="K147" s="329"/>
      <c r="L147" s="329"/>
      <c r="M147" s="329"/>
      <c r="N147" s="329"/>
      <c r="O147" s="329"/>
      <c r="P147" s="329"/>
      <c r="Q147" s="329"/>
      <c r="R147" s="329"/>
      <c r="S147" s="329"/>
      <c r="T147" s="330"/>
      <c r="U147" s="354"/>
      <c r="V147" s="355"/>
      <c r="W147" s="130"/>
      <c r="X147" s="131"/>
      <c r="Y147" s="132"/>
      <c r="Z147" s="322" t="str">
        <f>IF(OR(B147="Pas de travaux supplémentaires non programmés",B147="-",SUM(AA147:AB147)&gt;0),"",MAX(Z$15:Z146)+1)</f>
        <v/>
      </c>
      <c r="AA147" s="244" t="str">
        <f>IF(U147=Récap!$P$112,MAX(AA$15:AA147)+1,"")</f>
        <v/>
      </c>
      <c r="AB147" s="244" t="str">
        <f>IF(U147=Récap!$P$113,MAX(AB$15:AB147)+1,"")</f>
        <v/>
      </c>
      <c r="AC147" s="244" t="str">
        <f t="shared" ref="AC147" si="95">B147</f>
        <v>-</v>
      </c>
      <c r="AD147" s="17"/>
      <c r="AE147" s="17"/>
      <c r="AF147" s="17"/>
      <c r="AG147" s="17"/>
      <c r="AH147" s="17"/>
      <c r="AI147" s="17"/>
      <c r="AJ147" s="17"/>
      <c r="AK147" s="17"/>
      <c r="AL147" s="17"/>
      <c r="AM147" s="17"/>
      <c r="AN147" s="17"/>
      <c r="AO147" s="17"/>
      <c r="AP147" s="17"/>
      <c r="AQ147" s="17"/>
      <c r="AR147" s="17"/>
      <c r="AS147" s="244" t="str">
        <f>IF(AND(SUM(AA147:AB148)=0,OR(W148=$AS$15,W147=$AS$15)),MAX(AS$15:AS146)+1,"")</f>
        <v/>
      </c>
      <c r="AT147" s="244" t="str">
        <f>IF(AS147="","",B147)</f>
        <v/>
      </c>
      <c r="AU147" s="244" t="str">
        <f>IF(AND(SUM(AA147:AB148)=0,OR(W147=$AU$15,W148=$AU$15)),MAX(AU$15:AU146)+1,"")</f>
        <v/>
      </c>
      <c r="AV147" s="244" t="str">
        <f>IF(AU147="","",B147)</f>
        <v/>
      </c>
      <c r="AW147" s="17"/>
      <c r="AX147" s="15"/>
      <c r="AY147" s="15"/>
      <c r="BG147" s="2"/>
      <c r="BH147" s="2"/>
      <c r="BI147" s="2"/>
      <c r="BX147" s="5"/>
      <c r="BY147" s="5"/>
      <c r="BZ147" s="5"/>
      <c r="CA147" s="5"/>
      <c r="CB147" s="5"/>
      <c r="CC147" s="5"/>
      <c r="CD147" s="5"/>
      <c r="CE147" s="5"/>
      <c r="CF147" s="2"/>
      <c r="CG147" s="2"/>
    </row>
    <row r="148" spans="1:85" ht="12.6" customHeight="1" x14ac:dyDescent="0.25">
      <c r="B148" s="232"/>
      <c r="C148" s="329"/>
      <c r="D148" s="329"/>
      <c r="E148" s="329"/>
      <c r="F148" s="329"/>
      <c r="G148" s="329"/>
      <c r="H148" s="329"/>
      <c r="I148" s="329"/>
      <c r="J148" s="329"/>
      <c r="K148" s="329"/>
      <c r="L148" s="329"/>
      <c r="M148" s="329"/>
      <c r="N148" s="329"/>
      <c r="O148" s="329"/>
      <c r="P148" s="329"/>
      <c r="Q148" s="329"/>
      <c r="R148" s="329"/>
      <c r="S148" s="329"/>
      <c r="T148" s="330"/>
      <c r="U148" s="358"/>
      <c r="V148" s="359"/>
      <c r="W148" s="130"/>
      <c r="X148" s="131"/>
      <c r="Y148" s="132"/>
      <c r="Z148" s="322"/>
      <c r="AA148" s="244"/>
      <c r="AB148" s="244"/>
      <c r="AC148" s="244"/>
      <c r="AD148" s="17"/>
      <c r="AE148" s="17"/>
      <c r="AF148" s="17"/>
      <c r="AG148" s="17"/>
      <c r="AH148" s="17"/>
      <c r="AI148" s="17"/>
      <c r="AJ148" s="17"/>
      <c r="AK148" s="17"/>
      <c r="AL148" s="17"/>
      <c r="AM148" s="17"/>
      <c r="AN148" s="17"/>
      <c r="AO148" s="17"/>
      <c r="AP148" s="17"/>
      <c r="AQ148" s="17"/>
      <c r="AR148" s="17"/>
      <c r="AS148" s="244"/>
      <c r="AT148" s="244"/>
      <c r="AU148" s="244"/>
      <c r="AV148" s="244"/>
      <c r="AW148" s="17"/>
      <c r="AX148" s="15"/>
      <c r="AY148" s="15"/>
      <c r="BG148" s="2"/>
      <c r="BH148" s="2"/>
      <c r="BI148" s="2"/>
      <c r="BX148" s="5"/>
      <c r="BY148" s="5"/>
      <c r="BZ148" s="5"/>
      <c r="CA148" s="5"/>
      <c r="CB148" s="5"/>
      <c r="CC148" s="5"/>
      <c r="CD148" s="5"/>
      <c r="CE148" s="5"/>
      <c r="CF148" s="2"/>
      <c r="CG148" s="2"/>
    </row>
    <row r="149" spans="1:85" ht="12.6" customHeight="1" x14ac:dyDescent="0.25">
      <c r="B149" s="232" t="s">
        <v>49</v>
      </c>
      <c r="C149" s="329"/>
      <c r="D149" s="329"/>
      <c r="E149" s="329"/>
      <c r="F149" s="329"/>
      <c r="G149" s="329"/>
      <c r="H149" s="329"/>
      <c r="I149" s="329"/>
      <c r="J149" s="329"/>
      <c r="K149" s="329"/>
      <c r="L149" s="329"/>
      <c r="M149" s="329"/>
      <c r="N149" s="329"/>
      <c r="O149" s="329"/>
      <c r="P149" s="329"/>
      <c r="Q149" s="329"/>
      <c r="R149" s="329"/>
      <c r="S149" s="329"/>
      <c r="T149" s="330"/>
      <c r="U149" s="354"/>
      <c r="V149" s="355"/>
      <c r="W149" s="130"/>
      <c r="X149" s="131"/>
      <c r="Y149" s="132"/>
      <c r="Z149" s="322" t="str">
        <f>IF(OR(B149="Pas de travaux supplémentaires non programmés",B149="-",SUM(AA149:AB149)&gt;0),"",MAX(Z$15:Z148)+1)</f>
        <v/>
      </c>
      <c r="AA149" s="244" t="str">
        <f>IF(U149=Récap!$P$112,MAX(AA$15:AA149)+1,"")</f>
        <v/>
      </c>
      <c r="AB149" s="244" t="str">
        <f>IF(U149=Récap!$P$113,MAX(AB$15:AB149)+1,"")</f>
        <v/>
      </c>
      <c r="AC149" s="244" t="str">
        <f t="shared" ref="AC149" si="96">B149</f>
        <v>-</v>
      </c>
      <c r="AD149" s="17"/>
      <c r="AE149" s="17"/>
      <c r="AF149" s="17"/>
      <c r="AG149" s="17"/>
      <c r="AH149" s="17"/>
      <c r="AI149" s="17"/>
      <c r="AJ149" s="17"/>
      <c r="AK149" s="17"/>
      <c r="AL149" s="17"/>
      <c r="AM149" s="17"/>
      <c r="AN149" s="17"/>
      <c r="AO149" s="17"/>
      <c r="AP149" s="17"/>
      <c r="AQ149" s="17"/>
      <c r="AR149" s="17"/>
      <c r="AS149" s="244" t="str">
        <f>IF(AND(SUM(AA149:AB150)=0,OR(W150=$AS$15,W149=$AS$15)),MAX(AS$15:AS148)+1,"")</f>
        <v/>
      </c>
      <c r="AT149" s="244" t="str">
        <f>IF(AS149="","",B149)</f>
        <v/>
      </c>
      <c r="AU149" s="244" t="str">
        <f>IF(AND(SUM(AA149:AB150)=0,OR(W149=$AU$15,W150=$AU$15)),MAX(AU$15:AU148)+1,"")</f>
        <v/>
      </c>
      <c r="AV149" s="244" t="str">
        <f>IF(AU149="","",B149)</f>
        <v/>
      </c>
      <c r="AW149" s="17"/>
      <c r="AX149" s="15"/>
      <c r="AY149" s="15"/>
      <c r="BG149" s="2"/>
      <c r="BH149" s="2"/>
      <c r="BI149" s="2"/>
      <c r="BX149" s="5"/>
      <c r="BY149" s="5"/>
      <c r="BZ149" s="5"/>
      <c r="CA149" s="5"/>
      <c r="CB149" s="5"/>
      <c r="CC149" s="5"/>
      <c r="CD149" s="5"/>
      <c r="CE149" s="5"/>
      <c r="CF149" s="2"/>
      <c r="CG149" s="2"/>
    </row>
    <row r="150" spans="1:85" ht="12.6" customHeight="1" x14ac:dyDescent="0.25">
      <c r="B150" s="232"/>
      <c r="C150" s="329"/>
      <c r="D150" s="329"/>
      <c r="E150" s="329"/>
      <c r="F150" s="329"/>
      <c r="G150" s="329"/>
      <c r="H150" s="329"/>
      <c r="I150" s="329"/>
      <c r="J150" s="329"/>
      <c r="K150" s="329"/>
      <c r="L150" s="329"/>
      <c r="M150" s="329"/>
      <c r="N150" s="329"/>
      <c r="O150" s="329"/>
      <c r="P150" s="329"/>
      <c r="Q150" s="329"/>
      <c r="R150" s="329"/>
      <c r="S150" s="329"/>
      <c r="T150" s="330"/>
      <c r="U150" s="358"/>
      <c r="V150" s="359"/>
      <c r="W150" s="130"/>
      <c r="X150" s="131"/>
      <c r="Y150" s="132"/>
      <c r="Z150" s="322"/>
      <c r="AA150" s="244"/>
      <c r="AB150" s="244"/>
      <c r="AC150" s="244"/>
      <c r="AD150" s="17"/>
      <c r="AE150" s="17"/>
      <c r="AF150" s="17"/>
      <c r="AG150" s="17"/>
      <c r="AH150" s="17"/>
      <c r="AI150" s="17"/>
      <c r="AJ150" s="17"/>
      <c r="AK150" s="17"/>
      <c r="AL150" s="17"/>
      <c r="AM150" s="17"/>
      <c r="AN150" s="17"/>
      <c r="AO150" s="17"/>
      <c r="AP150" s="17"/>
      <c r="AQ150" s="17"/>
      <c r="AR150" s="17"/>
      <c r="AS150" s="244"/>
      <c r="AT150" s="244"/>
      <c r="AU150" s="244"/>
      <c r="AV150" s="244"/>
      <c r="AW150" s="17"/>
      <c r="AX150" s="15"/>
      <c r="AY150" s="15"/>
      <c r="BG150" s="2"/>
      <c r="BH150" s="2"/>
      <c r="BI150" s="2"/>
      <c r="BX150" s="5"/>
      <c r="BY150" s="5"/>
      <c r="BZ150" s="5"/>
      <c r="CA150" s="5"/>
      <c r="CB150" s="5"/>
      <c r="CC150" s="5"/>
      <c r="CD150" s="5"/>
      <c r="CE150" s="5"/>
      <c r="CF150" s="2"/>
      <c r="CG150" s="2"/>
    </row>
    <row r="151" spans="1:85" ht="12.6" customHeight="1" x14ac:dyDescent="0.25">
      <c r="B151" s="232" t="s">
        <v>49</v>
      </c>
      <c r="C151" s="329"/>
      <c r="D151" s="329"/>
      <c r="E151" s="329"/>
      <c r="F151" s="329"/>
      <c r="G151" s="329"/>
      <c r="H151" s="329"/>
      <c r="I151" s="329"/>
      <c r="J151" s="329"/>
      <c r="K151" s="329"/>
      <c r="L151" s="329"/>
      <c r="M151" s="329"/>
      <c r="N151" s="329"/>
      <c r="O151" s="329"/>
      <c r="P151" s="329"/>
      <c r="Q151" s="329"/>
      <c r="R151" s="329"/>
      <c r="S151" s="329"/>
      <c r="T151" s="330"/>
      <c r="U151" s="354"/>
      <c r="V151" s="355"/>
      <c r="W151" s="130"/>
      <c r="X151" s="131"/>
      <c r="Y151" s="132"/>
      <c r="Z151" s="322" t="str">
        <f>IF(OR(B151="Pas de travaux supplémentaires non programmés",B151="-",SUM(AA151:AB151)&gt;0),"",MAX(Z$15:Z150)+1)</f>
        <v/>
      </c>
      <c r="AA151" s="244" t="str">
        <f>IF(U151=Récap!$P$112,MAX(AA$15:AA151)+1,"")</f>
        <v/>
      </c>
      <c r="AB151" s="244" t="str">
        <f>IF(U151=Récap!$P$113,MAX(AB$15:AB151)+1,"")</f>
        <v/>
      </c>
      <c r="AC151" s="244" t="str">
        <f t="shared" ref="AC151" si="97">B151</f>
        <v>-</v>
      </c>
      <c r="AD151" s="17"/>
      <c r="AE151" s="17"/>
      <c r="AF151" s="17"/>
      <c r="AG151" s="17"/>
      <c r="AH151" s="17"/>
      <c r="AI151" s="17"/>
      <c r="AJ151" s="17"/>
      <c r="AK151" s="17"/>
      <c r="AL151" s="17"/>
      <c r="AM151" s="17"/>
      <c r="AN151" s="17"/>
      <c r="AO151" s="17"/>
      <c r="AP151" s="17"/>
      <c r="AQ151" s="17"/>
      <c r="AR151" s="17"/>
      <c r="AS151" s="244" t="str">
        <f>IF(AND(SUM(AA151:AB152)=0,OR(W152=$AS$15,W151=$AS$15)),MAX(AS$15:AS150)+1,"")</f>
        <v/>
      </c>
      <c r="AT151" s="244" t="str">
        <f>IF(AS151="","",B151)</f>
        <v/>
      </c>
      <c r="AU151" s="244" t="str">
        <f>IF(AND(SUM(AA151:AB152)=0,OR(W151=$AU$15,W152=$AU$15)),MAX(AU$15:AU150)+1,"")</f>
        <v/>
      </c>
      <c r="AV151" s="244" t="str">
        <f>IF(AU151="","",B151)</f>
        <v/>
      </c>
      <c r="AW151" s="17"/>
      <c r="AX151" s="15"/>
      <c r="AY151" s="15"/>
      <c r="BG151" s="2"/>
      <c r="BH151" s="2"/>
      <c r="BI151" s="2"/>
      <c r="BX151" s="5"/>
      <c r="BY151" s="5"/>
      <c r="BZ151" s="5"/>
      <c r="CA151" s="5"/>
      <c r="CB151" s="5"/>
      <c r="CC151" s="5"/>
      <c r="CD151" s="5"/>
      <c r="CE151" s="5"/>
      <c r="CF151" s="2"/>
      <c r="CG151" s="2"/>
    </row>
    <row r="152" spans="1:85" ht="12.6" customHeight="1" x14ac:dyDescent="0.25">
      <c r="B152" s="232"/>
      <c r="C152" s="329"/>
      <c r="D152" s="329"/>
      <c r="E152" s="329"/>
      <c r="F152" s="329"/>
      <c r="G152" s="329"/>
      <c r="H152" s="329"/>
      <c r="I152" s="329"/>
      <c r="J152" s="329"/>
      <c r="K152" s="329"/>
      <c r="L152" s="329"/>
      <c r="M152" s="329"/>
      <c r="N152" s="329"/>
      <c r="O152" s="329"/>
      <c r="P152" s="329"/>
      <c r="Q152" s="329"/>
      <c r="R152" s="329"/>
      <c r="S152" s="329"/>
      <c r="T152" s="330"/>
      <c r="U152" s="358"/>
      <c r="V152" s="359"/>
      <c r="W152" s="130"/>
      <c r="X152" s="131"/>
      <c r="Y152" s="132"/>
      <c r="Z152" s="322"/>
      <c r="AA152" s="244"/>
      <c r="AB152" s="244"/>
      <c r="AC152" s="244"/>
      <c r="AD152" s="17"/>
      <c r="AE152" s="17"/>
      <c r="AF152" s="17"/>
      <c r="AG152" s="17"/>
      <c r="AH152" s="17"/>
      <c r="AI152" s="17"/>
      <c r="AJ152" s="17"/>
      <c r="AK152" s="17"/>
      <c r="AL152" s="17"/>
      <c r="AM152" s="17"/>
      <c r="AN152" s="17"/>
      <c r="AO152" s="17"/>
      <c r="AP152" s="17"/>
      <c r="AQ152" s="17"/>
      <c r="AR152" s="17"/>
      <c r="AS152" s="244"/>
      <c r="AT152" s="244"/>
      <c r="AU152" s="244"/>
      <c r="AV152" s="244"/>
      <c r="AW152" s="17"/>
      <c r="AX152" s="15"/>
      <c r="AY152" s="15"/>
      <c r="BG152" s="2"/>
      <c r="BH152" s="2"/>
      <c r="BI152" s="2"/>
      <c r="BX152" s="5"/>
      <c r="BY152" s="5"/>
      <c r="BZ152" s="5"/>
      <c r="CA152" s="5"/>
      <c r="CB152" s="5"/>
      <c r="CC152" s="5"/>
      <c r="CD152" s="5"/>
      <c r="CE152" s="5"/>
      <c r="CF152" s="2"/>
      <c r="CG152" s="2"/>
    </row>
    <row r="153" spans="1:85" ht="12.6" customHeight="1" x14ac:dyDescent="0.25">
      <c r="B153" s="232" t="s">
        <v>49</v>
      </c>
      <c r="C153" s="329"/>
      <c r="D153" s="329"/>
      <c r="E153" s="329"/>
      <c r="F153" s="329"/>
      <c r="G153" s="329"/>
      <c r="H153" s="329"/>
      <c r="I153" s="329"/>
      <c r="J153" s="329"/>
      <c r="K153" s="329"/>
      <c r="L153" s="329"/>
      <c r="M153" s="329"/>
      <c r="N153" s="329"/>
      <c r="O153" s="329"/>
      <c r="P153" s="329"/>
      <c r="Q153" s="329"/>
      <c r="R153" s="329"/>
      <c r="S153" s="329"/>
      <c r="T153" s="330"/>
      <c r="U153" s="354"/>
      <c r="V153" s="355"/>
      <c r="W153" s="130"/>
      <c r="X153" s="131"/>
      <c r="Y153" s="132"/>
      <c r="Z153" s="322" t="str">
        <f>IF(OR(B153="Pas de travaux supplémentaires non programmés",B153="-",SUM(AA153:AB153)&gt;0),"",MAX(Z$15:Z152)+1)</f>
        <v/>
      </c>
      <c r="AA153" s="244" t="str">
        <f>IF(U153=Récap!$P$112,MAX(AA$15:AA153)+1,"")</f>
        <v/>
      </c>
      <c r="AB153" s="244" t="str">
        <f>IF(U153=Récap!$P$113,MAX(AB$15:AB153)+1,"")</f>
        <v/>
      </c>
      <c r="AC153" s="244" t="str">
        <f t="shared" ref="AC153" si="98">B153</f>
        <v>-</v>
      </c>
      <c r="AD153" s="17"/>
      <c r="AE153" s="17"/>
      <c r="AF153" s="17"/>
      <c r="AG153" s="17"/>
      <c r="AH153" s="17"/>
      <c r="AI153" s="17"/>
      <c r="AJ153" s="17"/>
      <c r="AK153" s="17"/>
      <c r="AL153" s="17"/>
      <c r="AM153" s="17"/>
      <c r="AN153" s="17"/>
      <c r="AO153" s="17"/>
      <c r="AP153" s="17"/>
      <c r="AQ153" s="17"/>
      <c r="AR153" s="17"/>
      <c r="AS153" s="244" t="str">
        <f>IF(AND(SUM(AA153:AB154)=0,OR(W154=$AS$15,W153=$AS$15)),MAX(AS$15:AS152)+1,"")</f>
        <v/>
      </c>
      <c r="AT153" s="244" t="str">
        <f>IF(AS153="","",B153)</f>
        <v/>
      </c>
      <c r="AU153" s="244" t="str">
        <f>IF(AND(SUM(AA153:AB154)=0,OR(W153=$AU$15,W154=$AU$15)),MAX(AU$15:AU152)+1,"")</f>
        <v/>
      </c>
      <c r="AV153" s="244" t="str">
        <f>IF(AU153="","",B153)</f>
        <v/>
      </c>
      <c r="AW153" s="17"/>
      <c r="AX153" s="15"/>
      <c r="AY153" s="15"/>
      <c r="BG153" s="2"/>
      <c r="BH153" s="2"/>
      <c r="BI153" s="2"/>
      <c r="BX153" s="5"/>
      <c r="BY153" s="5"/>
      <c r="BZ153" s="5"/>
      <c r="CA153" s="5"/>
      <c r="CB153" s="5"/>
      <c r="CC153" s="5"/>
      <c r="CD153" s="5"/>
      <c r="CE153" s="5"/>
      <c r="CF153" s="2"/>
      <c r="CG153" s="2"/>
    </row>
    <row r="154" spans="1:85" ht="12.6" customHeight="1" x14ac:dyDescent="0.25">
      <c r="B154" s="331"/>
      <c r="C154" s="332"/>
      <c r="D154" s="332"/>
      <c r="E154" s="332"/>
      <c r="F154" s="332"/>
      <c r="G154" s="332"/>
      <c r="H154" s="332"/>
      <c r="I154" s="332"/>
      <c r="J154" s="332"/>
      <c r="K154" s="332"/>
      <c r="L154" s="332"/>
      <c r="M154" s="332"/>
      <c r="N154" s="332"/>
      <c r="O154" s="332"/>
      <c r="P154" s="332"/>
      <c r="Q154" s="332"/>
      <c r="R154" s="332"/>
      <c r="S154" s="332"/>
      <c r="T154" s="333"/>
      <c r="U154" s="356"/>
      <c r="V154" s="357"/>
      <c r="W154" s="133"/>
      <c r="X154" s="134"/>
      <c r="Y154" s="135"/>
      <c r="Z154" s="322"/>
      <c r="AA154" s="244"/>
      <c r="AB154" s="244"/>
      <c r="AC154" s="244"/>
      <c r="AD154" s="17"/>
      <c r="AE154" s="17"/>
      <c r="AF154" s="17"/>
      <c r="AG154" s="17"/>
      <c r="AH154" s="17"/>
      <c r="AI154" s="17"/>
      <c r="AJ154" s="17"/>
      <c r="AK154" s="17"/>
      <c r="AL154" s="17"/>
      <c r="AM154" s="17"/>
      <c r="AN154" s="17"/>
      <c r="AO154" s="17"/>
      <c r="AP154" s="17"/>
      <c r="AQ154" s="17"/>
      <c r="AR154" s="17"/>
      <c r="AS154" s="244"/>
      <c r="AT154" s="244"/>
      <c r="AU154" s="244"/>
      <c r="AV154" s="244"/>
      <c r="AW154" s="17"/>
      <c r="AX154" s="15"/>
      <c r="AY154" s="15"/>
      <c r="BG154" s="2"/>
      <c r="BH154" s="2"/>
      <c r="BI154" s="2"/>
      <c r="BX154" s="5"/>
      <c r="BY154" s="5"/>
      <c r="BZ154" s="5"/>
      <c r="CA154" s="5"/>
      <c r="CB154" s="5"/>
      <c r="CC154" s="5"/>
      <c r="CD154" s="5"/>
      <c r="CE154" s="5"/>
      <c r="CF154" s="2"/>
      <c r="CG154" s="2"/>
    </row>
    <row r="155" spans="1:85" ht="12.6" customHeight="1" x14ac:dyDescent="0.25">
      <c r="B155" s="245" t="s">
        <v>227</v>
      </c>
      <c r="C155" s="246"/>
      <c r="D155" s="246"/>
      <c r="E155" s="246"/>
      <c r="F155" s="246"/>
      <c r="G155" s="246"/>
      <c r="H155" s="246"/>
      <c r="I155" s="246"/>
      <c r="J155" s="246"/>
      <c r="K155" s="246"/>
      <c r="L155" s="246"/>
      <c r="M155" s="246"/>
      <c r="N155" s="246"/>
      <c r="O155" s="246"/>
      <c r="P155" s="246"/>
      <c r="Q155" s="246"/>
      <c r="R155" s="246"/>
      <c r="S155" s="246"/>
      <c r="T155" s="246"/>
      <c r="U155" s="246"/>
      <c r="V155" s="246"/>
      <c r="W155" s="246"/>
      <c r="X155" s="246"/>
      <c r="Y155" s="247"/>
      <c r="Z155" s="39"/>
      <c r="AA155" s="17"/>
      <c r="AB155" s="17"/>
      <c r="AC155" s="17"/>
      <c r="AD155" s="17"/>
      <c r="AE155" s="17"/>
      <c r="AF155" s="17"/>
      <c r="AG155" s="17"/>
      <c r="AH155" s="17"/>
      <c r="AI155" s="17"/>
      <c r="AJ155" s="17"/>
      <c r="AK155" s="17"/>
      <c r="AL155" s="17"/>
      <c r="AM155" s="17"/>
      <c r="AN155" s="17"/>
      <c r="AO155" s="17"/>
      <c r="AP155" s="17"/>
      <c r="AQ155" s="17"/>
      <c r="AR155" s="17"/>
      <c r="AS155" s="17"/>
      <c r="AT155" s="17"/>
      <c r="AU155" s="17"/>
      <c r="AV155" s="17"/>
      <c r="AW155" s="17"/>
      <c r="AX155" s="15"/>
      <c r="AY155" s="15"/>
      <c r="BG155" s="2"/>
      <c r="BH155" s="2"/>
      <c r="BI155" s="2"/>
      <c r="BX155" s="5"/>
      <c r="BY155" s="5"/>
      <c r="BZ155" s="5"/>
      <c r="CA155" s="5"/>
      <c r="CB155" s="5"/>
      <c r="CC155" s="5"/>
      <c r="CD155" s="5"/>
      <c r="CE155" s="5"/>
      <c r="CF155" s="2"/>
      <c r="CG155" s="2"/>
    </row>
    <row r="156" spans="1:85" ht="12.6" customHeight="1" x14ac:dyDescent="0.25">
      <c r="B156" s="344" t="s">
        <v>129</v>
      </c>
      <c r="C156" s="345"/>
      <c r="D156" s="345"/>
      <c r="E156" s="345"/>
      <c r="F156" s="345"/>
      <c r="G156" s="345"/>
      <c r="H156" s="345"/>
      <c r="I156" s="345"/>
      <c r="J156" s="345"/>
      <c r="K156" s="345"/>
      <c r="L156" s="346"/>
      <c r="M156" s="344" t="s">
        <v>130</v>
      </c>
      <c r="N156" s="345"/>
      <c r="O156" s="345"/>
      <c r="P156" s="345"/>
      <c r="Q156" s="345"/>
      <c r="R156" s="345" t="s">
        <v>131</v>
      </c>
      <c r="S156" s="345"/>
      <c r="T156" s="345"/>
      <c r="U156" s="345"/>
      <c r="V156" s="345"/>
      <c r="W156" s="346"/>
      <c r="X156" s="344" t="s">
        <v>132</v>
      </c>
      <c r="Y156" s="346"/>
      <c r="Z156" s="39"/>
      <c r="AA156" s="17"/>
      <c r="AB156" s="17"/>
      <c r="AC156" s="17"/>
      <c r="AD156" s="17"/>
      <c r="AE156" s="17"/>
      <c r="AF156" s="17"/>
      <c r="AG156" s="17"/>
      <c r="AH156" s="17"/>
      <c r="AI156" s="17"/>
      <c r="AJ156" s="17"/>
      <c r="AK156" s="17"/>
      <c r="AL156" s="17"/>
      <c r="AM156" s="17"/>
      <c r="AN156" s="17"/>
      <c r="AO156" s="17"/>
      <c r="AP156" s="17"/>
      <c r="AQ156" s="17"/>
      <c r="AR156" s="17"/>
      <c r="AS156" s="17"/>
      <c r="AT156" s="17"/>
      <c r="AU156" s="17"/>
      <c r="AV156" s="17"/>
      <c r="AW156" s="17"/>
      <c r="AX156" s="15"/>
      <c r="AY156" s="15"/>
      <c r="BG156" s="2"/>
      <c r="BH156" s="2"/>
      <c r="BI156" s="2"/>
      <c r="BX156" s="5"/>
      <c r="BY156" s="5"/>
      <c r="BZ156" s="5"/>
      <c r="CA156" s="5"/>
      <c r="CB156" s="5"/>
      <c r="CC156" s="5"/>
      <c r="CD156" s="5"/>
      <c r="CE156" s="5"/>
      <c r="CF156" s="2"/>
      <c r="CG156" s="2"/>
    </row>
    <row r="157" spans="1:85" ht="12.6" customHeight="1" x14ac:dyDescent="0.25">
      <c r="A157" s="42">
        <v>1</v>
      </c>
      <c r="B157" s="233" t="str">
        <f>IF(MAX($AA$16:$AA$154)&lt;A157,"Pas de travaux reportés",VLOOKUP(A157,$AA$16:$AC$154,3,FALSE))</f>
        <v>Pas de travaux reportés</v>
      </c>
      <c r="C157" s="347"/>
      <c r="D157" s="347"/>
      <c r="E157" s="347"/>
      <c r="F157" s="347"/>
      <c r="G157" s="347"/>
      <c r="H157" s="347"/>
      <c r="I157" s="347"/>
      <c r="J157" s="347"/>
      <c r="K157" s="347"/>
      <c r="L157" s="348"/>
      <c r="M157" s="233"/>
      <c r="N157" s="347"/>
      <c r="O157" s="347"/>
      <c r="P157" s="347"/>
      <c r="Q157" s="349"/>
      <c r="R157" s="350"/>
      <c r="S157" s="351"/>
      <c r="T157" s="351"/>
      <c r="U157" s="351"/>
      <c r="V157" s="351"/>
      <c r="W157" s="352"/>
      <c r="X157" s="353"/>
      <c r="Y157" s="352"/>
      <c r="Z157" s="322">
        <v>1</v>
      </c>
      <c r="AA157" s="244" t="str">
        <f>IF(Z157="","",B157)</f>
        <v>Pas de travaux reportés</v>
      </c>
      <c r="AB157" s="244"/>
      <c r="AC157" s="244"/>
      <c r="AD157" s="17"/>
      <c r="AE157" s="17"/>
      <c r="AF157" s="17"/>
      <c r="AG157" s="17"/>
      <c r="AH157" s="17"/>
      <c r="AI157" s="17"/>
      <c r="AJ157" s="17"/>
      <c r="AK157" s="17"/>
      <c r="AL157" s="17"/>
      <c r="AM157" s="17"/>
      <c r="AN157" s="17"/>
      <c r="AO157" s="17"/>
      <c r="AP157" s="17"/>
      <c r="AQ157" s="17"/>
      <c r="AR157" s="17"/>
      <c r="AS157" s="17"/>
      <c r="AT157" s="17"/>
      <c r="AU157" s="17"/>
      <c r="AV157" s="17"/>
      <c r="AW157" s="17"/>
      <c r="AX157" s="15"/>
      <c r="AY157" s="15"/>
      <c r="BG157" s="2"/>
      <c r="BH157" s="2"/>
      <c r="BI157" s="2"/>
      <c r="BX157" s="5"/>
      <c r="BY157" s="5"/>
      <c r="BZ157" s="5"/>
      <c r="CA157" s="5"/>
      <c r="CB157" s="5"/>
      <c r="CC157" s="5"/>
      <c r="CD157" s="5"/>
      <c r="CE157" s="5"/>
      <c r="CF157" s="2"/>
      <c r="CG157" s="2"/>
    </row>
    <row r="158" spans="1:85" ht="12.6" customHeight="1" x14ac:dyDescent="0.25">
      <c r="B158" s="232"/>
      <c r="C158" s="329"/>
      <c r="D158" s="329"/>
      <c r="E158" s="329"/>
      <c r="F158" s="329"/>
      <c r="G158" s="329"/>
      <c r="H158" s="329"/>
      <c r="I158" s="329"/>
      <c r="J158" s="329"/>
      <c r="K158" s="329"/>
      <c r="L158" s="330"/>
      <c r="M158" s="232"/>
      <c r="N158" s="329"/>
      <c r="O158" s="329"/>
      <c r="P158" s="329"/>
      <c r="Q158" s="334"/>
      <c r="R158" s="336"/>
      <c r="S158" s="337"/>
      <c r="T158" s="337"/>
      <c r="U158" s="337"/>
      <c r="V158" s="337"/>
      <c r="W158" s="338"/>
      <c r="X158" s="342"/>
      <c r="Y158" s="338"/>
      <c r="Z158" s="322"/>
      <c r="AA158" s="244"/>
      <c r="AB158" s="244"/>
      <c r="AC158" s="244"/>
      <c r="AD158" s="17"/>
      <c r="AE158" s="17"/>
      <c r="AF158" s="17"/>
      <c r="AG158" s="17"/>
      <c r="AH158" s="17"/>
      <c r="AI158" s="17"/>
      <c r="AJ158" s="17"/>
      <c r="AK158" s="17"/>
      <c r="AL158" s="17"/>
      <c r="AM158" s="17"/>
      <c r="AN158" s="17"/>
      <c r="AO158" s="17"/>
      <c r="AP158" s="17"/>
      <c r="AQ158" s="17"/>
      <c r="AR158" s="17"/>
      <c r="AS158" s="17"/>
      <c r="AT158" s="17"/>
      <c r="AU158" s="17"/>
      <c r="AV158" s="17"/>
      <c r="AW158" s="17"/>
      <c r="AX158" s="15"/>
      <c r="AY158" s="15"/>
      <c r="BG158" s="2"/>
      <c r="BH158" s="2"/>
      <c r="BI158" s="2"/>
      <c r="BX158" s="5"/>
      <c r="BY158" s="5"/>
      <c r="BZ158" s="5"/>
      <c r="CA158" s="5"/>
      <c r="CB158" s="5"/>
      <c r="CC158" s="5"/>
      <c r="CD158" s="5"/>
      <c r="CE158" s="5"/>
      <c r="CF158" s="2"/>
      <c r="CG158" s="2"/>
    </row>
    <row r="159" spans="1:85" ht="12.6" customHeight="1" x14ac:dyDescent="0.25">
      <c r="A159" s="42">
        <f>A157+1</f>
        <v>2</v>
      </c>
      <c r="B159" s="232" t="str">
        <f>IF(MAX($AA$16:$AA$154)&lt;A159,"-",VLOOKUP(A159,AA16:AC154,3,FALSE))</f>
        <v>-</v>
      </c>
      <c r="C159" s="329"/>
      <c r="D159" s="329"/>
      <c r="E159" s="329"/>
      <c r="F159" s="329"/>
      <c r="G159" s="329"/>
      <c r="H159" s="329"/>
      <c r="I159" s="329"/>
      <c r="J159" s="329"/>
      <c r="K159" s="329"/>
      <c r="L159" s="330"/>
      <c r="M159" s="232"/>
      <c r="N159" s="329"/>
      <c r="O159" s="329"/>
      <c r="P159" s="329"/>
      <c r="Q159" s="334"/>
      <c r="R159" s="336"/>
      <c r="S159" s="337"/>
      <c r="T159" s="337"/>
      <c r="U159" s="337"/>
      <c r="V159" s="337"/>
      <c r="W159" s="338"/>
      <c r="X159" s="342"/>
      <c r="Y159" s="338"/>
      <c r="Z159" s="322" t="str">
        <f>IF(B159="-","",MAX($Z$156:Z158)+1)</f>
        <v/>
      </c>
      <c r="AA159" s="244" t="str">
        <f>IF(Z159="","",B159)</f>
        <v/>
      </c>
      <c r="AB159" s="244"/>
      <c r="AC159" s="244"/>
      <c r="AD159" s="17"/>
      <c r="AE159" s="17"/>
      <c r="AF159" s="17"/>
      <c r="AG159" s="17"/>
      <c r="AH159" s="17"/>
      <c r="AI159" s="17"/>
      <c r="AJ159" s="17"/>
      <c r="AK159" s="17"/>
      <c r="AL159" s="17"/>
      <c r="AM159" s="17"/>
      <c r="AN159" s="17"/>
      <c r="AO159" s="17"/>
      <c r="AP159" s="17"/>
      <c r="AQ159" s="17"/>
      <c r="AR159" s="17"/>
      <c r="AS159" s="17"/>
      <c r="AT159" s="17"/>
      <c r="AU159" s="17"/>
      <c r="AV159" s="17"/>
      <c r="AW159" s="17"/>
      <c r="AX159" s="15"/>
      <c r="AY159" s="15"/>
      <c r="BG159" s="2"/>
      <c r="BH159" s="2"/>
      <c r="BI159" s="2"/>
      <c r="BX159" s="5"/>
      <c r="BY159" s="5"/>
      <c r="BZ159" s="5"/>
      <c r="CA159" s="5"/>
      <c r="CB159" s="5"/>
      <c r="CC159" s="5"/>
      <c r="CD159" s="5"/>
      <c r="CE159" s="5"/>
      <c r="CF159" s="2"/>
      <c r="CG159" s="2"/>
    </row>
    <row r="160" spans="1:85" ht="12.6" customHeight="1" x14ac:dyDescent="0.25">
      <c r="B160" s="232"/>
      <c r="C160" s="329"/>
      <c r="D160" s="329"/>
      <c r="E160" s="329"/>
      <c r="F160" s="329"/>
      <c r="G160" s="329"/>
      <c r="H160" s="329"/>
      <c r="I160" s="329"/>
      <c r="J160" s="329"/>
      <c r="K160" s="329"/>
      <c r="L160" s="330"/>
      <c r="M160" s="232"/>
      <c r="N160" s="329"/>
      <c r="O160" s="329"/>
      <c r="P160" s="329"/>
      <c r="Q160" s="334"/>
      <c r="R160" s="336"/>
      <c r="S160" s="337"/>
      <c r="T160" s="337"/>
      <c r="U160" s="337"/>
      <c r="V160" s="337"/>
      <c r="W160" s="338"/>
      <c r="X160" s="342"/>
      <c r="Y160" s="338"/>
      <c r="Z160" s="322"/>
      <c r="AA160" s="244"/>
      <c r="AB160" s="244"/>
      <c r="AC160" s="244"/>
      <c r="AD160" s="17"/>
      <c r="AE160" s="17"/>
      <c r="AF160" s="17"/>
      <c r="AG160" s="17"/>
      <c r="AH160" s="17"/>
      <c r="AI160" s="17"/>
      <c r="AJ160" s="17"/>
      <c r="AK160" s="17"/>
      <c r="AL160" s="17"/>
      <c r="AM160" s="17"/>
      <c r="AN160" s="17"/>
      <c r="AO160" s="17"/>
      <c r="AP160" s="17"/>
      <c r="AQ160" s="17"/>
      <c r="AR160" s="17"/>
      <c r="AS160" s="17"/>
      <c r="AT160" s="17"/>
      <c r="AU160" s="17"/>
      <c r="AV160" s="17"/>
      <c r="AW160" s="17"/>
      <c r="AX160" s="15"/>
      <c r="AY160" s="15"/>
      <c r="BG160" s="2"/>
      <c r="BH160" s="2"/>
      <c r="BI160" s="2"/>
      <c r="BX160" s="5"/>
      <c r="BY160" s="5"/>
      <c r="BZ160" s="5"/>
      <c r="CA160" s="5"/>
      <c r="CB160" s="5"/>
      <c r="CC160" s="5"/>
      <c r="CD160" s="5"/>
      <c r="CE160" s="5"/>
      <c r="CF160" s="2"/>
      <c r="CG160" s="2"/>
    </row>
    <row r="161" spans="1:85" ht="12.6" customHeight="1" x14ac:dyDescent="0.25">
      <c r="A161" s="42">
        <f t="shared" ref="A161" si="99">A159+1</f>
        <v>3</v>
      </c>
      <c r="B161" s="232" t="str">
        <f t="shared" ref="B161" si="100">IF(MAX($AA$16:$AA$154)&lt;A161,"-",VLOOKUP(A161,AA18:AC156,3,FALSE))</f>
        <v>-</v>
      </c>
      <c r="C161" s="329"/>
      <c r="D161" s="329"/>
      <c r="E161" s="329"/>
      <c r="F161" s="329"/>
      <c r="G161" s="329"/>
      <c r="H161" s="329"/>
      <c r="I161" s="329"/>
      <c r="J161" s="329"/>
      <c r="K161" s="329"/>
      <c r="L161" s="330"/>
      <c r="M161" s="232"/>
      <c r="N161" s="329"/>
      <c r="O161" s="329"/>
      <c r="P161" s="329"/>
      <c r="Q161" s="334"/>
      <c r="R161" s="336"/>
      <c r="S161" s="337"/>
      <c r="T161" s="337"/>
      <c r="U161" s="337"/>
      <c r="V161" s="337"/>
      <c r="W161" s="338"/>
      <c r="X161" s="342"/>
      <c r="Y161" s="338"/>
      <c r="Z161" s="322" t="str">
        <f>IF(B161="-","",MAX($Z$156:Z161)+1)</f>
        <v/>
      </c>
      <c r="AA161" s="244" t="str">
        <f t="shared" ref="AA161" si="101">IF(Z161="","",B161)</f>
        <v/>
      </c>
      <c r="AB161" s="244"/>
      <c r="AC161" s="244"/>
      <c r="AD161" s="17"/>
      <c r="AE161" s="17"/>
      <c r="AF161" s="17"/>
      <c r="AG161" s="17"/>
      <c r="AH161" s="17"/>
      <c r="AI161" s="17"/>
      <c r="AJ161" s="17"/>
      <c r="AK161" s="17"/>
      <c r="AL161" s="17"/>
      <c r="AM161" s="17"/>
      <c r="AN161" s="17"/>
      <c r="AO161" s="17"/>
      <c r="AP161" s="17"/>
      <c r="AQ161" s="17"/>
      <c r="AR161" s="17"/>
      <c r="AS161" s="17"/>
      <c r="AT161" s="17"/>
      <c r="AU161" s="17"/>
      <c r="AV161" s="17"/>
      <c r="AW161" s="17"/>
      <c r="AX161" s="15"/>
      <c r="AY161" s="15"/>
      <c r="BG161" s="2"/>
      <c r="BH161" s="2"/>
      <c r="BI161" s="2"/>
      <c r="BX161" s="5"/>
      <c r="BY161" s="5"/>
      <c r="BZ161" s="5"/>
      <c r="CA161" s="5"/>
      <c r="CB161" s="5"/>
      <c r="CC161" s="5"/>
      <c r="CD161" s="5"/>
      <c r="CE161" s="5"/>
      <c r="CF161" s="2"/>
      <c r="CG161" s="2"/>
    </row>
    <row r="162" spans="1:85" ht="12.6" customHeight="1" x14ac:dyDescent="0.25">
      <c r="B162" s="232"/>
      <c r="C162" s="329"/>
      <c r="D162" s="329"/>
      <c r="E162" s="329"/>
      <c r="F162" s="329"/>
      <c r="G162" s="329"/>
      <c r="H162" s="329"/>
      <c r="I162" s="329"/>
      <c r="J162" s="329"/>
      <c r="K162" s="329"/>
      <c r="L162" s="330"/>
      <c r="M162" s="232"/>
      <c r="N162" s="329"/>
      <c r="O162" s="329"/>
      <c r="P162" s="329"/>
      <c r="Q162" s="334"/>
      <c r="R162" s="336"/>
      <c r="S162" s="337"/>
      <c r="T162" s="337"/>
      <c r="U162" s="337"/>
      <c r="V162" s="337"/>
      <c r="W162" s="338"/>
      <c r="X162" s="342"/>
      <c r="Y162" s="338"/>
      <c r="Z162" s="322"/>
      <c r="AA162" s="244"/>
      <c r="AB162" s="244"/>
      <c r="AC162" s="244"/>
      <c r="AD162" s="17"/>
      <c r="AE162" s="17"/>
      <c r="AF162" s="17"/>
      <c r="AG162" s="17"/>
      <c r="AH162" s="17"/>
      <c r="AI162" s="17"/>
      <c r="AJ162" s="17"/>
      <c r="AK162" s="17"/>
      <c r="AL162" s="17"/>
      <c r="AM162" s="17"/>
      <c r="AN162" s="17"/>
      <c r="AO162" s="17"/>
      <c r="AP162" s="17"/>
      <c r="AQ162" s="17"/>
      <c r="AR162" s="17"/>
      <c r="AS162" s="17"/>
      <c r="AT162" s="17"/>
      <c r="AU162" s="17"/>
      <c r="AV162" s="17"/>
      <c r="AW162" s="17"/>
      <c r="AX162" s="15"/>
      <c r="AY162" s="15"/>
      <c r="BG162" s="2"/>
      <c r="BH162" s="2"/>
      <c r="BI162" s="2"/>
      <c r="BX162" s="5"/>
      <c r="BY162" s="5"/>
      <c r="BZ162" s="5"/>
      <c r="CA162" s="5"/>
      <c r="CB162" s="5"/>
      <c r="CC162" s="5"/>
      <c r="CD162" s="5"/>
      <c r="CE162" s="5"/>
      <c r="CF162" s="2"/>
      <c r="CG162" s="2"/>
    </row>
    <row r="163" spans="1:85" ht="12.6" customHeight="1" x14ac:dyDescent="0.25">
      <c r="A163" s="42">
        <f t="shared" ref="A163" si="102">A161+1</f>
        <v>4</v>
      </c>
      <c r="B163" s="232" t="str">
        <f t="shared" ref="B163" si="103">IF(MAX($AA$16:$AA$154)&lt;A163,"-",VLOOKUP(A163,AA20:AC158,3,FALSE))</f>
        <v>-</v>
      </c>
      <c r="C163" s="329"/>
      <c r="D163" s="329"/>
      <c r="E163" s="329"/>
      <c r="F163" s="329"/>
      <c r="G163" s="329"/>
      <c r="H163" s="329"/>
      <c r="I163" s="329"/>
      <c r="J163" s="329"/>
      <c r="K163" s="329"/>
      <c r="L163" s="330"/>
      <c r="M163" s="232"/>
      <c r="N163" s="329"/>
      <c r="O163" s="329"/>
      <c r="P163" s="329"/>
      <c r="Q163" s="334"/>
      <c r="R163" s="336"/>
      <c r="S163" s="337"/>
      <c r="T163" s="337"/>
      <c r="U163" s="337"/>
      <c r="V163" s="337"/>
      <c r="W163" s="338"/>
      <c r="X163" s="342"/>
      <c r="Y163" s="338"/>
      <c r="Z163" s="322" t="str">
        <f>IF(B163="-","",MAX($Z$156:Z163)+1)</f>
        <v/>
      </c>
      <c r="AA163" s="244" t="str">
        <f t="shared" ref="AA163" si="104">IF(Z163="","",B163)</f>
        <v/>
      </c>
      <c r="AB163" s="244"/>
      <c r="AC163" s="244"/>
      <c r="AD163" s="17"/>
      <c r="AE163" s="17"/>
      <c r="AF163" s="17"/>
      <c r="AG163" s="17"/>
      <c r="AH163" s="17"/>
      <c r="AI163" s="17"/>
      <c r="AJ163" s="17"/>
      <c r="AK163" s="17"/>
      <c r="AL163" s="17"/>
      <c r="AM163" s="17"/>
      <c r="AN163" s="17"/>
      <c r="AO163" s="17"/>
      <c r="AP163" s="17"/>
      <c r="AQ163" s="17"/>
      <c r="AR163" s="17"/>
      <c r="AS163" s="17"/>
      <c r="AT163" s="17"/>
      <c r="AU163" s="17"/>
      <c r="AV163" s="17"/>
      <c r="AW163" s="17"/>
      <c r="AX163" s="15"/>
      <c r="AY163" s="15"/>
      <c r="BG163" s="2"/>
      <c r="BH163" s="2"/>
      <c r="BI163" s="2"/>
      <c r="BX163" s="5"/>
      <c r="BY163" s="5"/>
      <c r="BZ163" s="5"/>
      <c r="CA163" s="5"/>
      <c r="CB163" s="5"/>
      <c r="CC163" s="5"/>
      <c r="CD163" s="5"/>
      <c r="CE163" s="5"/>
      <c r="CF163" s="2"/>
      <c r="CG163" s="2"/>
    </row>
    <row r="164" spans="1:85" ht="12.6" customHeight="1" x14ac:dyDescent="0.25">
      <c r="B164" s="232"/>
      <c r="C164" s="329"/>
      <c r="D164" s="329"/>
      <c r="E164" s="329"/>
      <c r="F164" s="329"/>
      <c r="G164" s="329"/>
      <c r="H164" s="329"/>
      <c r="I164" s="329"/>
      <c r="J164" s="329"/>
      <c r="K164" s="329"/>
      <c r="L164" s="330"/>
      <c r="M164" s="232"/>
      <c r="N164" s="329"/>
      <c r="O164" s="329"/>
      <c r="P164" s="329"/>
      <c r="Q164" s="334"/>
      <c r="R164" s="336"/>
      <c r="S164" s="337"/>
      <c r="T164" s="337"/>
      <c r="U164" s="337"/>
      <c r="V164" s="337"/>
      <c r="W164" s="338"/>
      <c r="X164" s="342"/>
      <c r="Y164" s="338"/>
      <c r="Z164" s="322"/>
      <c r="AA164" s="244"/>
      <c r="AB164" s="244"/>
      <c r="AC164" s="244"/>
      <c r="AD164" s="17"/>
      <c r="AE164" s="17"/>
      <c r="AF164" s="17"/>
      <c r="AG164" s="17"/>
      <c r="AH164" s="17"/>
      <c r="AI164" s="17"/>
      <c r="AJ164" s="17"/>
      <c r="AK164" s="17"/>
      <c r="AL164" s="17"/>
      <c r="AM164" s="17"/>
      <c r="AN164" s="17"/>
      <c r="AO164" s="17"/>
      <c r="AP164" s="17"/>
      <c r="AQ164" s="17"/>
      <c r="AR164" s="17"/>
      <c r="AS164" s="17"/>
      <c r="AT164" s="17"/>
      <c r="AU164" s="17"/>
      <c r="AV164" s="17"/>
      <c r="AW164" s="17"/>
      <c r="AX164" s="15"/>
      <c r="AY164" s="15"/>
      <c r="BG164" s="2"/>
      <c r="BH164" s="2"/>
      <c r="BI164" s="2"/>
      <c r="BX164" s="5"/>
      <c r="BY164" s="5"/>
      <c r="BZ164" s="5"/>
      <c r="CA164" s="5"/>
      <c r="CB164" s="5"/>
      <c r="CC164" s="5"/>
      <c r="CD164" s="5"/>
      <c r="CE164" s="5"/>
      <c r="CF164" s="2"/>
      <c r="CG164" s="2"/>
    </row>
    <row r="165" spans="1:85" ht="12.6" customHeight="1" x14ac:dyDescent="0.25">
      <c r="A165" s="42">
        <f t="shared" ref="A165" si="105">A163+1</f>
        <v>5</v>
      </c>
      <c r="B165" s="232" t="str">
        <f t="shared" ref="B165" si="106">IF(MAX($AA$16:$AA$154)&lt;A165,"-",VLOOKUP(A165,AA22:AC160,3,FALSE))</f>
        <v>-</v>
      </c>
      <c r="C165" s="329"/>
      <c r="D165" s="329"/>
      <c r="E165" s="329"/>
      <c r="F165" s="329"/>
      <c r="G165" s="329"/>
      <c r="H165" s="329"/>
      <c r="I165" s="329"/>
      <c r="J165" s="329"/>
      <c r="K165" s="329"/>
      <c r="L165" s="330"/>
      <c r="M165" s="232"/>
      <c r="N165" s="329"/>
      <c r="O165" s="329"/>
      <c r="P165" s="329"/>
      <c r="Q165" s="334"/>
      <c r="R165" s="336"/>
      <c r="S165" s="337"/>
      <c r="T165" s="337"/>
      <c r="U165" s="337"/>
      <c r="V165" s="337"/>
      <c r="W165" s="338"/>
      <c r="X165" s="342"/>
      <c r="Y165" s="338"/>
      <c r="Z165" s="322" t="str">
        <f>IF(B165="-","",MAX($Z$156:Z165)+1)</f>
        <v/>
      </c>
      <c r="AA165" s="244" t="str">
        <f t="shared" ref="AA165" si="107">IF(Z165="","",B165)</f>
        <v/>
      </c>
      <c r="AB165" s="244"/>
      <c r="AC165" s="244"/>
      <c r="AD165" s="17"/>
      <c r="AE165" s="17"/>
      <c r="AF165" s="17"/>
      <c r="AG165" s="17"/>
      <c r="AH165" s="17"/>
      <c r="AI165" s="17"/>
      <c r="AJ165" s="17"/>
      <c r="AK165" s="17"/>
      <c r="AL165" s="17"/>
      <c r="AM165" s="17"/>
      <c r="AN165" s="17"/>
      <c r="AO165" s="17"/>
      <c r="AP165" s="17"/>
      <c r="AQ165" s="17"/>
      <c r="AR165" s="17"/>
      <c r="AS165" s="17"/>
      <c r="AT165" s="17"/>
      <c r="AU165" s="17"/>
      <c r="AV165" s="17"/>
      <c r="AW165" s="17"/>
      <c r="AX165" s="15"/>
      <c r="AY165" s="15"/>
      <c r="BG165" s="2"/>
      <c r="BH165" s="2"/>
      <c r="BI165" s="2"/>
      <c r="BX165" s="5"/>
      <c r="BY165" s="5"/>
      <c r="BZ165" s="5"/>
      <c r="CA165" s="5"/>
      <c r="CB165" s="5"/>
      <c r="CC165" s="5"/>
      <c r="CD165" s="5"/>
      <c r="CE165" s="5"/>
      <c r="CF165" s="2"/>
      <c r="CG165" s="2"/>
    </row>
    <row r="166" spans="1:85" ht="12.6" customHeight="1" x14ac:dyDescent="0.25">
      <c r="B166" s="232"/>
      <c r="C166" s="329"/>
      <c r="D166" s="329"/>
      <c r="E166" s="329"/>
      <c r="F166" s="329"/>
      <c r="G166" s="329"/>
      <c r="H166" s="329"/>
      <c r="I166" s="329"/>
      <c r="J166" s="329"/>
      <c r="K166" s="329"/>
      <c r="L166" s="330"/>
      <c r="M166" s="232"/>
      <c r="N166" s="329"/>
      <c r="O166" s="329"/>
      <c r="P166" s="329"/>
      <c r="Q166" s="334"/>
      <c r="R166" s="336"/>
      <c r="S166" s="337"/>
      <c r="T166" s="337"/>
      <c r="U166" s="337"/>
      <c r="V166" s="337"/>
      <c r="W166" s="338"/>
      <c r="X166" s="342"/>
      <c r="Y166" s="338"/>
      <c r="Z166" s="322"/>
      <c r="AA166" s="244"/>
      <c r="AB166" s="244"/>
      <c r="AC166" s="244"/>
      <c r="AD166" s="17"/>
      <c r="AE166" s="17"/>
      <c r="AF166" s="17"/>
      <c r="AG166" s="17"/>
      <c r="AH166" s="17"/>
      <c r="AI166" s="17"/>
      <c r="AJ166" s="17"/>
      <c r="AK166" s="17"/>
      <c r="AL166" s="17"/>
      <c r="AM166" s="17"/>
      <c r="AN166" s="17"/>
      <c r="AO166" s="17"/>
      <c r="AP166" s="17"/>
      <c r="AQ166" s="17"/>
      <c r="AR166" s="17"/>
      <c r="AS166" s="17"/>
      <c r="AT166" s="17"/>
      <c r="AU166" s="17"/>
      <c r="AV166" s="17"/>
      <c r="AW166" s="17"/>
      <c r="AX166" s="15"/>
      <c r="AY166" s="15"/>
      <c r="BG166" s="2"/>
      <c r="BH166" s="2"/>
      <c r="BI166" s="2"/>
      <c r="BX166" s="5"/>
      <c r="BY166" s="5"/>
      <c r="BZ166" s="5"/>
      <c r="CA166" s="5"/>
      <c r="CB166" s="5"/>
      <c r="CC166" s="5"/>
      <c r="CD166" s="5"/>
      <c r="CE166" s="5"/>
      <c r="CF166" s="2"/>
      <c r="CG166" s="2"/>
    </row>
    <row r="167" spans="1:85" ht="12.6" customHeight="1" x14ac:dyDescent="0.25">
      <c r="A167" s="42">
        <f t="shared" ref="A167" si="108">A165+1</f>
        <v>6</v>
      </c>
      <c r="B167" s="232" t="str">
        <f t="shared" ref="B167" si="109">IF(MAX($AA$16:$AA$154)&lt;A167,"-",VLOOKUP(A167,AA24:AC162,3,FALSE))</f>
        <v>-</v>
      </c>
      <c r="C167" s="329"/>
      <c r="D167" s="329"/>
      <c r="E167" s="329"/>
      <c r="F167" s="329"/>
      <c r="G167" s="329"/>
      <c r="H167" s="329"/>
      <c r="I167" s="329"/>
      <c r="J167" s="329"/>
      <c r="K167" s="329"/>
      <c r="L167" s="330"/>
      <c r="M167" s="232"/>
      <c r="N167" s="329"/>
      <c r="O167" s="329"/>
      <c r="P167" s="329"/>
      <c r="Q167" s="334"/>
      <c r="R167" s="336"/>
      <c r="S167" s="337"/>
      <c r="T167" s="337"/>
      <c r="U167" s="337"/>
      <c r="V167" s="337"/>
      <c r="W167" s="338"/>
      <c r="X167" s="342"/>
      <c r="Y167" s="338"/>
      <c r="Z167" s="322" t="str">
        <f>IF(B167="-","",MAX($Z$156:Z167)+1)</f>
        <v/>
      </c>
      <c r="AA167" s="244" t="str">
        <f t="shared" ref="AA167" si="110">IF(Z167="","",B167)</f>
        <v/>
      </c>
      <c r="AB167" s="244"/>
      <c r="AC167" s="244"/>
      <c r="AD167" s="17"/>
      <c r="AE167" s="17"/>
      <c r="AF167" s="17"/>
      <c r="AG167" s="17"/>
      <c r="AH167" s="17"/>
      <c r="AI167" s="17"/>
      <c r="AJ167" s="17"/>
      <c r="AK167" s="17"/>
      <c r="AL167" s="17"/>
      <c r="AM167" s="17"/>
      <c r="AN167" s="17"/>
      <c r="AO167" s="17"/>
      <c r="AP167" s="17"/>
      <c r="AQ167" s="17"/>
      <c r="AR167" s="17"/>
      <c r="AS167" s="17"/>
      <c r="AT167" s="17"/>
      <c r="AU167" s="17"/>
      <c r="AV167" s="17"/>
      <c r="AW167" s="17"/>
      <c r="AX167" s="15"/>
      <c r="AY167" s="15"/>
      <c r="BG167" s="2"/>
      <c r="BH167" s="2"/>
      <c r="BI167" s="2"/>
      <c r="BX167" s="5"/>
      <c r="BY167" s="5"/>
      <c r="BZ167" s="5"/>
      <c r="CA167" s="5"/>
      <c r="CB167" s="5"/>
      <c r="CC167" s="5"/>
      <c r="CD167" s="5"/>
      <c r="CE167" s="5"/>
      <c r="CF167" s="2"/>
      <c r="CG167" s="2"/>
    </row>
    <row r="168" spans="1:85" ht="12.6" customHeight="1" x14ac:dyDescent="0.25">
      <c r="B168" s="232"/>
      <c r="C168" s="329"/>
      <c r="D168" s="329"/>
      <c r="E168" s="329"/>
      <c r="F168" s="329"/>
      <c r="G168" s="329"/>
      <c r="H168" s="329"/>
      <c r="I168" s="329"/>
      <c r="J168" s="329"/>
      <c r="K168" s="329"/>
      <c r="L168" s="330"/>
      <c r="M168" s="232"/>
      <c r="N168" s="329"/>
      <c r="O168" s="329"/>
      <c r="P168" s="329"/>
      <c r="Q168" s="334"/>
      <c r="R168" s="336"/>
      <c r="S168" s="337"/>
      <c r="T168" s="337"/>
      <c r="U168" s="337"/>
      <c r="V168" s="337"/>
      <c r="W168" s="338"/>
      <c r="X168" s="342"/>
      <c r="Y168" s="338"/>
      <c r="Z168" s="322"/>
      <c r="AA168" s="244"/>
      <c r="AB168" s="244"/>
      <c r="AC168" s="244"/>
      <c r="AD168" s="17"/>
      <c r="AE168" s="17"/>
      <c r="AF168" s="17"/>
      <c r="AG168" s="17"/>
      <c r="AH168" s="17"/>
      <c r="AI168" s="17"/>
      <c r="AJ168" s="17"/>
      <c r="AK168" s="17"/>
      <c r="AL168" s="17"/>
      <c r="AM168" s="17"/>
      <c r="AN168" s="17"/>
      <c r="AO168" s="17"/>
      <c r="AP168" s="17"/>
      <c r="AQ168" s="17"/>
      <c r="AR168" s="17"/>
      <c r="AS168" s="17"/>
      <c r="AT168" s="17"/>
      <c r="AU168" s="17"/>
      <c r="AV168" s="17"/>
      <c r="AW168" s="17"/>
      <c r="AX168" s="15"/>
      <c r="AY168" s="15"/>
      <c r="BG168" s="2"/>
      <c r="BH168" s="2"/>
      <c r="BI168" s="2"/>
      <c r="BX168" s="5"/>
      <c r="BY168" s="5"/>
      <c r="BZ168" s="5"/>
      <c r="CA168" s="5"/>
      <c r="CB168" s="5"/>
      <c r="CC168" s="5"/>
      <c r="CD168" s="5"/>
      <c r="CE168" s="5"/>
      <c r="CF168" s="2"/>
      <c r="CG168" s="2"/>
    </row>
    <row r="169" spans="1:85" ht="12.6" customHeight="1" x14ac:dyDescent="0.25">
      <c r="A169" s="42">
        <f t="shared" ref="A169" si="111">A167+1</f>
        <v>7</v>
      </c>
      <c r="B169" s="232" t="str">
        <f t="shared" ref="B169" si="112">IF(MAX($AA$16:$AA$154)&lt;A169,"-",VLOOKUP(A169,AA26:AC164,3,FALSE))</f>
        <v>-</v>
      </c>
      <c r="C169" s="329"/>
      <c r="D169" s="329"/>
      <c r="E169" s="329"/>
      <c r="F169" s="329"/>
      <c r="G169" s="329"/>
      <c r="H169" s="329"/>
      <c r="I169" s="329"/>
      <c r="J169" s="329"/>
      <c r="K169" s="329"/>
      <c r="L169" s="330"/>
      <c r="M169" s="232"/>
      <c r="N169" s="329"/>
      <c r="O169" s="329"/>
      <c r="P169" s="329"/>
      <c r="Q169" s="334"/>
      <c r="R169" s="336"/>
      <c r="S169" s="337"/>
      <c r="T169" s="337"/>
      <c r="U169" s="337"/>
      <c r="V169" s="337"/>
      <c r="W169" s="338"/>
      <c r="X169" s="342"/>
      <c r="Y169" s="338"/>
      <c r="Z169" s="322" t="str">
        <f>IF(B169="-","",MAX($Z$156:Z169)+1)</f>
        <v/>
      </c>
      <c r="AA169" s="244" t="str">
        <f t="shared" ref="AA169" si="113">IF(Z169="","",B169)</f>
        <v/>
      </c>
      <c r="AB169" s="244"/>
      <c r="AC169" s="244"/>
      <c r="AD169" s="17"/>
      <c r="AE169" s="17"/>
      <c r="AF169" s="17"/>
      <c r="AG169" s="17"/>
      <c r="AH169" s="17"/>
      <c r="AI169" s="17"/>
      <c r="AJ169" s="17"/>
      <c r="AK169" s="17"/>
      <c r="AL169" s="17"/>
      <c r="AM169" s="17"/>
      <c r="AN169" s="17"/>
      <c r="AO169" s="17"/>
      <c r="AP169" s="17"/>
      <c r="AQ169" s="17"/>
      <c r="AR169" s="17"/>
      <c r="AS169" s="17"/>
      <c r="AT169" s="17"/>
      <c r="AU169" s="17"/>
      <c r="AV169" s="17"/>
      <c r="AW169" s="17"/>
      <c r="AX169" s="15"/>
      <c r="AY169" s="15"/>
      <c r="BG169" s="2"/>
      <c r="BH169" s="2"/>
      <c r="BI169" s="2"/>
      <c r="BX169" s="5"/>
      <c r="BY169" s="5"/>
      <c r="BZ169" s="5"/>
      <c r="CA169" s="5"/>
      <c r="CB169" s="5"/>
      <c r="CC169" s="5"/>
      <c r="CD169" s="5"/>
      <c r="CE169" s="5"/>
      <c r="CF169" s="2"/>
      <c r="CG169" s="2"/>
    </row>
    <row r="170" spans="1:85" ht="12.6" customHeight="1" x14ac:dyDescent="0.25">
      <c r="B170" s="331"/>
      <c r="C170" s="332"/>
      <c r="D170" s="332"/>
      <c r="E170" s="332"/>
      <c r="F170" s="332"/>
      <c r="G170" s="332"/>
      <c r="H170" s="332"/>
      <c r="I170" s="332"/>
      <c r="J170" s="332"/>
      <c r="K170" s="332"/>
      <c r="L170" s="333"/>
      <c r="M170" s="331"/>
      <c r="N170" s="332"/>
      <c r="O170" s="332"/>
      <c r="P170" s="332"/>
      <c r="Q170" s="335"/>
      <c r="R170" s="339"/>
      <c r="S170" s="340"/>
      <c r="T170" s="340"/>
      <c r="U170" s="340"/>
      <c r="V170" s="340"/>
      <c r="W170" s="341"/>
      <c r="X170" s="343"/>
      <c r="Y170" s="341"/>
      <c r="Z170" s="322"/>
      <c r="AA170" s="244"/>
      <c r="AB170" s="244"/>
      <c r="AC170" s="244"/>
      <c r="AD170" s="17"/>
      <c r="AE170" s="17"/>
      <c r="AF170" s="17"/>
      <c r="AG170" s="17"/>
      <c r="AH170" s="17"/>
      <c r="AI170" s="17"/>
      <c r="AJ170" s="17"/>
      <c r="AK170" s="17"/>
      <c r="AL170" s="17"/>
      <c r="AM170" s="17"/>
      <c r="AN170" s="17"/>
      <c r="AO170" s="17"/>
      <c r="AP170" s="17"/>
      <c r="AQ170" s="17"/>
      <c r="AR170" s="17"/>
      <c r="AS170" s="17"/>
      <c r="AT170" s="17"/>
      <c r="AU170" s="17"/>
      <c r="AV170" s="17"/>
      <c r="AW170" s="17"/>
      <c r="AX170" s="15"/>
      <c r="AY170" s="15"/>
      <c r="BG170" s="2"/>
      <c r="BH170" s="2"/>
      <c r="BI170" s="2"/>
      <c r="BX170" s="5"/>
      <c r="BY170" s="5"/>
      <c r="BZ170" s="5"/>
      <c r="CA170" s="5"/>
      <c r="CB170" s="5"/>
      <c r="CC170" s="5"/>
      <c r="CD170" s="5"/>
      <c r="CE170" s="5"/>
      <c r="CF170" s="2"/>
      <c r="CG170" s="2"/>
    </row>
    <row r="171" spans="1:85" ht="12.6" customHeight="1" x14ac:dyDescent="0.25">
      <c r="B171" s="234" t="s">
        <v>228</v>
      </c>
      <c r="C171" s="235"/>
      <c r="D171" s="235"/>
      <c r="E171" s="235"/>
      <c r="F171" s="235"/>
      <c r="G171" s="235"/>
      <c r="H171" s="235"/>
      <c r="I171" s="235"/>
      <c r="J171" s="235"/>
      <c r="K171" s="235"/>
      <c r="L171" s="235"/>
      <c r="M171" s="235"/>
      <c r="N171" s="235"/>
      <c r="O171" s="235"/>
      <c r="P171" s="235"/>
      <c r="Q171" s="235"/>
      <c r="R171" s="235"/>
      <c r="S171" s="235"/>
      <c r="T171" s="235"/>
      <c r="U171" s="235"/>
      <c r="V171" s="235"/>
      <c r="W171" s="235"/>
      <c r="X171" s="235"/>
      <c r="Y171" s="236"/>
      <c r="Z171" s="39"/>
      <c r="AA171" s="17"/>
      <c r="AB171" s="17"/>
      <c r="AC171" s="17"/>
      <c r="AD171" s="17"/>
      <c r="AE171" s="17"/>
      <c r="AF171" s="17"/>
      <c r="AG171" s="17"/>
      <c r="AH171" s="17"/>
      <c r="AI171" s="17"/>
      <c r="AJ171" s="17"/>
      <c r="AK171" s="17"/>
      <c r="AL171" s="17"/>
      <c r="AM171" s="17"/>
      <c r="AN171" s="17"/>
      <c r="AO171" s="17"/>
      <c r="AP171" s="17"/>
      <c r="AQ171" s="17"/>
      <c r="AR171" s="17"/>
      <c r="AS171" s="17"/>
      <c r="AT171" s="17"/>
      <c r="AU171" s="17"/>
      <c r="AV171" s="17"/>
      <c r="AW171" s="17"/>
      <c r="AX171" s="15"/>
      <c r="AY171" s="15"/>
      <c r="BG171" s="2"/>
      <c r="BH171" s="2"/>
      <c r="BI171" s="2"/>
      <c r="BX171" s="5"/>
      <c r="BY171" s="5"/>
      <c r="BZ171" s="5"/>
      <c r="CA171" s="5"/>
      <c r="CB171" s="5"/>
      <c r="CC171" s="5"/>
      <c r="CD171" s="5"/>
      <c r="CE171" s="5"/>
      <c r="CF171" s="2"/>
      <c r="CG171" s="2"/>
    </row>
    <row r="172" spans="1:85" ht="12.6" customHeight="1" x14ac:dyDescent="0.25">
      <c r="B172" s="326" t="s">
        <v>129</v>
      </c>
      <c r="C172" s="327"/>
      <c r="D172" s="327"/>
      <c r="E172" s="327"/>
      <c r="F172" s="327"/>
      <c r="G172" s="327"/>
      <c r="H172" s="327"/>
      <c r="I172" s="327"/>
      <c r="J172" s="327"/>
      <c r="K172" s="327"/>
      <c r="L172" s="328"/>
      <c r="M172" s="234" t="s">
        <v>130</v>
      </c>
      <c r="N172" s="235"/>
      <c r="O172" s="235"/>
      <c r="P172" s="235"/>
      <c r="Q172" s="235"/>
      <c r="R172" s="235"/>
      <c r="S172" s="235"/>
      <c r="T172" s="235"/>
      <c r="U172" s="235"/>
      <c r="V172" s="235"/>
      <c r="W172" s="236"/>
      <c r="X172" s="326" t="s">
        <v>132</v>
      </c>
      <c r="Y172" s="328"/>
      <c r="Z172" s="39"/>
      <c r="AA172" s="17"/>
      <c r="AB172" s="17"/>
      <c r="AC172" s="17"/>
      <c r="AD172" s="17"/>
      <c r="AE172" s="17"/>
      <c r="AF172" s="17"/>
      <c r="AG172" s="17"/>
      <c r="AH172" s="17"/>
      <c r="AI172" s="17"/>
      <c r="AJ172" s="17"/>
      <c r="AK172" s="17"/>
      <c r="AL172" s="17"/>
      <c r="AM172" s="17"/>
      <c r="AN172" s="17"/>
      <c r="AO172" s="17"/>
      <c r="AP172" s="17"/>
      <c r="AQ172" s="17"/>
      <c r="AR172" s="17"/>
      <c r="AS172" s="17"/>
      <c r="AT172" s="17"/>
      <c r="AU172" s="17"/>
      <c r="AV172" s="17"/>
      <c r="AW172" s="17"/>
      <c r="AX172" s="15"/>
      <c r="AY172" s="15"/>
      <c r="BG172" s="2"/>
      <c r="BH172" s="2"/>
      <c r="BI172" s="2"/>
      <c r="BX172" s="5"/>
      <c r="BY172" s="5"/>
      <c r="BZ172" s="5"/>
      <c r="CA172" s="5"/>
      <c r="CB172" s="5"/>
      <c r="CC172" s="5"/>
      <c r="CD172" s="5"/>
      <c r="CE172" s="5"/>
      <c r="CF172" s="2"/>
      <c r="CG172" s="2"/>
    </row>
    <row r="173" spans="1:85" ht="12.6" customHeight="1" x14ac:dyDescent="0.25">
      <c r="A173" s="219">
        <v>1</v>
      </c>
      <c r="B173" s="229" t="str">
        <f>IF(MAX($AB$16:$AB$151)&lt;A173,"Pas de travaux annulés",VLOOKUP(A157,$AB$16:$AC$151,2,FALSE))</f>
        <v>Pas de travaux annulés</v>
      </c>
      <c r="C173" s="230"/>
      <c r="D173" s="230"/>
      <c r="E173" s="230"/>
      <c r="F173" s="230"/>
      <c r="G173" s="230"/>
      <c r="H173" s="230"/>
      <c r="I173" s="230"/>
      <c r="J173" s="230"/>
      <c r="K173" s="230"/>
      <c r="L173" s="231"/>
      <c r="M173" s="127"/>
      <c r="N173" s="128"/>
      <c r="O173" s="128"/>
      <c r="P173" s="128"/>
      <c r="Q173" s="128"/>
      <c r="R173" s="128"/>
      <c r="S173" s="128"/>
      <c r="T173" s="128"/>
      <c r="U173" s="128"/>
      <c r="V173" s="128"/>
      <c r="W173" s="129"/>
      <c r="X173" s="127"/>
      <c r="Y173" s="129"/>
      <c r="Z173" s="322">
        <v>1</v>
      </c>
      <c r="AA173" s="244" t="str">
        <f>IF(Z173="","",B173)</f>
        <v>Pas de travaux annulés</v>
      </c>
      <c r="AB173" s="244"/>
      <c r="AC173" s="244"/>
      <c r="AD173" s="17"/>
      <c r="AE173" s="17"/>
      <c r="AF173" s="17"/>
      <c r="AG173" s="17"/>
      <c r="AH173" s="17"/>
      <c r="AI173" s="17"/>
      <c r="AJ173" s="17"/>
      <c r="AK173" s="17"/>
      <c r="AL173" s="17"/>
      <c r="AM173" s="17"/>
      <c r="AN173" s="17"/>
      <c r="AO173" s="17"/>
      <c r="AP173" s="17"/>
      <c r="AQ173" s="17"/>
      <c r="AR173" s="17"/>
      <c r="AS173" s="17"/>
      <c r="AT173" s="17"/>
      <c r="AU173" s="17"/>
      <c r="AV173" s="17"/>
      <c r="AW173" s="17"/>
      <c r="AX173" s="15"/>
      <c r="AY173" s="15"/>
      <c r="BG173" s="2"/>
      <c r="BH173" s="2"/>
      <c r="BI173" s="2"/>
      <c r="BX173" s="5"/>
      <c r="BY173" s="5"/>
      <c r="BZ173" s="5"/>
      <c r="CA173" s="5"/>
      <c r="CB173" s="5"/>
      <c r="CC173" s="5"/>
      <c r="CD173" s="5"/>
      <c r="CE173" s="5"/>
      <c r="CF173" s="2"/>
      <c r="CG173" s="2"/>
    </row>
    <row r="174" spans="1:85" ht="12.6" customHeight="1" x14ac:dyDescent="0.25">
      <c r="A174" s="219"/>
      <c r="B174" s="226"/>
      <c r="C174" s="227"/>
      <c r="D174" s="227"/>
      <c r="E174" s="227"/>
      <c r="F174" s="227"/>
      <c r="G174" s="227"/>
      <c r="H174" s="227"/>
      <c r="I174" s="227"/>
      <c r="J174" s="227"/>
      <c r="K174" s="227"/>
      <c r="L174" s="228"/>
      <c r="M174" s="130"/>
      <c r="N174" s="131"/>
      <c r="O174" s="131"/>
      <c r="P174" s="131"/>
      <c r="Q174" s="131"/>
      <c r="R174" s="131"/>
      <c r="S174" s="131"/>
      <c r="T174" s="131"/>
      <c r="U174" s="131"/>
      <c r="V174" s="131"/>
      <c r="W174" s="132"/>
      <c r="X174" s="130"/>
      <c r="Y174" s="132"/>
      <c r="Z174" s="322"/>
      <c r="AA174" s="244"/>
      <c r="AB174" s="244"/>
      <c r="AC174" s="244"/>
      <c r="AD174" s="17"/>
      <c r="AE174" s="17"/>
      <c r="AF174" s="17"/>
      <c r="AG174" s="17"/>
      <c r="AH174" s="17"/>
      <c r="AI174" s="17"/>
      <c r="AJ174" s="17"/>
      <c r="AK174" s="17"/>
      <c r="AL174" s="17"/>
      <c r="AM174" s="17"/>
      <c r="AN174" s="17"/>
      <c r="AO174" s="17"/>
      <c r="AP174" s="17"/>
      <c r="AQ174" s="17"/>
      <c r="AR174" s="17"/>
      <c r="AS174" s="17"/>
      <c r="AT174" s="17"/>
      <c r="AU174" s="17"/>
      <c r="AV174" s="17"/>
      <c r="AW174" s="17"/>
      <c r="AX174" s="15"/>
      <c r="AY174" s="15"/>
      <c r="BG174" s="2"/>
      <c r="BH174" s="2"/>
      <c r="BI174" s="2"/>
      <c r="BX174" s="5"/>
      <c r="BY174" s="5"/>
      <c r="BZ174" s="5"/>
      <c r="CA174" s="5"/>
      <c r="CB174" s="5"/>
      <c r="CC174" s="5"/>
      <c r="CD174" s="5"/>
      <c r="CE174" s="5"/>
      <c r="CF174" s="2"/>
      <c r="CG174" s="2"/>
    </row>
    <row r="175" spans="1:85" ht="12.6" customHeight="1" x14ac:dyDescent="0.25">
      <c r="A175" s="219">
        <f>A173+1</f>
        <v>2</v>
      </c>
      <c r="B175" s="226" t="str">
        <f t="shared" ref="B175" si="114">IF(MAX($AB$16:$AB$151)&lt;A175,"-",VLOOKUP(A175,$AB$16:$AB$151,2,FALSE))</f>
        <v>-</v>
      </c>
      <c r="C175" s="227"/>
      <c r="D175" s="227"/>
      <c r="E175" s="227"/>
      <c r="F175" s="227"/>
      <c r="G175" s="227"/>
      <c r="H175" s="227"/>
      <c r="I175" s="227"/>
      <c r="J175" s="227"/>
      <c r="K175" s="227"/>
      <c r="L175" s="228"/>
      <c r="M175" s="130"/>
      <c r="N175" s="131"/>
      <c r="O175" s="131"/>
      <c r="P175" s="131"/>
      <c r="Q175" s="131"/>
      <c r="R175" s="131"/>
      <c r="S175" s="131"/>
      <c r="T175" s="131"/>
      <c r="U175" s="131"/>
      <c r="V175" s="131"/>
      <c r="W175" s="132"/>
      <c r="X175" s="130"/>
      <c r="Y175" s="132"/>
      <c r="Z175" s="322" t="str">
        <f>IF(B175="-","",MAX($Z$156:Z175)+1)</f>
        <v/>
      </c>
      <c r="AA175" s="244" t="str">
        <f>IF(Z175="","",B175)</f>
        <v/>
      </c>
      <c r="AB175" s="244"/>
      <c r="AC175" s="244"/>
      <c r="AD175" s="17"/>
      <c r="AE175" s="17"/>
      <c r="AF175" s="17"/>
      <c r="AG175" s="17"/>
      <c r="AH175" s="17"/>
      <c r="AI175" s="17"/>
      <c r="AJ175" s="17"/>
      <c r="AK175" s="17"/>
      <c r="AL175" s="17"/>
      <c r="AM175" s="17"/>
      <c r="AN175" s="17"/>
      <c r="AO175" s="17"/>
      <c r="AP175" s="17"/>
      <c r="AQ175" s="17"/>
      <c r="AR175" s="17"/>
      <c r="AS175" s="17"/>
      <c r="AT175" s="17"/>
      <c r="AU175" s="17"/>
      <c r="AV175" s="17"/>
      <c r="AW175" s="17"/>
      <c r="AX175" s="15"/>
      <c r="AY175" s="15"/>
      <c r="BG175" s="2"/>
      <c r="BH175" s="2"/>
      <c r="BI175" s="2"/>
      <c r="BX175" s="5"/>
      <c r="BY175" s="5"/>
      <c r="BZ175" s="5"/>
      <c r="CA175" s="5"/>
      <c r="CB175" s="5"/>
      <c r="CC175" s="5"/>
      <c r="CD175" s="5"/>
      <c r="CE175" s="5"/>
      <c r="CF175" s="2"/>
      <c r="CG175" s="2"/>
    </row>
    <row r="176" spans="1:85" ht="12.6" customHeight="1" x14ac:dyDescent="0.25">
      <c r="A176" s="219"/>
      <c r="B176" s="226"/>
      <c r="C176" s="227"/>
      <c r="D176" s="227"/>
      <c r="E176" s="227"/>
      <c r="F176" s="227"/>
      <c r="G176" s="227"/>
      <c r="H176" s="227"/>
      <c r="I176" s="227"/>
      <c r="J176" s="227"/>
      <c r="K176" s="227"/>
      <c r="L176" s="228"/>
      <c r="M176" s="130"/>
      <c r="N176" s="131"/>
      <c r="O176" s="131"/>
      <c r="P176" s="131"/>
      <c r="Q176" s="131"/>
      <c r="R176" s="131"/>
      <c r="S176" s="131"/>
      <c r="T176" s="131"/>
      <c r="U176" s="131"/>
      <c r="V176" s="131"/>
      <c r="W176" s="132"/>
      <c r="X176" s="130"/>
      <c r="Y176" s="132"/>
      <c r="Z176" s="322"/>
      <c r="AA176" s="244"/>
      <c r="AB176" s="244"/>
      <c r="AC176" s="244"/>
      <c r="AD176" s="17"/>
      <c r="AE176" s="17"/>
      <c r="AF176" s="17"/>
      <c r="AG176" s="17"/>
      <c r="AH176" s="17"/>
      <c r="AI176" s="17"/>
      <c r="AJ176" s="17"/>
      <c r="AK176" s="17"/>
      <c r="AL176" s="17"/>
      <c r="AM176" s="17"/>
      <c r="AN176" s="17"/>
      <c r="AO176" s="17"/>
      <c r="AP176" s="17"/>
      <c r="AQ176" s="17"/>
      <c r="AR176" s="17"/>
      <c r="AS176" s="17"/>
      <c r="AT176" s="17"/>
      <c r="AU176" s="17"/>
      <c r="AV176" s="17"/>
      <c r="AW176" s="17"/>
      <c r="AX176" s="15"/>
      <c r="AY176" s="15"/>
      <c r="BG176" s="2"/>
      <c r="BH176" s="2"/>
      <c r="BI176" s="2"/>
      <c r="BX176" s="5"/>
      <c r="BY176" s="5"/>
      <c r="BZ176" s="5"/>
      <c r="CA176" s="5"/>
      <c r="CB176" s="5"/>
      <c r="CC176" s="5"/>
      <c r="CD176" s="5"/>
      <c r="CE176" s="5"/>
      <c r="CF176" s="2"/>
      <c r="CG176" s="2"/>
    </row>
    <row r="177" spans="1:85" ht="12.6" customHeight="1" x14ac:dyDescent="0.25">
      <c r="A177" s="219">
        <f>A175+1</f>
        <v>3</v>
      </c>
      <c r="B177" s="226" t="str">
        <f t="shared" ref="B177" si="115">IF(MAX($AB$16:$AB$151)&lt;A177,"-",VLOOKUP(A177,$AB$16:$AB$151,2,FALSE))</f>
        <v>-</v>
      </c>
      <c r="C177" s="227"/>
      <c r="D177" s="227"/>
      <c r="E177" s="227"/>
      <c r="F177" s="227"/>
      <c r="G177" s="227"/>
      <c r="H177" s="227"/>
      <c r="I177" s="227"/>
      <c r="J177" s="227"/>
      <c r="K177" s="227"/>
      <c r="L177" s="228"/>
      <c r="M177" s="130"/>
      <c r="N177" s="131"/>
      <c r="O177" s="131"/>
      <c r="P177" s="131"/>
      <c r="Q177" s="131"/>
      <c r="R177" s="131"/>
      <c r="S177" s="131"/>
      <c r="T177" s="131"/>
      <c r="U177" s="131"/>
      <c r="V177" s="131"/>
      <c r="W177" s="132"/>
      <c r="X177" s="130"/>
      <c r="Y177" s="132"/>
      <c r="Z177" s="322" t="str">
        <f>IF(B177="-","",MAX($Z$156:Z177)+1)</f>
        <v/>
      </c>
      <c r="AA177" s="244" t="str">
        <f t="shared" ref="AA177" si="116">IF(Z177="","",B177)</f>
        <v/>
      </c>
      <c r="AB177" s="244"/>
      <c r="AC177" s="244"/>
      <c r="AD177" s="17"/>
      <c r="AE177" s="17"/>
      <c r="AF177" s="17"/>
      <c r="AG177" s="17"/>
      <c r="AH177" s="17"/>
      <c r="AI177" s="17"/>
      <c r="AJ177" s="17"/>
      <c r="AK177" s="17"/>
      <c r="AL177" s="17"/>
      <c r="AM177" s="17"/>
      <c r="AN177" s="17"/>
      <c r="AO177" s="17"/>
      <c r="AP177" s="17"/>
      <c r="AQ177" s="17"/>
      <c r="AR177" s="17"/>
      <c r="AS177" s="17"/>
      <c r="AT177" s="17"/>
      <c r="AU177" s="17"/>
      <c r="AV177" s="17"/>
      <c r="AW177" s="17"/>
      <c r="AX177" s="15"/>
      <c r="AY177" s="15"/>
      <c r="BG177" s="2"/>
      <c r="BH177" s="2"/>
      <c r="BI177" s="2"/>
      <c r="BX177" s="5"/>
      <c r="BY177" s="5"/>
      <c r="BZ177" s="5"/>
      <c r="CA177" s="5"/>
      <c r="CB177" s="5"/>
      <c r="CC177" s="5"/>
      <c r="CD177" s="5"/>
      <c r="CE177" s="5"/>
      <c r="CF177" s="2"/>
      <c r="CG177" s="2"/>
    </row>
    <row r="178" spans="1:85" ht="12.6" customHeight="1" x14ac:dyDescent="0.25">
      <c r="A178" s="219"/>
      <c r="B178" s="323"/>
      <c r="C178" s="324"/>
      <c r="D178" s="324"/>
      <c r="E178" s="324"/>
      <c r="F178" s="324"/>
      <c r="G178" s="324"/>
      <c r="H178" s="324"/>
      <c r="I178" s="324"/>
      <c r="J178" s="324"/>
      <c r="K178" s="324"/>
      <c r="L178" s="325"/>
      <c r="M178" s="133"/>
      <c r="N178" s="134"/>
      <c r="O178" s="134"/>
      <c r="P178" s="134"/>
      <c r="Q178" s="134"/>
      <c r="R178" s="134"/>
      <c r="S178" s="134"/>
      <c r="T178" s="134"/>
      <c r="U178" s="134"/>
      <c r="V178" s="134"/>
      <c r="W178" s="135"/>
      <c r="X178" s="133"/>
      <c r="Y178" s="135"/>
      <c r="Z178" s="322"/>
      <c r="AA178" s="244"/>
      <c r="AB178" s="244"/>
      <c r="AC178" s="244"/>
      <c r="AD178" s="17"/>
      <c r="AE178" s="17"/>
      <c r="AF178" s="17"/>
      <c r="AG178" s="17"/>
      <c r="AH178" s="17"/>
      <c r="AI178" s="17"/>
      <c r="AJ178" s="17"/>
      <c r="AK178" s="17"/>
      <c r="AL178" s="17"/>
      <c r="AM178" s="17"/>
      <c r="AN178" s="17"/>
      <c r="AO178" s="17"/>
      <c r="AP178" s="17"/>
      <c r="AQ178" s="17"/>
      <c r="AR178" s="17"/>
      <c r="AS178" s="17"/>
      <c r="AT178" s="17"/>
      <c r="AU178" s="17"/>
      <c r="AV178" s="17"/>
      <c r="AW178" s="17"/>
      <c r="AX178" s="15"/>
      <c r="AY178" s="15"/>
      <c r="BG178" s="2"/>
      <c r="BH178" s="2"/>
      <c r="BI178" s="2"/>
      <c r="BX178" s="5"/>
      <c r="BY178" s="5"/>
      <c r="BZ178" s="5"/>
      <c r="CA178" s="5"/>
      <c r="CB178" s="5"/>
      <c r="CC178" s="5"/>
      <c r="CD178" s="5"/>
      <c r="CE178" s="5"/>
      <c r="CF178" s="2"/>
      <c r="CG178" s="2"/>
    </row>
    <row r="179" spans="1:85" ht="12.6" customHeight="1" x14ac:dyDescent="0.25">
      <c r="A179" s="25"/>
      <c r="B179" s="178"/>
      <c r="C179" s="179"/>
      <c r="D179" s="179"/>
      <c r="E179" s="179"/>
      <c r="F179" s="179"/>
      <c r="G179" s="179"/>
      <c r="H179" s="179"/>
      <c r="I179" s="179"/>
      <c r="J179" s="179"/>
      <c r="K179" s="179"/>
      <c r="L179" s="179"/>
      <c r="M179" s="179"/>
      <c r="N179" s="179"/>
      <c r="O179" s="179"/>
      <c r="P179" s="179"/>
      <c r="Q179" s="179"/>
      <c r="R179" s="179"/>
      <c r="S179" s="179"/>
      <c r="T179" s="179"/>
      <c r="U179" s="179"/>
      <c r="V179" s="179"/>
      <c r="W179" s="179"/>
      <c r="X179" s="179"/>
      <c r="Y179" s="180"/>
      <c r="Z179" s="39"/>
      <c r="AA179" s="17"/>
      <c r="AB179" s="17"/>
      <c r="AC179" s="17"/>
      <c r="AD179" s="17"/>
      <c r="AE179" s="17"/>
      <c r="AF179" s="17"/>
      <c r="AG179" s="17"/>
      <c r="AH179" s="17"/>
      <c r="AI179" s="17"/>
      <c r="AJ179" s="17"/>
      <c r="AK179" s="17"/>
      <c r="AL179" s="17"/>
      <c r="AM179" s="17"/>
      <c r="AN179" s="17"/>
      <c r="AO179" s="17"/>
      <c r="AP179" s="17"/>
      <c r="AQ179" s="17"/>
      <c r="AR179" s="17"/>
      <c r="AS179" s="17"/>
      <c r="AT179" s="17"/>
      <c r="AU179" s="17"/>
      <c r="AV179" s="17"/>
      <c r="AW179" s="17"/>
      <c r="AX179" s="15"/>
      <c r="AY179" s="15"/>
      <c r="BG179" s="2"/>
      <c r="BH179" s="2"/>
      <c r="BI179" s="2"/>
      <c r="BX179" s="5"/>
      <c r="BY179" s="5"/>
      <c r="BZ179" s="5"/>
      <c r="CA179" s="5"/>
      <c r="CB179" s="5"/>
      <c r="CC179" s="5"/>
      <c r="CD179" s="5"/>
      <c r="CE179" s="5"/>
      <c r="CF179" s="2"/>
      <c r="CG179" s="2"/>
    </row>
    <row r="180" spans="1:85" ht="12.6" customHeight="1" x14ac:dyDescent="0.25">
      <c r="B180" s="222" t="str">
        <f>B122</f>
        <v>Formulaire du 2 avril 2012</v>
      </c>
      <c r="C180" s="223"/>
      <c r="D180" s="223"/>
      <c r="E180" s="223"/>
      <c r="F180" s="223"/>
      <c r="G180" s="223"/>
      <c r="H180" s="223"/>
      <c r="I180" s="223"/>
      <c r="J180" s="223"/>
      <c r="K180" s="223"/>
      <c r="L180" s="223"/>
      <c r="M180" s="223"/>
      <c r="N180" s="223"/>
      <c r="O180" s="209" t="str">
        <f>CONCATENATE("Compte rendu du dossier de travaux ",$R$1," - Page "&amp;SUBTOTAL(9,AW$16:AW180)&amp;" / "&amp;SUBTOTAL(9,AW$16:AW$354))</f>
        <v>Compte rendu du dossier de travaux 17/2016/ST - Page 3 / 5</v>
      </c>
      <c r="P180" s="209"/>
      <c r="Q180" s="209"/>
      <c r="R180" s="209"/>
      <c r="S180" s="209"/>
      <c r="T180" s="209"/>
      <c r="U180" s="209"/>
      <c r="V180" s="209"/>
      <c r="W180" s="209"/>
      <c r="X180" s="209"/>
      <c r="Y180" s="210"/>
      <c r="Z180" s="39"/>
      <c r="AA180" s="17"/>
      <c r="AB180" s="17"/>
      <c r="AC180" s="17"/>
      <c r="AD180" s="17">
        <f>MAX(AD184:AD225)</f>
        <v>10</v>
      </c>
      <c r="AE180" s="17"/>
      <c r="AF180" s="17"/>
      <c r="AG180" s="17"/>
      <c r="AH180" s="17"/>
      <c r="AI180" s="17"/>
      <c r="AJ180" s="17"/>
      <c r="AK180" s="17"/>
      <c r="AL180" s="17"/>
      <c r="AM180" s="17"/>
      <c r="AN180" s="17"/>
      <c r="AO180" s="17"/>
      <c r="AP180" s="17"/>
      <c r="AQ180" s="17"/>
      <c r="AR180" s="17"/>
      <c r="AS180" s="17"/>
      <c r="AT180" s="17"/>
      <c r="AU180" s="17"/>
      <c r="AV180" s="17"/>
      <c r="AW180" s="17">
        <v>1</v>
      </c>
      <c r="AX180" s="15"/>
      <c r="AY180" s="15"/>
      <c r="BG180" s="2"/>
      <c r="BH180" s="2"/>
      <c r="BI180" s="2"/>
      <c r="BX180" s="5"/>
      <c r="BY180" s="5"/>
      <c r="BZ180" s="5"/>
      <c r="CA180" s="5"/>
      <c r="CB180" s="5"/>
      <c r="CC180" s="5"/>
      <c r="CD180" s="5"/>
      <c r="CE180" s="5"/>
      <c r="CF180" s="2"/>
      <c r="CG180" s="2"/>
    </row>
    <row r="181" spans="1:85" ht="12.6" customHeight="1" x14ac:dyDescent="0.25">
      <c r="B181" s="245" t="s">
        <v>229</v>
      </c>
      <c r="C181" s="246"/>
      <c r="D181" s="246"/>
      <c r="E181" s="246"/>
      <c r="F181" s="246"/>
      <c r="G181" s="246"/>
      <c r="H181" s="246"/>
      <c r="I181" s="246"/>
      <c r="J181" s="246"/>
      <c r="K181" s="246"/>
      <c r="L181" s="246"/>
      <c r="M181" s="246"/>
      <c r="N181" s="246"/>
      <c r="O181" s="246"/>
      <c r="P181" s="246"/>
      <c r="Q181" s="246"/>
      <c r="R181" s="246"/>
      <c r="S181" s="246"/>
      <c r="T181" s="246"/>
      <c r="U181" s="246"/>
      <c r="V181" s="246"/>
      <c r="W181" s="246"/>
      <c r="X181" s="246"/>
      <c r="Y181" s="247"/>
      <c r="Z181" s="39"/>
      <c r="AA181" s="17"/>
      <c r="AB181" s="17"/>
      <c r="AC181" s="17"/>
      <c r="AD181" s="17"/>
      <c r="AE181" s="17"/>
      <c r="AF181" s="17"/>
      <c r="AG181" s="17"/>
      <c r="AH181" s="17"/>
      <c r="AI181" s="17"/>
      <c r="AJ181" s="17"/>
      <c r="AK181" s="17"/>
      <c r="AL181" s="17"/>
      <c r="AM181" s="17"/>
      <c r="AN181" s="17"/>
      <c r="AO181" s="17"/>
      <c r="AP181" s="17"/>
      <c r="AQ181" s="17"/>
      <c r="AR181" s="17"/>
      <c r="AS181" s="17"/>
      <c r="AT181" s="17"/>
      <c r="AU181" s="17"/>
      <c r="AV181" s="17"/>
      <c r="AW181" s="17"/>
      <c r="AX181" s="15"/>
      <c r="AY181" s="15"/>
      <c r="BG181" s="2"/>
      <c r="BH181" s="2"/>
      <c r="BI181" s="2"/>
      <c r="BX181" s="5"/>
      <c r="BY181" s="5"/>
      <c r="BZ181" s="5"/>
      <c r="CA181" s="5"/>
      <c r="CB181" s="5"/>
      <c r="CC181" s="5"/>
      <c r="CD181" s="5"/>
      <c r="CE181" s="5"/>
      <c r="CF181" s="2"/>
      <c r="CG181" s="2"/>
    </row>
    <row r="182" spans="1:85" ht="12.6" customHeight="1" x14ac:dyDescent="0.25">
      <c r="B182" s="316" t="s">
        <v>79</v>
      </c>
      <c r="C182" s="317"/>
      <c r="D182" s="317"/>
      <c r="E182" s="317"/>
      <c r="F182" s="317"/>
      <c r="G182" s="317"/>
      <c r="H182" s="317"/>
      <c r="I182" s="317"/>
      <c r="J182" s="317"/>
      <c r="K182" s="317"/>
      <c r="L182" s="317"/>
      <c r="M182" s="317"/>
      <c r="N182" s="317" t="s">
        <v>133</v>
      </c>
      <c r="O182" s="317"/>
      <c r="P182" s="317"/>
      <c r="Q182" s="317"/>
      <c r="R182" s="317"/>
      <c r="S182" s="317"/>
      <c r="T182" s="317" t="s">
        <v>134</v>
      </c>
      <c r="U182" s="317"/>
      <c r="V182" s="317"/>
      <c r="W182" s="317"/>
      <c r="X182" s="317"/>
      <c r="Y182" s="318"/>
      <c r="Z182" s="39"/>
      <c r="AA182" s="17"/>
      <c r="AB182" s="17"/>
      <c r="AC182" s="17"/>
      <c r="AD182" s="17"/>
      <c r="AE182" s="17"/>
      <c r="AF182" s="17"/>
      <c r="AG182" s="17"/>
      <c r="AH182" s="17"/>
      <c r="AI182" s="17"/>
      <c r="AJ182" s="17"/>
      <c r="AK182" s="17"/>
      <c r="AL182" s="17"/>
      <c r="AM182" s="17"/>
      <c r="AN182" s="17"/>
      <c r="AO182" s="17"/>
      <c r="AP182" s="17"/>
      <c r="AQ182" s="17"/>
      <c r="AR182" s="17"/>
      <c r="AS182" s="17"/>
      <c r="AT182" s="17"/>
      <c r="AU182" s="17"/>
      <c r="AV182" s="17"/>
      <c r="AW182" s="17"/>
      <c r="AX182" s="15"/>
      <c r="AY182" s="15"/>
      <c r="BG182" s="2"/>
      <c r="BH182" s="2"/>
      <c r="BI182" s="2"/>
      <c r="BX182" s="5"/>
      <c r="BY182" s="5"/>
      <c r="BZ182" s="5"/>
      <c r="CA182" s="5"/>
      <c r="CB182" s="5"/>
      <c r="CC182" s="5"/>
      <c r="CD182" s="5"/>
      <c r="CE182" s="5"/>
      <c r="CF182" s="2"/>
      <c r="CG182" s="2"/>
    </row>
    <row r="183" spans="1:85" ht="12.6" customHeight="1" x14ac:dyDescent="0.25">
      <c r="B183" s="310" t="s">
        <v>135</v>
      </c>
      <c r="C183" s="311"/>
      <c r="D183" s="311"/>
      <c r="E183" s="311"/>
      <c r="F183" s="311"/>
      <c r="G183" s="311" t="s">
        <v>136</v>
      </c>
      <c r="H183" s="311"/>
      <c r="I183" s="311"/>
      <c r="J183" s="311"/>
      <c r="K183" s="311"/>
      <c r="L183" s="311" t="s">
        <v>137</v>
      </c>
      <c r="M183" s="311"/>
      <c r="N183" s="311"/>
      <c r="O183" s="311"/>
      <c r="P183" s="311"/>
      <c r="Q183" s="311"/>
      <c r="R183" s="311"/>
      <c r="S183" s="311"/>
      <c r="T183" s="311"/>
      <c r="U183" s="311"/>
      <c r="V183" s="311"/>
      <c r="W183" s="311"/>
      <c r="X183" s="311"/>
      <c r="Y183" s="312"/>
      <c r="Z183" s="39"/>
      <c r="AA183" s="17"/>
      <c r="AB183" s="17"/>
      <c r="AC183" s="17"/>
      <c r="AD183" s="17"/>
      <c r="AE183" s="17"/>
      <c r="AF183" s="17"/>
      <c r="AG183" s="17"/>
      <c r="AH183" s="17"/>
      <c r="AI183" s="17"/>
      <c r="AJ183" s="17"/>
      <c r="AK183" s="17"/>
      <c r="AL183" s="17"/>
      <c r="AM183" s="17"/>
      <c r="AN183" s="17"/>
      <c r="AO183" s="17"/>
      <c r="AP183" s="17"/>
      <c r="AQ183" s="17"/>
      <c r="AR183" s="17"/>
      <c r="AS183" s="17"/>
      <c r="AT183" s="17"/>
      <c r="AU183" s="17"/>
      <c r="AV183" s="17"/>
      <c r="AW183" s="17"/>
      <c r="AX183" s="15"/>
      <c r="AY183" s="15"/>
      <c r="BG183" s="2"/>
      <c r="BH183" s="2"/>
      <c r="BI183" s="2"/>
      <c r="BX183" s="5"/>
      <c r="BY183" s="5"/>
      <c r="BZ183" s="5"/>
      <c r="CA183" s="5"/>
      <c r="CB183" s="5"/>
      <c r="CC183" s="5"/>
      <c r="CD183" s="5"/>
      <c r="CE183" s="5"/>
      <c r="CF183" s="2"/>
      <c r="CG183" s="2"/>
    </row>
    <row r="184" spans="1:85" ht="12.6" customHeight="1" x14ac:dyDescent="0.25">
      <c r="A184" s="219">
        <v>1</v>
      </c>
      <c r="B184" s="319" t="str">
        <f>IF(AE184="","-",AE184)</f>
        <v>Alternateur</v>
      </c>
      <c r="C184" s="320"/>
      <c r="D184" s="320"/>
      <c r="E184" s="320"/>
      <c r="F184" s="320"/>
      <c r="G184" s="320"/>
      <c r="H184" s="320"/>
      <c r="I184" s="320"/>
      <c r="J184" s="320"/>
      <c r="K184" s="320"/>
      <c r="L184" s="320"/>
      <c r="M184" s="320"/>
      <c r="N184" s="320" t="str">
        <f>IF(AF184="","-",AF184)</f>
        <v>ALY8520R</v>
      </c>
      <c r="O184" s="320"/>
      <c r="P184" s="320"/>
      <c r="Q184" s="320"/>
      <c r="R184" s="320"/>
      <c r="S184" s="320"/>
      <c r="T184" s="320" t="str">
        <f>IF(AG184="","-",AG184)</f>
        <v>H-O090399</v>
      </c>
      <c r="U184" s="320"/>
      <c r="V184" s="320"/>
      <c r="W184" s="320"/>
      <c r="X184" s="320"/>
      <c r="Y184" s="321"/>
      <c r="Z184" s="322"/>
      <c r="AA184" s="244"/>
      <c r="AB184" s="244"/>
      <c r="AC184" s="244"/>
      <c r="AD184" s="244">
        <f>IF(B184="-","",MAX(AD$181,AD181)+1)</f>
        <v>1</v>
      </c>
      <c r="AE184" s="244" t="str">
        <f>IF(A184&gt;MAX($AD$67:$AD$114),"",VLOOKUP(VLOOKUP($A184,$AD$67:$AE$114,2,FALSE),Récap!$AE:$AK,5,FALSE))</f>
        <v>Alternateur</v>
      </c>
      <c r="AF184" s="244" t="str">
        <f>IF(A184&gt;MAX($AD$67:$AD$114),"",VLOOKUP(VLOOKUP($A184,$AD$67:$AE$114,2,FALSE),Récap!$AE:$AK,6,FALSE))</f>
        <v>ALY8520R</v>
      </c>
      <c r="AG184" s="244" t="str">
        <f>IF(A184&gt;MAX($AD$67:$AD$114),"",VLOOKUP(VLOOKUP($A184,$AD$67:$AE$114,2,FALSE),Récap!$AE:$AK,7,FALSE))</f>
        <v>H-O090399</v>
      </c>
      <c r="AH184" s="244"/>
      <c r="AI184" s="244" t="str">
        <f>IF(AE184="","",VLOOKUP(VLOOKUP($A184,$AD$67:$AE$114,2,FALSE),Récap!$AE:$AP,10,FALSE))</f>
        <v>Kardex</v>
      </c>
      <c r="AJ184" s="244">
        <f>IF(AF184="","",VLOOKUP(VLOOKUP($A184,$AD$67:$AE$114,2,FALSE),Récap!$AE:$AP,11,FALSE))</f>
        <v>23</v>
      </c>
      <c r="AK184" s="244">
        <f>IF(AG184="","",VLOOKUP(VLOOKUP($A184,$AD$67:$AE$114,2,FALSE),Récap!$AE:$AP,11,FALSE))</f>
        <v>23</v>
      </c>
      <c r="AL184" s="244"/>
      <c r="AM184" s="244">
        <f>IF(B184="-","",B185)</f>
        <v>0</v>
      </c>
      <c r="AN184" s="244">
        <f>IF(B184="-","",G185)</f>
        <v>0</v>
      </c>
      <c r="AO184" s="244">
        <f>IF(B184="-","",P186)</f>
        <v>0</v>
      </c>
      <c r="AP184" s="244">
        <f>IF(B184="-","",W186)</f>
        <v>0</v>
      </c>
      <c r="AQ184" s="244">
        <f>IF(B184="-","",G186)</f>
        <v>0</v>
      </c>
      <c r="AR184" s="244" t="str">
        <f>IF(AE184="","",L185&amp;" "&amp;P185&amp;" n° "&amp;T185)</f>
        <v xml:space="preserve">  n° </v>
      </c>
      <c r="AS184" s="17"/>
      <c r="AT184" s="17"/>
      <c r="AU184" s="17"/>
      <c r="AV184" s="17"/>
      <c r="AW184" s="17"/>
      <c r="AX184" s="15"/>
      <c r="AY184" s="15"/>
      <c r="BG184" s="2"/>
      <c r="BH184" s="2"/>
      <c r="BI184" s="2"/>
      <c r="BX184" s="5"/>
      <c r="BY184" s="5"/>
      <c r="BZ184" s="5"/>
      <c r="CA184" s="5"/>
      <c r="CB184" s="5"/>
      <c r="CC184" s="5"/>
      <c r="CD184" s="5"/>
      <c r="CE184" s="5"/>
      <c r="CF184" s="2"/>
      <c r="CG184" s="2"/>
    </row>
    <row r="185" spans="1:85" ht="12.6" customHeight="1" x14ac:dyDescent="0.25">
      <c r="A185" s="219"/>
      <c r="B185" s="305"/>
      <c r="C185" s="306"/>
      <c r="D185" s="306"/>
      <c r="E185" s="306"/>
      <c r="F185" s="306"/>
      <c r="G185" s="306"/>
      <c r="H185" s="306"/>
      <c r="I185" s="306"/>
      <c r="J185" s="306"/>
      <c r="K185" s="306"/>
      <c r="L185" s="306"/>
      <c r="M185" s="306"/>
      <c r="N185" s="306"/>
      <c r="O185" s="306"/>
      <c r="P185" s="306"/>
      <c r="Q185" s="306"/>
      <c r="R185" s="306"/>
      <c r="S185" s="306"/>
      <c r="T185" s="307"/>
      <c r="U185" s="307"/>
      <c r="V185" s="307"/>
      <c r="W185" s="307"/>
      <c r="X185" s="307"/>
      <c r="Y185" s="308"/>
      <c r="Z185" s="322"/>
      <c r="AA185" s="244"/>
      <c r="AB185" s="244"/>
      <c r="AC185" s="244"/>
      <c r="AD185" s="244"/>
      <c r="AE185" s="244"/>
      <c r="AF185" s="244"/>
      <c r="AG185" s="244"/>
      <c r="AH185" s="244"/>
      <c r="AI185" s="244"/>
      <c r="AJ185" s="244"/>
      <c r="AK185" s="244"/>
      <c r="AL185" s="244"/>
      <c r="AM185" s="244"/>
      <c r="AN185" s="244"/>
      <c r="AO185" s="244"/>
      <c r="AP185" s="244"/>
      <c r="AQ185" s="244"/>
      <c r="AR185" s="244"/>
      <c r="AS185" s="17"/>
      <c r="AT185" s="17"/>
      <c r="AU185" s="17"/>
      <c r="AV185" s="17"/>
      <c r="AW185" s="17"/>
      <c r="AX185" s="15"/>
      <c r="AY185" s="15"/>
      <c r="BG185" s="2"/>
      <c r="BH185" s="2"/>
      <c r="BI185" s="2"/>
      <c r="BX185" s="5"/>
      <c r="BY185" s="5"/>
      <c r="BZ185" s="5"/>
      <c r="CA185" s="5"/>
      <c r="CB185" s="5"/>
      <c r="CC185" s="5"/>
      <c r="CD185" s="5"/>
      <c r="CE185" s="5"/>
      <c r="CF185" s="2"/>
      <c r="CG185" s="2"/>
    </row>
    <row r="186" spans="1:85" ht="12.6" customHeight="1" x14ac:dyDescent="0.25">
      <c r="A186" s="219"/>
      <c r="B186" s="309" t="s">
        <v>138</v>
      </c>
      <c r="C186" s="300"/>
      <c r="D186" s="300"/>
      <c r="E186" s="300"/>
      <c r="F186" s="300"/>
      <c r="G186" s="299"/>
      <c r="H186" s="299"/>
      <c r="I186" s="299"/>
      <c r="J186" s="300" t="s">
        <v>139</v>
      </c>
      <c r="K186" s="300"/>
      <c r="L186" s="300"/>
      <c r="M186" s="300"/>
      <c r="N186" s="300"/>
      <c r="O186" s="300"/>
      <c r="P186" s="116"/>
      <c r="Q186" s="116"/>
      <c r="R186" s="116"/>
      <c r="S186" s="301" t="s">
        <v>140</v>
      </c>
      <c r="T186" s="301"/>
      <c r="U186" s="301"/>
      <c r="V186" s="301"/>
      <c r="W186" s="116"/>
      <c r="X186" s="116"/>
      <c r="Y186" s="117"/>
      <c r="Z186" s="322"/>
      <c r="AA186" s="244"/>
      <c r="AB186" s="244"/>
      <c r="AC186" s="244"/>
      <c r="AD186" s="244"/>
      <c r="AE186" s="244"/>
      <c r="AF186" s="244"/>
      <c r="AG186" s="244"/>
      <c r="AH186" s="244"/>
      <c r="AI186" s="244"/>
      <c r="AJ186" s="244"/>
      <c r="AK186" s="244"/>
      <c r="AL186" s="244"/>
      <c r="AM186" s="244"/>
      <c r="AN186" s="244"/>
      <c r="AO186" s="244"/>
      <c r="AP186" s="244"/>
      <c r="AQ186" s="244"/>
      <c r="AR186" s="244"/>
      <c r="AS186" s="17"/>
      <c r="AT186" s="17"/>
      <c r="AU186" s="17"/>
      <c r="AV186" s="17"/>
      <c r="AW186" s="17"/>
      <c r="AX186" s="15"/>
      <c r="AY186" s="15"/>
      <c r="BG186" s="2"/>
      <c r="BH186" s="2"/>
      <c r="BI186" s="2"/>
      <c r="BX186" s="5"/>
      <c r="BY186" s="5"/>
      <c r="BZ186" s="5"/>
      <c r="CA186" s="5"/>
      <c r="CB186" s="5"/>
      <c r="CC186" s="5"/>
      <c r="CD186" s="5"/>
      <c r="CE186" s="5"/>
      <c r="CF186" s="2"/>
      <c r="CG186" s="2"/>
    </row>
    <row r="187" spans="1:85" ht="12.6" customHeight="1" x14ac:dyDescent="0.25">
      <c r="A187" s="219">
        <v>2</v>
      </c>
      <c r="B187" s="319" t="str">
        <f>IF(AE187="","-",AE187)</f>
        <v>Pompe à essence</v>
      </c>
      <c r="C187" s="320"/>
      <c r="D187" s="320"/>
      <c r="E187" s="320"/>
      <c r="F187" s="320"/>
      <c r="G187" s="320"/>
      <c r="H187" s="320"/>
      <c r="I187" s="320"/>
      <c r="J187" s="320"/>
      <c r="K187" s="320"/>
      <c r="L187" s="320"/>
      <c r="M187" s="320"/>
      <c r="N187" s="320" t="str">
        <f>IF(AF187="","-",AF187)</f>
        <v>LW-15472</v>
      </c>
      <c r="O187" s="320"/>
      <c r="P187" s="320"/>
      <c r="Q187" s="320"/>
      <c r="R187" s="320"/>
      <c r="S187" s="320"/>
      <c r="T187" s="320" t="str">
        <f>IF(AG187="","-",AG187)</f>
        <v>H1413</v>
      </c>
      <c r="U187" s="320"/>
      <c r="V187" s="320"/>
      <c r="W187" s="320"/>
      <c r="X187" s="320"/>
      <c r="Y187" s="321"/>
      <c r="Z187" s="322"/>
      <c r="AA187" s="244"/>
      <c r="AB187" s="244"/>
      <c r="AC187" s="244"/>
      <c r="AD187" s="244">
        <f>IF(B187="-","",MAX(AD$181,AD184)+1)</f>
        <v>2</v>
      </c>
      <c r="AE187" s="244" t="str">
        <f>IF(A187&gt;MAX($AD$67:$AD$114),"",VLOOKUP(VLOOKUP($A187,$AD$67:$AE$114,2,FALSE),Récap!$AE:$AK,5,FALSE))</f>
        <v>Pompe à essence</v>
      </c>
      <c r="AF187" s="244" t="str">
        <f>IF(A187&gt;MAX($AD$67:$AD$114),"",VLOOKUP(VLOOKUP($A187,$AD$67:$AE$114,2,FALSE),Récap!$AE:$AK,6,FALSE))</f>
        <v>LW-15472</v>
      </c>
      <c r="AG187" s="244" t="str">
        <f>IF(A187&gt;MAX($AD$67:$AD$114),"",VLOOKUP(VLOOKUP($A187,$AD$67:$AE$114,2,FALSE),Récap!$AE:$AK,7,FALSE))</f>
        <v>H1413</v>
      </c>
      <c r="AH187" s="244"/>
      <c r="AI187" s="244" t="str">
        <f>IF(AE187="","",VLOOKUP(VLOOKUP($A187,$AD$67:$AE$114,2,FALSE),Récap!$AE:$AP,10,FALSE))</f>
        <v>Kardex</v>
      </c>
      <c r="AJ187" s="244">
        <f>IF(AF187="","",VLOOKUP(VLOOKUP($A187,$AD$67:$AE$114,2,FALSE),Récap!$AE:$AP,11,FALSE))</f>
        <v>44</v>
      </c>
      <c r="AK187" s="244">
        <f>IF(AG187="","",VLOOKUP(VLOOKUP($A187,$AD$67:$AE$114,2,FALSE),Récap!$AE:$AP,11,FALSE))</f>
        <v>44</v>
      </c>
      <c r="AL187" s="244"/>
      <c r="AM187" s="244">
        <f>IF(B187="-","",B188)</f>
        <v>0</v>
      </c>
      <c r="AN187" s="244">
        <f>IF(B187="-","",G188)</f>
        <v>0</v>
      </c>
      <c r="AO187" s="244">
        <f>IF(B187="-","",P189)</f>
        <v>0</v>
      </c>
      <c r="AP187" s="244">
        <f>IF(B187="-","",W189)</f>
        <v>0</v>
      </c>
      <c r="AQ187" s="244">
        <f>IF(B187="-","",G189)</f>
        <v>0</v>
      </c>
      <c r="AR187" s="244" t="str">
        <f>IF(AE187="","",L188&amp;" "&amp;P188&amp;" n° "&amp;T188)</f>
        <v xml:space="preserve">  n° </v>
      </c>
      <c r="AS187" s="17"/>
      <c r="AT187" s="17"/>
      <c r="AU187" s="17"/>
      <c r="AV187" s="17"/>
      <c r="AW187" s="17"/>
      <c r="AX187" s="15"/>
      <c r="AY187" s="15"/>
      <c r="BG187" s="2"/>
      <c r="BH187" s="2"/>
      <c r="BI187" s="2"/>
      <c r="BX187" s="5"/>
      <c r="BY187" s="5"/>
      <c r="BZ187" s="5"/>
      <c r="CA187" s="5"/>
      <c r="CB187" s="5"/>
      <c r="CC187" s="5"/>
      <c r="CD187" s="5"/>
      <c r="CE187" s="5"/>
      <c r="CF187" s="2"/>
      <c r="CG187" s="2"/>
    </row>
    <row r="188" spans="1:85" ht="12.6" customHeight="1" x14ac:dyDescent="0.25">
      <c r="A188" s="219"/>
      <c r="B188" s="305"/>
      <c r="C188" s="306"/>
      <c r="D188" s="306"/>
      <c r="E188" s="306"/>
      <c r="F188" s="306"/>
      <c r="G188" s="306"/>
      <c r="H188" s="306"/>
      <c r="I188" s="306"/>
      <c r="J188" s="306"/>
      <c r="K188" s="306"/>
      <c r="L188" s="306"/>
      <c r="M188" s="306"/>
      <c r="N188" s="306"/>
      <c r="O188" s="306"/>
      <c r="P188" s="306"/>
      <c r="Q188" s="306"/>
      <c r="R188" s="306"/>
      <c r="S188" s="306"/>
      <c r="T188" s="307"/>
      <c r="U188" s="307"/>
      <c r="V188" s="307"/>
      <c r="W188" s="307"/>
      <c r="X188" s="307"/>
      <c r="Y188" s="308"/>
      <c r="Z188" s="322"/>
      <c r="AA188" s="244"/>
      <c r="AB188" s="244"/>
      <c r="AC188" s="244"/>
      <c r="AD188" s="244"/>
      <c r="AE188" s="244"/>
      <c r="AF188" s="244"/>
      <c r="AG188" s="244"/>
      <c r="AH188" s="244"/>
      <c r="AI188" s="244"/>
      <c r="AJ188" s="244"/>
      <c r="AK188" s="244"/>
      <c r="AL188" s="244"/>
      <c r="AM188" s="244"/>
      <c r="AN188" s="244"/>
      <c r="AO188" s="244"/>
      <c r="AP188" s="244"/>
      <c r="AQ188" s="244"/>
      <c r="AR188" s="244"/>
      <c r="AS188" s="17"/>
      <c r="AT188" s="17"/>
      <c r="AU188" s="17"/>
      <c r="AV188" s="17"/>
      <c r="AW188" s="17"/>
      <c r="AX188" s="15"/>
      <c r="AY188" s="15"/>
      <c r="BG188" s="2"/>
      <c r="BH188" s="2"/>
      <c r="BI188" s="2"/>
      <c r="BX188" s="5"/>
      <c r="BY188" s="5"/>
      <c r="BZ188" s="5"/>
      <c r="CA188" s="5"/>
      <c r="CB188" s="5"/>
      <c r="CC188" s="5"/>
      <c r="CD188" s="5"/>
      <c r="CE188" s="5"/>
      <c r="CF188" s="2"/>
      <c r="CG188" s="2"/>
    </row>
    <row r="189" spans="1:85" ht="12.6" customHeight="1" x14ac:dyDescent="0.25">
      <c r="A189" s="219"/>
      <c r="B189" s="309" t="s">
        <v>138</v>
      </c>
      <c r="C189" s="300"/>
      <c r="D189" s="300"/>
      <c r="E189" s="300"/>
      <c r="F189" s="300"/>
      <c r="G189" s="299"/>
      <c r="H189" s="299"/>
      <c r="I189" s="299"/>
      <c r="J189" s="300" t="s">
        <v>139</v>
      </c>
      <c r="K189" s="300"/>
      <c r="L189" s="300"/>
      <c r="M189" s="300"/>
      <c r="N189" s="300"/>
      <c r="O189" s="300"/>
      <c r="P189" s="116"/>
      <c r="Q189" s="116"/>
      <c r="R189" s="116"/>
      <c r="S189" s="301" t="s">
        <v>140</v>
      </c>
      <c r="T189" s="301"/>
      <c r="U189" s="301"/>
      <c r="V189" s="301"/>
      <c r="W189" s="116"/>
      <c r="X189" s="116"/>
      <c r="Y189" s="117"/>
      <c r="Z189" s="322"/>
      <c r="AA189" s="244"/>
      <c r="AB189" s="244"/>
      <c r="AC189" s="244"/>
      <c r="AD189" s="244"/>
      <c r="AE189" s="244"/>
      <c r="AF189" s="244"/>
      <c r="AG189" s="244"/>
      <c r="AH189" s="244"/>
      <c r="AI189" s="244"/>
      <c r="AJ189" s="244"/>
      <c r="AK189" s="244"/>
      <c r="AL189" s="244"/>
      <c r="AM189" s="244"/>
      <c r="AN189" s="244"/>
      <c r="AO189" s="244"/>
      <c r="AP189" s="244"/>
      <c r="AQ189" s="244"/>
      <c r="AR189" s="244"/>
      <c r="AS189" s="17"/>
      <c r="AT189" s="17"/>
      <c r="AU189" s="17"/>
      <c r="AV189" s="17"/>
      <c r="AW189" s="17"/>
      <c r="AX189" s="15"/>
      <c r="AY189" s="15"/>
      <c r="BG189" s="2"/>
      <c r="BH189" s="2"/>
      <c r="BI189" s="2"/>
      <c r="BX189" s="5"/>
      <c r="BY189" s="5"/>
      <c r="BZ189" s="5"/>
      <c r="CA189" s="5"/>
      <c r="CB189" s="5"/>
      <c r="CC189" s="5"/>
      <c r="CD189" s="5"/>
      <c r="CE189" s="5"/>
      <c r="CF189" s="2"/>
      <c r="CG189" s="2"/>
    </row>
    <row r="190" spans="1:85" ht="12.6" customHeight="1" x14ac:dyDescent="0.25">
      <c r="A190" s="219">
        <v>3</v>
      </c>
      <c r="B190" s="319" t="str">
        <f>IF(AE190="","-",AE190)</f>
        <v>Hélice</v>
      </c>
      <c r="C190" s="320"/>
      <c r="D190" s="320"/>
      <c r="E190" s="320"/>
      <c r="F190" s="320"/>
      <c r="G190" s="320"/>
      <c r="H190" s="320"/>
      <c r="I190" s="320"/>
      <c r="J190" s="320"/>
      <c r="K190" s="320"/>
      <c r="L190" s="320"/>
      <c r="M190" s="320"/>
      <c r="N190" s="320" t="str">
        <f>IF(AF190="","-",AF190)</f>
        <v>74DM6-0-56</v>
      </c>
      <c r="O190" s="320"/>
      <c r="P190" s="320"/>
      <c r="Q190" s="320"/>
      <c r="R190" s="320"/>
      <c r="S190" s="320"/>
      <c r="T190" s="320" t="str">
        <f>IF(AG190="","-",AG190)</f>
        <v>A-54663</v>
      </c>
      <c r="U190" s="320"/>
      <c r="V190" s="320"/>
      <c r="W190" s="320"/>
      <c r="X190" s="320"/>
      <c r="Y190" s="321"/>
      <c r="Z190" s="322"/>
      <c r="AA190" s="244"/>
      <c r="AB190" s="244"/>
      <c r="AC190" s="244"/>
      <c r="AD190" s="244">
        <f>IF(B190="-","",MAX(AD$181,AD187)+1)</f>
        <v>3</v>
      </c>
      <c r="AE190" s="244" t="str">
        <f>IF(A190&gt;MAX($AD$67:$AD$114),"",VLOOKUP(VLOOKUP($A190,$AD$67:$AE$114,2,FALSE),Récap!$AE:$AK,5,FALSE))</f>
        <v>Hélice</v>
      </c>
      <c r="AF190" s="244" t="str">
        <f>IF(A190&gt;MAX($AD$67:$AD$114),"",VLOOKUP(VLOOKUP($A190,$AD$67:$AE$114,2,FALSE),Récap!$AE:$AK,6,FALSE))</f>
        <v>74DM6-0-56</v>
      </c>
      <c r="AG190" s="244" t="str">
        <f>IF(A190&gt;MAX($AD$67:$AD$114),"",VLOOKUP(VLOOKUP($A190,$AD$67:$AE$114,2,FALSE),Récap!$AE:$AK,7,FALSE))</f>
        <v>A-54663</v>
      </c>
      <c r="AH190" s="244"/>
      <c r="AI190" s="244" t="str">
        <f>IF(AE190="","",VLOOKUP(VLOOKUP($A190,$AD$67:$AE$114,2,FALSE),Récap!$AE:$AP,10,FALSE))</f>
        <v>Kardex</v>
      </c>
      <c r="AJ190" s="244">
        <f>IF(AF190="","",VLOOKUP(VLOOKUP($A190,$AD$67:$AE$114,2,FALSE),Récap!$AE:$AP,11,FALSE))</f>
        <v>114</v>
      </c>
      <c r="AK190" s="244">
        <f>IF(AG190="","",VLOOKUP(VLOOKUP($A190,$AD$67:$AE$114,2,FALSE),Récap!$AE:$AP,11,FALSE))</f>
        <v>114</v>
      </c>
      <c r="AL190" s="244"/>
      <c r="AM190" s="244">
        <f>IF(B190="-","",B191)</f>
        <v>0</v>
      </c>
      <c r="AN190" s="244">
        <f>IF(B190="-","",G191)</f>
        <v>0</v>
      </c>
      <c r="AO190" s="244">
        <f>IF(B190="-","",P192)</f>
        <v>0</v>
      </c>
      <c r="AP190" s="244">
        <f>IF(B190="-","",W192)</f>
        <v>0</v>
      </c>
      <c r="AQ190" s="244">
        <f>IF(B190="-","",G192)</f>
        <v>0</v>
      </c>
      <c r="AR190" s="244" t="str">
        <f>IF(AE190="","",L191&amp;" "&amp;P191&amp;" n° "&amp;T191)</f>
        <v xml:space="preserve">  n° </v>
      </c>
      <c r="AS190" s="17"/>
      <c r="AT190" s="17"/>
      <c r="AU190" s="17"/>
      <c r="AV190" s="17"/>
      <c r="AW190" s="17"/>
      <c r="AX190" s="15"/>
      <c r="AY190" s="15"/>
      <c r="BG190" s="2"/>
      <c r="BH190" s="2"/>
      <c r="BI190" s="2"/>
      <c r="BX190" s="5"/>
      <c r="BY190" s="5"/>
      <c r="BZ190" s="5"/>
      <c r="CA190" s="5"/>
      <c r="CB190" s="5"/>
      <c r="CC190" s="5"/>
      <c r="CD190" s="5"/>
      <c r="CE190" s="5"/>
      <c r="CF190" s="2"/>
      <c r="CG190" s="2"/>
    </row>
    <row r="191" spans="1:85" ht="12.6" customHeight="1" x14ac:dyDescent="0.25">
      <c r="A191" s="219"/>
      <c r="B191" s="305"/>
      <c r="C191" s="306"/>
      <c r="D191" s="306"/>
      <c r="E191" s="306"/>
      <c r="F191" s="306"/>
      <c r="G191" s="306"/>
      <c r="H191" s="306"/>
      <c r="I191" s="306"/>
      <c r="J191" s="306"/>
      <c r="K191" s="306"/>
      <c r="L191" s="306"/>
      <c r="M191" s="306"/>
      <c r="N191" s="306"/>
      <c r="O191" s="306"/>
      <c r="P191" s="306"/>
      <c r="Q191" s="306"/>
      <c r="R191" s="306"/>
      <c r="S191" s="306"/>
      <c r="T191" s="307"/>
      <c r="U191" s="307"/>
      <c r="V191" s="307"/>
      <c r="W191" s="307"/>
      <c r="X191" s="307"/>
      <c r="Y191" s="308"/>
      <c r="Z191" s="322"/>
      <c r="AA191" s="244"/>
      <c r="AB191" s="244"/>
      <c r="AC191" s="244"/>
      <c r="AD191" s="244"/>
      <c r="AE191" s="244"/>
      <c r="AF191" s="244"/>
      <c r="AG191" s="244"/>
      <c r="AH191" s="244"/>
      <c r="AI191" s="244"/>
      <c r="AJ191" s="244"/>
      <c r="AK191" s="244"/>
      <c r="AL191" s="244"/>
      <c r="AM191" s="244"/>
      <c r="AN191" s="244"/>
      <c r="AO191" s="244"/>
      <c r="AP191" s="244"/>
      <c r="AQ191" s="244"/>
      <c r="AR191" s="244"/>
      <c r="AS191" s="17"/>
      <c r="AT191" s="17"/>
      <c r="AU191" s="17"/>
      <c r="AV191" s="17"/>
      <c r="AW191" s="17"/>
      <c r="AX191" s="15"/>
      <c r="AY191" s="15"/>
      <c r="BG191" s="2"/>
      <c r="BH191" s="2"/>
      <c r="BI191" s="2"/>
      <c r="BX191" s="5"/>
      <c r="BY191" s="5"/>
      <c r="BZ191" s="5"/>
      <c r="CA191" s="5"/>
      <c r="CB191" s="5"/>
      <c r="CC191" s="5"/>
      <c r="CD191" s="5"/>
      <c r="CE191" s="5"/>
      <c r="CF191" s="2"/>
      <c r="CG191" s="2"/>
    </row>
    <row r="192" spans="1:85" ht="12.6" customHeight="1" x14ac:dyDescent="0.25">
      <c r="A192" s="219"/>
      <c r="B192" s="309" t="s">
        <v>138</v>
      </c>
      <c r="C192" s="300"/>
      <c r="D192" s="300"/>
      <c r="E192" s="300"/>
      <c r="F192" s="300"/>
      <c r="G192" s="299"/>
      <c r="H192" s="299"/>
      <c r="I192" s="299"/>
      <c r="J192" s="300" t="s">
        <v>139</v>
      </c>
      <c r="K192" s="300"/>
      <c r="L192" s="300"/>
      <c r="M192" s="300"/>
      <c r="N192" s="300"/>
      <c r="O192" s="300"/>
      <c r="P192" s="116"/>
      <c r="Q192" s="116"/>
      <c r="R192" s="116"/>
      <c r="S192" s="301" t="s">
        <v>140</v>
      </c>
      <c r="T192" s="301"/>
      <c r="U192" s="301"/>
      <c r="V192" s="301"/>
      <c r="W192" s="116"/>
      <c r="X192" s="116"/>
      <c r="Y192" s="117"/>
      <c r="Z192" s="322"/>
      <c r="AA192" s="244"/>
      <c r="AB192" s="244"/>
      <c r="AC192" s="244"/>
      <c r="AD192" s="244"/>
      <c r="AE192" s="244"/>
      <c r="AF192" s="244"/>
      <c r="AG192" s="244"/>
      <c r="AH192" s="244"/>
      <c r="AI192" s="244"/>
      <c r="AJ192" s="244"/>
      <c r="AK192" s="244"/>
      <c r="AL192" s="244"/>
      <c r="AM192" s="244"/>
      <c r="AN192" s="244"/>
      <c r="AO192" s="244"/>
      <c r="AP192" s="244"/>
      <c r="AQ192" s="244"/>
      <c r="AR192" s="244"/>
      <c r="AS192" s="17"/>
      <c r="AT192" s="17"/>
      <c r="AU192" s="17"/>
      <c r="AV192" s="17"/>
      <c r="AW192" s="17"/>
      <c r="AX192" s="15"/>
      <c r="AY192" s="15"/>
      <c r="BG192" s="2"/>
      <c r="BH192" s="2"/>
      <c r="BI192" s="2"/>
      <c r="BX192" s="5"/>
      <c r="BY192" s="5"/>
      <c r="BZ192" s="5"/>
      <c r="CA192" s="5"/>
      <c r="CB192" s="5"/>
      <c r="CC192" s="5"/>
      <c r="CD192" s="5"/>
      <c r="CE192" s="5"/>
      <c r="CF192" s="2"/>
      <c r="CG192" s="2"/>
    </row>
    <row r="193" spans="1:85" ht="12.6" customHeight="1" x14ac:dyDescent="0.25">
      <c r="A193" s="219">
        <v>4</v>
      </c>
      <c r="B193" s="319" t="str">
        <f>IF(AE193="","-",AE193)</f>
        <v>Moteur</v>
      </c>
      <c r="C193" s="320"/>
      <c r="D193" s="320"/>
      <c r="E193" s="320"/>
      <c r="F193" s="320"/>
      <c r="G193" s="320"/>
      <c r="H193" s="320"/>
      <c r="I193" s="320"/>
      <c r="J193" s="320"/>
      <c r="K193" s="320"/>
      <c r="L193" s="320"/>
      <c r="M193" s="320"/>
      <c r="N193" s="320" t="str">
        <f>IF(AF193="","-",AF193)</f>
        <v>O-320-E2A</v>
      </c>
      <c r="O193" s="320"/>
      <c r="P193" s="320"/>
      <c r="Q193" s="320"/>
      <c r="R193" s="320"/>
      <c r="S193" s="320"/>
      <c r="T193" s="320" t="str">
        <f>IF(AG193="","-",AG193)</f>
        <v>L-19951-27A</v>
      </c>
      <c r="U193" s="320"/>
      <c r="V193" s="320"/>
      <c r="W193" s="320"/>
      <c r="X193" s="320"/>
      <c r="Y193" s="321"/>
      <c r="Z193" s="322"/>
      <c r="AA193" s="244"/>
      <c r="AB193" s="244"/>
      <c r="AC193" s="244"/>
      <c r="AD193" s="244">
        <f>IF(B193="-","",MAX(AD$181,AD190)+1)</f>
        <v>4</v>
      </c>
      <c r="AE193" s="244" t="str">
        <f>IF(A193&gt;MAX($AD$67:$AD$114),"",VLOOKUP(VLOOKUP($A193,$AD$67:$AE$114,2,FALSE),Récap!$AE:$AK,5,FALSE))</f>
        <v>Moteur</v>
      </c>
      <c r="AF193" s="244" t="str">
        <f>IF(A193&gt;MAX($AD$67:$AD$114),"",VLOOKUP(VLOOKUP($A193,$AD$67:$AE$114,2,FALSE),Récap!$AE:$AK,6,FALSE))</f>
        <v>O-320-E2A</v>
      </c>
      <c r="AG193" s="244" t="str">
        <f>IF(A193&gt;MAX($AD$67:$AD$114),"",VLOOKUP(VLOOKUP($A193,$AD$67:$AE$114,2,FALSE),Récap!$AE:$AK,7,FALSE))</f>
        <v>L-19951-27A</v>
      </c>
      <c r="AH193" s="244"/>
      <c r="AI193" s="244" t="str">
        <f>IF(AE193="","",VLOOKUP(VLOOKUP($A193,$AD$67:$AE$114,2,FALSE),Récap!$AE:$AP,10,FALSE))</f>
        <v>Kardex</v>
      </c>
      <c r="AJ193" s="244">
        <f>IF(AF193="","",VLOOKUP(VLOOKUP($A193,$AD$67:$AE$114,2,FALSE),Récap!$AE:$AP,11,FALSE))</f>
        <v>122</v>
      </c>
      <c r="AK193" s="244">
        <f>IF(AG193="","",VLOOKUP(VLOOKUP($A193,$AD$67:$AE$114,2,FALSE),Récap!$AE:$AP,11,FALSE))</f>
        <v>122</v>
      </c>
      <c r="AL193" s="244"/>
      <c r="AM193" s="244">
        <f>IF(B193="-","",B194)</f>
        <v>0</v>
      </c>
      <c r="AN193" s="244">
        <f>IF(B193="-","",G194)</f>
        <v>0</v>
      </c>
      <c r="AO193" s="244">
        <f>IF(B193="-","",P195)</f>
        <v>0</v>
      </c>
      <c r="AP193" s="244">
        <f>IF(B193="-","",W195)</f>
        <v>0</v>
      </c>
      <c r="AQ193" s="244">
        <f>IF(B193="-","",G195)</f>
        <v>0</v>
      </c>
      <c r="AR193" s="244" t="str">
        <f>IF(AE193="","",L194&amp;" "&amp;P194&amp;" n° "&amp;T194)</f>
        <v xml:space="preserve">  n° </v>
      </c>
      <c r="AS193" s="17"/>
      <c r="AT193" s="17"/>
      <c r="AU193" s="17"/>
      <c r="AV193" s="17"/>
      <c r="AW193" s="17"/>
      <c r="AX193" s="15"/>
      <c r="AY193" s="15"/>
      <c r="BG193" s="2"/>
      <c r="BH193" s="2"/>
      <c r="BI193" s="2"/>
      <c r="BX193" s="5"/>
      <c r="BY193" s="5"/>
      <c r="BZ193" s="5"/>
      <c r="CA193" s="5"/>
      <c r="CB193" s="5"/>
      <c r="CC193" s="5"/>
      <c r="CD193" s="5"/>
      <c r="CE193" s="5"/>
      <c r="CF193" s="2"/>
      <c r="CG193" s="2"/>
    </row>
    <row r="194" spans="1:85" ht="12.6" customHeight="1" x14ac:dyDescent="0.25">
      <c r="A194" s="219"/>
      <c r="B194" s="305"/>
      <c r="C194" s="306"/>
      <c r="D194" s="306"/>
      <c r="E194" s="306"/>
      <c r="F194" s="306"/>
      <c r="G194" s="306"/>
      <c r="H194" s="306"/>
      <c r="I194" s="306"/>
      <c r="J194" s="306"/>
      <c r="K194" s="306"/>
      <c r="L194" s="306"/>
      <c r="M194" s="306"/>
      <c r="N194" s="306"/>
      <c r="O194" s="306"/>
      <c r="P194" s="306"/>
      <c r="Q194" s="306"/>
      <c r="R194" s="306"/>
      <c r="S194" s="306"/>
      <c r="T194" s="307"/>
      <c r="U194" s="307"/>
      <c r="V194" s="307"/>
      <c r="W194" s="307"/>
      <c r="X194" s="307"/>
      <c r="Y194" s="308"/>
      <c r="Z194" s="322"/>
      <c r="AA194" s="244"/>
      <c r="AB194" s="244"/>
      <c r="AC194" s="244"/>
      <c r="AD194" s="244"/>
      <c r="AE194" s="244"/>
      <c r="AF194" s="244"/>
      <c r="AG194" s="244"/>
      <c r="AH194" s="244"/>
      <c r="AI194" s="244"/>
      <c r="AJ194" s="244"/>
      <c r="AK194" s="244"/>
      <c r="AL194" s="244"/>
      <c r="AM194" s="244"/>
      <c r="AN194" s="244"/>
      <c r="AO194" s="244"/>
      <c r="AP194" s="244"/>
      <c r="AQ194" s="244"/>
      <c r="AR194" s="244"/>
      <c r="AS194" s="17"/>
      <c r="AT194" s="17"/>
      <c r="AU194" s="17"/>
      <c r="AV194" s="17"/>
      <c r="AW194" s="17"/>
      <c r="AX194" s="15"/>
      <c r="AY194" s="15"/>
      <c r="BG194" s="2"/>
      <c r="BH194" s="2"/>
      <c r="BI194" s="2"/>
      <c r="BX194" s="5"/>
      <c r="BY194" s="5"/>
      <c r="BZ194" s="5"/>
      <c r="CA194" s="5"/>
      <c r="CB194" s="5"/>
      <c r="CC194" s="5"/>
      <c r="CD194" s="5"/>
      <c r="CE194" s="5"/>
      <c r="CF194" s="2"/>
      <c r="CG194" s="2"/>
    </row>
    <row r="195" spans="1:85" ht="12.6" customHeight="1" x14ac:dyDescent="0.25">
      <c r="A195" s="219"/>
      <c r="B195" s="309" t="s">
        <v>138</v>
      </c>
      <c r="C195" s="300"/>
      <c r="D195" s="300"/>
      <c r="E195" s="300"/>
      <c r="F195" s="300"/>
      <c r="G195" s="299"/>
      <c r="H195" s="299"/>
      <c r="I195" s="299"/>
      <c r="J195" s="300" t="s">
        <v>139</v>
      </c>
      <c r="K195" s="300"/>
      <c r="L195" s="300"/>
      <c r="M195" s="300"/>
      <c r="N195" s="300"/>
      <c r="O195" s="300"/>
      <c r="P195" s="116"/>
      <c r="Q195" s="116"/>
      <c r="R195" s="116"/>
      <c r="S195" s="301" t="s">
        <v>140</v>
      </c>
      <c r="T195" s="301"/>
      <c r="U195" s="301"/>
      <c r="V195" s="301"/>
      <c r="W195" s="116"/>
      <c r="X195" s="116"/>
      <c r="Y195" s="117"/>
      <c r="Z195" s="322"/>
      <c r="AA195" s="244"/>
      <c r="AB195" s="244"/>
      <c r="AC195" s="244"/>
      <c r="AD195" s="244"/>
      <c r="AE195" s="244"/>
      <c r="AF195" s="244"/>
      <c r="AG195" s="244"/>
      <c r="AH195" s="244"/>
      <c r="AI195" s="244"/>
      <c r="AJ195" s="244"/>
      <c r="AK195" s="244"/>
      <c r="AL195" s="244"/>
      <c r="AM195" s="244"/>
      <c r="AN195" s="244"/>
      <c r="AO195" s="244"/>
      <c r="AP195" s="244"/>
      <c r="AQ195" s="244"/>
      <c r="AR195" s="244"/>
      <c r="AS195" s="17"/>
      <c r="AT195" s="17"/>
      <c r="AU195" s="17"/>
      <c r="AV195" s="17"/>
      <c r="AW195" s="17"/>
      <c r="AX195" s="15"/>
      <c r="AY195" s="15"/>
      <c r="BG195" s="2"/>
      <c r="BH195" s="2"/>
      <c r="BI195" s="2"/>
      <c r="BX195" s="5"/>
      <c r="BY195" s="5"/>
      <c r="BZ195" s="5"/>
      <c r="CA195" s="5"/>
      <c r="CB195" s="5"/>
      <c r="CC195" s="5"/>
      <c r="CD195" s="5"/>
      <c r="CE195" s="5"/>
      <c r="CF195" s="2"/>
      <c r="CG195" s="2"/>
    </row>
    <row r="196" spans="1:85" ht="12.6" customHeight="1" x14ac:dyDescent="0.25">
      <c r="A196" s="219">
        <v>5</v>
      </c>
      <c r="B196" s="319" t="str">
        <f>IF(AE196="","-",AE196)</f>
        <v>Tachymètre</v>
      </c>
      <c r="C196" s="320"/>
      <c r="D196" s="320"/>
      <c r="E196" s="320"/>
      <c r="F196" s="320"/>
      <c r="G196" s="320"/>
      <c r="H196" s="320"/>
      <c r="I196" s="320"/>
      <c r="J196" s="320"/>
      <c r="K196" s="320"/>
      <c r="L196" s="320"/>
      <c r="M196" s="320"/>
      <c r="N196" s="320" t="str">
        <f>IF(AF196="","-",AF196)</f>
        <v>D1-112-5023</v>
      </c>
      <c r="O196" s="320"/>
      <c r="P196" s="320"/>
      <c r="Q196" s="320"/>
      <c r="R196" s="320"/>
      <c r="S196" s="320"/>
      <c r="T196" s="320" t="str">
        <f>IF(AG196="","-",AG196)</f>
        <v>34906</v>
      </c>
      <c r="U196" s="320"/>
      <c r="V196" s="320"/>
      <c r="W196" s="320"/>
      <c r="X196" s="320"/>
      <c r="Y196" s="321"/>
      <c r="Z196" s="322"/>
      <c r="AA196" s="244"/>
      <c r="AB196" s="244"/>
      <c r="AC196" s="244"/>
      <c r="AD196" s="244">
        <f>IF(B196="-","",MAX(AD$181,AD193)+1)</f>
        <v>5</v>
      </c>
      <c r="AE196" s="244" t="str">
        <f>IF(A196&gt;MAX($AD$67:$AD$114),"",VLOOKUP(VLOOKUP($A196,$AD$67:$AE$114,2,FALSE),Récap!$AE:$AK,5,FALSE))</f>
        <v>Tachymètre</v>
      </c>
      <c r="AF196" s="244" t="str">
        <f>IF(A196&gt;MAX($AD$67:$AD$114),"",VLOOKUP(VLOOKUP($A196,$AD$67:$AE$114,2,FALSE),Récap!$AE:$AK,6,FALSE))</f>
        <v>D1-112-5023</v>
      </c>
      <c r="AG196" s="244" t="str">
        <f>IF(A196&gt;MAX($AD$67:$AD$114),"",VLOOKUP(VLOOKUP($A196,$AD$67:$AE$114,2,FALSE),Récap!$AE:$AK,7,FALSE))</f>
        <v>34906</v>
      </c>
      <c r="AH196" s="244"/>
      <c r="AI196" s="244" t="str">
        <f>IF(AE196="","",VLOOKUP(VLOOKUP($A196,$AD$67:$AE$114,2,FALSE),Récap!$AE:$AP,10,FALSE))</f>
        <v>Kardex</v>
      </c>
      <c r="AJ196" s="244">
        <f>IF(AF196="","",VLOOKUP(VLOOKUP($A196,$AD$67:$AE$114,2,FALSE),Récap!$AE:$AP,11,FALSE))</f>
        <v>129</v>
      </c>
      <c r="AK196" s="244">
        <f>IF(AG196="","",VLOOKUP(VLOOKUP($A196,$AD$67:$AE$114,2,FALSE),Récap!$AE:$AP,11,FALSE))</f>
        <v>129</v>
      </c>
      <c r="AL196" s="244"/>
      <c r="AM196" s="244">
        <f>IF(B196="-","",B197)</f>
        <v>0</v>
      </c>
      <c r="AN196" s="244">
        <f>IF(B196="-","",G197)</f>
        <v>0</v>
      </c>
      <c r="AO196" s="244">
        <f>IF(B196="-","",P198)</f>
        <v>0</v>
      </c>
      <c r="AP196" s="244">
        <f>IF(B196="-","",W198)</f>
        <v>0</v>
      </c>
      <c r="AQ196" s="244">
        <f>IF(B196="-","",G198)</f>
        <v>0</v>
      </c>
      <c r="AR196" s="244" t="str">
        <f>IF(AE196="","",L197&amp;" "&amp;P197&amp;" n° "&amp;T197)</f>
        <v xml:space="preserve">  n° </v>
      </c>
      <c r="AS196" s="17"/>
      <c r="AT196" s="17"/>
      <c r="AU196" s="17"/>
      <c r="AV196" s="17"/>
      <c r="AW196" s="17"/>
      <c r="AX196" s="15"/>
      <c r="AY196" s="15"/>
      <c r="BG196" s="2"/>
      <c r="BH196" s="2"/>
      <c r="BI196" s="2"/>
      <c r="BX196" s="5"/>
      <c r="BY196" s="5"/>
      <c r="BZ196" s="5"/>
      <c r="CA196" s="5"/>
      <c r="CB196" s="5"/>
      <c r="CC196" s="5"/>
      <c r="CD196" s="5"/>
      <c r="CE196" s="5"/>
      <c r="CF196" s="2"/>
      <c r="CG196" s="2"/>
    </row>
    <row r="197" spans="1:85" ht="12.6" customHeight="1" x14ac:dyDescent="0.25">
      <c r="A197" s="219"/>
      <c r="B197" s="305"/>
      <c r="C197" s="306"/>
      <c r="D197" s="306"/>
      <c r="E197" s="306"/>
      <c r="F197" s="306"/>
      <c r="G197" s="306"/>
      <c r="H197" s="306"/>
      <c r="I197" s="306"/>
      <c r="J197" s="306"/>
      <c r="K197" s="306"/>
      <c r="L197" s="306"/>
      <c r="M197" s="306"/>
      <c r="N197" s="306"/>
      <c r="O197" s="306"/>
      <c r="P197" s="306"/>
      <c r="Q197" s="306"/>
      <c r="R197" s="306"/>
      <c r="S197" s="306"/>
      <c r="T197" s="307"/>
      <c r="U197" s="307"/>
      <c r="V197" s="307"/>
      <c r="W197" s="307"/>
      <c r="X197" s="307"/>
      <c r="Y197" s="308"/>
      <c r="Z197" s="322"/>
      <c r="AA197" s="244"/>
      <c r="AB197" s="244"/>
      <c r="AC197" s="244"/>
      <c r="AD197" s="244"/>
      <c r="AE197" s="244"/>
      <c r="AF197" s="244"/>
      <c r="AG197" s="244"/>
      <c r="AH197" s="244"/>
      <c r="AI197" s="244"/>
      <c r="AJ197" s="244"/>
      <c r="AK197" s="244"/>
      <c r="AL197" s="244"/>
      <c r="AM197" s="244"/>
      <c r="AN197" s="244"/>
      <c r="AO197" s="244"/>
      <c r="AP197" s="244"/>
      <c r="AQ197" s="244"/>
      <c r="AR197" s="244"/>
      <c r="AS197" s="17"/>
      <c r="AT197" s="17"/>
      <c r="AU197" s="17"/>
      <c r="AV197" s="17"/>
      <c r="AW197" s="17"/>
      <c r="AX197" s="15"/>
      <c r="AY197" s="15"/>
      <c r="BG197" s="2"/>
      <c r="BH197" s="2"/>
      <c r="BI197" s="2"/>
      <c r="BX197" s="5"/>
      <c r="BY197" s="5"/>
      <c r="BZ197" s="5"/>
      <c r="CA197" s="5"/>
      <c r="CB197" s="5"/>
      <c r="CC197" s="5"/>
      <c r="CD197" s="5"/>
      <c r="CE197" s="5"/>
      <c r="CF197" s="2"/>
      <c r="CG197" s="2"/>
    </row>
    <row r="198" spans="1:85" ht="12.6" customHeight="1" x14ac:dyDescent="0.25">
      <c r="A198" s="219"/>
      <c r="B198" s="309" t="s">
        <v>138</v>
      </c>
      <c r="C198" s="300"/>
      <c r="D198" s="300"/>
      <c r="E198" s="300"/>
      <c r="F198" s="300"/>
      <c r="G198" s="299"/>
      <c r="H198" s="299"/>
      <c r="I198" s="299"/>
      <c r="J198" s="300" t="s">
        <v>139</v>
      </c>
      <c r="K198" s="300"/>
      <c r="L198" s="300"/>
      <c r="M198" s="300"/>
      <c r="N198" s="300"/>
      <c r="O198" s="300"/>
      <c r="P198" s="116"/>
      <c r="Q198" s="116"/>
      <c r="R198" s="116"/>
      <c r="S198" s="301" t="s">
        <v>140</v>
      </c>
      <c r="T198" s="301"/>
      <c r="U198" s="301"/>
      <c r="V198" s="301"/>
      <c r="W198" s="116"/>
      <c r="X198" s="116"/>
      <c r="Y198" s="117"/>
      <c r="Z198" s="322"/>
      <c r="AA198" s="244"/>
      <c r="AB198" s="244"/>
      <c r="AC198" s="244"/>
      <c r="AD198" s="244"/>
      <c r="AE198" s="244"/>
      <c r="AF198" s="244"/>
      <c r="AG198" s="244"/>
      <c r="AH198" s="244"/>
      <c r="AI198" s="244"/>
      <c r="AJ198" s="244"/>
      <c r="AK198" s="244"/>
      <c r="AL198" s="244"/>
      <c r="AM198" s="244"/>
      <c r="AN198" s="244"/>
      <c r="AO198" s="244"/>
      <c r="AP198" s="244"/>
      <c r="AQ198" s="244"/>
      <c r="AR198" s="244"/>
      <c r="AS198" s="17"/>
      <c r="AT198" s="17"/>
      <c r="AU198" s="17"/>
      <c r="AV198" s="17"/>
      <c r="AW198" s="17"/>
      <c r="AX198" s="15"/>
      <c r="AY198" s="15"/>
      <c r="BG198" s="2"/>
      <c r="BH198" s="2"/>
      <c r="BI198" s="2"/>
      <c r="BX198" s="5"/>
      <c r="BY198" s="5"/>
      <c r="BZ198" s="5"/>
      <c r="CA198" s="5"/>
      <c r="CB198" s="5"/>
      <c r="CC198" s="5"/>
      <c r="CD198" s="5"/>
      <c r="CE198" s="5"/>
      <c r="CF198" s="2"/>
      <c r="CG198" s="2"/>
    </row>
    <row r="199" spans="1:85" ht="12.6" customHeight="1" x14ac:dyDescent="0.25">
      <c r="A199" s="219">
        <v>6</v>
      </c>
      <c r="B199" s="319" t="str">
        <f>IF(AE199="","-",AE199)</f>
        <v>Magnéto gauche</v>
      </c>
      <c r="C199" s="320"/>
      <c r="D199" s="320"/>
      <c r="E199" s="320"/>
      <c r="F199" s="320"/>
      <c r="G199" s="320"/>
      <c r="H199" s="320"/>
      <c r="I199" s="320"/>
      <c r="J199" s="320"/>
      <c r="K199" s="320"/>
      <c r="L199" s="320"/>
      <c r="M199" s="320"/>
      <c r="N199" s="320" t="str">
        <f>IF(AF199="","-",AF199)</f>
        <v>4373</v>
      </c>
      <c r="O199" s="320"/>
      <c r="P199" s="320"/>
      <c r="Q199" s="320"/>
      <c r="R199" s="320"/>
      <c r="S199" s="320"/>
      <c r="T199" s="320" t="str">
        <f>IF(AG199="","-",AG199)</f>
        <v>14051246</v>
      </c>
      <c r="U199" s="320"/>
      <c r="V199" s="320"/>
      <c r="W199" s="320"/>
      <c r="X199" s="320"/>
      <c r="Y199" s="321"/>
      <c r="Z199" s="322"/>
      <c r="AA199" s="244"/>
      <c r="AB199" s="244"/>
      <c r="AC199" s="244"/>
      <c r="AD199" s="244">
        <f>IF(B199="-","",MAX(AD$181,AD196)+1)</f>
        <v>6</v>
      </c>
      <c r="AE199" s="244" t="str">
        <f>IF(A199&gt;MAX($AD$67:$AD$114),"",VLOOKUP(VLOOKUP($A199,$AD$67:$AE$114,2,FALSE),Récap!$AE:$AK,5,FALSE))</f>
        <v>Magnéto gauche</v>
      </c>
      <c r="AF199" s="244" t="str">
        <f>IF(A199&gt;MAX($AD$67:$AD$114),"",VLOOKUP(VLOOKUP($A199,$AD$67:$AE$114,2,FALSE),Récap!$AE:$AK,6,FALSE))</f>
        <v>4373</v>
      </c>
      <c r="AG199" s="244" t="str">
        <f>IF(A199&gt;MAX($AD$67:$AD$114),"",VLOOKUP(VLOOKUP($A199,$AD$67:$AE$114,2,FALSE),Récap!$AE:$AK,7,FALSE))</f>
        <v>14051246</v>
      </c>
      <c r="AH199" s="244"/>
      <c r="AI199" s="244" t="str">
        <f>IF(AE199="","",VLOOKUP(VLOOKUP($A199,$AD$67:$AE$114,2,FALSE),Récap!$AE:$AP,10,FALSE))</f>
        <v>Kardex</v>
      </c>
      <c r="AJ199" s="244">
        <f>IF(AF199="","",VLOOKUP(VLOOKUP($A199,$AD$67:$AE$114,2,FALSE),Récap!$AE:$AP,11,FALSE))</f>
        <v>137</v>
      </c>
      <c r="AK199" s="244">
        <f>IF(AG199="","",VLOOKUP(VLOOKUP($A199,$AD$67:$AE$114,2,FALSE),Récap!$AE:$AP,11,FALSE))</f>
        <v>137</v>
      </c>
      <c r="AL199" s="244"/>
      <c r="AM199" s="244">
        <f>IF(B199="-","",B200)</f>
        <v>0</v>
      </c>
      <c r="AN199" s="244">
        <f>IF(B199="-","",G200)</f>
        <v>0</v>
      </c>
      <c r="AO199" s="244">
        <f>IF(B199="-","",P201)</f>
        <v>0</v>
      </c>
      <c r="AP199" s="244">
        <f>IF(B199="-","",W201)</f>
        <v>0</v>
      </c>
      <c r="AQ199" s="244">
        <f>IF(B199="-","",G201)</f>
        <v>0</v>
      </c>
      <c r="AR199" s="244" t="str">
        <f>IF(AE199="","",L200&amp;" "&amp;P200&amp;" n° "&amp;T200)</f>
        <v xml:space="preserve">  n° </v>
      </c>
      <c r="AS199" s="17"/>
      <c r="AT199" s="17"/>
      <c r="AU199" s="17"/>
      <c r="AV199" s="17"/>
      <c r="AW199" s="17"/>
      <c r="AX199" s="15"/>
      <c r="AY199" s="15"/>
      <c r="BG199" s="2"/>
      <c r="BH199" s="2"/>
      <c r="BI199" s="2"/>
      <c r="BX199" s="5"/>
      <c r="BY199" s="5"/>
      <c r="BZ199" s="5"/>
      <c r="CA199" s="5"/>
      <c r="CB199" s="5"/>
      <c r="CC199" s="5"/>
      <c r="CD199" s="5"/>
      <c r="CE199" s="5"/>
      <c r="CF199" s="2"/>
      <c r="CG199" s="2"/>
    </row>
    <row r="200" spans="1:85" ht="12.6" customHeight="1" x14ac:dyDescent="0.25">
      <c r="A200" s="219"/>
      <c r="B200" s="305"/>
      <c r="C200" s="306"/>
      <c r="D200" s="306"/>
      <c r="E200" s="306"/>
      <c r="F200" s="306"/>
      <c r="G200" s="306"/>
      <c r="H200" s="306"/>
      <c r="I200" s="306"/>
      <c r="J200" s="306"/>
      <c r="K200" s="306"/>
      <c r="L200" s="306"/>
      <c r="M200" s="306"/>
      <c r="N200" s="306"/>
      <c r="O200" s="306"/>
      <c r="P200" s="306"/>
      <c r="Q200" s="306"/>
      <c r="R200" s="306"/>
      <c r="S200" s="306"/>
      <c r="T200" s="307"/>
      <c r="U200" s="307"/>
      <c r="V200" s="307"/>
      <c r="W200" s="307"/>
      <c r="X200" s="307"/>
      <c r="Y200" s="308"/>
      <c r="Z200" s="322"/>
      <c r="AA200" s="244"/>
      <c r="AB200" s="244"/>
      <c r="AC200" s="244"/>
      <c r="AD200" s="244"/>
      <c r="AE200" s="244"/>
      <c r="AF200" s="244"/>
      <c r="AG200" s="244"/>
      <c r="AH200" s="244"/>
      <c r="AI200" s="244"/>
      <c r="AJ200" s="244"/>
      <c r="AK200" s="244"/>
      <c r="AL200" s="244"/>
      <c r="AM200" s="244"/>
      <c r="AN200" s="244"/>
      <c r="AO200" s="244"/>
      <c r="AP200" s="244"/>
      <c r="AQ200" s="244"/>
      <c r="AR200" s="244"/>
      <c r="AS200" s="17"/>
      <c r="AT200" s="17"/>
      <c r="AU200" s="17"/>
      <c r="AV200" s="17"/>
      <c r="AW200" s="17"/>
      <c r="AX200" s="15"/>
      <c r="AY200" s="15"/>
      <c r="BG200" s="2"/>
      <c r="BH200" s="2"/>
      <c r="BI200" s="2"/>
      <c r="BX200" s="5"/>
      <c r="BY200" s="5"/>
      <c r="BZ200" s="5"/>
      <c r="CA200" s="5"/>
      <c r="CB200" s="5"/>
      <c r="CC200" s="5"/>
      <c r="CD200" s="5"/>
      <c r="CE200" s="5"/>
      <c r="CF200" s="2"/>
      <c r="CG200" s="2"/>
    </row>
    <row r="201" spans="1:85" ht="12.6" customHeight="1" x14ac:dyDescent="0.25">
      <c r="A201" s="219"/>
      <c r="B201" s="309" t="s">
        <v>138</v>
      </c>
      <c r="C201" s="300"/>
      <c r="D201" s="300"/>
      <c r="E201" s="300"/>
      <c r="F201" s="300"/>
      <c r="G201" s="299"/>
      <c r="H201" s="299"/>
      <c r="I201" s="299"/>
      <c r="J201" s="300" t="s">
        <v>139</v>
      </c>
      <c r="K201" s="300"/>
      <c r="L201" s="300"/>
      <c r="M201" s="300"/>
      <c r="N201" s="300"/>
      <c r="O201" s="300"/>
      <c r="P201" s="116"/>
      <c r="Q201" s="116"/>
      <c r="R201" s="116"/>
      <c r="S201" s="301" t="s">
        <v>140</v>
      </c>
      <c r="T201" s="301"/>
      <c r="U201" s="301"/>
      <c r="V201" s="301"/>
      <c r="W201" s="116"/>
      <c r="X201" s="116"/>
      <c r="Y201" s="117"/>
      <c r="Z201" s="322"/>
      <c r="AA201" s="244"/>
      <c r="AB201" s="244"/>
      <c r="AC201" s="244"/>
      <c r="AD201" s="244"/>
      <c r="AE201" s="244"/>
      <c r="AF201" s="244"/>
      <c r="AG201" s="244"/>
      <c r="AH201" s="244"/>
      <c r="AI201" s="244"/>
      <c r="AJ201" s="244"/>
      <c r="AK201" s="244"/>
      <c r="AL201" s="244"/>
      <c r="AM201" s="244"/>
      <c r="AN201" s="244"/>
      <c r="AO201" s="244"/>
      <c r="AP201" s="244"/>
      <c r="AQ201" s="244"/>
      <c r="AR201" s="244"/>
      <c r="AS201" s="17"/>
      <c r="AT201" s="17"/>
      <c r="AU201" s="17"/>
      <c r="AV201" s="17"/>
      <c r="AW201" s="17"/>
      <c r="AX201" s="15"/>
      <c r="AY201" s="15"/>
      <c r="BG201" s="2"/>
      <c r="BH201" s="2"/>
      <c r="BI201" s="2"/>
      <c r="BX201" s="5"/>
      <c r="BY201" s="5"/>
      <c r="BZ201" s="5"/>
      <c r="CA201" s="5"/>
      <c r="CB201" s="5"/>
      <c r="CC201" s="5"/>
      <c r="CD201" s="5"/>
      <c r="CE201" s="5"/>
      <c r="CF201" s="2"/>
      <c r="CG201" s="2"/>
    </row>
    <row r="202" spans="1:85" ht="12.6" customHeight="1" x14ac:dyDescent="0.25">
      <c r="A202" s="219">
        <v>7</v>
      </c>
      <c r="B202" s="319" t="str">
        <f>IF(AE202="","-",AE202)</f>
        <v>Magnéto droite</v>
      </c>
      <c r="C202" s="320"/>
      <c r="D202" s="320"/>
      <c r="E202" s="320"/>
      <c r="F202" s="320"/>
      <c r="G202" s="320"/>
      <c r="H202" s="320"/>
      <c r="I202" s="320"/>
      <c r="J202" s="320"/>
      <c r="K202" s="320"/>
      <c r="L202" s="320"/>
      <c r="M202" s="320"/>
      <c r="N202" s="320" t="str">
        <f>IF(AF202="","-",AF202)</f>
        <v>4370</v>
      </c>
      <c r="O202" s="320"/>
      <c r="P202" s="320"/>
      <c r="Q202" s="320"/>
      <c r="R202" s="320"/>
      <c r="S202" s="320"/>
      <c r="T202" s="320" t="str">
        <f>IF(AG202="","-",AG202)</f>
        <v>14081868</v>
      </c>
      <c r="U202" s="320"/>
      <c r="V202" s="320"/>
      <c r="W202" s="320"/>
      <c r="X202" s="320"/>
      <c r="Y202" s="321"/>
      <c r="Z202" s="322"/>
      <c r="AA202" s="244"/>
      <c r="AB202" s="244"/>
      <c r="AC202" s="244"/>
      <c r="AD202" s="244">
        <f>IF(B202="-","",MAX(AD$181,AD199)+1)</f>
        <v>7</v>
      </c>
      <c r="AE202" s="244" t="str">
        <f>IF(A202&gt;MAX($AD$67:$AD$114),"",VLOOKUP(VLOOKUP($A202,$AD$67:$AE$114,2,FALSE),Récap!$AE:$AK,5,FALSE))</f>
        <v>Magnéto droite</v>
      </c>
      <c r="AF202" s="244" t="str">
        <f>IF(A202&gt;MAX($AD$67:$AD$114),"",VLOOKUP(VLOOKUP($A202,$AD$67:$AE$114,2,FALSE),Récap!$AE:$AK,6,FALSE))</f>
        <v>4370</v>
      </c>
      <c r="AG202" s="244" t="str">
        <f>IF(A202&gt;MAX($AD$67:$AD$114),"",VLOOKUP(VLOOKUP($A202,$AD$67:$AE$114,2,FALSE),Récap!$AE:$AK,7,FALSE))</f>
        <v>14081868</v>
      </c>
      <c r="AH202" s="244"/>
      <c r="AI202" s="244" t="str">
        <f>IF(AE202="","",VLOOKUP(VLOOKUP($A202,$AD$67:$AE$114,2,FALSE),Récap!$AE:$AP,10,FALSE))</f>
        <v>Kardex</v>
      </c>
      <c r="AJ202" s="244">
        <f>IF(AF202="","",VLOOKUP(VLOOKUP($A202,$AD$67:$AE$114,2,FALSE),Récap!$AE:$AP,11,FALSE))</f>
        <v>143</v>
      </c>
      <c r="AK202" s="244">
        <f>IF(AG202="","",VLOOKUP(VLOOKUP($A202,$AD$67:$AE$114,2,FALSE),Récap!$AE:$AP,11,FALSE))</f>
        <v>143</v>
      </c>
      <c r="AL202" s="244"/>
      <c r="AM202" s="244">
        <f>IF(B202="-","",B203)</f>
        <v>0</v>
      </c>
      <c r="AN202" s="244">
        <f>IF(B202="-","",G203)</f>
        <v>0</v>
      </c>
      <c r="AO202" s="244">
        <f>IF(B202="-","",P204)</f>
        <v>0</v>
      </c>
      <c r="AP202" s="244">
        <f>IF(B202="-","",W204)</f>
        <v>0</v>
      </c>
      <c r="AQ202" s="244">
        <f>IF(B202="-","",G204)</f>
        <v>0</v>
      </c>
      <c r="AR202" s="244" t="str">
        <f>IF(AE202="","",L203&amp;" "&amp;P203&amp;" n° "&amp;T203)</f>
        <v xml:space="preserve">  n° </v>
      </c>
      <c r="AS202" s="17"/>
      <c r="AT202" s="17"/>
      <c r="AU202" s="17"/>
      <c r="AV202" s="17"/>
      <c r="AW202" s="17"/>
      <c r="AX202" s="15"/>
      <c r="AY202" s="15"/>
      <c r="BG202" s="2"/>
      <c r="BH202" s="2"/>
      <c r="BI202" s="2"/>
      <c r="BX202" s="5"/>
      <c r="BY202" s="5"/>
      <c r="BZ202" s="5"/>
      <c r="CA202" s="5"/>
      <c r="CB202" s="5"/>
      <c r="CC202" s="5"/>
      <c r="CD202" s="5"/>
      <c r="CE202" s="5"/>
      <c r="CF202" s="2"/>
      <c r="CG202" s="2"/>
    </row>
    <row r="203" spans="1:85" ht="12.6" customHeight="1" x14ac:dyDescent="0.25">
      <c r="A203" s="219"/>
      <c r="B203" s="305"/>
      <c r="C203" s="306"/>
      <c r="D203" s="306"/>
      <c r="E203" s="306"/>
      <c r="F203" s="306"/>
      <c r="G203" s="306"/>
      <c r="H203" s="306"/>
      <c r="I203" s="306"/>
      <c r="J203" s="306"/>
      <c r="K203" s="306"/>
      <c r="L203" s="306"/>
      <c r="M203" s="306"/>
      <c r="N203" s="306"/>
      <c r="O203" s="306"/>
      <c r="P203" s="306"/>
      <c r="Q203" s="306"/>
      <c r="R203" s="306"/>
      <c r="S203" s="306"/>
      <c r="T203" s="307"/>
      <c r="U203" s="307"/>
      <c r="V203" s="307"/>
      <c r="W203" s="307"/>
      <c r="X203" s="307"/>
      <c r="Y203" s="308"/>
      <c r="Z203" s="322"/>
      <c r="AA203" s="244"/>
      <c r="AB203" s="244"/>
      <c r="AC203" s="244"/>
      <c r="AD203" s="244"/>
      <c r="AE203" s="244"/>
      <c r="AF203" s="244"/>
      <c r="AG203" s="244"/>
      <c r="AH203" s="244"/>
      <c r="AI203" s="244"/>
      <c r="AJ203" s="244"/>
      <c r="AK203" s="244"/>
      <c r="AL203" s="244"/>
      <c r="AM203" s="244"/>
      <c r="AN203" s="244"/>
      <c r="AO203" s="244"/>
      <c r="AP203" s="244"/>
      <c r="AQ203" s="244"/>
      <c r="AR203" s="244"/>
      <c r="AS203" s="17"/>
      <c r="AT203" s="17"/>
      <c r="AU203" s="17"/>
      <c r="AV203" s="17"/>
      <c r="AW203" s="17"/>
      <c r="AX203" s="15"/>
      <c r="AY203" s="15"/>
      <c r="BG203" s="2"/>
      <c r="BH203" s="2"/>
      <c r="BI203" s="2"/>
      <c r="BX203" s="5"/>
      <c r="BY203" s="5"/>
      <c r="BZ203" s="5"/>
      <c r="CA203" s="5"/>
      <c r="CB203" s="5"/>
      <c r="CC203" s="5"/>
      <c r="CD203" s="5"/>
      <c r="CE203" s="5"/>
      <c r="CF203" s="2"/>
      <c r="CG203" s="2"/>
    </row>
    <row r="204" spans="1:85" ht="12.6" customHeight="1" x14ac:dyDescent="0.25">
      <c r="A204" s="219"/>
      <c r="B204" s="309" t="s">
        <v>138</v>
      </c>
      <c r="C204" s="300"/>
      <c r="D204" s="300"/>
      <c r="E204" s="300"/>
      <c r="F204" s="300"/>
      <c r="G204" s="299"/>
      <c r="H204" s="299"/>
      <c r="I204" s="299"/>
      <c r="J204" s="300" t="s">
        <v>139</v>
      </c>
      <c r="K204" s="300"/>
      <c r="L204" s="300"/>
      <c r="M204" s="300"/>
      <c r="N204" s="300"/>
      <c r="O204" s="300"/>
      <c r="P204" s="116"/>
      <c r="Q204" s="116"/>
      <c r="R204" s="116"/>
      <c r="S204" s="301" t="s">
        <v>140</v>
      </c>
      <c r="T204" s="301"/>
      <c r="U204" s="301"/>
      <c r="V204" s="301"/>
      <c r="W204" s="116"/>
      <c r="X204" s="116"/>
      <c r="Y204" s="117"/>
      <c r="Z204" s="322"/>
      <c r="AA204" s="244"/>
      <c r="AB204" s="244"/>
      <c r="AC204" s="244"/>
      <c r="AD204" s="244"/>
      <c r="AE204" s="244"/>
      <c r="AF204" s="244"/>
      <c r="AG204" s="244"/>
      <c r="AH204" s="244"/>
      <c r="AI204" s="244"/>
      <c r="AJ204" s="244"/>
      <c r="AK204" s="244"/>
      <c r="AL204" s="244"/>
      <c r="AM204" s="244"/>
      <c r="AN204" s="244"/>
      <c r="AO204" s="244"/>
      <c r="AP204" s="244"/>
      <c r="AQ204" s="244"/>
      <c r="AR204" s="244"/>
      <c r="AS204" s="17"/>
      <c r="AT204" s="17"/>
      <c r="AU204" s="17"/>
      <c r="AV204" s="17"/>
      <c r="AW204" s="17"/>
      <c r="AX204" s="15"/>
      <c r="AY204" s="15"/>
      <c r="BG204" s="2"/>
      <c r="BH204" s="2"/>
      <c r="BI204" s="2"/>
      <c r="BX204" s="5"/>
      <c r="BY204" s="5"/>
      <c r="BZ204" s="5"/>
      <c r="CA204" s="5"/>
      <c r="CB204" s="5"/>
      <c r="CC204" s="5"/>
      <c r="CD204" s="5"/>
      <c r="CE204" s="5"/>
      <c r="CF204" s="2"/>
      <c r="CG204" s="2"/>
    </row>
    <row r="205" spans="1:85" ht="12.6" customHeight="1" x14ac:dyDescent="0.25">
      <c r="A205" s="219">
        <v>8</v>
      </c>
      <c r="B205" s="319" t="str">
        <f>IF(AE205="","-",AE205)</f>
        <v>Carburateur</v>
      </c>
      <c r="C205" s="320"/>
      <c r="D205" s="320"/>
      <c r="E205" s="320"/>
      <c r="F205" s="320"/>
      <c r="G205" s="320"/>
      <c r="H205" s="320"/>
      <c r="I205" s="320"/>
      <c r="J205" s="320"/>
      <c r="K205" s="320"/>
      <c r="L205" s="320"/>
      <c r="M205" s="320"/>
      <c r="N205" s="320" t="str">
        <f>IF(AF205="","-",AF205)</f>
        <v>10-4910-1FF</v>
      </c>
      <c r="O205" s="320"/>
      <c r="P205" s="320"/>
      <c r="Q205" s="320"/>
      <c r="R205" s="320"/>
      <c r="S205" s="320"/>
      <c r="T205" s="320" t="str">
        <f>IF(AG205="","-",AG205)</f>
        <v>75127808</v>
      </c>
      <c r="U205" s="320"/>
      <c r="V205" s="320"/>
      <c r="W205" s="320"/>
      <c r="X205" s="320"/>
      <c r="Y205" s="321"/>
      <c r="Z205" s="322"/>
      <c r="AA205" s="244"/>
      <c r="AB205" s="244"/>
      <c r="AC205" s="244"/>
      <c r="AD205" s="244">
        <f>IF(B205="-","",MAX(AD$181,AD202)+1)</f>
        <v>8</v>
      </c>
      <c r="AE205" s="244" t="str">
        <f>IF(A205&gt;MAX($AD$67:$AD$114),"",VLOOKUP(VLOOKUP($A205,$AD$67:$AE$114,2,FALSE),Récap!$AE:$AK,5,FALSE))</f>
        <v>Carburateur</v>
      </c>
      <c r="AF205" s="244" t="str">
        <f>IF(A205&gt;MAX($AD$67:$AD$114),"",VLOOKUP(VLOOKUP($A205,$AD$67:$AE$114,2,FALSE),Récap!$AE:$AK,6,FALSE))</f>
        <v>10-4910-1FF</v>
      </c>
      <c r="AG205" s="244" t="str">
        <f>IF(A205&gt;MAX($AD$67:$AD$114),"",VLOOKUP(VLOOKUP($A205,$AD$67:$AE$114,2,FALSE),Récap!$AE:$AK,7,FALSE))</f>
        <v>75127808</v>
      </c>
      <c r="AH205" s="244"/>
      <c r="AI205" s="244" t="str">
        <f>IF(AE205="","",VLOOKUP(VLOOKUP($A205,$AD$67:$AE$114,2,FALSE),Récap!$AE:$AP,10,FALSE))</f>
        <v>Kardex</v>
      </c>
      <c r="AJ205" s="244">
        <f>IF(AF205="","",VLOOKUP(VLOOKUP($A205,$AD$67:$AE$114,2,FALSE),Récap!$AE:$AP,11,FALSE))</f>
        <v>153</v>
      </c>
      <c r="AK205" s="244">
        <f>IF(AG205="","",VLOOKUP(VLOOKUP($A205,$AD$67:$AE$114,2,FALSE),Récap!$AE:$AP,11,FALSE))</f>
        <v>153</v>
      </c>
      <c r="AL205" s="244"/>
      <c r="AM205" s="244">
        <f>IF(B205="-","",B206)</f>
        <v>0</v>
      </c>
      <c r="AN205" s="244">
        <f>IF(B205="-","",G206)</f>
        <v>0</v>
      </c>
      <c r="AO205" s="244">
        <f>IF(B205="-","",P207)</f>
        <v>0</v>
      </c>
      <c r="AP205" s="244">
        <f>IF(B205="-","",W207)</f>
        <v>0</v>
      </c>
      <c r="AQ205" s="244">
        <f>IF(B205="-","",G207)</f>
        <v>0</v>
      </c>
      <c r="AR205" s="244" t="str">
        <f>IF(AE205="","",L206&amp;" "&amp;P206&amp;" n° "&amp;T206)</f>
        <v xml:space="preserve">  n° </v>
      </c>
      <c r="AS205" s="17"/>
      <c r="AT205" s="17"/>
      <c r="AU205" s="17"/>
      <c r="AV205" s="17"/>
      <c r="AW205" s="17"/>
      <c r="AX205" s="15"/>
      <c r="AY205" s="15"/>
      <c r="BG205" s="2"/>
      <c r="BH205" s="2"/>
      <c r="BI205" s="2"/>
      <c r="BX205" s="5"/>
      <c r="BY205" s="5"/>
      <c r="BZ205" s="5"/>
      <c r="CA205" s="5"/>
      <c r="CB205" s="5"/>
      <c r="CC205" s="5"/>
      <c r="CD205" s="5"/>
      <c r="CE205" s="5"/>
      <c r="CF205" s="2"/>
      <c r="CG205" s="2"/>
    </row>
    <row r="206" spans="1:85" ht="12.6" customHeight="1" x14ac:dyDescent="0.25">
      <c r="A206" s="219"/>
      <c r="B206" s="305"/>
      <c r="C206" s="306"/>
      <c r="D206" s="306"/>
      <c r="E206" s="306"/>
      <c r="F206" s="306"/>
      <c r="G206" s="306"/>
      <c r="H206" s="306"/>
      <c r="I206" s="306"/>
      <c r="J206" s="306"/>
      <c r="K206" s="306"/>
      <c r="L206" s="306"/>
      <c r="M206" s="306"/>
      <c r="N206" s="306"/>
      <c r="O206" s="306"/>
      <c r="P206" s="306"/>
      <c r="Q206" s="306"/>
      <c r="R206" s="306"/>
      <c r="S206" s="306"/>
      <c r="T206" s="307"/>
      <c r="U206" s="307"/>
      <c r="V206" s="307"/>
      <c r="W206" s="307"/>
      <c r="X206" s="307"/>
      <c r="Y206" s="308"/>
      <c r="Z206" s="322"/>
      <c r="AA206" s="244"/>
      <c r="AB206" s="244"/>
      <c r="AC206" s="244"/>
      <c r="AD206" s="244"/>
      <c r="AE206" s="244"/>
      <c r="AF206" s="244"/>
      <c r="AG206" s="244"/>
      <c r="AH206" s="244"/>
      <c r="AI206" s="244"/>
      <c r="AJ206" s="244"/>
      <c r="AK206" s="244"/>
      <c r="AL206" s="244"/>
      <c r="AM206" s="244"/>
      <c r="AN206" s="244"/>
      <c r="AO206" s="244"/>
      <c r="AP206" s="244"/>
      <c r="AQ206" s="244"/>
      <c r="AR206" s="244"/>
      <c r="AS206" s="17"/>
      <c r="AT206" s="17"/>
      <c r="AU206" s="17"/>
      <c r="AV206" s="17"/>
      <c r="AW206" s="17"/>
      <c r="AX206" s="15"/>
      <c r="AY206" s="15"/>
      <c r="BG206" s="2"/>
      <c r="BH206" s="2"/>
      <c r="BI206" s="2"/>
      <c r="BX206" s="5"/>
      <c r="BY206" s="5"/>
      <c r="BZ206" s="5"/>
      <c r="CA206" s="5"/>
      <c r="CB206" s="5"/>
      <c r="CC206" s="5"/>
      <c r="CD206" s="5"/>
      <c r="CE206" s="5"/>
      <c r="CF206" s="2"/>
      <c r="CG206" s="2"/>
    </row>
    <row r="207" spans="1:85" ht="12.6" customHeight="1" x14ac:dyDescent="0.25">
      <c r="A207" s="219"/>
      <c r="B207" s="309" t="s">
        <v>138</v>
      </c>
      <c r="C207" s="300"/>
      <c r="D207" s="300"/>
      <c r="E207" s="300"/>
      <c r="F207" s="300"/>
      <c r="G207" s="299"/>
      <c r="H207" s="299"/>
      <c r="I207" s="299"/>
      <c r="J207" s="300" t="s">
        <v>139</v>
      </c>
      <c r="K207" s="300"/>
      <c r="L207" s="300"/>
      <c r="M207" s="300"/>
      <c r="N207" s="300"/>
      <c r="O207" s="300"/>
      <c r="P207" s="116"/>
      <c r="Q207" s="116"/>
      <c r="R207" s="116"/>
      <c r="S207" s="301" t="s">
        <v>140</v>
      </c>
      <c r="T207" s="301"/>
      <c r="U207" s="301"/>
      <c r="V207" s="301"/>
      <c r="W207" s="116"/>
      <c r="X207" s="116"/>
      <c r="Y207" s="117"/>
      <c r="Z207" s="322"/>
      <c r="AA207" s="244"/>
      <c r="AB207" s="244"/>
      <c r="AC207" s="244"/>
      <c r="AD207" s="244"/>
      <c r="AE207" s="244"/>
      <c r="AF207" s="244"/>
      <c r="AG207" s="244"/>
      <c r="AH207" s="244"/>
      <c r="AI207" s="244"/>
      <c r="AJ207" s="244"/>
      <c r="AK207" s="244"/>
      <c r="AL207" s="244"/>
      <c r="AM207" s="244"/>
      <c r="AN207" s="244"/>
      <c r="AO207" s="244"/>
      <c r="AP207" s="244"/>
      <c r="AQ207" s="244"/>
      <c r="AR207" s="244"/>
      <c r="AS207" s="17"/>
      <c r="AT207" s="17"/>
      <c r="AU207" s="17"/>
      <c r="AV207" s="17"/>
      <c r="AW207" s="17"/>
      <c r="AX207" s="15"/>
      <c r="AY207" s="15"/>
      <c r="BG207" s="2"/>
      <c r="BH207" s="2"/>
      <c r="BI207" s="2"/>
      <c r="BX207" s="5"/>
      <c r="BY207" s="5"/>
      <c r="BZ207" s="5"/>
      <c r="CA207" s="5"/>
      <c r="CB207" s="5"/>
      <c r="CC207" s="5"/>
      <c r="CD207" s="5"/>
      <c r="CE207" s="5"/>
      <c r="CF207" s="2"/>
      <c r="CG207" s="2"/>
    </row>
    <row r="208" spans="1:85" ht="12.6" customHeight="1" x14ac:dyDescent="0.25">
      <c r="A208" s="219">
        <v>9</v>
      </c>
      <c r="B208" s="319" t="str">
        <f>IF(AE208="","-",AE208)</f>
        <v>Silencieux</v>
      </c>
      <c r="C208" s="320"/>
      <c r="D208" s="320"/>
      <c r="E208" s="320"/>
      <c r="F208" s="320"/>
      <c r="G208" s="320"/>
      <c r="H208" s="320"/>
      <c r="I208" s="320"/>
      <c r="J208" s="320"/>
      <c r="K208" s="320"/>
      <c r="L208" s="320"/>
      <c r="M208" s="320"/>
      <c r="N208" s="320" t="str">
        <f>IF(AF208="","-",AF208)</f>
        <v>892.56.0.008.0</v>
      </c>
      <c r="O208" s="320"/>
      <c r="P208" s="320"/>
      <c r="Q208" s="320"/>
      <c r="R208" s="320"/>
      <c r="S208" s="320"/>
      <c r="T208" s="320" t="str">
        <f>IF(AG208="","-",AG208)</f>
        <v>-</v>
      </c>
      <c r="U208" s="320"/>
      <c r="V208" s="320"/>
      <c r="W208" s="320"/>
      <c r="X208" s="320"/>
      <c r="Y208" s="321"/>
      <c r="Z208" s="322"/>
      <c r="AA208" s="244"/>
      <c r="AB208" s="244"/>
      <c r="AC208" s="244"/>
      <c r="AD208" s="244">
        <f>IF(B208="-","",MAX(AD$181,AD205)+1)</f>
        <v>9</v>
      </c>
      <c r="AE208" s="244" t="str">
        <f>IF(A208&gt;MAX($AD$67:$AD$114),"",VLOOKUP(VLOOKUP($A208,$AD$67:$AE$114,2,FALSE),Récap!$AE:$AK,5,FALSE))</f>
        <v>Silencieux</v>
      </c>
      <c r="AF208" s="244" t="str">
        <f>IF(A208&gt;MAX($AD$67:$AD$114),"",VLOOKUP(VLOOKUP($A208,$AD$67:$AE$114,2,FALSE),Récap!$AE:$AK,6,FALSE))</f>
        <v>892.56.0.008.0</v>
      </c>
      <c r="AG208" s="244" t="str">
        <f>IF(A208&gt;MAX($AD$67:$AD$114),"",VLOOKUP(VLOOKUP($A208,$AD$67:$AE$114,2,FALSE),Récap!$AE:$AK,7,FALSE))</f>
        <v>-</v>
      </c>
      <c r="AH208" s="244"/>
      <c r="AI208" s="244" t="str">
        <f>IF(AE208="","",VLOOKUP(VLOOKUP($A208,$AD$67:$AE$114,2,FALSE),Récap!$AE:$AP,10,FALSE))</f>
        <v>Kardex</v>
      </c>
      <c r="AJ208" s="244">
        <f>IF(AF208="","",VLOOKUP(VLOOKUP($A208,$AD$67:$AE$114,2,FALSE),Récap!$AE:$AP,11,FALSE))</f>
        <v>157</v>
      </c>
      <c r="AK208" s="244">
        <f>IF(AG208="","",VLOOKUP(VLOOKUP($A208,$AD$67:$AE$114,2,FALSE),Récap!$AE:$AP,11,FALSE))</f>
        <v>157</v>
      </c>
      <c r="AL208" s="244"/>
      <c r="AM208" s="244">
        <f>IF(B208="-","",B209)</f>
        <v>0</v>
      </c>
      <c r="AN208" s="244">
        <f>IF(B208="-","",G209)</f>
        <v>0</v>
      </c>
      <c r="AO208" s="244">
        <f>IF(B208="-","",P210)</f>
        <v>0</v>
      </c>
      <c r="AP208" s="244">
        <f>IF(B208="-","",W210)</f>
        <v>0</v>
      </c>
      <c r="AQ208" s="244">
        <f>IF(B208="-","",G210)</f>
        <v>0</v>
      </c>
      <c r="AR208" s="244" t="str">
        <f>IF(AE208="","",L209&amp;" "&amp;P209&amp;" n° "&amp;T209)</f>
        <v xml:space="preserve">  n° </v>
      </c>
      <c r="AS208" s="17"/>
      <c r="AT208" s="17"/>
      <c r="AU208" s="17"/>
      <c r="AV208" s="17"/>
      <c r="AW208" s="17"/>
      <c r="AX208" s="15"/>
      <c r="AY208" s="15"/>
      <c r="BG208" s="2"/>
      <c r="BH208" s="2"/>
      <c r="BI208" s="2"/>
      <c r="BX208" s="5"/>
      <c r="BY208" s="5"/>
      <c r="BZ208" s="5"/>
      <c r="CA208" s="5"/>
      <c r="CB208" s="5"/>
      <c r="CC208" s="5"/>
      <c r="CD208" s="5"/>
      <c r="CE208" s="5"/>
      <c r="CF208" s="2"/>
      <c r="CG208" s="2"/>
    </row>
    <row r="209" spans="1:85" ht="12.6" customHeight="1" x14ac:dyDescent="0.25">
      <c r="A209" s="219"/>
      <c r="B209" s="305"/>
      <c r="C209" s="306"/>
      <c r="D209" s="306"/>
      <c r="E209" s="306"/>
      <c r="F209" s="306"/>
      <c r="G209" s="306"/>
      <c r="H209" s="306"/>
      <c r="I209" s="306"/>
      <c r="J209" s="306"/>
      <c r="K209" s="306"/>
      <c r="L209" s="306"/>
      <c r="M209" s="306"/>
      <c r="N209" s="306"/>
      <c r="O209" s="306"/>
      <c r="P209" s="306"/>
      <c r="Q209" s="306"/>
      <c r="R209" s="306"/>
      <c r="S209" s="306"/>
      <c r="T209" s="307"/>
      <c r="U209" s="307"/>
      <c r="V209" s="307"/>
      <c r="W209" s="307"/>
      <c r="X209" s="307"/>
      <c r="Y209" s="308"/>
      <c r="Z209" s="322"/>
      <c r="AA209" s="244"/>
      <c r="AB209" s="244"/>
      <c r="AC209" s="244"/>
      <c r="AD209" s="244"/>
      <c r="AE209" s="244"/>
      <c r="AF209" s="244"/>
      <c r="AG209" s="244"/>
      <c r="AH209" s="244"/>
      <c r="AI209" s="244"/>
      <c r="AJ209" s="244"/>
      <c r="AK209" s="244"/>
      <c r="AL209" s="244"/>
      <c r="AM209" s="244"/>
      <c r="AN209" s="244"/>
      <c r="AO209" s="244"/>
      <c r="AP209" s="244"/>
      <c r="AQ209" s="244"/>
      <c r="AR209" s="244"/>
      <c r="AS209" s="17"/>
      <c r="AT209" s="17"/>
      <c r="AU209" s="17"/>
      <c r="AV209" s="17"/>
      <c r="AW209" s="17"/>
      <c r="AX209" s="15"/>
      <c r="AY209" s="15"/>
      <c r="BG209" s="2"/>
      <c r="BH209" s="2"/>
      <c r="BI209" s="2"/>
      <c r="BX209" s="5"/>
      <c r="BY209" s="5"/>
      <c r="BZ209" s="5"/>
      <c r="CA209" s="5"/>
      <c r="CB209" s="5"/>
      <c r="CC209" s="5"/>
      <c r="CD209" s="5"/>
      <c r="CE209" s="5"/>
      <c r="CF209" s="2"/>
      <c r="CG209" s="2"/>
    </row>
    <row r="210" spans="1:85" ht="12.6" customHeight="1" x14ac:dyDescent="0.25">
      <c r="A210" s="219"/>
      <c r="B210" s="309" t="s">
        <v>138</v>
      </c>
      <c r="C210" s="300"/>
      <c r="D210" s="300"/>
      <c r="E210" s="300"/>
      <c r="F210" s="300"/>
      <c r="G210" s="299"/>
      <c r="H210" s="299"/>
      <c r="I210" s="299"/>
      <c r="J210" s="300" t="s">
        <v>139</v>
      </c>
      <c r="K210" s="300"/>
      <c r="L210" s="300"/>
      <c r="M210" s="300"/>
      <c r="N210" s="300"/>
      <c r="O210" s="300"/>
      <c r="P210" s="116"/>
      <c r="Q210" s="116"/>
      <c r="R210" s="116"/>
      <c r="S210" s="301" t="s">
        <v>140</v>
      </c>
      <c r="T210" s="301"/>
      <c r="U210" s="301"/>
      <c r="V210" s="301"/>
      <c r="W210" s="116"/>
      <c r="X210" s="116"/>
      <c r="Y210" s="117"/>
      <c r="Z210" s="322"/>
      <c r="AA210" s="244"/>
      <c r="AB210" s="244"/>
      <c r="AC210" s="244"/>
      <c r="AD210" s="244"/>
      <c r="AE210" s="244"/>
      <c r="AF210" s="244"/>
      <c r="AG210" s="244"/>
      <c r="AH210" s="244"/>
      <c r="AI210" s="244"/>
      <c r="AJ210" s="244"/>
      <c r="AK210" s="244"/>
      <c r="AL210" s="244"/>
      <c r="AM210" s="244"/>
      <c r="AN210" s="244"/>
      <c r="AO210" s="244"/>
      <c r="AP210" s="244"/>
      <c r="AQ210" s="244"/>
      <c r="AR210" s="244"/>
      <c r="AS210" s="17"/>
      <c r="AT210" s="17"/>
      <c r="AU210" s="17"/>
      <c r="AV210" s="17"/>
      <c r="AW210" s="17"/>
      <c r="AX210" s="15"/>
      <c r="AY210" s="15"/>
      <c r="BG210" s="2"/>
      <c r="BH210" s="2"/>
      <c r="BI210" s="2"/>
      <c r="BX210" s="5"/>
      <c r="BY210" s="5"/>
      <c r="BZ210" s="5"/>
      <c r="CA210" s="5"/>
      <c r="CB210" s="5"/>
      <c r="CC210" s="5"/>
      <c r="CD210" s="5"/>
      <c r="CE210" s="5"/>
      <c r="CF210" s="2"/>
      <c r="CG210" s="2"/>
    </row>
    <row r="211" spans="1:85" ht="12.6" customHeight="1" x14ac:dyDescent="0.25">
      <c r="A211" s="219">
        <v>10</v>
      </c>
      <c r="B211" s="319" t="str">
        <f>IF(AE211="","-",AE211)</f>
        <v>Démarreur</v>
      </c>
      <c r="C211" s="320"/>
      <c r="D211" s="320"/>
      <c r="E211" s="320"/>
      <c r="F211" s="320"/>
      <c r="G211" s="320"/>
      <c r="H211" s="320"/>
      <c r="I211" s="320"/>
      <c r="J211" s="320"/>
      <c r="K211" s="320"/>
      <c r="L211" s="320"/>
      <c r="M211" s="320"/>
      <c r="N211" s="320" t="str">
        <f>IF(AF211="","-",AF211)</f>
        <v>149NL</v>
      </c>
      <c r="O211" s="320"/>
      <c r="P211" s="320"/>
      <c r="Q211" s="320"/>
      <c r="R211" s="320"/>
      <c r="S211" s="320"/>
      <c r="T211" s="320" t="str">
        <f>IF(AG211="","-",AG211)</f>
        <v>FN201451</v>
      </c>
      <c r="U211" s="320"/>
      <c r="V211" s="320"/>
      <c r="W211" s="320"/>
      <c r="X211" s="320"/>
      <c r="Y211" s="321"/>
      <c r="Z211" s="322"/>
      <c r="AA211" s="244"/>
      <c r="AB211" s="244"/>
      <c r="AC211" s="244"/>
      <c r="AD211" s="244">
        <f>IF(B211="-","",MAX(AD$181,AD208)+1)</f>
        <v>10</v>
      </c>
      <c r="AE211" s="244" t="str">
        <f>IF(A211&gt;MAX($AD$67:$AD$114),"",VLOOKUP(VLOOKUP($A211,$AD$67:$AE$114,2,FALSE),Récap!$AE:$AK,5,FALSE))</f>
        <v>Démarreur</v>
      </c>
      <c r="AF211" s="244" t="str">
        <f>IF(A211&gt;MAX($AD$67:$AD$114),"",VLOOKUP(VLOOKUP($A211,$AD$67:$AE$114,2,FALSE),Récap!$AE:$AK,6,FALSE))</f>
        <v>149NL</v>
      </c>
      <c r="AG211" s="244" t="str">
        <f>IF(A211&gt;MAX($AD$67:$AD$114),"",VLOOKUP(VLOOKUP($A211,$AD$67:$AE$114,2,FALSE),Récap!$AE:$AK,7,FALSE))</f>
        <v>FN201451</v>
      </c>
      <c r="AH211" s="244"/>
      <c r="AI211" s="244" t="str">
        <f>IF(AE211="","",VLOOKUP(VLOOKUP($A211,$AD$67:$AE$114,2,FALSE),Récap!$AE:$AP,10,FALSE))</f>
        <v>Kardex</v>
      </c>
      <c r="AJ211" s="244">
        <f>IF(AF211="","",VLOOKUP(VLOOKUP($A211,$AD$67:$AE$114,2,FALSE),Récap!$AE:$AP,11,FALSE))</f>
        <v>173</v>
      </c>
      <c r="AK211" s="244">
        <f>IF(AG211="","",VLOOKUP(VLOOKUP($A211,$AD$67:$AE$114,2,FALSE),Récap!$AE:$AP,11,FALSE))</f>
        <v>173</v>
      </c>
      <c r="AL211" s="244"/>
      <c r="AM211" s="244">
        <f>IF(B211="-","",B212)</f>
        <v>0</v>
      </c>
      <c r="AN211" s="244">
        <f>IF(B211="-","",G212)</f>
        <v>0</v>
      </c>
      <c r="AO211" s="244">
        <f>IF(B211="-","",P213)</f>
        <v>0</v>
      </c>
      <c r="AP211" s="244">
        <f>IF(B211="-","",W213)</f>
        <v>0</v>
      </c>
      <c r="AQ211" s="244">
        <f>IF(B211="-","",G213)</f>
        <v>0</v>
      </c>
      <c r="AR211" s="244" t="str">
        <f>IF(AE211="","",L212&amp;" "&amp;P212&amp;" n° "&amp;T212)</f>
        <v xml:space="preserve">  n° </v>
      </c>
      <c r="AS211" s="17"/>
      <c r="AT211" s="17"/>
      <c r="AU211" s="17"/>
      <c r="AV211" s="17"/>
      <c r="AW211" s="17"/>
      <c r="AX211" s="15"/>
      <c r="AY211" s="15"/>
      <c r="BG211" s="2"/>
      <c r="BH211" s="2"/>
      <c r="BI211" s="2"/>
      <c r="BX211" s="5"/>
      <c r="BY211" s="5"/>
      <c r="BZ211" s="5"/>
      <c r="CA211" s="5"/>
      <c r="CB211" s="5"/>
      <c r="CC211" s="5"/>
      <c r="CD211" s="5"/>
      <c r="CE211" s="5"/>
      <c r="CF211" s="2"/>
      <c r="CG211" s="2"/>
    </row>
    <row r="212" spans="1:85" ht="12.6" customHeight="1" x14ac:dyDescent="0.25">
      <c r="A212" s="219"/>
      <c r="B212" s="305"/>
      <c r="C212" s="306"/>
      <c r="D212" s="306"/>
      <c r="E212" s="306"/>
      <c r="F212" s="306"/>
      <c r="G212" s="306"/>
      <c r="H212" s="306"/>
      <c r="I212" s="306"/>
      <c r="J212" s="306"/>
      <c r="K212" s="306"/>
      <c r="L212" s="306"/>
      <c r="M212" s="306"/>
      <c r="N212" s="306"/>
      <c r="O212" s="306"/>
      <c r="P212" s="306"/>
      <c r="Q212" s="306"/>
      <c r="R212" s="306"/>
      <c r="S212" s="306"/>
      <c r="T212" s="307"/>
      <c r="U212" s="307"/>
      <c r="V212" s="307"/>
      <c r="W212" s="307"/>
      <c r="X212" s="307"/>
      <c r="Y212" s="308"/>
      <c r="Z212" s="322"/>
      <c r="AA212" s="244"/>
      <c r="AB212" s="244"/>
      <c r="AC212" s="244"/>
      <c r="AD212" s="244"/>
      <c r="AE212" s="244"/>
      <c r="AF212" s="244"/>
      <c r="AG212" s="244"/>
      <c r="AH212" s="244"/>
      <c r="AI212" s="244"/>
      <c r="AJ212" s="244"/>
      <c r="AK212" s="244"/>
      <c r="AL212" s="244"/>
      <c r="AM212" s="244"/>
      <c r="AN212" s="244"/>
      <c r="AO212" s="244"/>
      <c r="AP212" s="244"/>
      <c r="AQ212" s="244"/>
      <c r="AR212" s="244"/>
      <c r="AS212" s="17"/>
      <c r="AT212" s="17"/>
      <c r="AU212" s="17"/>
      <c r="AV212" s="17"/>
      <c r="AW212" s="17"/>
      <c r="AX212" s="15"/>
      <c r="AY212" s="15"/>
      <c r="BG212" s="2"/>
      <c r="BH212" s="2"/>
      <c r="BI212" s="2"/>
      <c r="BX212" s="5"/>
      <c r="BY212" s="5"/>
      <c r="BZ212" s="5"/>
      <c r="CA212" s="5"/>
      <c r="CB212" s="5"/>
      <c r="CC212" s="5"/>
      <c r="CD212" s="5"/>
      <c r="CE212" s="5"/>
      <c r="CF212" s="2"/>
      <c r="CG212" s="2"/>
    </row>
    <row r="213" spans="1:85" ht="12.6" customHeight="1" x14ac:dyDescent="0.25">
      <c r="A213" s="219"/>
      <c r="B213" s="309" t="s">
        <v>138</v>
      </c>
      <c r="C213" s="300"/>
      <c r="D213" s="300"/>
      <c r="E213" s="300"/>
      <c r="F213" s="300"/>
      <c r="G213" s="299"/>
      <c r="H213" s="299"/>
      <c r="I213" s="299"/>
      <c r="J213" s="300" t="s">
        <v>139</v>
      </c>
      <c r="K213" s="300"/>
      <c r="L213" s="300"/>
      <c r="M213" s="300"/>
      <c r="N213" s="300"/>
      <c r="O213" s="300"/>
      <c r="P213" s="116"/>
      <c r="Q213" s="116"/>
      <c r="R213" s="116"/>
      <c r="S213" s="301" t="s">
        <v>140</v>
      </c>
      <c r="T213" s="301"/>
      <c r="U213" s="301"/>
      <c r="V213" s="301"/>
      <c r="W213" s="116"/>
      <c r="X213" s="116"/>
      <c r="Y213" s="117"/>
      <c r="Z213" s="322"/>
      <c r="AA213" s="244"/>
      <c r="AB213" s="244"/>
      <c r="AC213" s="244"/>
      <c r="AD213" s="244"/>
      <c r="AE213" s="244"/>
      <c r="AF213" s="244"/>
      <c r="AG213" s="244"/>
      <c r="AH213" s="244"/>
      <c r="AI213" s="244"/>
      <c r="AJ213" s="244"/>
      <c r="AK213" s="244"/>
      <c r="AL213" s="244"/>
      <c r="AM213" s="244"/>
      <c r="AN213" s="244"/>
      <c r="AO213" s="244"/>
      <c r="AP213" s="244"/>
      <c r="AQ213" s="244"/>
      <c r="AR213" s="244"/>
      <c r="AS213" s="17"/>
      <c r="AT213" s="17"/>
      <c r="AU213" s="17"/>
      <c r="AV213" s="17"/>
      <c r="AW213" s="17"/>
      <c r="AX213" s="15"/>
      <c r="AY213" s="15"/>
      <c r="BG213" s="2"/>
      <c r="BH213" s="2"/>
      <c r="BI213" s="2"/>
      <c r="BX213" s="5"/>
      <c r="BY213" s="5"/>
      <c r="BZ213" s="5"/>
      <c r="CA213" s="5"/>
      <c r="CB213" s="5"/>
      <c r="CC213" s="5"/>
      <c r="CD213" s="5"/>
      <c r="CE213" s="5"/>
      <c r="CF213" s="2"/>
      <c r="CG213" s="2"/>
    </row>
    <row r="214" spans="1:85" ht="12.6" customHeight="1" x14ac:dyDescent="0.25">
      <c r="A214" s="219">
        <v>11</v>
      </c>
      <c r="B214" s="319" t="str">
        <f>IF(AE214="","-",AE214)</f>
        <v>-</v>
      </c>
      <c r="C214" s="320"/>
      <c r="D214" s="320"/>
      <c r="E214" s="320"/>
      <c r="F214" s="320"/>
      <c r="G214" s="320"/>
      <c r="H214" s="320"/>
      <c r="I214" s="320"/>
      <c r="J214" s="320"/>
      <c r="K214" s="320"/>
      <c r="L214" s="320"/>
      <c r="M214" s="320"/>
      <c r="N214" s="320" t="str">
        <f>IF(AF214="","-",AF214)</f>
        <v>-</v>
      </c>
      <c r="O214" s="320"/>
      <c r="P214" s="320"/>
      <c r="Q214" s="320"/>
      <c r="R214" s="320"/>
      <c r="S214" s="320"/>
      <c r="T214" s="320" t="str">
        <f>IF(AG214="","-",AG214)</f>
        <v>-</v>
      </c>
      <c r="U214" s="320"/>
      <c r="V214" s="320"/>
      <c r="W214" s="320"/>
      <c r="X214" s="320"/>
      <c r="Y214" s="321"/>
      <c r="Z214" s="322"/>
      <c r="AA214" s="244"/>
      <c r="AB214" s="244"/>
      <c r="AC214" s="244"/>
      <c r="AD214" s="244" t="str">
        <f>IF(B214="-","",MAX(AD$181,AD211)+1)</f>
        <v/>
      </c>
      <c r="AE214" s="244" t="str">
        <f>IF(A214&gt;MAX($AD$67:$AD$114),"",VLOOKUP(VLOOKUP($A214,$AD$67:$AE$114,2,FALSE),Récap!$AE:$AK,5,FALSE))</f>
        <v/>
      </c>
      <c r="AF214" s="244" t="str">
        <f>IF(A214&gt;MAX($AD$67:$AD$114),"",VLOOKUP(VLOOKUP($A214,$AD$67:$AE$114,2,FALSE),Récap!$AE:$AK,6,FALSE))</f>
        <v/>
      </c>
      <c r="AG214" s="244" t="str">
        <f>IF(A214&gt;MAX($AD$67:$AD$114),"",VLOOKUP(VLOOKUP($A214,$AD$67:$AE$114,2,FALSE),Récap!$AE:$AK,7,FALSE))</f>
        <v/>
      </c>
      <c r="AH214" s="244"/>
      <c r="AI214" s="244" t="str">
        <f>IF(AE214="","",VLOOKUP(VLOOKUP($A214,$AD$67:$AE$114,2,FALSE),Récap!$AE:$AP,10,FALSE))</f>
        <v/>
      </c>
      <c r="AJ214" s="244" t="str">
        <f>IF(AF214="","",VLOOKUP(VLOOKUP($A214,$AD$67:$AE$114,2,FALSE),Récap!$AE:$AP,11,FALSE))</f>
        <v/>
      </c>
      <c r="AK214" s="244" t="str">
        <f>IF(AG214="","",VLOOKUP(VLOOKUP($A214,$AD$67:$AE$114,2,FALSE),Récap!$AE:$AP,11,FALSE))</f>
        <v/>
      </c>
      <c r="AL214" s="244"/>
      <c r="AM214" s="244" t="str">
        <f>IF(B214="-","",B215)</f>
        <v/>
      </c>
      <c r="AN214" s="244" t="str">
        <f>IF(B214="-","",G215)</f>
        <v/>
      </c>
      <c r="AO214" s="244" t="str">
        <f>IF(B214="-","",P216)</f>
        <v/>
      </c>
      <c r="AP214" s="244" t="str">
        <f>IF(B214="-","",W216)</f>
        <v/>
      </c>
      <c r="AQ214" s="244" t="str">
        <f>IF(B214="-","",G216)</f>
        <v/>
      </c>
      <c r="AR214" s="244" t="str">
        <f>IF(AE214="","",L215&amp;" "&amp;P215&amp;" n° "&amp;T215)</f>
        <v/>
      </c>
      <c r="AS214" s="17"/>
      <c r="AT214" s="17"/>
      <c r="AU214" s="17"/>
      <c r="AV214" s="17"/>
      <c r="AW214" s="17"/>
      <c r="AX214" s="15"/>
      <c r="AY214" s="15"/>
      <c r="BG214" s="2"/>
      <c r="BH214" s="2"/>
      <c r="BI214" s="2"/>
      <c r="BX214" s="5"/>
      <c r="BY214" s="5"/>
      <c r="BZ214" s="5"/>
      <c r="CA214" s="5"/>
      <c r="CB214" s="5"/>
      <c r="CC214" s="5"/>
      <c r="CD214" s="5"/>
      <c r="CE214" s="5"/>
      <c r="CF214" s="2"/>
      <c r="CG214" s="2"/>
    </row>
    <row r="215" spans="1:85" ht="12.6" customHeight="1" x14ac:dyDescent="0.25">
      <c r="A215" s="219"/>
      <c r="B215" s="305"/>
      <c r="C215" s="306"/>
      <c r="D215" s="306"/>
      <c r="E215" s="306"/>
      <c r="F215" s="306"/>
      <c r="G215" s="306"/>
      <c r="H215" s="306"/>
      <c r="I215" s="306"/>
      <c r="J215" s="306"/>
      <c r="K215" s="306"/>
      <c r="L215" s="306"/>
      <c r="M215" s="306"/>
      <c r="N215" s="306"/>
      <c r="O215" s="306"/>
      <c r="P215" s="306"/>
      <c r="Q215" s="306"/>
      <c r="R215" s="306"/>
      <c r="S215" s="306"/>
      <c r="T215" s="307"/>
      <c r="U215" s="307"/>
      <c r="V215" s="307"/>
      <c r="W215" s="307"/>
      <c r="X215" s="307"/>
      <c r="Y215" s="308"/>
      <c r="Z215" s="322"/>
      <c r="AA215" s="244"/>
      <c r="AB215" s="244"/>
      <c r="AC215" s="244"/>
      <c r="AD215" s="244"/>
      <c r="AE215" s="244"/>
      <c r="AF215" s="244"/>
      <c r="AG215" s="244"/>
      <c r="AH215" s="244"/>
      <c r="AI215" s="244"/>
      <c r="AJ215" s="244"/>
      <c r="AK215" s="244"/>
      <c r="AL215" s="244"/>
      <c r="AM215" s="244"/>
      <c r="AN215" s="244"/>
      <c r="AO215" s="244"/>
      <c r="AP215" s="244"/>
      <c r="AQ215" s="244"/>
      <c r="AR215" s="244"/>
      <c r="AS215" s="17"/>
      <c r="AT215" s="17"/>
      <c r="AU215" s="17"/>
      <c r="AV215" s="17"/>
      <c r="AW215" s="17"/>
      <c r="AX215" s="15"/>
      <c r="AY215" s="15"/>
      <c r="BG215" s="2"/>
      <c r="BH215" s="2"/>
      <c r="BI215" s="2"/>
      <c r="BX215" s="5"/>
      <c r="BY215" s="5"/>
      <c r="BZ215" s="5"/>
      <c r="CA215" s="5"/>
      <c r="CB215" s="5"/>
      <c r="CC215" s="5"/>
      <c r="CD215" s="5"/>
      <c r="CE215" s="5"/>
      <c r="CF215" s="2"/>
      <c r="CG215" s="2"/>
    </row>
    <row r="216" spans="1:85" ht="12.6" customHeight="1" x14ac:dyDescent="0.25">
      <c r="A216" s="219"/>
      <c r="B216" s="309" t="s">
        <v>138</v>
      </c>
      <c r="C216" s="300"/>
      <c r="D216" s="300"/>
      <c r="E216" s="300"/>
      <c r="F216" s="300"/>
      <c r="G216" s="299"/>
      <c r="H216" s="299"/>
      <c r="I216" s="299"/>
      <c r="J216" s="300" t="s">
        <v>139</v>
      </c>
      <c r="K216" s="300"/>
      <c r="L216" s="300"/>
      <c r="M216" s="300"/>
      <c r="N216" s="300"/>
      <c r="O216" s="300"/>
      <c r="P216" s="116"/>
      <c r="Q216" s="116"/>
      <c r="R216" s="116"/>
      <c r="S216" s="301" t="s">
        <v>140</v>
      </c>
      <c r="T216" s="301"/>
      <c r="U216" s="301"/>
      <c r="V216" s="301"/>
      <c r="W216" s="116"/>
      <c r="X216" s="116"/>
      <c r="Y216" s="117"/>
      <c r="Z216" s="322"/>
      <c r="AA216" s="244"/>
      <c r="AB216" s="244"/>
      <c r="AC216" s="244"/>
      <c r="AD216" s="244"/>
      <c r="AE216" s="244"/>
      <c r="AF216" s="244"/>
      <c r="AG216" s="244"/>
      <c r="AH216" s="244"/>
      <c r="AI216" s="244"/>
      <c r="AJ216" s="244"/>
      <c r="AK216" s="244"/>
      <c r="AL216" s="244"/>
      <c r="AM216" s="244"/>
      <c r="AN216" s="244"/>
      <c r="AO216" s="244"/>
      <c r="AP216" s="244"/>
      <c r="AQ216" s="244"/>
      <c r="AR216" s="244"/>
      <c r="AS216" s="17"/>
      <c r="AT216" s="17"/>
      <c r="AU216" s="17"/>
      <c r="AV216" s="17"/>
      <c r="AW216" s="17"/>
      <c r="AX216" s="15"/>
      <c r="AY216" s="15"/>
      <c r="BG216" s="2"/>
      <c r="BH216" s="2"/>
      <c r="BI216" s="2"/>
      <c r="BX216" s="5"/>
      <c r="BY216" s="5"/>
      <c r="BZ216" s="5"/>
      <c r="CA216" s="5"/>
      <c r="CB216" s="5"/>
      <c r="CC216" s="5"/>
      <c r="CD216" s="5"/>
      <c r="CE216" s="5"/>
      <c r="CF216" s="2"/>
      <c r="CG216" s="2"/>
    </row>
    <row r="217" spans="1:85" ht="12.6" customHeight="1" x14ac:dyDescent="0.25">
      <c r="A217" s="219">
        <v>12</v>
      </c>
      <c r="B217" s="319" t="str">
        <f>IF(AE217="","-",AE217)</f>
        <v>-</v>
      </c>
      <c r="C217" s="320"/>
      <c r="D217" s="320"/>
      <c r="E217" s="320"/>
      <c r="F217" s="320"/>
      <c r="G217" s="320"/>
      <c r="H217" s="320"/>
      <c r="I217" s="320"/>
      <c r="J217" s="320"/>
      <c r="K217" s="320"/>
      <c r="L217" s="320"/>
      <c r="M217" s="320"/>
      <c r="N217" s="320" t="str">
        <f>IF(AF217="","-",AF217)</f>
        <v>-</v>
      </c>
      <c r="O217" s="320"/>
      <c r="P217" s="320"/>
      <c r="Q217" s="320"/>
      <c r="R217" s="320"/>
      <c r="S217" s="320"/>
      <c r="T217" s="320" t="str">
        <f>IF(AG217="","-",AG217)</f>
        <v>-</v>
      </c>
      <c r="U217" s="320"/>
      <c r="V217" s="320"/>
      <c r="W217" s="320"/>
      <c r="X217" s="320"/>
      <c r="Y217" s="321"/>
      <c r="Z217" s="322"/>
      <c r="AA217" s="244"/>
      <c r="AB217" s="244"/>
      <c r="AC217" s="244"/>
      <c r="AD217" s="244" t="str">
        <f>IF(B217="-","",MAX(AD$181,AD214)+1)</f>
        <v/>
      </c>
      <c r="AE217" s="244" t="str">
        <f>IF(A217&gt;MAX($AD$67:$AD$114),"",VLOOKUP(VLOOKUP($A217,$AD$67:$AE$114,2,FALSE),Récap!$AE:$AK,5,FALSE))</f>
        <v/>
      </c>
      <c r="AF217" s="244" t="str">
        <f>IF(A217&gt;MAX($AD$67:$AD$114),"",VLOOKUP(VLOOKUP($A217,$AD$67:$AE$114,2,FALSE),Récap!$AE:$AK,6,FALSE))</f>
        <v/>
      </c>
      <c r="AG217" s="244" t="str">
        <f>IF(A217&gt;MAX($AD$67:$AD$114),"",VLOOKUP(VLOOKUP($A217,$AD$67:$AE$114,2,FALSE),Récap!$AE:$AK,7,FALSE))</f>
        <v/>
      </c>
      <c r="AH217" s="244"/>
      <c r="AI217" s="244" t="str">
        <f>IF(AE217="","",VLOOKUP(VLOOKUP($A217,$AD$67:$AE$114,2,FALSE),Récap!$AE:$AP,10,FALSE))</f>
        <v/>
      </c>
      <c r="AJ217" s="244" t="str">
        <f>IF(AF217="","",VLOOKUP(VLOOKUP($A217,$AD$67:$AE$114,2,FALSE),Récap!$AE:$AP,11,FALSE))</f>
        <v/>
      </c>
      <c r="AK217" s="244" t="str">
        <f>IF(AG217="","",VLOOKUP(VLOOKUP($A217,$AD$67:$AE$114,2,FALSE),Récap!$AE:$AP,11,FALSE))</f>
        <v/>
      </c>
      <c r="AL217" s="244"/>
      <c r="AM217" s="244" t="str">
        <f>IF(B217="-","",B218)</f>
        <v/>
      </c>
      <c r="AN217" s="244" t="str">
        <f>IF(B217="-","",G218)</f>
        <v/>
      </c>
      <c r="AO217" s="244" t="str">
        <f>IF(B217="-","",P219)</f>
        <v/>
      </c>
      <c r="AP217" s="244" t="str">
        <f>IF(B217="-","",W219)</f>
        <v/>
      </c>
      <c r="AQ217" s="244" t="str">
        <f>IF(B217="-","",G219)</f>
        <v/>
      </c>
      <c r="AR217" s="244" t="str">
        <f>IF(AE217="","",L218&amp;" "&amp;P218&amp;" n° "&amp;T218)</f>
        <v/>
      </c>
      <c r="AS217" s="17"/>
      <c r="AT217" s="17"/>
      <c r="AU217" s="17"/>
      <c r="AV217" s="17"/>
      <c r="AW217" s="17"/>
      <c r="AX217" s="15"/>
      <c r="AY217" s="15"/>
      <c r="BG217" s="2"/>
      <c r="BH217" s="2"/>
      <c r="BI217" s="2"/>
      <c r="BX217" s="5"/>
      <c r="BY217" s="5"/>
      <c r="BZ217" s="5"/>
      <c r="CA217" s="5"/>
      <c r="CB217" s="5"/>
      <c r="CC217" s="5"/>
      <c r="CD217" s="5"/>
      <c r="CE217" s="5"/>
      <c r="CF217" s="2"/>
      <c r="CG217" s="2"/>
    </row>
    <row r="218" spans="1:85" ht="12.6" customHeight="1" x14ac:dyDescent="0.25">
      <c r="A218" s="219"/>
      <c r="B218" s="305"/>
      <c r="C218" s="306"/>
      <c r="D218" s="306"/>
      <c r="E218" s="306"/>
      <c r="F218" s="306"/>
      <c r="G218" s="306"/>
      <c r="H218" s="306"/>
      <c r="I218" s="306"/>
      <c r="J218" s="306"/>
      <c r="K218" s="306"/>
      <c r="L218" s="306"/>
      <c r="M218" s="306"/>
      <c r="N218" s="306"/>
      <c r="O218" s="306"/>
      <c r="P218" s="306"/>
      <c r="Q218" s="306"/>
      <c r="R218" s="306"/>
      <c r="S218" s="306"/>
      <c r="T218" s="307"/>
      <c r="U218" s="307"/>
      <c r="V218" s="307"/>
      <c r="W218" s="307"/>
      <c r="X218" s="307"/>
      <c r="Y218" s="308"/>
      <c r="Z218" s="322"/>
      <c r="AA218" s="244"/>
      <c r="AB218" s="244"/>
      <c r="AC218" s="244"/>
      <c r="AD218" s="244"/>
      <c r="AE218" s="244"/>
      <c r="AF218" s="244"/>
      <c r="AG218" s="244"/>
      <c r="AH218" s="244"/>
      <c r="AI218" s="244"/>
      <c r="AJ218" s="244"/>
      <c r="AK218" s="244"/>
      <c r="AL218" s="244"/>
      <c r="AM218" s="244"/>
      <c r="AN218" s="244"/>
      <c r="AO218" s="244"/>
      <c r="AP218" s="244"/>
      <c r="AQ218" s="244"/>
      <c r="AR218" s="244"/>
      <c r="AS218" s="17"/>
      <c r="AT218" s="17"/>
      <c r="AU218" s="17"/>
      <c r="AV218" s="17"/>
      <c r="AW218" s="17"/>
      <c r="AX218" s="15"/>
      <c r="AY218" s="15"/>
      <c r="BG218" s="2"/>
      <c r="BH218" s="2"/>
      <c r="BI218" s="2"/>
      <c r="BX218" s="5"/>
      <c r="BY218" s="5"/>
      <c r="BZ218" s="5"/>
      <c r="CA218" s="5"/>
      <c r="CB218" s="5"/>
      <c r="CC218" s="5"/>
      <c r="CD218" s="5"/>
      <c r="CE218" s="5"/>
      <c r="CF218" s="2"/>
      <c r="CG218" s="2"/>
    </row>
    <row r="219" spans="1:85" ht="12.6" customHeight="1" x14ac:dyDescent="0.25">
      <c r="A219" s="219"/>
      <c r="B219" s="309" t="s">
        <v>138</v>
      </c>
      <c r="C219" s="300"/>
      <c r="D219" s="300"/>
      <c r="E219" s="300"/>
      <c r="F219" s="300"/>
      <c r="G219" s="299"/>
      <c r="H219" s="299"/>
      <c r="I219" s="299"/>
      <c r="J219" s="300" t="s">
        <v>139</v>
      </c>
      <c r="K219" s="300"/>
      <c r="L219" s="300"/>
      <c r="M219" s="300"/>
      <c r="N219" s="300"/>
      <c r="O219" s="300"/>
      <c r="P219" s="116"/>
      <c r="Q219" s="116"/>
      <c r="R219" s="116"/>
      <c r="S219" s="301" t="s">
        <v>140</v>
      </c>
      <c r="T219" s="301"/>
      <c r="U219" s="301"/>
      <c r="V219" s="301"/>
      <c r="W219" s="116"/>
      <c r="X219" s="116"/>
      <c r="Y219" s="117"/>
      <c r="Z219" s="322"/>
      <c r="AA219" s="244"/>
      <c r="AB219" s="244"/>
      <c r="AC219" s="244"/>
      <c r="AD219" s="244"/>
      <c r="AE219" s="244"/>
      <c r="AF219" s="244"/>
      <c r="AG219" s="244"/>
      <c r="AH219" s="244"/>
      <c r="AI219" s="244"/>
      <c r="AJ219" s="244"/>
      <c r="AK219" s="244"/>
      <c r="AL219" s="244"/>
      <c r="AM219" s="244"/>
      <c r="AN219" s="244"/>
      <c r="AO219" s="244"/>
      <c r="AP219" s="244"/>
      <c r="AQ219" s="244"/>
      <c r="AR219" s="244"/>
      <c r="AS219" s="17"/>
      <c r="AT219" s="17"/>
      <c r="AU219" s="17"/>
      <c r="AV219" s="17"/>
      <c r="AW219" s="17"/>
      <c r="AX219" s="15"/>
      <c r="AY219" s="15"/>
      <c r="BG219" s="2"/>
      <c r="BH219" s="2"/>
      <c r="BI219" s="2"/>
      <c r="BX219" s="5"/>
      <c r="BY219" s="5"/>
      <c r="BZ219" s="5"/>
      <c r="CA219" s="5"/>
      <c r="CB219" s="5"/>
      <c r="CC219" s="5"/>
      <c r="CD219" s="5"/>
      <c r="CE219" s="5"/>
      <c r="CF219" s="2"/>
      <c r="CG219" s="2"/>
    </row>
    <row r="220" spans="1:85" ht="12.6" customHeight="1" x14ac:dyDescent="0.25">
      <c r="A220" s="219">
        <v>13</v>
      </c>
      <c r="B220" s="319" t="str">
        <f>IF(AE220="","-",AE220)</f>
        <v>-</v>
      </c>
      <c r="C220" s="320"/>
      <c r="D220" s="320"/>
      <c r="E220" s="320"/>
      <c r="F220" s="320"/>
      <c r="G220" s="320"/>
      <c r="H220" s="320"/>
      <c r="I220" s="320"/>
      <c r="J220" s="320"/>
      <c r="K220" s="320"/>
      <c r="L220" s="320"/>
      <c r="M220" s="320"/>
      <c r="N220" s="320" t="str">
        <f>IF(AF220="","-",AF220)</f>
        <v>-</v>
      </c>
      <c r="O220" s="320"/>
      <c r="P220" s="320"/>
      <c r="Q220" s="320"/>
      <c r="R220" s="320"/>
      <c r="S220" s="320"/>
      <c r="T220" s="320" t="str">
        <f>IF(AG220="","-",AG220)</f>
        <v>-</v>
      </c>
      <c r="U220" s="320"/>
      <c r="V220" s="320"/>
      <c r="W220" s="320"/>
      <c r="X220" s="320"/>
      <c r="Y220" s="321"/>
      <c r="Z220" s="322"/>
      <c r="AA220" s="244"/>
      <c r="AB220" s="244"/>
      <c r="AC220" s="244"/>
      <c r="AD220" s="244" t="str">
        <f>IF(B220="-","",MAX(AD$181,AD217)+1)</f>
        <v/>
      </c>
      <c r="AE220" s="244" t="str">
        <f>IF(A220&gt;MAX($AD$67:$AD$114),"",VLOOKUP(VLOOKUP($A220,$AD$67:$AE$114,2,FALSE),Récap!$AE:$AK,5,FALSE))</f>
        <v/>
      </c>
      <c r="AF220" s="244" t="str">
        <f>IF(A220&gt;MAX($AD$67:$AD$114),"",VLOOKUP(VLOOKUP($A220,$AD$67:$AE$114,2,FALSE),Récap!$AE:$AK,6,FALSE))</f>
        <v/>
      </c>
      <c r="AG220" s="244" t="str">
        <f>IF(A220&gt;MAX($AD$67:$AD$114),"",VLOOKUP(VLOOKUP($A220,$AD$67:$AE$114,2,FALSE),Récap!$AE:$AK,7,FALSE))</f>
        <v/>
      </c>
      <c r="AH220" s="244"/>
      <c r="AI220" s="244" t="str">
        <f>IF(AE220="","",VLOOKUP(VLOOKUP($A220,$AD$67:$AE$114,2,FALSE),Récap!$AE:$AP,10,FALSE))</f>
        <v/>
      </c>
      <c r="AJ220" s="244" t="str">
        <f>IF(AF220="","",VLOOKUP(VLOOKUP($A220,$AD$67:$AE$114,2,FALSE),Récap!$AE:$AP,11,FALSE))</f>
        <v/>
      </c>
      <c r="AK220" s="244" t="str">
        <f>IF(AG220="","",VLOOKUP(VLOOKUP($A220,$AD$67:$AE$114,2,FALSE),Récap!$AE:$AP,11,FALSE))</f>
        <v/>
      </c>
      <c r="AL220" s="244"/>
      <c r="AM220" s="244" t="str">
        <f>IF(B220="-","",B221)</f>
        <v/>
      </c>
      <c r="AN220" s="244" t="str">
        <f>IF(B220="-","",G221)</f>
        <v/>
      </c>
      <c r="AO220" s="244" t="str">
        <f>IF(B220="-","",P222)</f>
        <v/>
      </c>
      <c r="AP220" s="244" t="str">
        <f>IF(B220="-","",W222)</f>
        <v/>
      </c>
      <c r="AQ220" s="244" t="str">
        <f>IF(B220="-","",G222)</f>
        <v/>
      </c>
      <c r="AR220" s="244" t="str">
        <f>IF(AE220="","",L221&amp;" "&amp;P221&amp;" n° "&amp;T221)</f>
        <v/>
      </c>
      <c r="AS220" s="17"/>
      <c r="AT220" s="17"/>
      <c r="AU220" s="17"/>
      <c r="AV220" s="17"/>
      <c r="AW220" s="17"/>
      <c r="AX220" s="15"/>
      <c r="AY220" s="15"/>
      <c r="BG220" s="2"/>
      <c r="BH220" s="2"/>
      <c r="BI220" s="2"/>
      <c r="BX220" s="5"/>
      <c r="BY220" s="5"/>
      <c r="BZ220" s="5"/>
      <c r="CA220" s="5"/>
      <c r="CB220" s="5"/>
      <c r="CC220" s="5"/>
      <c r="CD220" s="5"/>
      <c r="CE220" s="5"/>
      <c r="CF220" s="2"/>
      <c r="CG220" s="2"/>
    </row>
    <row r="221" spans="1:85" ht="12.6" customHeight="1" x14ac:dyDescent="0.25">
      <c r="A221" s="219"/>
      <c r="B221" s="305"/>
      <c r="C221" s="306"/>
      <c r="D221" s="306"/>
      <c r="E221" s="306"/>
      <c r="F221" s="306"/>
      <c r="G221" s="306"/>
      <c r="H221" s="306"/>
      <c r="I221" s="306"/>
      <c r="J221" s="306"/>
      <c r="K221" s="306"/>
      <c r="L221" s="306"/>
      <c r="M221" s="306"/>
      <c r="N221" s="306"/>
      <c r="O221" s="306"/>
      <c r="P221" s="306"/>
      <c r="Q221" s="306"/>
      <c r="R221" s="306"/>
      <c r="S221" s="306"/>
      <c r="T221" s="307"/>
      <c r="U221" s="307"/>
      <c r="V221" s="307"/>
      <c r="W221" s="307"/>
      <c r="X221" s="307"/>
      <c r="Y221" s="308"/>
      <c r="Z221" s="322"/>
      <c r="AA221" s="244"/>
      <c r="AB221" s="244"/>
      <c r="AC221" s="244"/>
      <c r="AD221" s="244"/>
      <c r="AE221" s="244"/>
      <c r="AF221" s="244"/>
      <c r="AG221" s="244"/>
      <c r="AH221" s="244"/>
      <c r="AI221" s="244"/>
      <c r="AJ221" s="244"/>
      <c r="AK221" s="244"/>
      <c r="AL221" s="244"/>
      <c r="AM221" s="244"/>
      <c r="AN221" s="244"/>
      <c r="AO221" s="244"/>
      <c r="AP221" s="244"/>
      <c r="AQ221" s="244"/>
      <c r="AR221" s="244"/>
      <c r="AS221" s="17"/>
      <c r="AT221" s="17"/>
      <c r="AU221" s="17"/>
      <c r="AV221" s="17"/>
      <c r="AW221" s="17"/>
      <c r="AX221" s="15"/>
      <c r="AY221" s="15"/>
      <c r="BG221" s="2"/>
      <c r="BH221" s="2"/>
      <c r="BI221" s="2"/>
      <c r="BX221" s="5"/>
      <c r="BY221" s="5"/>
      <c r="BZ221" s="5"/>
      <c r="CA221" s="5"/>
      <c r="CB221" s="5"/>
      <c r="CC221" s="5"/>
      <c r="CD221" s="5"/>
      <c r="CE221" s="5"/>
      <c r="CF221" s="2"/>
      <c r="CG221" s="2"/>
    </row>
    <row r="222" spans="1:85" ht="12.6" customHeight="1" x14ac:dyDescent="0.25">
      <c r="A222" s="219"/>
      <c r="B222" s="309" t="s">
        <v>138</v>
      </c>
      <c r="C222" s="300"/>
      <c r="D222" s="300"/>
      <c r="E222" s="300"/>
      <c r="F222" s="300"/>
      <c r="G222" s="299"/>
      <c r="H222" s="299"/>
      <c r="I222" s="299"/>
      <c r="J222" s="300" t="s">
        <v>139</v>
      </c>
      <c r="K222" s="300"/>
      <c r="L222" s="300"/>
      <c r="M222" s="300"/>
      <c r="N222" s="300"/>
      <c r="O222" s="300"/>
      <c r="P222" s="116"/>
      <c r="Q222" s="116"/>
      <c r="R222" s="116"/>
      <c r="S222" s="301" t="s">
        <v>140</v>
      </c>
      <c r="T222" s="301"/>
      <c r="U222" s="301"/>
      <c r="V222" s="301"/>
      <c r="W222" s="116"/>
      <c r="X222" s="116"/>
      <c r="Y222" s="117"/>
      <c r="Z222" s="322"/>
      <c r="AA222" s="244"/>
      <c r="AB222" s="244"/>
      <c r="AC222" s="244"/>
      <c r="AD222" s="244"/>
      <c r="AE222" s="244"/>
      <c r="AF222" s="244"/>
      <c r="AG222" s="244"/>
      <c r="AH222" s="244"/>
      <c r="AI222" s="244"/>
      <c r="AJ222" s="244"/>
      <c r="AK222" s="244"/>
      <c r="AL222" s="244"/>
      <c r="AM222" s="244"/>
      <c r="AN222" s="244"/>
      <c r="AO222" s="244"/>
      <c r="AP222" s="244"/>
      <c r="AQ222" s="244"/>
      <c r="AR222" s="244"/>
      <c r="AS222" s="17"/>
      <c r="AT222" s="17"/>
      <c r="AU222" s="17"/>
      <c r="AV222" s="17"/>
      <c r="AW222" s="17"/>
      <c r="AX222" s="15"/>
      <c r="AY222" s="15"/>
      <c r="BG222" s="2"/>
      <c r="BH222" s="2"/>
      <c r="BI222" s="2"/>
      <c r="BX222" s="5"/>
      <c r="BY222" s="5"/>
      <c r="BZ222" s="5"/>
      <c r="CA222" s="5"/>
      <c r="CB222" s="5"/>
      <c r="CC222" s="5"/>
      <c r="CD222" s="5"/>
      <c r="CE222" s="5"/>
      <c r="CF222" s="2"/>
      <c r="CG222" s="2"/>
    </row>
    <row r="223" spans="1:85" ht="12.6" customHeight="1" x14ac:dyDescent="0.25">
      <c r="A223" s="219">
        <v>14</v>
      </c>
      <c r="B223" s="319" t="str">
        <f>IF(AE223="","-",AE223)</f>
        <v>-</v>
      </c>
      <c r="C223" s="320"/>
      <c r="D223" s="320"/>
      <c r="E223" s="320"/>
      <c r="F223" s="320"/>
      <c r="G223" s="320"/>
      <c r="H223" s="320"/>
      <c r="I223" s="320"/>
      <c r="J223" s="320"/>
      <c r="K223" s="320"/>
      <c r="L223" s="320"/>
      <c r="M223" s="320"/>
      <c r="N223" s="320" t="str">
        <f>IF(AF223="","-",AF223)</f>
        <v>-</v>
      </c>
      <c r="O223" s="320"/>
      <c r="P223" s="320"/>
      <c r="Q223" s="320"/>
      <c r="R223" s="320"/>
      <c r="S223" s="320"/>
      <c r="T223" s="320" t="str">
        <f>IF(AG223="","-",AG223)</f>
        <v>-</v>
      </c>
      <c r="U223" s="320"/>
      <c r="V223" s="320"/>
      <c r="W223" s="320"/>
      <c r="X223" s="320"/>
      <c r="Y223" s="321"/>
      <c r="Z223" s="322"/>
      <c r="AA223" s="244"/>
      <c r="AB223" s="244"/>
      <c r="AC223" s="244"/>
      <c r="AD223" s="244" t="str">
        <f>IF(B223="-","",MAX(AD$181,AD220)+1)</f>
        <v/>
      </c>
      <c r="AE223" s="244" t="str">
        <f>IF(A223&gt;MAX($AD$67:$AD$114),"",VLOOKUP(VLOOKUP($A223,$AD$67:$AE$114,2,FALSE),Récap!$AE:$AK,5,FALSE))</f>
        <v/>
      </c>
      <c r="AF223" s="244" t="str">
        <f>IF(A223&gt;MAX($AD$67:$AD$114),"",VLOOKUP(VLOOKUP($A223,$AD$67:$AE$114,2,FALSE),Récap!$AE:$AK,6,FALSE))</f>
        <v/>
      </c>
      <c r="AG223" s="244" t="str">
        <f>IF(A223&gt;MAX($AD$67:$AD$114),"",VLOOKUP(VLOOKUP($A223,$AD$67:$AE$114,2,FALSE),Récap!$AE:$AK,7,FALSE))</f>
        <v/>
      </c>
      <c r="AH223" s="244"/>
      <c r="AI223" s="244" t="str">
        <f>IF(AE223="","",VLOOKUP(VLOOKUP($A223,$AD$67:$AE$114,2,FALSE),Récap!$AE:$AP,10,FALSE))</f>
        <v/>
      </c>
      <c r="AJ223" s="244" t="str">
        <f>IF(AF223="","",VLOOKUP(VLOOKUP($A223,$AD$67:$AE$114,2,FALSE),Récap!$AE:$AP,11,FALSE))</f>
        <v/>
      </c>
      <c r="AK223" s="244" t="str">
        <f>IF(AG223="","",VLOOKUP(VLOOKUP($A223,$AD$67:$AE$114,2,FALSE),Récap!$AE:$AP,11,FALSE))</f>
        <v/>
      </c>
      <c r="AL223" s="244"/>
      <c r="AM223" s="244" t="str">
        <f>IF(B223="-","",B224)</f>
        <v/>
      </c>
      <c r="AN223" s="244" t="str">
        <f>IF(B223="-","",G224)</f>
        <v/>
      </c>
      <c r="AO223" s="244" t="str">
        <f>IF(B223="-","",P225)</f>
        <v/>
      </c>
      <c r="AP223" s="244" t="str">
        <f>IF(B223="-","",W225)</f>
        <v/>
      </c>
      <c r="AQ223" s="244" t="str">
        <f>IF(B223="-","",G225)</f>
        <v/>
      </c>
      <c r="AR223" s="244" t="str">
        <f>IF(AE223="","",L224&amp;" "&amp;P224&amp;" n° "&amp;T224)</f>
        <v/>
      </c>
      <c r="AS223" s="17"/>
      <c r="AT223" s="17"/>
      <c r="AU223" s="17"/>
      <c r="AV223" s="17"/>
      <c r="AW223" s="17"/>
      <c r="AX223" s="15"/>
      <c r="AY223" s="15"/>
      <c r="BG223" s="2"/>
      <c r="BH223" s="2"/>
      <c r="BI223" s="2"/>
      <c r="BX223" s="5"/>
      <c r="BY223" s="5"/>
      <c r="BZ223" s="5"/>
      <c r="CA223" s="5"/>
      <c r="CB223" s="5"/>
      <c r="CC223" s="5"/>
      <c r="CD223" s="5"/>
      <c r="CE223" s="5"/>
      <c r="CF223" s="2"/>
      <c r="CG223" s="2"/>
    </row>
    <row r="224" spans="1:85" ht="12.6" customHeight="1" x14ac:dyDescent="0.25">
      <c r="A224" s="219"/>
      <c r="B224" s="305"/>
      <c r="C224" s="306"/>
      <c r="D224" s="306"/>
      <c r="E224" s="306"/>
      <c r="F224" s="306"/>
      <c r="G224" s="306"/>
      <c r="H224" s="306"/>
      <c r="I224" s="306"/>
      <c r="J224" s="306"/>
      <c r="K224" s="306"/>
      <c r="L224" s="306"/>
      <c r="M224" s="306"/>
      <c r="N224" s="306"/>
      <c r="O224" s="306"/>
      <c r="P224" s="306"/>
      <c r="Q224" s="306"/>
      <c r="R224" s="306"/>
      <c r="S224" s="306"/>
      <c r="T224" s="307"/>
      <c r="U224" s="307"/>
      <c r="V224" s="307"/>
      <c r="W224" s="307"/>
      <c r="X224" s="307"/>
      <c r="Y224" s="308"/>
      <c r="Z224" s="322"/>
      <c r="AA224" s="244"/>
      <c r="AB224" s="244"/>
      <c r="AC224" s="244"/>
      <c r="AD224" s="244"/>
      <c r="AE224" s="244"/>
      <c r="AF224" s="244"/>
      <c r="AG224" s="244"/>
      <c r="AH224" s="244"/>
      <c r="AI224" s="244"/>
      <c r="AJ224" s="244"/>
      <c r="AK224" s="244"/>
      <c r="AL224" s="244"/>
      <c r="AM224" s="244"/>
      <c r="AN224" s="244"/>
      <c r="AO224" s="244"/>
      <c r="AP224" s="244"/>
      <c r="AQ224" s="244"/>
      <c r="AR224" s="244"/>
      <c r="AS224" s="17"/>
      <c r="AT224" s="17"/>
      <c r="AU224" s="17"/>
      <c r="AV224" s="17"/>
      <c r="AW224" s="17"/>
      <c r="AX224" s="15"/>
      <c r="AY224" s="15"/>
      <c r="BG224" s="2"/>
      <c r="BH224" s="2"/>
      <c r="BI224" s="2"/>
      <c r="BX224" s="5"/>
      <c r="BY224" s="5"/>
      <c r="BZ224" s="5"/>
      <c r="CA224" s="5"/>
      <c r="CB224" s="5"/>
      <c r="CC224" s="5"/>
      <c r="CD224" s="5"/>
      <c r="CE224" s="5"/>
      <c r="CF224" s="2"/>
      <c r="CG224" s="2"/>
    </row>
    <row r="225" spans="1:85" ht="12.6" customHeight="1" x14ac:dyDescent="0.25">
      <c r="A225" s="219"/>
      <c r="B225" s="309" t="s">
        <v>138</v>
      </c>
      <c r="C225" s="300"/>
      <c r="D225" s="300"/>
      <c r="E225" s="300"/>
      <c r="F225" s="300"/>
      <c r="G225" s="299"/>
      <c r="H225" s="299"/>
      <c r="I225" s="299"/>
      <c r="J225" s="300" t="s">
        <v>139</v>
      </c>
      <c r="K225" s="300"/>
      <c r="L225" s="300"/>
      <c r="M225" s="300"/>
      <c r="N225" s="300"/>
      <c r="O225" s="300"/>
      <c r="P225" s="116"/>
      <c r="Q225" s="116"/>
      <c r="R225" s="116"/>
      <c r="S225" s="301" t="s">
        <v>140</v>
      </c>
      <c r="T225" s="301"/>
      <c r="U225" s="301"/>
      <c r="V225" s="301"/>
      <c r="W225" s="116"/>
      <c r="X225" s="116"/>
      <c r="Y225" s="117"/>
      <c r="Z225" s="322"/>
      <c r="AA225" s="244"/>
      <c r="AB225" s="244"/>
      <c r="AC225" s="244"/>
      <c r="AD225" s="244"/>
      <c r="AE225" s="244"/>
      <c r="AF225" s="244"/>
      <c r="AG225" s="244"/>
      <c r="AH225" s="244"/>
      <c r="AI225" s="244"/>
      <c r="AJ225" s="244"/>
      <c r="AK225" s="244"/>
      <c r="AL225" s="244"/>
      <c r="AM225" s="244"/>
      <c r="AN225" s="244"/>
      <c r="AO225" s="244"/>
      <c r="AP225" s="244"/>
      <c r="AQ225" s="244"/>
      <c r="AR225" s="244"/>
      <c r="AS225" s="17"/>
      <c r="AT225" s="17"/>
      <c r="AU225" s="17"/>
      <c r="AV225" s="17"/>
      <c r="AW225" s="17"/>
      <c r="AX225" s="15"/>
      <c r="AY225" s="15"/>
      <c r="BG225" s="2"/>
      <c r="BH225" s="2"/>
      <c r="BI225" s="2"/>
      <c r="BX225" s="5"/>
      <c r="BY225" s="5"/>
      <c r="BZ225" s="5"/>
      <c r="CA225" s="5"/>
      <c r="CB225" s="5"/>
      <c r="CC225" s="5"/>
      <c r="CD225" s="5"/>
      <c r="CE225" s="5"/>
      <c r="CF225" s="2"/>
      <c r="CG225" s="2"/>
    </row>
    <row r="226" spans="1:85" ht="12.6" customHeight="1" x14ac:dyDescent="0.25">
      <c r="A226" s="219">
        <v>15</v>
      </c>
      <c r="B226" s="319" t="str">
        <f>IF(AE226="","-",AE226)</f>
        <v>-</v>
      </c>
      <c r="C226" s="320"/>
      <c r="D226" s="320"/>
      <c r="E226" s="320"/>
      <c r="F226" s="320"/>
      <c r="G226" s="320"/>
      <c r="H226" s="320"/>
      <c r="I226" s="320"/>
      <c r="J226" s="320"/>
      <c r="K226" s="320"/>
      <c r="L226" s="320"/>
      <c r="M226" s="320"/>
      <c r="N226" s="320" t="str">
        <f>IF(AF226="","-",AF226)</f>
        <v>-</v>
      </c>
      <c r="O226" s="320"/>
      <c r="P226" s="320"/>
      <c r="Q226" s="320"/>
      <c r="R226" s="320"/>
      <c r="S226" s="320"/>
      <c r="T226" s="320" t="str">
        <f>IF(AG226="","-",AG226)</f>
        <v>-</v>
      </c>
      <c r="U226" s="320"/>
      <c r="V226" s="320"/>
      <c r="W226" s="320"/>
      <c r="X226" s="320"/>
      <c r="Y226" s="321"/>
      <c r="Z226" s="322"/>
      <c r="AA226" s="244"/>
      <c r="AB226" s="244"/>
      <c r="AC226" s="244"/>
      <c r="AD226" s="244" t="str">
        <f>IF(B226="-","",MAX(AD$181,AD223)+1)</f>
        <v/>
      </c>
      <c r="AE226" s="244" t="str">
        <f>IF(A226&gt;MAX($AD$67:$AD$114),"",VLOOKUP(VLOOKUP($A226,$AD$67:$AE$114,2,FALSE),Récap!$AE:$AK,5,FALSE))</f>
        <v/>
      </c>
      <c r="AF226" s="244" t="str">
        <f>IF(A226&gt;MAX($AD$67:$AD$114),"",VLOOKUP(VLOOKUP($A226,$AD$67:$AE$114,2,FALSE),Récap!$AE:$AK,6,FALSE))</f>
        <v/>
      </c>
      <c r="AG226" s="244" t="str">
        <f>IF(A226&gt;MAX($AD$67:$AD$114),"",VLOOKUP(VLOOKUP($A226,$AD$67:$AE$114,2,FALSE),Récap!$AE:$AK,7,FALSE))</f>
        <v/>
      </c>
      <c r="AH226" s="244"/>
      <c r="AI226" s="244" t="str">
        <f>IF(AE226="","",VLOOKUP(VLOOKUP($A226,$AD$67:$AE$114,2,FALSE),Récap!$AE:$AP,10,FALSE))</f>
        <v/>
      </c>
      <c r="AJ226" s="244" t="str">
        <f>IF(AF226="","",VLOOKUP(VLOOKUP($A226,$AD$67:$AE$114,2,FALSE),Récap!$AE:$AP,11,FALSE))</f>
        <v/>
      </c>
      <c r="AK226" s="244" t="str">
        <f>IF(AG226="","",VLOOKUP(VLOOKUP($A226,$AD$67:$AE$114,2,FALSE),Récap!$AE:$AP,11,FALSE))</f>
        <v/>
      </c>
      <c r="AL226" s="244"/>
      <c r="AM226" s="244" t="str">
        <f>IF(B226="-","",B227)</f>
        <v/>
      </c>
      <c r="AN226" s="244" t="str">
        <f>IF(B226="-","",G227)</f>
        <v/>
      </c>
      <c r="AO226" s="244" t="str">
        <f>IF(B226="-","",P228)</f>
        <v/>
      </c>
      <c r="AP226" s="244" t="str">
        <f>IF(B226="-","",W228)</f>
        <v/>
      </c>
      <c r="AQ226" s="244" t="str">
        <f>IF(B226="-","",G228)</f>
        <v/>
      </c>
      <c r="AR226" s="244" t="str">
        <f>IF(AE226="","",L227&amp;" "&amp;P227&amp;" n° "&amp;T227)</f>
        <v/>
      </c>
      <c r="AS226" s="17"/>
      <c r="AT226" s="17"/>
      <c r="AU226" s="17"/>
      <c r="AV226" s="17"/>
      <c r="AW226" s="17"/>
      <c r="AX226" s="15"/>
      <c r="AY226" s="15"/>
      <c r="BG226" s="2"/>
      <c r="BH226" s="2"/>
      <c r="BI226" s="2"/>
      <c r="BX226" s="5"/>
      <c r="BY226" s="5"/>
      <c r="BZ226" s="5"/>
      <c r="CA226" s="5"/>
      <c r="CB226" s="5"/>
      <c r="CC226" s="5"/>
      <c r="CD226" s="5"/>
      <c r="CE226" s="5"/>
      <c r="CF226" s="2"/>
      <c r="CG226" s="2"/>
    </row>
    <row r="227" spans="1:85" ht="12.6" customHeight="1" x14ac:dyDescent="0.25">
      <c r="A227" s="219"/>
      <c r="B227" s="305"/>
      <c r="C227" s="306"/>
      <c r="D227" s="306"/>
      <c r="E227" s="306"/>
      <c r="F227" s="306"/>
      <c r="G227" s="306"/>
      <c r="H227" s="306"/>
      <c r="I227" s="306"/>
      <c r="J227" s="306"/>
      <c r="K227" s="306"/>
      <c r="L227" s="306"/>
      <c r="M227" s="306"/>
      <c r="N227" s="306"/>
      <c r="O227" s="306"/>
      <c r="P227" s="306"/>
      <c r="Q227" s="306"/>
      <c r="R227" s="306"/>
      <c r="S227" s="306"/>
      <c r="T227" s="307"/>
      <c r="U227" s="307"/>
      <c r="V227" s="307"/>
      <c r="W227" s="307"/>
      <c r="X227" s="307"/>
      <c r="Y227" s="308"/>
      <c r="Z227" s="322"/>
      <c r="AA227" s="244"/>
      <c r="AB227" s="244"/>
      <c r="AC227" s="244"/>
      <c r="AD227" s="244"/>
      <c r="AE227" s="244"/>
      <c r="AF227" s="244"/>
      <c r="AG227" s="244"/>
      <c r="AH227" s="244"/>
      <c r="AI227" s="244"/>
      <c r="AJ227" s="244"/>
      <c r="AK227" s="244"/>
      <c r="AL227" s="244"/>
      <c r="AM227" s="244"/>
      <c r="AN227" s="244"/>
      <c r="AO227" s="244"/>
      <c r="AP227" s="244"/>
      <c r="AQ227" s="244"/>
      <c r="AR227" s="244"/>
      <c r="AS227" s="17"/>
      <c r="AT227" s="17"/>
      <c r="AU227" s="17"/>
      <c r="AV227" s="17"/>
      <c r="AW227" s="17"/>
      <c r="AX227" s="15"/>
      <c r="AY227" s="15"/>
      <c r="BG227" s="2"/>
      <c r="BH227" s="2"/>
      <c r="BI227" s="2"/>
      <c r="BX227" s="5"/>
      <c r="BY227" s="5"/>
      <c r="BZ227" s="5"/>
      <c r="CA227" s="5"/>
      <c r="CB227" s="5"/>
      <c r="CC227" s="5"/>
      <c r="CD227" s="5"/>
      <c r="CE227" s="5"/>
      <c r="CF227" s="2"/>
      <c r="CG227" s="2"/>
    </row>
    <row r="228" spans="1:85" ht="12.6" customHeight="1" x14ac:dyDescent="0.25">
      <c r="A228" s="219"/>
      <c r="B228" s="309" t="s">
        <v>138</v>
      </c>
      <c r="C228" s="300"/>
      <c r="D228" s="300"/>
      <c r="E228" s="300"/>
      <c r="F228" s="300"/>
      <c r="G228" s="299"/>
      <c r="H228" s="299"/>
      <c r="I228" s="299"/>
      <c r="J228" s="300" t="s">
        <v>139</v>
      </c>
      <c r="K228" s="300"/>
      <c r="L228" s="300"/>
      <c r="M228" s="300"/>
      <c r="N228" s="300"/>
      <c r="O228" s="300"/>
      <c r="P228" s="116"/>
      <c r="Q228" s="116"/>
      <c r="R228" s="116"/>
      <c r="S228" s="301" t="s">
        <v>140</v>
      </c>
      <c r="T228" s="301"/>
      <c r="U228" s="301"/>
      <c r="V228" s="301"/>
      <c r="W228" s="116"/>
      <c r="X228" s="116"/>
      <c r="Y228" s="117"/>
      <c r="Z228" s="322"/>
      <c r="AA228" s="244"/>
      <c r="AB228" s="244"/>
      <c r="AC228" s="244"/>
      <c r="AD228" s="244"/>
      <c r="AE228" s="244"/>
      <c r="AF228" s="244"/>
      <c r="AG228" s="244"/>
      <c r="AH228" s="244"/>
      <c r="AI228" s="244"/>
      <c r="AJ228" s="244"/>
      <c r="AK228" s="244"/>
      <c r="AL228" s="244"/>
      <c r="AM228" s="244"/>
      <c r="AN228" s="244"/>
      <c r="AO228" s="244"/>
      <c r="AP228" s="244"/>
      <c r="AQ228" s="244"/>
      <c r="AR228" s="244"/>
      <c r="AS228" s="17"/>
      <c r="AT228" s="17"/>
      <c r="AU228" s="17"/>
      <c r="AV228" s="17"/>
      <c r="AW228" s="17"/>
      <c r="AX228" s="15"/>
      <c r="AY228" s="15"/>
      <c r="BG228" s="2"/>
      <c r="BH228" s="2"/>
      <c r="BI228" s="2"/>
      <c r="BX228" s="5"/>
      <c r="BY228" s="5"/>
      <c r="BZ228" s="5"/>
      <c r="CA228" s="5"/>
      <c r="CB228" s="5"/>
      <c r="CC228" s="5"/>
      <c r="CD228" s="5"/>
      <c r="CE228" s="5"/>
      <c r="CF228" s="2"/>
      <c r="CG228" s="2"/>
    </row>
    <row r="229" spans="1:85" ht="12.6" customHeight="1" x14ac:dyDescent="0.25">
      <c r="A229" s="219">
        <v>16</v>
      </c>
      <c r="B229" s="319" t="str">
        <f>IF(AE229="","-",AE229)</f>
        <v>-</v>
      </c>
      <c r="C229" s="320"/>
      <c r="D229" s="320"/>
      <c r="E229" s="320"/>
      <c r="F229" s="320"/>
      <c r="G229" s="320"/>
      <c r="H229" s="320"/>
      <c r="I229" s="320"/>
      <c r="J229" s="320"/>
      <c r="K229" s="320"/>
      <c r="L229" s="320"/>
      <c r="M229" s="320"/>
      <c r="N229" s="320" t="str">
        <f>IF(AF229="","-",AF229)</f>
        <v>-</v>
      </c>
      <c r="O229" s="320"/>
      <c r="P229" s="320"/>
      <c r="Q229" s="320"/>
      <c r="R229" s="320"/>
      <c r="S229" s="320"/>
      <c r="T229" s="320" t="str">
        <f>IF(AG229="","-",AG229)</f>
        <v>-</v>
      </c>
      <c r="U229" s="320"/>
      <c r="V229" s="320"/>
      <c r="W229" s="320"/>
      <c r="X229" s="320"/>
      <c r="Y229" s="321"/>
      <c r="Z229" s="322"/>
      <c r="AA229" s="244"/>
      <c r="AB229" s="244"/>
      <c r="AC229" s="244"/>
      <c r="AD229" s="244" t="str">
        <f>IF(B229="-","",MAX(AD$181,AD226)+1)</f>
        <v/>
      </c>
      <c r="AE229" s="244" t="str">
        <f>IF(A229&gt;MAX($AD$67:$AD$114),"",VLOOKUP(VLOOKUP($A229,$AD$67:$AE$114,2,FALSE),Récap!$AE:$AK,5,FALSE))</f>
        <v/>
      </c>
      <c r="AF229" s="244" t="str">
        <f>IF(A229&gt;MAX($AD$67:$AD$114),"",VLOOKUP(VLOOKUP($A229,$AD$67:$AE$114,2,FALSE),Récap!$AE:$AK,6,FALSE))</f>
        <v/>
      </c>
      <c r="AG229" s="244" t="str">
        <f>IF(A229&gt;MAX($AD$67:$AD$114),"",VLOOKUP(VLOOKUP($A229,$AD$67:$AE$114,2,FALSE),Récap!$AE:$AK,7,FALSE))</f>
        <v/>
      </c>
      <c r="AH229" s="244"/>
      <c r="AI229" s="244" t="str">
        <f>IF(AE229="","",VLOOKUP(VLOOKUP($A229,$AD$67:$AE$114,2,FALSE),Récap!$AE:$AP,10,FALSE))</f>
        <v/>
      </c>
      <c r="AJ229" s="244" t="str">
        <f>IF(AF229="","",VLOOKUP(VLOOKUP($A229,$AD$67:$AE$114,2,FALSE),Récap!$AE:$AP,11,FALSE))</f>
        <v/>
      </c>
      <c r="AK229" s="244" t="str">
        <f>IF(AG229="","",VLOOKUP(VLOOKUP($A229,$AD$67:$AE$114,2,FALSE),Récap!$AE:$AP,11,FALSE))</f>
        <v/>
      </c>
      <c r="AL229" s="244"/>
      <c r="AM229" s="244" t="str">
        <f>IF(B229="-","",B230)</f>
        <v/>
      </c>
      <c r="AN229" s="244" t="str">
        <f>IF(B229="-","",G230)</f>
        <v/>
      </c>
      <c r="AO229" s="244" t="str">
        <f>IF(B229="-","",P231)</f>
        <v/>
      </c>
      <c r="AP229" s="244" t="str">
        <f>IF(B229="-","",W231)</f>
        <v/>
      </c>
      <c r="AQ229" s="244" t="str">
        <f>IF(B229="-","",G231)</f>
        <v/>
      </c>
      <c r="AR229" s="244" t="str">
        <f>IF(AE229="","",L230&amp;" "&amp;P230&amp;" n° "&amp;T230)</f>
        <v/>
      </c>
      <c r="AS229" s="17"/>
      <c r="AT229" s="17"/>
      <c r="AU229" s="17"/>
      <c r="AV229" s="17"/>
      <c r="AW229" s="17"/>
      <c r="AX229" s="15"/>
      <c r="AY229" s="15"/>
      <c r="BG229" s="2"/>
      <c r="BH229" s="2"/>
      <c r="BI229" s="2"/>
      <c r="BX229" s="5"/>
      <c r="BY229" s="5"/>
      <c r="BZ229" s="5"/>
      <c r="CA229" s="5"/>
      <c r="CB229" s="5"/>
      <c r="CC229" s="5"/>
      <c r="CD229" s="5"/>
      <c r="CE229" s="5"/>
      <c r="CF229" s="2"/>
      <c r="CG229" s="2"/>
    </row>
    <row r="230" spans="1:85" ht="12.6" customHeight="1" x14ac:dyDescent="0.25">
      <c r="A230" s="219"/>
      <c r="B230" s="305"/>
      <c r="C230" s="306"/>
      <c r="D230" s="306"/>
      <c r="E230" s="306"/>
      <c r="F230" s="306"/>
      <c r="G230" s="306"/>
      <c r="H230" s="306"/>
      <c r="I230" s="306"/>
      <c r="J230" s="306"/>
      <c r="K230" s="306"/>
      <c r="L230" s="306"/>
      <c r="M230" s="306"/>
      <c r="N230" s="306"/>
      <c r="O230" s="306"/>
      <c r="P230" s="306"/>
      <c r="Q230" s="306"/>
      <c r="R230" s="306"/>
      <c r="S230" s="306"/>
      <c r="T230" s="307"/>
      <c r="U230" s="307"/>
      <c r="V230" s="307"/>
      <c r="W230" s="307"/>
      <c r="X230" s="307"/>
      <c r="Y230" s="308"/>
      <c r="Z230" s="322"/>
      <c r="AA230" s="244"/>
      <c r="AB230" s="244"/>
      <c r="AC230" s="244"/>
      <c r="AD230" s="244"/>
      <c r="AE230" s="244"/>
      <c r="AF230" s="244"/>
      <c r="AG230" s="244"/>
      <c r="AH230" s="244"/>
      <c r="AI230" s="244"/>
      <c r="AJ230" s="244"/>
      <c r="AK230" s="244"/>
      <c r="AL230" s="244"/>
      <c r="AM230" s="244"/>
      <c r="AN230" s="244"/>
      <c r="AO230" s="244"/>
      <c r="AP230" s="244"/>
      <c r="AQ230" s="244"/>
      <c r="AR230" s="244"/>
      <c r="AS230" s="17"/>
      <c r="AT230" s="17"/>
      <c r="AU230" s="17"/>
      <c r="AV230" s="17"/>
      <c r="AW230" s="17"/>
      <c r="AX230" s="15"/>
      <c r="AY230" s="15"/>
      <c r="BG230" s="2"/>
      <c r="BH230" s="2"/>
      <c r="BI230" s="2"/>
      <c r="BX230" s="5"/>
      <c r="BY230" s="5"/>
      <c r="BZ230" s="5"/>
      <c r="CA230" s="5"/>
      <c r="CB230" s="5"/>
      <c r="CC230" s="5"/>
      <c r="CD230" s="5"/>
      <c r="CE230" s="5"/>
      <c r="CF230" s="2"/>
      <c r="CG230" s="2"/>
    </row>
    <row r="231" spans="1:85" ht="12.6" customHeight="1" x14ac:dyDescent="0.25">
      <c r="A231" s="219"/>
      <c r="B231" s="309" t="s">
        <v>138</v>
      </c>
      <c r="C231" s="300"/>
      <c r="D231" s="300"/>
      <c r="E231" s="300"/>
      <c r="F231" s="300"/>
      <c r="G231" s="299"/>
      <c r="H231" s="299"/>
      <c r="I231" s="299"/>
      <c r="J231" s="300" t="s">
        <v>139</v>
      </c>
      <c r="K231" s="300"/>
      <c r="L231" s="300"/>
      <c r="M231" s="300"/>
      <c r="N231" s="300"/>
      <c r="O231" s="300"/>
      <c r="P231" s="116"/>
      <c r="Q231" s="116"/>
      <c r="R231" s="116"/>
      <c r="S231" s="301" t="s">
        <v>140</v>
      </c>
      <c r="T231" s="301"/>
      <c r="U231" s="301"/>
      <c r="V231" s="301"/>
      <c r="W231" s="116"/>
      <c r="X231" s="116"/>
      <c r="Y231" s="117"/>
      <c r="Z231" s="322"/>
      <c r="AA231" s="244"/>
      <c r="AB231" s="244"/>
      <c r="AC231" s="244"/>
      <c r="AD231" s="244"/>
      <c r="AE231" s="244"/>
      <c r="AF231" s="244"/>
      <c r="AG231" s="244"/>
      <c r="AH231" s="244"/>
      <c r="AI231" s="244"/>
      <c r="AJ231" s="244"/>
      <c r="AK231" s="244"/>
      <c r="AL231" s="244"/>
      <c r="AM231" s="244"/>
      <c r="AN231" s="244"/>
      <c r="AO231" s="244"/>
      <c r="AP231" s="244"/>
      <c r="AQ231" s="244"/>
      <c r="AR231" s="244"/>
      <c r="AS231" s="17"/>
      <c r="AT231" s="17"/>
      <c r="AU231" s="17"/>
      <c r="AV231" s="17"/>
      <c r="AW231" s="17"/>
      <c r="AX231" s="15"/>
      <c r="AY231" s="15"/>
      <c r="BG231" s="2"/>
      <c r="BH231" s="2"/>
      <c r="BI231" s="2"/>
      <c r="BX231" s="5"/>
      <c r="BY231" s="5"/>
      <c r="BZ231" s="5"/>
      <c r="CA231" s="5"/>
      <c r="CB231" s="5"/>
      <c r="CC231" s="5"/>
      <c r="CD231" s="5"/>
      <c r="CE231" s="5"/>
      <c r="CF231" s="2"/>
      <c r="CG231" s="2"/>
    </row>
    <row r="232" spans="1:85" ht="12.6" customHeight="1" x14ac:dyDescent="0.25">
      <c r="B232" s="211" t="s">
        <v>127</v>
      </c>
      <c r="C232" s="212"/>
      <c r="D232" s="212"/>
      <c r="E232" s="212"/>
      <c r="F232" s="212"/>
      <c r="G232" s="212"/>
      <c r="H232" s="212"/>
      <c r="I232" s="212"/>
      <c r="J232" s="212"/>
      <c r="K232" s="212"/>
      <c r="L232" s="212"/>
      <c r="M232" s="212"/>
      <c r="N232" s="212"/>
      <c r="O232" s="212"/>
      <c r="P232" s="212"/>
      <c r="Q232" s="212"/>
      <c r="R232" s="212"/>
      <c r="S232" s="212"/>
      <c r="T232" s="212"/>
      <c r="U232" s="212"/>
      <c r="V232" s="212"/>
      <c r="W232" s="212"/>
      <c r="X232" s="212"/>
      <c r="Y232" s="213"/>
      <c r="Z232" s="39"/>
      <c r="AA232" s="17"/>
      <c r="AB232" s="17"/>
      <c r="AC232" s="17"/>
      <c r="AD232" s="17"/>
      <c r="AE232" s="17"/>
      <c r="AF232" s="17"/>
      <c r="AG232" s="17"/>
      <c r="AH232" s="17"/>
      <c r="AI232" s="17"/>
      <c r="AJ232" s="17"/>
      <c r="AK232" s="17"/>
      <c r="AL232" s="17"/>
      <c r="AM232" s="17"/>
      <c r="AN232" s="17"/>
      <c r="AO232" s="17"/>
      <c r="AP232" s="17"/>
      <c r="AQ232" s="17"/>
      <c r="AR232" s="17"/>
      <c r="AS232" s="17"/>
      <c r="AT232" s="17"/>
      <c r="AU232" s="17"/>
      <c r="AV232" s="17"/>
      <c r="AW232" s="17"/>
      <c r="AX232" s="15"/>
      <c r="AY232" s="15"/>
      <c r="BG232" s="2"/>
      <c r="BH232" s="2"/>
      <c r="BI232" s="2"/>
      <c r="BX232" s="5"/>
      <c r="BY232" s="5"/>
      <c r="BZ232" s="5"/>
      <c r="CA232" s="5"/>
      <c r="CB232" s="5"/>
      <c r="CC232" s="5"/>
      <c r="CD232" s="5"/>
      <c r="CE232" s="5"/>
      <c r="CF232" s="2"/>
      <c r="CG232" s="2"/>
    </row>
    <row r="233" spans="1:85" ht="12.6" customHeight="1" x14ac:dyDescent="0.25">
      <c r="B233" s="298" t="s">
        <v>49</v>
      </c>
      <c r="C233" s="224"/>
      <c r="D233" s="224"/>
      <c r="E233" s="224"/>
      <c r="F233" s="224"/>
      <c r="G233" s="224"/>
      <c r="H233" s="224"/>
      <c r="I233" s="224"/>
      <c r="J233" s="224"/>
      <c r="K233" s="224"/>
      <c r="L233" s="224"/>
      <c r="M233" s="224"/>
      <c r="N233" s="224"/>
      <c r="O233" s="224"/>
      <c r="P233" s="224"/>
      <c r="Q233" s="224"/>
      <c r="R233" s="224"/>
      <c r="S233" s="224"/>
      <c r="T233" s="224"/>
      <c r="U233" s="224"/>
      <c r="V233" s="224"/>
      <c r="W233" s="224"/>
      <c r="X233" s="224"/>
      <c r="Y233" s="225"/>
      <c r="Z233" s="39"/>
      <c r="AA233" s="17"/>
      <c r="AB233" s="17"/>
      <c r="AC233" s="17"/>
      <c r="AD233" s="17"/>
      <c r="AE233" s="17"/>
      <c r="AF233" s="17"/>
      <c r="AG233" s="17"/>
      <c r="AH233" s="17"/>
      <c r="AI233" s="17"/>
      <c r="AJ233" s="17"/>
      <c r="AK233" s="17"/>
      <c r="AL233" s="17"/>
      <c r="AM233" s="17"/>
      <c r="AN233" s="17"/>
      <c r="AO233" s="17"/>
      <c r="AP233" s="17"/>
      <c r="AQ233" s="17"/>
      <c r="AR233" s="17"/>
      <c r="AS233" s="17"/>
      <c r="AT233" s="17"/>
      <c r="AU233" s="17"/>
      <c r="AV233" s="17"/>
      <c r="AW233" s="17"/>
      <c r="AX233" s="15"/>
      <c r="AY233" s="15"/>
      <c r="BG233" s="2"/>
      <c r="BH233" s="2"/>
      <c r="BI233" s="2"/>
      <c r="BX233" s="5"/>
      <c r="BY233" s="5"/>
      <c r="BZ233" s="5"/>
      <c r="CA233" s="5"/>
      <c r="CB233" s="5"/>
      <c r="CC233" s="5"/>
      <c r="CD233" s="5"/>
      <c r="CE233" s="5"/>
      <c r="CF233" s="2"/>
      <c r="CG233" s="2"/>
    </row>
    <row r="234" spans="1:85" ht="12.6" customHeight="1" x14ac:dyDescent="0.25">
      <c r="B234" s="298" t="s">
        <v>49</v>
      </c>
      <c r="C234" s="224"/>
      <c r="D234" s="224"/>
      <c r="E234" s="224"/>
      <c r="F234" s="224"/>
      <c r="G234" s="224"/>
      <c r="H234" s="224"/>
      <c r="I234" s="224"/>
      <c r="J234" s="224"/>
      <c r="K234" s="224"/>
      <c r="L234" s="224"/>
      <c r="M234" s="224"/>
      <c r="N234" s="224"/>
      <c r="O234" s="224"/>
      <c r="P234" s="224"/>
      <c r="Q234" s="224"/>
      <c r="R234" s="224"/>
      <c r="S234" s="224"/>
      <c r="T234" s="224"/>
      <c r="U234" s="224"/>
      <c r="V234" s="224"/>
      <c r="W234" s="224"/>
      <c r="X234" s="224"/>
      <c r="Y234" s="225"/>
      <c r="Z234" s="39"/>
      <c r="AA234" s="17"/>
      <c r="AB234" s="17"/>
      <c r="AC234" s="17"/>
      <c r="AD234" s="17"/>
      <c r="AE234" s="17"/>
      <c r="AF234" s="17"/>
      <c r="AG234" s="17"/>
      <c r="AH234" s="17"/>
      <c r="AI234" s="17"/>
      <c r="AJ234" s="17"/>
      <c r="AK234" s="17"/>
      <c r="AL234" s="17"/>
      <c r="AM234" s="17"/>
      <c r="AN234" s="17"/>
      <c r="AO234" s="17"/>
      <c r="AP234" s="17"/>
      <c r="AQ234" s="17"/>
      <c r="AR234" s="17"/>
      <c r="AS234" s="17"/>
      <c r="AT234" s="17"/>
      <c r="AU234" s="17"/>
      <c r="AV234" s="17"/>
      <c r="AW234" s="17"/>
      <c r="AX234" s="15"/>
      <c r="AY234" s="15"/>
      <c r="BG234" s="2"/>
      <c r="BH234" s="2"/>
      <c r="BI234" s="2"/>
      <c r="BX234" s="5"/>
      <c r="BY234" s="5"/>
      <c r="BZ234" s="5"/>
      <c r="CA234" s="5"/>
      <c r="CB234" s="5"/>
      <c r="CC234" s="5"/>
      <c r="CD234" s="5"/>
      <c r="CE234" s="5"/>
      <c r="CF234" s="2"/>
      <c r="CG234" s="2"/>
    </row>
    <row r="235" spans="1:85" ht="12.6" customHeight="1" x14ac:dyDescent="0.25">
      <c r="B235" s="298" t="s">
        <v>49</v>
      </c>
      <c r="C235" s="224"/>
      <c r="D235" s="224"/>
      <c r="E235" s="224"/>
      <c r="F235" s="224"/>
      <c r="G235" s="224"/>
      <c r="H235" s="224"/>
      <c r="I235" s="224"/>
      <c r="J235" s="224"/>
      <c r="K235" s="224"/>
      <c r="L235" s="224"/>
      <c r="M235" s="224"/>
      <c r="N235" s="224"/>
      <c r="O235" s="224"/>
      <c r="P235" s="224"/>
      <c r="Q235" s="224"/>
      <c r="R235" s="224"/>
      <c r="S235" s="224"/>
      <c r="T235" s="224"/>
      <c r="U235" s="224"/>
      <c r="V235" s="224"/>
      <c r="W235" s="224"/>
      <c r="X235" s="224"/>
      <c r="Y235" s="225"/>
      <c r="Z235" s="39"/>
      <c r="AA235" s="17"/>
      <c r="AB235" s="17"/>
      <c r="AC235" s="17"/>
      <c r="AD235" s="17"/>
      <c r="AE235" s="17"/>
      <c r="AF235" s="17"/>
      <c r="AG235" s="17"/>
      <c r="AH235" s="17"/>
      <c r="AI235" s="17"/>
      <c r="AJ235" s="17"/>
      <c r="AK235" s="17"/>
      <c r="AL235" s="17"/>
      <c r="AM235" s="17"/>
      <c r="AN235" s="17"/>
      <c r="AO235" s="17"/>
      <c r="AP235" s="17"/>
      <c r="AQ235" s="17"/>
      <c r="AR235" s="17"/>
      <c r="AS235" s="17"/>
      <c r="AT235" s="17"/>
      <c r="AU235" s="17"/>
      <c r="AV235" s="17"/>
      <c r="AW235" s="17"/>
      <c r="AX235" s="15"/>
      <c r="AY235" s="15"/>
      <c r="BG235" s="2"/>
      <c r="BH235" s="2"/>
      <c r="BI235" s="2"/>
      <c r="BX235" s="5"/>
      <c r="BY235" s="5"/>
      <c r="BZ235" s="5"/>
      <c r="CA235" s="5"/>
      <c r="CB235" s="5"/>
      <c r="CC235" s="5"/>
      <c r="CD235" s="5"/>
      <c r="CE235" s="5"/>
      <c r="CF235" s="2"/>
      <c r="CG235" s="2"/>
    </row>
    <row r="236" spans="1:85" ht="12.6" customHeight="1" x14ac:dyDescent="0.25">
      <c r="B236" s="298" t="s">
        <v>49</v>
      </c>
      <c r="C236" s="224"/>
      <c r="D236" s="224"/>
      <c r="E236" s="224"/>
      <c r="F236" s="224"/>
      <c r="G236" s="224"/>
      <c r="H236" s="224"/>
      <c r="I236" s="224"/>
      <c r="J236" s="224"/>
      <c r="K236" s="224"/>
      <c r="L236" s="224"/>
      <c r="M236" s="224"/>
      <c r="N236" s="224"/>
      <c r="O236" s="224"/>
      <c r="P236" s="224"/>
      <c r="Q236" s="224"/>
      <c r="R236" s="224"/>
      <c r="S236" s="224"/>
      <c r="T236" s="224"/>
      <c r="U236" s="224"/>
      <c r="V236" s="224"/>
      <c r="W236" s="224"/>
      <c r="X236" s="224"/>
      <c r="Y236" s="225"/>
      <c r="Z236" s="39"/>
      <c r="AA236" s="17"/>
      <c r="AB236" s="17"/>
      <c r="AC236" s="17"/>
      <c r="AD236" s="17"/>
      <c r="AE236" s="17"/>
      <c r="AF236" s="17"/>
      <c r="AG236" s="17"/>
      <c r="AH236" s="17"/>
      <c r="AI236" s="17"/>
      <c r="AJ236" s="17"/>
      <c r="AK236" s="17"/>
      <c r="AL236" s="17"/>
      <c r="AM236" s="17"/>
      <c r="AN236" s="17"/>
      <c r="AO236" s="17"/>
      <c r="AP236" s="17"/>
      <c r="AQ236" s="17"/>
      <c r="AR236" s="17"/>
      <c r="AS236" s="17"/>
      <c r="AT236" s="17"/>
      <c r="AU236" s="17"/>
      <c r="AV236" s="17"/>
      <c r="AW236" s="17"/>
      <c r="AX236" s="15"/>
      <c r="AY236" s="15"/>
      <c r="BG236" s="2"/>
      <c r="BH236" s="2"/>
      <c r="BI236" s="2"/>
      <c r="BX236" s="5"/>
      <c r="BY236" s="5"/>
      <c r="BZ236" s="5"/>
      <c r="CA236" s="5"/>
      <c r="CB236" s="5"/>
      <c r="CC236" s="5"/>
      <c r="CD236" s="5"/>
      <c r="CE236" s="5"/>
      <c r="CF236" s="2"/>
      <c r="CG236" s="2"/>
    </row>
    <row r="237" spans="1:85" ht="12.6" customHeight="1" x14ac:dyDescent="0.25">
      <c r="B237" s="313" t="s">
        <v>49</v>
      </c>
      <c r="C237" s="314"/>
      <c r="D237" s="314"/>
      <c r="E237" s="314"/>
      <c r="F237" s="314"/>
      <c r="G237" s="314"/>
      <c r="H237" s="314"/>
      <c r="I237" s="314"/>
      <c r="J237" s="314"/>
      <c r="K237" s="314"/>
      <c r="L237" s="314"/>
      <c r="M237" s="314"/>
      <c r="N237" s="314"/>
      <c r="O237" s="314"/>
      <c r="P237" s="314"/>
      <c r="Q237" s="314"/>
      <c r="R237" s="314"/>
      <c r="S237" s="314"/>
      <c r="T237" s="314"/>
      <c r="U237" s="314"/>
      <c r="V237" s="314"/>
      <c r="W237" s="314"/>
      <c r="X237" s="314"/>
      <c r="Y237" s="315"/>
      <c r="Z237" s="39"/>
      <c r="AA237" s="17"/>
      <c r="AB237" s="17"/>
      <c r="AC237" s="17"/>
      <c r="AD237" s="17"/>
      <c r="AE237" s="17"/>
      <c r="AF237" s="17"/>
      <c r="AG237" s="17"/>
      <c r="AH237" s="17"/>
      <c r="AI237" s="17"/>
      <c r="AJ237" s="17"/>
      <c r="AK237" s="17"/>
      <c r="AL237" s="17"/>
      <c r="AM237" s="17"/>
      <c r="AN237" s="17"/>
      <c r="AO237" s="17"/>
      <c r="AP237" s="17"/>
      <c r="AQ237" s="17"/>
      <c r="AR237" s="17"/>
      <c r="AS237" s="17"/>
      <c r="AT237" s="17"/>
      <c r="AU237" s="17"/>
      <c r="AV237" s="17"/>
      <c r="AW237" s="17"/>
      <c r="AX237" s="15"/>
      <c r="AY237" s="15"/>
      <c r="BG237" s="2"/>
      <c r="BH237" s="2"/>
      <c r="BI237" s="2"/>
      <c r="BX237" s="5"/>
      <c r="BY237" s="5"/>
      <c r="BZ237" s="5"/>
      <c r="CA237" s="5"/>
      <c r="CB237" s="5"/>
      <c r="CC237" s="5"/>
      <c r="CD237" s="5"/>
      <c r="CE237" s="5"/>
      <c r="CF237" s="2"/>
      <c r="CG237" s="2"/>
    </row>
    <row r="238" spans="1:85" ht="12.6" customHeight="1" x14ac:dyDescent="0.25">
      <c r="B238" s="222" t="str">
        <f>B180</f>
        <v>Formulaire du 2 avril 2012</v>
      </c>
      <c r="C238" s="223"/>
      <c r="D238" s="223"/>
      <c r="E238" s="223"/>
      <c r="F238" s="223"/>
      <c r="G238" s="223"/>
      <c r="H238" s="223"/>
      <c r="I238" s="223"/>
      <c r="J238" s="223"/>
      <c r="K238" s="223"/>
      <c r="L238" s="223"/>
      <c r="M238" s="223"/>
      <c r="N238" s="223"/>
      <c r="O238" s="209" t="str">
        <f>CONCATENATE("Compte rendu du dossier de travaux ",$R$1," - Page "&amp;SUBTOTAL(9,AW$16:AW238)&amp;" / "&amp;SUBTOTAL(9,AW$16:AW$354))</f>
        <v>Compte rendu du dossier de travaux 17/2016/ST - Page 4 / 5</v>
      </c>
      <c r="P238" s="209"/>
      <c r="Q238" s="209"/>
      <c r="R238" s="209"/>
      <c r="S238" s="209"/>
      <c r="T238" s="209"/>
      <c r="U238" s="209"/>
      <c r="V238" s="209"/>
      <c r="W238" s="209"/>
      <c r="X238" s="209"/>
      <c r="Y238" s="210"/>
      <c r="Z238" s="39"/>
      <c r="AA238" s="17"/>
      <c r="AB238" s="17"/>
      <c r="AC238" s="17"/>
      <c r="AD238" s="17"/>
      <c r="AE238" s="17"/>
      <c r="AF238" s="17"/>
      <c r="AG238" s="17"/>
      <c r="AH238" s="17"/>
      <c r="AI238" s="17"/>
      <c r="AJ238" s="17"/>
      <c r="AK238" s="17"/>
      <c r="AL238" s="17"/>
      <c r="AM238" s="17"/>
      <c r="AN238" s="17"/>
      <c r="AO238" s="17"/>
      <c r="AP238" s="17"/>
      <c r="AQ238" s="17"/>
      <c r="AR238" s="17"/>
      <c r="AS238" s="17"/>
      <c r="AT238" s="17"/>
      <c r="AU238" s="17"/>
      <c r="AV238" s="17"/>
      <c r="AW238" s="17">
        <v>1</v>
      </c>
      <c r="AX238" s="15"/>
      <c r="AY238" s="15"/>
      <c r="BG238" s="2"/>
      <c r="BH238" s="2"/>
      <c r="BI238" s="2"/>
      <c r="BX238" s="5"/>
      <c r="BY238" s="5"/>
      <c r="BZ238" s="5"/>
      <c r="CA238" s="5"/>
      <c r="CB238" s="5"/>
      <c r="CC238" s="5"/>
      <c r="CD238" s="5"/>
      <c r="CE238" s="5"/>
      <c r="CF238" s="2"/>
      <c r="CG238" s="2"/>
    </row>
    <row r="239" spans="1:85" ht="12.6" customHeight="1" x14ac:dyDescent="0.25">
      <c r="B239" s="245" t="s">
        <v>230</v>
      </c>
      <c r="C239" s="246"/>
      <c r="D239" s="246"/>
      <c r="E239" s="246"/>
      <c r="F239" s="246"/>
      <c r="G239" s="246"/>
      <c r="H239" s="246"/>
      <c r="I239" s="246"/>
      <c r="J239" s="246"/>
      <c r="K239" s="246"/>
      <c r="L239" s="246"/>
      <c r="M239" s="246"/>
      <c r="N239" s="246"/>
      <c r="O239" s="246"/>
      <c r="P239" s="246"/>
      <c r="Q239" s="246"/>
      <c r="R239" s="246"/>
      <c r="S239" s="246"/>
      <c r="T239" s="246"/>
      <c r="U239" s="246"/>
      <c r="V239" s="246"/>
      <c r="W239" s="246"/>
      <c r="X239" s="246"/>
      <c r="Y239" s="247"/>
      <c r="Z239" s="39"/>
      <c r="AA239" s="17"/>
      <c r="AB239" s="17"/>
      <c r="AC239" s="17"/>
      <c r="AD239" s="17"/>
      <c r="AE239" s="17"/>
      <c r="AF239" s="17"/>
      <c r="AG239" s="17"/>
      <c r="AH239" s="17"/>
      <c r="AI239" s="17"/>
      <c r="AJ239" s="17"/>
      <c r="AK239" s="17"/>
      <c r="AL239" s="17"/>
      <c r="AM239" s="17"/>
      <c r="AN239" s="17"/>
      <c r="AO239" s="17"/>
      <c r="AP239" s="17"/>
      <c r="AQ239" s="17"/>
      <c r="AR239" s="17"/>
      <c r="AS239" s="17"/>
      <c r="AT239" s="17"/>
      <c r="AU239" s="17"/>
      <c r="AV239" s="17"/>
      <c r="AW239" s="15"/>
      <c r="AX239" s="15"/>
      <c r="AY239" s="15"/>
      <c r="BG239" s="2"/>
      <c r="BH239" s="2"/>
      <c r="BI239" s="2"/>
      <c r="BX239" s="5"/>
      <c r="BY239" s="5"/>
      <c r="BZ239" s="5"/>
      <c r="CA239" s="5"/>
      <c r="CB239" s="5"/>
      <c r="CC239" s="5"/>
      <c r="CD239" s="5"/>
      <c r="CE239" s="5"/>
      <c r="CF239" s="2"/>
      <c r="CG239" s="2"/>
    </row>
    <row r="240" spans="1:85" ht="12.6" customHeight="1" x14ac:dyDescent="0.25">
      <c r="B240" s="316" t="s">
        <v>79</v>
      </c>
      <c r="C240" s="317"/>
      <c r="D240" s="317"/>
      <c r="E240" s="317"/>
      <c r="F240" s="317"/>
      <c r="G240" s="317"/>
      <c r="H240" s="317"/>
      <c r="I240" s="317"/>
      <c r="J240" s="317"/>
      <c r="K240" s="317"/>
      <c r="L240" s="317"/>
      <c r="M240" s="317"/>
      <c r="N240" s="317" t="s">
        <v>133</v>
      </c>
      <c r="O240" s="317"/>
      <c r="P240" s="317"/>
      <c r="Q240" s="317"/>
      <c r="R240" s="317"/>
      <c r="S240" s="317"/>
      <c r="T240" s="317" t="s">
        <v>134</v>
      </c>
      <c r="U240" s="317"/>
      <c r="V240" s="317"/>
      <c r="W240" s="317"/>
      <c r="X240" s="317"/>
      <c r="Y240" s="318"/>
      <c r="Z240" s="39"/>
      <c r="AA240" s="17"/>
      <c r="AB240" s="17"/>
      <c r="AC240" s="17"/>
      <c r="AD240" s="17"/>
      <c r="AE240" s="17"/>
      <c r="AF240" s="17"/>
      <c r="AG240" s="17"/>
      <c r="AH240" s="17"/>
      <c r="AI240" s="17"/>
      <c r="AJ240" s="17"/>
      <c r="AK240" s="17"/>
      <c r="AL240" s="17"/>
      <c r="AM240" s="17"/>
      <c r="AN240" s="17"/>
      <c r="AO240" s="17"/>
      <c r="AP240" s="17"/>
      <c r="AQ240" s="17"/>
      <c r="AR240" s="17"/>
      <c r="AS240" s="17"/>
      <c r="AT240" s="17"/>
      <c r="AU240" s="17"/>
      <c r="AV240" s="17"/>
      <c r="AW240" s="17"/>
      <c r="AX240" s="15"/>
      <c r="AY240" s="15"/>
      <c r="BG240" s="2"/>
      <c r="BH240" s="2"/>
      <c r="BI240" s="2"/>
      <c r="BX240" s="5"/>
      <c r="BY240" s="5"/>
      <c r="BZ240" s="5"/>
      <c r="CA240" s="5"/>
      <c r="CB240" s="5"/>
      <c r="CC240" s="5"/>
      <c r="CD240" s="5"/>
      <c r="CE240" s="5"/>
      <c r="CF240" s="2"/>
      <c r="CG240" s="2"/>
    </row>
    <row r="241" spans="1:85" ht="12.6" customHeight="1" x14ac:dyDescent="0.25">
      <c r="B241" s="310" t="s">
        <v>135</v>
      </c>
      <c r="C241" s="311"/>
      <c r="D241" s="311"/>
      <c r="E241" s="311"/>
      <c r="F241" s="311"/>
      <c r="G241" s="311" t="s">
        <v>136</v>
      </c>
      <c r="H241" s="311"/>
      <c r="I241" s="311"/>
      <c r="J241" s="311"/>
      <c r="K241" s="311"/>
      <c r="L241" s="311" t="s">
        <v>137</v>
      </c>
      <c r="M241" s="311"/>
      <c r="N241" s="311"/>
      <c r="O241" s="311"/>
      <c r="P241" s="311"/>
      <c r="Q241" s="311"/>
      <c r="R241" s="311"/>
      <c r="S241" s="311"/>
      <c r="T241" s="311"/>
      <c r="U241" s="311"/>
      <c r="V241" s="311"/>
      <c r="W241" s="311"/>
      <c r="X241" s="311"/>
      <c r="Y241" s="312"/>
      <c r="Z241" s="39"/>
      <c r="AA241" s="17"/>
      <c r="AB241" s="17"/>
      <c r="AC241" s="17"/>
      <c r="AD241" s="17"/>
      <c r="AE241" s="17"/>
      <c r="AF241" s="17"/>
      <c r="AG241" s="17"/>
      <c r="AH241" s="17"/>
      <c r="AI241" s="17"/>
      <c r="AJ241" s="17"/>
      <c r="AK241" s="17"/>
      <c r="AL241" s="17"/>
      <c r="AM241" s="17"/>
      <c r="AN241" s="17"/>
      <c r="AO241" s="17"/>
      <c r="AP241" s="17"/>
      <c r="AQ241" s="17"/>
      <c r="AR241" s="17"/>
      <c r="AS241" s="17"/>
      <c r="AT241" s="17"/>
      <c r="AU241" s="17"/>
      <c r="AV241" s="17"/>
      <c r="AW241" s="17"/>
      <c r="AX241" s="15"/>
      <c r="AY241" s="15"/>
      <c r="BG241" s="2"/>
      <c r="BH241" s="2"/>
      <c r="BI241" s="2"/>
      <c r="BX241" s="5"/>
      <c r="BY241" s="5"/>
      <c r="BZ241" s="5"/>
      <c r="CA241" s="5"/>
      <c r="CB241" s="5"/>
      <c r="CC241" s="5"/>
      <c r="CD241" s="5"/>
      <c r="CE241" s="5"/>
      <c r="CF241" s="2"/>
      <c r="CG241" s="2"/>
    </row>
    <row r="242" spans="1:85" ht="12.6" customHeight="1" x14ac:dyDescent="0.25">
      <c r="A242" s="219">
        <f>A229+1</f>
        <v>17</v>
      </c>
      <c r="B242" s="302" t="s">
        <v>49</v>
      </c>
      <c r="C242" s="303"/>
      <c r="D242" s="303"/>
      <c r="E242" s="303"/>
      <c r="F242" s="303"/>
      <c r="G242" s="303"/>
      <c r="H242" s="303"/>
      <c r="I242" s="303"/>
      <c r="J242" s="303"/>
      <c r="K242" s="303"/>
      <c r="L242" s="303"/>
      <c r="M242" s="303"/>
      <c r="N242" s="303" t="s">
        <v>49</v>
      </c>
      <c r="O242" s="303"/>
      <c r="P242" s="303"/>
      <c r="Q242" s="303"/>
      <c r="R242" s="303"/>
      <c r="S242" s="303"/>
      <c r="T242" s="303" t="s">
        <v>49</v>
      </c>
      <c r="U242" s="303"/>
      <c r="V242" s="303"/>
      <c r="W242" s="303"/>
      <c r="X242" s="303"/>
      <c r="Y242" s="304"/>
      <c r="Z242" s="39"/>
      <c r="AA242" s="17"/>
      <c r="AB242" s="17"/>
      <c r="AC242" s="17"/>
      <c r="AD242" s="244" t="str">
        <f>IF(B242="-","",MAX(AD$181,AD229)+1)</f>
        <v/>
      </c>
      <c r="AE242" s="244" t="str">
        <f>IF(A242&gt;MAX($AD$67:$AD$114),"",VLOOKUP(VLOOKUP($A242,$AD$67:$AE$114,2,FALSE),Récap!$AE:$AK,5,FALSE))</f>
        <v/>
      </c>
      <c r="AF242" s="244" t="str">
        <f>IF(A242&gt;MAX($AD$67:$AD$114),"",VLOOKUP(VLOOKUP($A242,$AD$67:$AE$114,2,FALSE),Récap!$AE:$AK,6,FALSE))</f>
        <v/>
      </c>
      <c r="AG242" s="244" t="str">
        <f>IF(A242&gt;MAX($AD$67:$AD$114),"",VLOOKUP(VLOOKUP($A242,$AD$67:$AE$114,2,FALSE),Récap!$AE:$AK,7,FALSE))</f>
        <v/>
      </c>
      <c r="AH242" s="244"/>
      <c r="AI242" s="244" t="str">
        <f>IF(AE242="","",VLOOKUP(VLOOKUP($A242,$AD$67:$AE$114,2,FALSE),Récap!$AE:$AP,10,FALSE))</f>
        <v/>
      </c>
      <c r="AJ242" s="244" t="str">
        <f>IF(AF242="","",VLOOKUP(VLOOKUP($A242,$AD$67:$AE$114,2,FALSE),Récap!$AE:$AP,11,FALSE))</f>
        <v/>
      </c>
      <c r="AK242" s="244" t="str">
        <f>IF(AG242="","",VLOOKUP(VLOOKUP($A242,$AD$67:$AE$114,2,FALSE),Récap!$AE:$AP,11,FALSE))</f>
        <v/>
      </c>
      <c r="AL242" s="244"/>
      <c r="AM242" s="244" t="str">
        <f>IF(B242="-","",B243)</f>
        <v/>
      </c>
      <c r="AN242" s="244" t="str">
        <f>IF(B242="-","",G243)</f>
        <v/>
      </c>
      <c r="AO242" s="244" t="str">
        <f>IF(B242="-","",P244)</f>
        <v/>
      </c>
      <c r="AP242" s="244" t="str">
        <f>IF(B242="-","",W244)</f>
        <v/>
      </c>
      <c r="AQ242" s="244" t="str">
        <f>IF(B242="-","",G244)</f>
        <v/>
      </c>
      <c r="AR242" s="244" t="str">
        <f>IF(AE242="","",L243&amp;" "&amp;P243&amp;" n° "&amp;T243)</f>
        <v/>
      </c>
      <c r="AS242" s="17"/>
      <c r="AT242" s="17"/>
      <c r="AU242" s="17"/>
      <c r="AV242" s="17"/>
      <c r="AW242" s="17"/>
      <c r="AX242" s="15"/>
      <c r="AY242" s="15"/>
      <c r="BG242" s="2"/>
      <c r="BH242" s="2"/>
      <c r="BI242" s="2"/>
      <c r="BX242" s="5"/>
      <c r="BY242" s="5"/>
      <c r="BZ242" s="5"/>
      <c r="CA242" s="5"/>
      <c r="CB242" s="5"/>
      <c r="CC242" s="5"/>
      <c r="CD242" s="5"/>
      <c r="CE242" s="5"/>
      <c r="CF242" s="2"/>
      <c r="CG242" s="2"/>
    </row>
    <row r="243" spans="1:85" ht="12.6" customHeight="1" x14ac:dyDescent="0.25">
      <c r="A243" s="219"/>
      <c r="B243" s="305"/>
      <c r="C243" s="306"/>
      <c r="D243" s="306"/>
      <c r="E243" s="306"/>
      <c r="F243" s="306"/>
      <c r="G243" s="306"/>
      <c r="H243" s="306"/>
      <c r="I243" s="306"/>
      <c r="J243" s="306"/>
      <c r="K243" s="306"/>
      <c r="L243" s="306"/>
      <c r="M243" s="306"/>
      <c r="N243" s="306"/>
      <c r="O243" s="306"/>
      <c r="P243" s="306"/>
      <c r="Q243" s="306"/>
      <c r="R243" s="306"/>
      <c r="S243" s="306"/>
      <c r="T243" s="307"/>
      <c r="U243" s="307"/>
      <c r="V243" s="307"/>
      <c r="W243" s="307"/>
      <c r="X243" s="307"/>
      <c r="Y243" s="308"/>
      <c r="Z243" s="39"/>
      <c r="AA243" s="17"/>
      <c r="AB243" s="17"/>
      <c r="AC243" s="17"/>
      <c r="AD243" s="244"/>
      <c r="AE243" s="244"/>
      <c r="AF243" s="244"/>
      <c r="AG243" s="244"/>
      <c r="AH243" s="244"/>
      <c r="AI243" s="244"/>
      <c r="AJ243" s="244"/>
      <c r="AK243" s="244"/>
      <c r="AL243" s="244"/>
      <c r="AM243" s="244"/>
      <c r="AN243" s="244"/>
      <c r="AO243" s="244"/>
      <c r="AP243" s="244"/>
      <c r="AQ243" s="244"/>
      <c r="AR243" s="244"/>
      <c r="AS243" s="17"/>
      <c r="AT243" s="17"/>
      <c r="AU243" s="17"/>
      <c r="AV243" s="17"/>
      <c r="AW243" s="17"/>
      <c r="AX243" s="15"/>
      <c r="AY243" s="15"/>
      <c r="BG243" s="2"/>
      <c r="BH243" s="2"/>
      <c r="BI243" s="2"/>
      <c r="BX243" s="5"/>
      <c r="BY243" s="5"/>
      <c r="BZ243" s="5"/>
      <c r="CA243" s="5"/>
      <c r="CB243" s="5"/>
      <c r="CC243" s="5"/>
      <c r="CD243" s="5"/>
      <c r="CE243" s="5"/>
      <c r="CF243" s="2"/>
      <c r="CG243" s="2"/>
    </row>
    <row r="244" spans="1:85" ht="12.6" customHeight="1" x14ac:dyDescent="0.25">
      <c r="A244" s="219"/>
      <c r="B244" s="309" t="s">
        <v>138</v>
      </c>
      <c r="C244" s="300"/>
      <c r="D244" s="300"/>
      <c r="E244" s="300"/>
      <c r="F244" s="300"/>
      <c r="G244" s="299"/>
      <c r="H244" s="299"/>
      <c r="I244" s="299"/>
      <c r="J244" s="300" t="s">
        <v>139</v>
      </c>
      <c r="K244" s="300"/>
      <c r="L244" s="300"/>
      <c r="M244" s="300"/>
      <c r="N244" s="300"/>
      <c r="O244" s="300"/>
      <c r="P244" s="116"/>
      <c r="Q244" s="116"/>
      <c r="R244" s="116"/>
      <c r="S244" s="301" t="s">
        <v>140</v>
      </c>
      <c r="T244" s="301"/>
      <c r="U244" s="301"/>
      <c r="V244" s="301"/>
      <c r="W244" s="116"/>
      <c r="X244" s="116"/>
      <c r="Y244" s="117"/>
      <c r="Z244" s="39"/>
      <c r="AA244" s="17"/>
      <c r="AB244" s="17"/>
      <c r="AC244" s="17"/>
      <c r="AD244" s="244"/>
      <c r="AE244" s="244"/>
      <c r="AF244" s="244"/>
      <c r="AG244" s="244"/>
      <c r="AH244" s="244"/>
      <c r="AI244" s="244"/>
      <c r="AJ244" s="244"/>
      <c r="AK244" s="244"/>
      <c r="AL244" s="244"/>
      <c r="AM244" s="244"/>
      <c r="AN244" s="244"/>
      <c r="AO244" s="244"/>
      <c r="AP244" s="244"/>
      <c r="AQ244" s="244"/>
      <c r="AR244" s="244"/>
      <c r="AS244" s="17"/>
      <c r="AT244" s="17"/>
      <c r="AU244" s="17"/>
      <c r="AV244" s="17"/>
      <c r="AW244" s="17"/>
      <c r="AX244" s="15"/>
      <c r="AY244" s="15"/>
      <c r="BG244" s="2"/>
      <c r="BH244" s="2"/>
      <c r="BI244" s="2"/>
      <c r="BX244" s="5"/>
      <c r="BY244" s="5"/>
      <c r="BZ244" s="5"/>
      <c r="CA244" s="5"/>
      <c r="CB244" s="5"/>
      <c r="CC244" s="5"/>
      <c r="CD244" s="5"/>
      <c r="CE244" s="5"/>
      <c r="CF244" s="2"/>
      <c r="CG244" s="2"/>
    </row>
    <row r="245" spans="1:85" ht="12.6" customHeight="1" x14ac:dyDescent="0.25">
      <c r="A245" s="219">
        <f>A242+1</f>
        <v>18</v>
      </c>
      <c r="B245" s="302" t="s">
        <v>49</v>
      </c>
      <c r="C245" s="303"/>
      <c r="D245" s="303"/>
      <c r="E245" s="303"/>
      <c r="F245" s="303"/>
      <c r="G245" s="303"/>
      <c r="H245" s="303"/>
      <c r="I245" s="303"/>
      <c r="J245" s="303"/>
      <c r="K245" s="303"/>
      <c r="L245" s="303"/>
      <c r="M245" s="303"/>
      <c r="N245" s="303" t="s">
        <v>49</v>
      </c>
      <c r="O245" s="303"/>
      <c r="P245" s="303"/>
      <c r="Q245" s="303"/>
      <c r="R245" s="303"/>
      <c r="S245" s="303"/>
      <c r="T245" s="303" t="s">
        <v>49</v>
      </c>
      <c r="U245" s="303"/>
      <c r="V245" s="303"/>
      <c r="W245" s="303"/>
      <c r="X245" s="303"/>
      <c r="Y245" s="304"/>
      <c r="Z245" s="39"/>
      <c r="AA245" s="17"/>
      <c r="AB245" s="17"/>
      <c r="AC245" s="17"/>
      <c r="AD245" s="244" t="str">
        <f t="shared" ref="AD245" si="117">IF(B245="-","",MAX(AD$181,AD232)+1)</f>
        <v/>
      </c>
      <c r="AE245" s="244" t="str">
        <f>IF(A245&gt;MAX($AD$67:$AD$114),"",VLOOKUP(VLOOKUP($A245,$AD$67:$AE$114,2,FALSE),Récap!$AE:$AK,5,FALSE))</f>
        <v/>
      </c>
      <c r="AF245" s="244" t="str">
        <f>IF(A245&gt;MAX($AD$67:$AD$114),"",VLOOKUP(VLOOKUP($A245,$AD$67:$AE$114,2,FALSE),Récap!$AE:$AK,6,FALSE))</f>
        <v/>
      </c>
      <c r="AG245" s="244" t="str">
        <f>IF(A245&gt;MAX($AD$67:$AD$114),"",VLOOKUP(VLOOKUP($A245,$AD$67:$AE$114,2,FALSE),Récap!$AE:$AK,7,FALSE))</f>
        <v/>
      </c>
      <c r="AH245" s="244"/>
      <c r="AI245" s="244" t="str">
        <f>IF(AE245="","",VLOOKUP(VLOOKUP($A245,$AD$67:$AE$114,2,FALSE),Récap!$AE:$AP,10,FALSE))</f>
        <v/>
      </c>
      <c r="AJ245" s="244" t="str">
        <f>IF(AF245="","",VLOOKUP(VLOOKUP($A245,$AD$67:$AE$114,2,FALSE),Récap!$AE:$AP,11,FALSE))</f>
        <v/>
      </c>
      <c r="AK245" s="244" t="str">
        <f>IF(AG245="","",VLOOKUP(VLOOKUP($A245,$AD$67:$AE$114,2,FALSE),Récap!$AE:$AP,11,FALSE))</f>
        <v/>
      </c>
      <c r="AL245" s="244"/>
      <c r="AM245" s="244" t="str">
        <f t="shared" ref="AM245" si="118">IF(B245="-","",B246)</f>
        <v/>
      </c>
      <c r="AN245" s="244" t="str">
        <f t="shared" ref="AN245" si="119">IF(B245="-","",G246)</f>
        <v/>
      </c>
      <c r="AO245" s="244" t="str">
        <f t="shared" ref="AO245" si="120">IF(B245="-","",P247)</f>
        <v/>
      </c>
      <c r="AP245" s="244" t="str">
        <f t="shared" ref="AP245" si="121">IF(B245="-","",W247)</f>
        <v/>
      </c>
      <c r="AQ245" s="244" t="str">
        <f t="shared" ref="AQ245" si="122">IF(B245="-","",G247)</f>
        <v/>
      </c>
      <c r="AR245" s="244" t="str">
        <f t="shared" ref="AR245" si="123">IF(AE245="","",L246&amp;" "&amp;P246&amp;" n° "&amp;T246)</f>
        <v/>
      </c>
      <c r="AS245" s="17"/>
      <c r="AT245" s="17"/>
      <c r="AU245" s="17"/>
      <c r="AV245" s="17"/>
      <c r="AW245" s="17"/>
      <c r="AX245" s="15"/>
      <c r="AY245" s="15"/>
      <c r="BG245" s="2"/>
      <c r="BH245" s="2"/>
      <c r="BI245" s="2"/>
      <c r="BX245" s="5"/>
      <c r="BY245" s="5"/>
      <c r="BZ245" s="5"/>
      <c r="CA245" s="5"/>
      <c r="CB245" s="5"/>
      <c r="CC245" s="5"/>
      <c r="CD245" s="5"/>
      <c r="CE245" s="5"/>
      <c r="CF245" s="2"/>
      <c r="CG245" s="2"/>
    </row>
    <row r="246" spans="1:85" ht="12.6" customHeight="1" x14ac:dyDescent="0.25">
      <c r="A246" s="219"/>
      <c r="B246" s="305"/>
      <c r="C246" s="306"/>
      <c r="D246" s="306"/>
      <c r="E246" s="306"/>
      <c r="F246" s="306"/>
      <c r="G246" s="306"/>
      <c r="H246" s="306"/>
      <c r="I246" s="306"/>
      <c r="J246" s="306"/>
      <c r="K246" s="306"/>
      <c r="L246" s="306"/>
      <c r="M246" s="306"/>
      <c r="N246" s="306"/>
      <c r="O246" s="306"/>
      <c r="P246" s="306"/>
      <c r="Q246" s="306"/>
      <c r="R246" s="306"/>
      <c r="S246" s="306"/>
      <c r="T246" s="307"/>
      <c r="U246" s="307"/>
      <c r="V246" s="307"/>
      <c r="W246" s="307"/>
      <c r="X246" s="307"/>
      <c r="Y246" s="308"/>
      <c r="Z246" s="39"/>
      <c r="AA246" s="17"/>
      <c r="AB246" s="17"/>
      <c r="AC246" s="17"/>
      <c r="AD246" s="244"/>
      <c r="AE246" s="244"/>
      <c r="AF246" s="244"/>
      <c r="AG246" s="244"/>
      <c r="AH246" s="244"/>
      <c r="AI246" s="244"/>
      <c r="AJ246" s="244"/>
      <c r="AK246" s="244"/>
      <c r="AL246" s="244"/>
      <c r="AM246" s="244"/>
      <c r="AN246" s="244"/>
      <c r="AO246" s="244"/>
      <c r="AP246" s="244"/>
      <c r="AQ246" s="244"/>
      <c r="AR246" s="244"/>
      <c r="AS246" s="17"/>
      <c r="AT246" s="17"/>
      <c r="AU246" s="17"/>
      <c r="AV246" s="17"/>
      <c r="AW246" s="17"/>
      <c r="AX246" s="15"/>
      <c r="AY246" s="15"/>
      <c r="BG246" s="2"/>
      <c r="BH246" s="2"/>
      <c r="BI246" s="2"/>
      <c r="BX246" s="5"/>
      <c r="BY246" s="5"/>
      <c r="BZ246" s="5"/>
      <c r="CA246" s="5"/>
      <c r="CB246" s="5"/>
      <c r="CC246" s="5"/>
      <c r="CD246" s="5"/>
      <c r="CE246" s="5"/>
      <c r="CF246" s="2"/>
      <c r="CG246" s="2"/>
    </row>
    <row r="247" spans="1:85" ht="12.6" customHeight="1" x14ac:dyDescent="0.25">
      <c r="A247" s="219"/>
      <c r="B247" s="309" t="s">
        <v>138</v>
      </c>
      <c r="C247" s="300"/>
      <c r="D247" s="300"/>
      <c r="E247" s="300"/>
      <c r="F247" s="300"/>
      <c r="G247" s="299"/>
      <c r="H247" s="299"/>
      <c r="I247" s="299"/>
      <c r="J247" s="300" t="s">
        <v>139</v>
      </c>
      <c r="K247" s="300"/>
      <c r="L247" s="300"/>
      <c r="M247" s="300"/>
      <c r="N247" s="300"/>
      <c r="O247" s="300"/>
      <c r="P247" s="116"/>
      <c r="Q247" s="116"/>
      <c r="R247" s="116"/>
      <c r="S247" s="301" t="s">
        <v>140</v>
      </c>
      <c r="T247" s="301"/>
      <c r="U247" s="301"/>
      <c r="V247" s="301"/>
      <c r="W247" s="116"/>
      <c r="X247" s="116"/>
      <c r="Y247" s="117"/>
      <c r="Z247" s="39"/>
      <c r="AA247" s="17"/>
      <c r="AB247" s="17"/>
      <c r="AC247" s="17"/>
      <c r="AD247" s="244"/>
      <c r="AE247" s="244"/>
      <c r="AF247" s="244"/>
      <c r="AG247" s="244"/>
      <c r="AH247" s="244"/>
      <c r="AI247" s="244"/>
      <c r="AJ247" s="244"/>
      <c r="AK247" s="244"/>
      <c r="AL247" s="244"/>
      <c r="AM247" s="244"/>
      <c r="AN247" s="244"/>
      <c r="AO247" s="244"/>
      <c r="AP247" s="244"/>
      <c r="AQ247" s="244"/>
      <c r="AR247" s="244"/>
      <c r="AS247" s="17"/>
      <c r="AT247" s="17"/>
      <c r="AU247" s="17"/>
      <c r="AV247" s="17"/>
      <c r="AW247" s="17"/>
      <c r="AX247" s="15"/>
      <c r="AY247" s="15"/>
      <c r="BG247" s="2"/>
      <c r="BH247" s="2"/>
      <c r="BI247" s="2"/>
      <c r="BX247" s="5"/>
      <c r="BY247" s="5"/>
      <c r="BZ247" s="5"/>
      <c r="CA247" s="5"/>
      <c r="CB247" s="5"/>
      <c r="CC247" s="5"/>
      <c r="CD247" s="5"/>
      <c r="CE247" s="5"/>
      <c r="CF247" s="2"/>
      <c r="CG247" s="2"/>
    </row>
    <row r="248" spans="1:85" ht="12.6" customHeight="1" x14ac:dyDescent="0.25">
      <c r="A248" s="219">
        <f t="shared" ref="A248" si="124">A245+1</f>
        <v>19</v>
      </c>
      <c r="B248" s="302" t="s">
        <v>49</v>
      </c>
      <c r="C248" s="303"/>
      <c r="D248" s="303"/>
      <c r="E248" s="303"/>
      <c r="F248" s="303"/>
      <c r="G248" s="303"/>
      <c r="H248" s="303"/>
      <c r="I248" s="303"/>
      <c r="J248" s="303"/>
      <c r="K248" s="303"/>
      <c r="L248" s="303"/>
      <c r="M248" s="303"/>
      <c r="N248" s="303" t="s">
        <v>49</v>
      </c>
      <c r="O248" s="303"/>
      <c r="P248" s="303"/>
      <c r="Q248" s="303"/>
      <c r="R248" s="303"/>
      <c r="S248" s="303"/>
      <c r="T248" s="303" t="s">
        <v>49</v>
      </c>
      <c r="U248" s="303"/>
      <c r="V248" s="303"/>
      <c r="W248" s="303"/>
      <c r="X248" s="303"/>
      <c r="Y248" s="304"/>
      <c r="Z248" s="39"/>
      <c r="AA248" s="17"/>
      <c r="AB248" s="17"/>
      <c r="AC248" s="17"/>
      <c r="AD248" s="244" t="str">
        <f t="shared" ref="AD248" si="125">IF(B248="-","",MAX(AD$181,AD235)+1)</f>
        <v/>
      </c>
      <c r="AE248" s="244" t="str">
        <f>IF(A248&gt;MAX($AD$67:$AD$114),"",VLOOKUP(VLOOKUP($A248,$AD$67:$AE$114,2,FALSE),Récap!$AE:$AK,5,FALSE))</f>
        <v/>
      </c>
      <c r="AF248" s="244" t="str">
        <f>IF(A248&gt;MAX($AD$67:$AD$114),"",VLOOKUP(VLOOKUP($A248,$AD$67:$AE$114,2,FALSE),Récap!$AE:$AK,6,FALSE))</f>
        <v/>
      </c>
      <c r="AG248" s="244" t="str">
        <f>IF(A248&gt;MAX($AD$67:$AD$114),"",VLOOKUP(VLOOKUP($A248,$AD$67:$AE$114,2,FALSE),Récap!$AE:$AK,7,FALSE))</f>
        <v/>
      </c>
      <c r="AH248" s="244"/>
      <c r="AI248" s="244" t="str">
        <f>IF(AE248="","",VLOOKUP(VLOOKUP($A248,$AD$67:$AE$114,2,FALSE),Récap!$AE:$AP,10,FALSE))</f>
        <v/>
      </c>
      <c r="AJ248" s="244" t="str">
        <f>IF(AF248="","",VLOOKUP(VLOOKUP($A248,$AD$67:$AE$114,2,FALSE),Récap!$AE:$AP,11,FALSE))</f>
        <v/>
      </c>
      <c r="AK248" s="244" t="str">
        <f>IF(AG248="","",VLOOKUP(VLOOKUP($A248,$AD$67:$AE$114,2,FALSE),Récap!$AE:$AP,11,FALSE))</f>
        <v/>
      </c>
      <c r="AL248" s="244"/>
      <c r="AM248" s="244" t="str">
        <f t="shared" ref="AM248" si="126">IF(B248="-","",B249)</f>
        <v/>
      </c>
      <c r="AN248" s="244" t="str">
        <f t="shared" ref="AN248" si="127">IF(B248="-","",G249)</f>
        <v/>
      </c>
      <c r="AO248" s="244" t="str">
        <f t="shared" ref="AO248" si="128">IF(B248="-","",P250)</f>
        <v/>
      </c>
      <c r="AP248" s="244" t="str">
        <f t="shared" ref="AP248" si="129">IF(B248="-","",W250)</f>
        <v/>
      </c>
      <c r="AQ248" s="244" t="str">
        <f t="shared" ref="AQ248" si="130">IF(B248="-","",G250)</f>
        <v/>
      </c>
      <c r="AR248" s="244" t="str">
        <f t="shared" ref="AR248" si="131">IF(AE248="","",L249&amp;" "&amp;P249&amp;" n° "&amp;T249)</f>
        <v/>
      </c>
      <c r="AS248" s="17"/>
      <c r="AT248" s="17"/>
      <c r="AU248" s="17"/>
      <c r="AV248" s="17"/>
      <c r="AW248" s="17"/>
      <c r="AX248" s="15"/>
      <c r="AY248" s="15"/>
      <c r="BG248" s="2"/>
      <c r="BH248" s="2"/>
      <c r="BI248" s="2"/>
      <c r="BX248" s="5"/>
      <c r="BY248" s="5"/>
      <c r="BZ248" s="5"/>
      <c r="CA248" s="5"/>
      <c r="CB248" s="5"/>
      <c r="CC248" s="5"/>
      <c r="CD248" s="5"/>
      <c r="CE248" s="5"/>
      <c r="CF248" s="2"/>
      <c r="CG248" s="2"/>
    </row>
    <row r="249" spans="1:85" ht="12.6" customHeight="1" x14ac:dyDescent="0.25">
      <c r="A249" s="219"/>
      <c r="B249" s="305"/>
      <c r="C249" s="306"/>
      <c r="D249" s="306"/>
      <c r="E249" s="306"/>
      <c r="F249" s="306"/>
      <c r="G249" s="306"/>
      <c r="H249" s="306"/>
      <c r="I249" s="306"/>
      <c r="J249" s="306"/>
      <c r="K249" s="306"/>
      <c r="L249" s="306"/>
      <c r="M249" s="306"/>
      <c r="N249" s="306"/>
      <c r="O249" s="306"/>
      <c r="P249" s="306"/>
      <c r="Q249" s="306"/>
      <c r="R249" s="306"/>
      <c r="S249" s="306"/>
      <c r="T249" s="307"/>
      <c r="U249" s="307"/>
      <c r="V249" s="307"/>
      <c r="W249" s="307"/>
      <c r="X249" s="307"/>
      <c r="Y249" s="308"/>
      <c r="Z249" s="39"/>
      <c r="AA249" s="17"/>
      <c r="AB249" s="17"/>
      <c r="AC249" s="17"/>
      <c r="AD249" s="244"/>
      <c r="AE249" s="244"/>
      <c r="AF249" s="244"/>
      <c r="AG249" s="244"/>
      <c r="AH249" s="244"/>
      <c r="AI249" s="244"/>
      <c r="AJ249" s="244"/>
      <c r="AK249" s="244"/>
      <c r="AL249" s="244"/>
      <c r="AM249" s="244"/>
      <c r="AN249" s="244"/>
      <c r="AO249" s="244"/>
      <c r="AP249" s="244"/>
      <c r="AQ249" s="244"/>
      <c r="AR249" s="244"/>
      <c r="AS249" s="17"/>
      <c r="AT249" s="17"/>
      <c r="AU249" s="17"/>
      <c r="AV249" s="17"/>
      <c r="AW249" s="17"/>
      <c r="AX249" s="15"/>
      <c r="AY249" s="15"/>
      <c r="BG249" s="2"/>
      <c r="BH249" s="2"/>
      <c r="BI249" s="2"/>
      <c r="BX249" s="5"/>
      <c r="BY249" s="5"/>
      <c r="BZ249" s="5"/>
      <c r="CA249" s="5"/>
      <c r="CB249" s="5"/>
      <c r="CC249" s="5"/>
      <c r="CD249" s="5"/>
      <c r="CE249" s="5"/>
      <c r="CF249" s="2"/>
      <c r="CG249" s="2"/>
    </row>
    <row r="250" spans="1:85" ht="12.6" customHeight="1" x14ac:dyDescent="0.25">
      <c r="A250" s="219"/>
      <c r="B250" s="309" t="s">
        <v>138</v>
      </c>
      <c r="C250" s="300"/>
      <c r="D250" s="300"/>
      <c r="E250" s="300"/>
      <c r="F250" s="300"/>
      <c r="G250" s="299"/>
      <c r="H250" s="299"/>
      <c r="I250" s="299"/>
      <c r="J250" s="300" t="s">
        <v>139</v>
      </c>
      <c r="K250" s="300"/>
      <c r="L250" s="300"/>
      <c r="M250" s="300"/>
      <c r="N250" s="300"/>
      <c r="O250" s="300"/>
      <c r="P250" s="116"/>
      <c r="Q250" s="116"/>
      <c r="R250" s="116"/>
      <c r="S250" s="301" t="s">
        <v>140</v>
      </c>
      <c r="T250" s="301"/>
      <c r="U250" s="301"/>
      <c r="V250" s="301"/>
      <c r="W250" s="116"/>
      <c r="X250" s="116"/>
      <c r="Y250" s="117"/>
      <c r="Z250" s="39"/>
      <c r="AA250" s="17"/>
      <c r="AB250" s="17"/>
      <c r="AC250" s="17"/>
      <c r="AD250" s="244"/>
      <c r="AE250" s="244"/>
      <c r="AF250" s="244"/>
      <c r="AG250" s="244"/>
      <c r="AH250" s="244"/>
      <c r="AI250" s="244"/>
      <c r="AJ250" s="244"/>
      <c r="AK250" s="244"/>
      <c r="AL250" s="244"/>
      <c r="AM250" s="244"/>
      <c r="AN250" s="244"/>
      <c r="AO250" s="244"/>
      <c r="AP250" s="244"/>
      <c r="AQ250" s="244"/>
      <c r="AR250" s="244"/>
      <c r="AS250" s="17"/>
      <c r="AT250" s="17"/>
      <c r="AU250" s="17"/>
      <c r="AV250" s="17"/>
      <c r="AW250" s="17"/>
      <c r="AX250" s="15"/>
      <c r="AY250" s="15"/>
      <c r="BG250" s="2"/>
      <c r="BH250" s="2"/>
      <c r="BI250" s="2"/>
      <c r="BX250" s="5"/>
      <c r="BY250" s="5"/>
      <c r="BZ250" s="5"/>
      <c r="CA250" s="5"/>
      <c r="CB250" s="5"/>
      <c r="CC250" s="5"/>
      <c r="CD250" s="5"/>
      <c r="CE250" s="5"/>
      <c r="CF250" s="2"/>
      <c r="CG250" s="2"/>
    </row>
    <row r="251" spans="1:85" ht="12.6" customHeight="1" x14ac:dyDescent="0.25">
      <c r="A251" s="219">
        <f t="shared" ref="A251" si="132">A248+1</f>
        <v>20</v>
      </c>
      <c r="B251" s="302" t="s">
        <v>49</v>
      </c>
      <c r="C251" s="303"/>
      <c r="D251" s="303"/>
      <c r="E251" s="303"/>
      <c r="F251" s="303"/>
      <c r="G251" s="303"/>
      <c r="H251" s="303"/>
      <c r="I251" s="303"/>
      <c r="J251" s="303"/>
      <c r="K251" s="303"/>
      <c r="L251" s="303"/>
      <c r="M251" s="303"/>
      <c r="N251" s="303" t="s">
        <v>49</v>
      </c>
      <c r="O251" s="303"/>
      <c r="P251" s="303"/>
      <c r="Q251" s="303"/>
      <c r="R251" s="303"/>
      <c r="S251" s="303"/>
      <c r="T251" s="303" t="s">
        <v>49</v>
      </c>
      <c r="U251" s="303"/>
      <c r="V251" s="303"/>
      <c r="W251" s="303"/>
      <c r="X251" s="303"/>
      <c r="Y251" s="304"/>
      <c r="Z251" s="39"/>
      <c r="AA251" s="17"/>
      <c r="AB251" s="17"/>
      <c r="AC251" s="17"/>
      <c r="AD251" s="244" t="str">
        <f t="shared" ref="AD251" si="133">IF(B251="-","",MAX(AD$181,AD238)+1)</f>
        <v/>
      </c>
      <c r="AE251" s="244" t="str">
        <f>IF(A251&gt;MAX($AD$67:$AD$114),"",VLOOKUP(VLOOKUP($A251,$AD$67:$AE$114,2,FALSE),Récap!$AE:$AK,5,FALSE))</f>
        <v/>
      </c>
      <c r="AF251" s="244" t="str">
        <f>IF(A251&gt;MAX($AD$67:$AD$114),"",VLOOKUP(VLOOKUP($A251,$AD$67:$AE$114,2,FALSE),Récap!$AE:$AK,6,FALSE))</f>
        <v/>
      </c>
      <c r="AG251" s="244" t="str">
        <f>IF(A251&gt;MAX($AD$67:$AD$114),"",VLOOKUP(VLOOKUP($A251,$AD$67:$AE$114,2,FALSE),Récap!$AE:$AK,7,FALSE))</f>
        <v/>
      </c>
      <c r="AH251" s="244"/>
      <c r="AI251" s="244" t="str">
        <f>IF(AE251="","",VLOOKUP(VLOOKUP($A251,$AD$67:$AE$114,2,FALSE),Récap!$AE:$AP,10,FALSE))</f>
        <v/>
      </c>
      <c r="AJ251" s="244" t="str">
        <f>IF(AF251="","",VLOOKUP(VLOOKUP($A251,$AD$67:$AE$114,2,FALSE),Récap!$AE:$AP,11,FALSE))</f>
        <v/>
      </c>
      <c r="AK251" s="244" t="str">
        <f>IF(AG251="","",VLOOKUP(VLOOKUP($A251,$AD$67:$AE$114,2,FALSE),Récap!$AE:$AP,11,FALSE))</f>
        <v/>
      </c>
      <c r="AL251" s="244"/>
      <c r="AM251" s="244" t="str">
        <f t="shared" ref="AM251" si="134">IF(B251="-","",B252)</f>
        <v/>
      </c>
      <c r="AN251" s="244" t="str">
        <f t="shared" ref="AN251" si="135">IF(B251="-","",G252)</f>
        <v/>
      </c>
      <c r="AO251" s="244" t="str">
        <f t="shared" ref="AO251" si="136">IF(B251="-","",P253)</f>
        <v/>
      </c>
      <c r="AP251" s="244" t="str">
        <f t="shared" ref="AP251" si="137">IF(B251="-","",W253)</f>
        <v/>
      </c>
      <c r="AQ251" s="244" t="str">
        <f t="shared" ref="AQ251" si="138">IF(B251="-","",G253)</f>
        <v/>
      </c>
      <c r="AR251" s="244" t="str">
        <f t="shared" ref="AR251" si="139">IF(AE251="","",L252&amp;" "&amp;P252&amp;" n° "&amp;T252)</f>
        <v/>
      </c>
      <c r="AS251" s="17"/>
      <c r="AT251" s="17"/>
      <c r="AU251" s="17"/>
      <c r="AV251" s="17"/>
      <c r="AW251" s="17"/>
      <c r="AX251" s="15"/>
      <c r="AY251" s="15"/>
      <c r="BG251" s="2"/>
      <c r="BH251" s="2"/>
      <c r="BI251" s="2"/>
      <c r="BX251" s="5"/>
      <c r="BY251" s="5"/>
      <c r="BZ251" s="5"/>
      <c r="CA251" s="5"/>
      <c r="CB251" s="5"/>
      <c r="CC251" s="5"/>
      <c r="CD251" s="5"/>
      <c r="CE251" s="5"/>
      <c r="CF251" s="2"/>
      <c r="CG251" s="2"/>
    </row>
    <row r="252" spans="1:85" ht="12.6" customHeight="1" x14ac:dyDescent="0.25">
      <c r="A252" s="219"/>
      <c r="B252" s="305"/>
      <c r="C252" s="306"/>
      <c r="D252" s="306"/>
      <c r="E252" s="306"/>
      <c r="F252" s="306"/>
      <c r="G252" s="306"/>
      <c r="H252" s="306"/>
      <c r="I252" s="306"/>
      <c r="J252" s="306"/>
      <c r="K252" s="306"/>
      <c r="L252" s="306"/>
      <c r="M252" s="306"/>
      <c r="N252" s="306"/>
      <c r="O252" s="306"/>
      <c r="P252" s="306"/>
      <c r="Q252" s="306"/>
      <c r="R252" s="306"/>
      <c r="S252" s="306"/>
      <c r="T252" s="307"/>
      <c r="U252" s="307"/>
      <c r="V252" s="307"/>
      <c r="W252" s="307"/>
      <c r="X252" s="307"/>
      <c r="Y252" s="308"/>
      <c r="Z252" s="39"/>
      <c r="AA252" s="17"/>
      <c r="AB252" s="17"/>
      <c r="AC252" s="17"/>
      <c r="AD252" s="244"/>
      <c r="AE252" s="244"/>
      <c r="AF252" s="244"/>
      <c r="AG252" s="244"/>
      <c r="AH252" s="244"/>
      <c r="AI252" s="244"/>
      <c r="AJ252" s="244"/>
      <c r="AK252" s="244"/>
      <c r="AL252" s="244"/>
      <c r="AM252" s="244"/>
      <c r="AN252" s="244"/>
      <c r="AO252" s="244"/>
      <c r="AP252" s="244"/>
      <c r="AQ252" s="244"/>
      <c r="AR252" s="244"/>
      <c r="AS252" s="17"/>
      <c r="AT252" s="17"/>
      <c r="AU252" s="17"/>
      <c r="AV252" s="17"/>
      <c r="AW252" s="17"/>
      <c r="AX252" s="15"/>
      <c r="AY252" s="15"/>
      <c r="BG252" s="2"/>
      <c r="BH252" s="2"/>
      <c r="BI252" s="2"/>
      <c r="BX252" s="5"/>
      <c r="BY252" s="5"/>
      <c r="BZ252" s="5"/>
      <c r="CA252" s="5"/>
      <c r="CB252" s="5"/>
      <c r="CC252" s="5"/>
      <c r="CD252" s="5"/>
      <c r="CE252" s="5"/>
      <c r="CF252" s="2"/>
      <c r="CG252" s="2"/>
    </row>
    <row r="253" spans="1:85" ht="12.6" customHeight="1" x14ac:dyDescent="0.25">
      <c r="A253" s="219"/>
      <c r="B253" s="309" t="s">
        <v>138</v>
      </c>
      <c r="C253" s="300"/>
      <c r="D253" s="300"/>
      <c r="E253" s="300"/>
      <c r="F253" s="300"/>
      <c r="G253" s="299"/>
      <c r="H253" s="299"/>
      <c r="I253" s="299"/>
      <c r="J253" s="300" t="s">
        <v>139</v>
      </c>
      <c r="K253" s="300"/>
      <c r="L253" s="300"/>
      <c r="M253" s="300"/>
      <c r="N253" s="300"/>
      <c r="O253" s="300"/>
      <c r="P253" s="116"/>
      <c r="Q253" s="116"/>
      <c r="R253" s="116"/>
      <c r="S253" s="301" t="s">
        <v>140</v>
      </c>
      <c r="T253" s="301"/>
      <c r="U253" s="301"/>
      <c r="V253" s="301"/>
      <c r="W253" s="116"/>
      <c r="X253" s="116"/>
      <c r="Y253" s="117"/>
      <c r="Z253" s="39"/>
      <c r="AA253" s="17"/>
      <c r="AB253" s="17"/>
      <c r="AC253" s="17"/>
      <c r="AD253" s="244"/>
      <c r="AE253" s="244"/>
      <c r="AF253" s="244"/>
      <c r="AG253" s="244"/>
      <c r="AH253" s="244"/>
      <c r="AI253" s="244"/>
      <c r="AJ253" s="244"/>
      <c r="AK253" s="244"/>
      <c r="AL253" s="244"/>
      <c r="AM253" s="244"/>
      <c r="AN253" s="244"/>
      <c r="AO253" s="244"/>
      <c r="AP253" s="244"/>
      <c r="AQ253" s="244"/>
      <c r="AR253" s="244"/>
      <c r="AS253" s="17"/>
      <c r="AT253" s="17"/>
      <c r="AU253" s="17"/>
      <c r="AV253" s="17"/>
      <c r="AW253" s="17"/>
      <c r="AX253" s="15"/>
      <c r="AY253" s="15"/>
      <c r="BG253" s="2"/>
      <c r="BH253" s="2"/>
      <c r="BI253" s="2"/>
      <c r="BX253" s="5"/>
      <c r="BY253" s="5"/>
      <c r="BZ253" s="5"/>
      <c r="CA253" s="5"/>
      <c r="CB253" s="5"/>
      <c r="CC253" s="5"/>
      <c r="CD253" s="5"/>
      <c r="CE253" s="5"/>
      <c r="CF253" s="2"/>
      <c r="CG253" s="2"/>
    </row>
    <row r="254" spans="1:85" ht="12.6" customHeight="1" x14ac:dyDescent="0.25">
      <c r="A254" s="219">
        <f t="shared" ref="A254" si="140">A251+1</f>
        <v>21</v>
      </c>
      <c r="B254" s="302" t="s">
        <v>49</v>
      </c>
      <c r="C254" s="303"/>
      <c r="D254" s="303"/>
      <c r="E254" s="303"/>
      <c r="F254" s="303"/>
      <c r="G254" s="303"/>
      <c r="H254" s="303"/>
      <c r="I254" s="303"/>
      <c r="J254" s="303"/>
      <c r="K254" s="303"/>
      <c r="L254" s="303"/>
      <c r="M254" s="303"/>
      <c r="N254" s="303" t="s">
        <v>49</v>
      </c>
      <c r="O254" s="303"/>
      <c r="P254" s="303"/>
      <c r="Q254" s="303"/>
      <c r="R254" s="303"/>
      <c r="S254" s="303"/>
      <c r="T254" s="303" t="s">
        <v>49</v>
      </c>
      <c r="U254" s="303"/>
      <c r="V254" s="303"/>
      <c r="W254" s="303"/>
      <c r="X254" s="303"/>
      <c r="Y254" s="304"/>
      <c r="Z254" s="39"/>
      <c r="AA254" s="17"/>
      <c r="AB254" s="17"/>
      <c r="AC254" s="17"/>
      <c r="AD254" s="244" t="str">
        <f t="shared" ref="AD254" si="141">IF(B254="-","",MAX(AD$181,AD241)+1)</f>
        <v/>
      </c>
      <c r="AE254" s="244" t="str">
        <f>IF(A254&gt;MAX($AD$67:$AD$114),"",VLOOKUP(VLOOKUP($A254,$AD$67:$AE$114,2,FALSE),Récap!$AE:$AK,5,FALSE))</f>
        <v/>
      </c>
      <c r="AF254" s="244" t="str">
        <f>IF(A254&gt;MAX($AD$67:$AD$114),"",VLOOKUP(VLOOKUP($A254,$AD$67:$AE$114,2,FALSE),Récap!$AE:$AK,6,FALSE))</f>
        <v/>
      </c>
      <c r="AG254" s="244" t="str">
        <f>IF(A254&gt;MAX($AD$67:$AD$114),"",VLOOKUP(VLOOKUP($A254,$AD$67:$AE$114,2,FALSE),Récap!$AE:$AK,7,FALSE))</f>
        <v/>
      </c>
      <c r="AH254" s="244"/>
      <c r="AI254" s="244" t="str">
        <f>IF(AE254="","",VLOOKUP(VLOOKUP($A254,$AD$67:$AE$114,2,FALSE),Récap!$AE:$AP,10,FALSE))</f>
        <v/>
      </c>
      <c r="AJ254" s="244" t="str">
        <f>IF(AF254="","",VLOOKUP(VLOOKUP($A254,$AD$67:$AE$114,2,FALSE),Récap!$AE:$AP,11,FALSE))</f>
        <v/>
      </c>
      <c r="AK254" s="244" t="str">
        <f>IF(AG254="","",VLOOKUP(VLOOKUP($A254,$AD$67:$AE$114,2,FALSE),Récap!$AE:$AP,11,FALSE))</f>
        <v/>
      </c>
      <c r="AL254" s="244"/>
      <c r="AM254" s="244" t="str">
        <f t="shared" ref="AM254" si="142">IF(B254="-","",B255)</f>
        <v/>
      </c>
      <c r="AN254" s="244" t="str">
        <f t="shared" ref="AN254" si="143">IF(B254="-","",G255)</f>
        <v/>
      </c>
      <c r="AO254" s="244" t="str">
        <f t="shared" ref="AO254" si="144">IF(B254="-","",P256)</f>
        <v/>
      </c>
      <c r="AP254" s="244" t="str">
        <f t="shared" ref="AP254" si="145">IF(B254="-","",W256)</f>
        <v/>
      </c>
      <c r="AQ254" s="244" t="str">
        <f t="shared" ref="AQ254" si="146">IF(B254="-","",G256)</f>
        <v/>
      </c>
      <c r="AR254" s="244" t="str">
        <f t="shared" ref="AR254" si="147">IF(AE254="","",L255&amp;" "&amp;P255&amp;" n° "&amp;T255)</f>
        <v/>
      </c>
      <c r="AS254" s="17"/>
      <c r="AT254" s="17"/>
      <c r="AU254" s="17"/>
      <c r="AV254" s="17"/>
      <c r="AW254" s="17"/>
      <c r="AX254" s="15"/>
      <c r="AY254" s="15"/>
      <c r="BG254" s="2"/>
      <c r="BH254" s="2"/>
      <c r="BI254" s="2"/>
      <c r="BX254" s="5"/>
      <c r="BY254" s="5"/>
      <c r="BZ254" s="5"/>
      <c r="CA254" s="5"/>
      <c r="CB254" s="5"/>
      <c r="CC254" s="5"/>
      <c r="CD254" s="5"/>
      <c r="CE254" s="5"/>
      <c r="CF254" s="2"/>
      <c r="CG254" s="2"/>
    </row>
    <row r="255" spans="1:85" ht="12.6" customHeight="1" x14ac:dyDescent="0.25">
      <c r="A255" s="219"/>
      <c r="B255" s="305"/>
      <c r="C255" s="306"/>
      <c r="D255" s="306"/>
      <c r="E255" s="306"/>
      <c r="F255" s="306"/>
      <c r="G255" s="306"/>
      <c r="H255" s="306"/>
      <c r="I255" s="306"/>
      <c r="J255" s="306"/>
      <c r="K255" s="306"/>
      <c r="L255" s="306"/>
      <c r="M255" s="306"/>
      <c r="N255" s="306"/>
      <c r="O255" s="306"/>
      <c r="P255" s="306"/>
      <c r="Q255" s="306"/>
      <c r="R255" s="306"/>
      <c r="S255" s="306"/>
      <c r="T255" s="307"/>
      <c r="U255" s="307"/>
      <c r="V255" s="307"/>
      <c r="W255" s="307"/>
      <c r="X255" s="307"/>
      <c r="Y255" s="308"/>
      <c r="Z255" s="39"/>
      <c r="AA255" s="17"/>
      <c r="AB255" s="17"/>
      <c r="AC255" s="17"/>
      <c r="AD255" s="244"/>
      <c r="AE255" s="244"/>
      <c r="AF255" s="244"/>
      <c r="AG255" s="244"/>
      <c r="AH255" s="244"/>
      <c r="AI255" s="244"/>
      <c r="AJ255" s="244"/>
      <c r="AK255" s="244"/>
      <c r="AL255" s="244"/>
      <c r="AM255" s="244"/>
      <c r="AN255" s="244"/>
      <c r="AO255" s="244"/>
      <c r="AP255" s="244"/>
      <c r="AQ255" s="244"/>
      <c r="AR255" s="244"/>
      <c r="AS255" s="17"/>
      <c r="AT255" s="17"/>
      <c r="AU255" s="17"/>
      <c r="AV255" s="17"/>
      <c r="AW255" s="17"/>
      <c r="AX255" s="15"/>
      <c r="AY255" s="15"/>
      <c r="BG255" s="2"/>
      <c r="BH255" s="2"/>
      <c r="BI255" s="2"/>
      <c r="BX255" s="5"/>
      <c r="BY255" s="5"/>
      <c r="BZ255" s="5"/>
      <c r="CA255" s="5"/>
      <c r="CB255" s="5"/>
      <c r="CC255" s="5"/>
      <c r="CD255" s="5"/>
      <c r="CE255" s="5"/>
      <c r="CF255" s="2"/>
      <c r="CG255" s="2"/>
    </row>
    <row r="256" spans="1:85" ht="12.6" customHeight="1" x14ac:dyDescent="0.25">
      <c r="A256" s="219"/>
      <c r="B256" s="309" t="s">
        <v>138</v>
      </c>
      <c r="C256" s="300"/>
      <c r="D256" s="300"/>
      <c r="E256" s="300"/>
      <c r="F256" s="300"/>
      <c r="G256" s="299"/>
      <c r="H256" s="299"/>
      <c r="I256" s="299"/>
      <c r="J256" s="300" t="s">
        <v>139</v>
      </c>
      <c r="K256" s="300"/>
      <c r="L256" s="300"/>
      <c r="M256" s="300"/>
      <c r="N256" s="300"/>
      <c r="O256" s="300"/>
      <c r="P256" s="116"/>
      <c r="Q256" s="116"/>
      <c r="R256" s="116"/>
      <c r="S256" s="301" t="s">
        <v>140</v>
      </c>
      <c r="T256" s="301"/>
      <c r="U256" s="301"/>
      <c r="V256" s="301"/>
      <c r="W256" s="116"/>
      <c r="X256" s="116"/>
      <c r="Y256" s="117"/>
      <c r="Z256" s="39"/>
      <c r="AA256" s="17"/>
      <c r="AB256" s="17"/>
      <c r="AC256" s="17"/>
      <c r="AD256" s="244"/>
      <c r="AE256" s="244"/>
      <c r="AF256" s="244"/>
      <c r="AG256" s="244"/>
      <c r="AH256" s="244"/>
      <c r="AI256" s="244"/>
      <c r="AJ256" s="244"/>
      <c r="AK256" s="244"/>
      <c r="AL256" s="244"/>
      <c r="AM256" s="244"/>
      <c r="AN256" s="244"/>
      <c r="AO256" s="244"/>
      <c r="AP256" s="244"/>
      <c r="AQ256" s="244"/>
      <c r="AR256" s="244"/>
      <c r="AS256" s="17"/>
      <c r="AT256" s="17"/>
      <c r="AU256" s="17"/>
      <c r="AV256" s="17"/>
      <c r="AW256" s="17"/>
      <c r="AX256" s="15"/>
      <c r="AY256" s="15"/>
      <c r="BG256" s="2"/>
      <c r="BH256" s="2"/>
      <c r="BI256" s="2"/>
      <c r="BX256" s="5"/>
      <c r="BY256" s="5"/>
      <c r="BZ256" s="5"/>
      <c r="CA256" s="5"/>
      <c r="CB256" s="5"/>
      <c r="CC256" s="5"/>
      <c r="CD256" s="5"/>
      <c r="CE256" s="5"/>
      <c r="CF256" s="2"/>
      <c r="CG256" s="2"/>
    </row>
    <row r="257" spans="1:85" ht="12.6" customHeight="1" x14ac:dyDescent="0.25">
      <c r="A257" s="219">
        <f t="shared" ref="A257" si="148">A254+1</f>
        <v>22</v>
      </c>
      <c r="B257" s="302" t="s">
        <v>49</v>
      </c>
      <c r="C257" s="303"/>
      <c r="D257" s="303"/>
      <c r="E257" s="303"/>
      <c r="F257" s="303"/>
      <c r="G257" s="303"/>
      <c r="H257" s="303"/>
      <c r="I257" s="303"/>
      <c r="J257" s="303"/>
      <c r="K257" s="303"/>
      <c r="L257" s="303"/>
      <c r="M257" s="303"/>
      <c r="N257" s="303" t="s">
        <v>49</v>
      </c>
      <c r="O257" s="303"/>
      <c r="P257" s="303"/>
      <c r="Q257" s="303"/>
      <c r="R257" s="303"/>
      <c r="S257" s="303"/>
      <c r="T257" s="303" t="s">
        <v>49</v>
      </c>
      <c r="U257" s="303"/>
      <c r="V257" s="303"/>
      <c r="W257" s="303"/>
      <c r="X257" s="303"/>
      <c r="Y257" s="304"/>
      <c r="Z257" s="39"/>
      <c r="AA257" s="17"/>
      <c r="AB257" s="17"/>
      <c r="AC257" s="17"/>
      <c r="AD257" s="244" t="str">
        <f t="shared" ref="AD257" si="149">IF(B257="-","",MAX(AD$181,AD244)+1)</f>
        <v/>
      </c>
      <c r="AE257" s="244" t="str">
        <f>IF(A257&gt;MAX($AD$67:$AD$114),"",VLOOKUP(VLOOKUP($A257,$AD$67:$AE$114,2,FALSE),Récap!$AE:$AK,5,FALSE))</f>
        <v/>
      </c>
      <c r="AF257" s="244" t="str">
        <f>IF(A257&gt;MAX($AD$67:$AD$114),"",VLOOKUP(VLOOKUP($A257,$AD$67:$AE$114,2,FALSE),Récap!$AE:$AK,6,FALSE))</f>
        <v/>
      </c>
      <c r="AG257" s="244" t="str">
        <f>IF(A257&gt;MAX($AD$67:$AD$114),"",VLOOKUP(VLOOKUP($A257,$AD$67:$AE$114,2,FALSE),Récap!$AE:$AK,7,FALSE))</f>
        <v/>
      </c>
      <c r="AH257" s="244"/>
      <c r="AI257" s="244" t="str">
        <f>IF(AE257="","",VLOOKUP(VLOOKUP($A257,$AD$67:$AE$114,2,FALSE),Récap!$AE:$AP,10,FALSE))</f>
        <v/>
      </c>
      <c r="AJ257" s="244" t="str">
        <f>IF(AF257="","",VLOOKUP(VLOOKUP($A257,$AD$67:$AE$114,2,FALSE),Récap!$AE:$AP,11,FALSE))</f>
        <v/>
      </c>
      <c r="AK257" s="244" t="str">
        <f>IF(AG257="","",VLOOKUP(VLOOKUP($A257,$AD$67:$AE$114,2,FALSE),Récap!$AE:$AP,11,FALSE))</f>
        <v/>
      </c>
      <c r="AL257" s="244"/>
      <c r="AM257" s="244" t="str">
        <f t="shared" ref="AM257" si="150">IF(B257="-","",B258)</f>
        <v/>
      </c>
      <c r="AN257" s="244" t="str">
        <f t="shared" ref="AN257" si="151">IF(B257="-","",G258)</f>
        <v/>
      </c>
      <c r="AO257" s="244" t="str">
        <f t="shared" ref="AO257" si="152">IF(B257="-","",P259)</f>
        <v/>
      </c>
      <c r="AP257" s="244" t="str">
        <f t="shared" ref="AP257" si="153">IF(B257="-","",W259)</f>
        <v/>
      </c>
      <c r="AQ257" s="244" t="str">
        <f t="shared" ref="AQ257" si="154">IF(B257="-","",G259)</f>
        <v/>
      </c>
      <c r="AR257" s="244" t="str">
        <f t="shared" ref="AR257" si="155">IF(AE257="","",L258&amp;" "&amp;P258&amp;" n° "&amp;T258)</f>
        <v/>
      </c>
      <c r="AS257" s="17"/>
      <c r="AT257" s="17"/>
      <c r="AU257" s="17"/>
      <c r="AV257" s="17"/>
      <c r="AW257" s="17"/>
      <c r="AX257" s="15"/>
      <c r="AY257" s="15"/>
      <c r="BG257" s="2"/>
      <c r="BH257" s="2"/>
      <c r="BI257" s="2"/>
      <c r="BX257" s="5"/>
      <c r="BY257" s="5"/>
      <c r="BZ257" s="5"/>
      <c r="CA257" s="5"/>
      <c r="CB257" s="5"/>
      <c r="CC257" s="5"/>
      <c r="CD257" s="5"/>
      <c r="CE257" s="5"/>
      <c r="CF257" s="2"/>
      <c r="CG257" s="2"/>
    </row>
    <row r="258" spans="1:85" ht="12.6" customHeight="1" x14ac:dyDescent="0.25">
      <c r="A258" s="219"/>
      <c r="B258" s="305"/>
      <c r="C258" s="306"/>
      <c r="D258" s="306"/>
      <c r="E258" s="306"/>
      <c r="F258" s="306"/>
      <c r="G258" s="306"/>
      <c r="H258" s="306"/>
      <c r="I258" s="306"/>
      <c r="J258" s="306"/>
      <c r="K258" s="306"/>
      <c r="L258" s="306"/>
      <c r="M258" s="306"/>
      <c r="N258" s="306"/>
      <c r="O258" s="306"/>
      <c r="P258" s="306"/>
      <c r="Q258" s="306"/>
      <c r="R258" s="306"/>
      <c r="S258" s="306"/>
      <c r="T258" s="307"/>
      <c r="U258" s="307"/>
      <c r="V258" s="307"/>
      <c r="W258" s="307"/>
      <c r="X258" s="307"/>
      <c r="Y258" s="308"/>
      <c r="Z258" s="39"/>
      <c r="AA258" s="17"/>
      <c r="AB258" s="17"/>
      <c r="AC258" s="17"/>
      <c r="AD258" s="244"/>
      <c r="AE258" s="244"/>
      <c r="AF258" s="244"/>
      <c r="AG258" s="244"/>
      <c r="AH258" s="244"/>
      <c r="AI258" s="244"/>
      <c r="AJ258" s="244"/>
      <c r="AK258" s="244"/>
      <c r="AL258" s="244"/>
      <c r="AM258" s="244"/>
      <c r="AN258" s="244"/>
      <c r="AO258" s="244"/>
      <c r="AP258" s="244"/>
      <c r="AQ258" s="244"/>
      <c r="AR258" s="244"/>
      <c r="AS258" s="17"/>
      <c r="AT258" s="17"/>
      <c r="AU258" s="17"/>
      <c r="AV258" s="17"/>
      <c r="AW258" s="17"/>
      <c r="AX258" s="15"/>
      <c r="AY258" s="15"/>
      <c r="BG258" s="2"/>
      <c r="BH258" s="2"/>
      <c r="BI258" s="2"/>
      <c r="BX258" s="5"/>
      <c r="BY258" s="5"/>
      <c r="BZ258" s="5"/>
      <c r="CA258" s="5"/>
      <c r="CB258" s="5"/>
      <c r="CC258" s="5"/>
      <c r="CD258" s="5"/>
      <c r="CE258" s="5"/>
      <c r="CF258" s="2"/>
      <c r="CG258" s="2"/>
    </row>
    <row r="259" spans="1:85" ht="12.6" customHeight="1" x14ac:dyDescent="0.25">
      <c r="A259" s="219"/>
      <c r="B259" s="309" t="s">
        <v>138</v>
      </c>
      <c r="C259" s="300"/>
      <c r="D259" s="300"/>
      <c r="E259" s="300"/>
      <c r="F259" s="300"/>
      <c r="G259" s="299"/>
      <c r="H259" s="299"/>
      <c r="I259" s="299"/>
      <c r="J259" s="300" t="s">
        <v>139</v>
      </c>
      <c r="K259" s="300"/>
      <c r="L259" s="300"/>
      <c r="M259" s="300"/>
      <c r="N259" s="300"/>
      <c r="O259" s="300"/>
      <c r="P259" s="116"/>
      <c r="Q259" s="116"/>
      <c r="R259" s="116"/>
      <c r="S259" s="301" t="s">
        <v>140</v>
      </c>
      <c r="T259" s="301"/>
      <c r="U259" s="301"/>
      <c r="V259" s="301"/>
      <c r="W259" s="116"/>
      <c r="X259" s="116"/>
      <c r="Y259" s="117"/>
      <c r="Z259" s="39"/>
      <c r="AA259" s="17"/>
      <c r="AB259" s="17"/>
      <c r="AC259" s="17"/>
      <c r="AD259" s="244"/>
      <c r="AE259" s="244"/>
      <c r="AF259" s="244"/>
      <c r="AG259" s="244"/>
      <c r="AH259" s="244"/>
      <c r="AI259" s="244"/>
      <c r="AJ259" s="244"/>
      <c r="AK259" s="244"/>
      <c r="AL259" s="244"/>
      <c r="AM259" s="244"/>
      <c r="AN259" s="244"/>
      <c r="AO259" s="244"/>
      <c r="AP259" s="244"/>
      <c r="AQ259" s="244"/>
      <c r="AR259" s="244"/>
      <c r="AS259" s="17"/>
      <c r="AT259" s="17"/>
      <c r="AU259" s="17"/>
      <c r="AV259" s="17"/>
      <c r="AW259" s="17"/>
      <c r="AX259" s="15"/>
      <c r="AY259" s="15"/>
      <c r="BG259" s="2"/>
      <c r="BH259" s="2"/>
      <c r="BI259" s="2"/>
      <c r="BX259" s="5"/>
      <c r="BY259" s="5"/>
      <c r="BZ259" s="5"/>
      <c r="CA259" s="5"/>
      <c r="CB259" s="5"/>
      <c r="CC259" s="5"/>
      <c r="CD259" s="5"/>
      <c r="CE259" s="5"/>
      <c r="CF259" s="2"/>
      <c r="CG259" s="2"/>
    </row>
    <row r="260" spans="1:85" ht="12.6" customHeight="1" x14ac:dyDescent="0.25">
      <c r="A260" s="219">
        <f t="shared" ref="A260" si="156">A257+1</f>
        <v>23</v>
      </c>
      <c r="B260" s="302" t="s">
        <v>49</v>
      </c>
      <c r="C260" s="303"/>
      <c r="D260" s="303"/>
      <c r="E260" s="303"/>
      <c r="F260" s="303"/>
      <c r="G260" s="303"/>
      <c r="H260" s="303"/>
      <c r="I260" s="303"/>
      <c r="J260" s="303"/>
      <c r="K260" s="303"/>
      <c r="L260" s="303"/>
      <c r="M260" s="303"/>
      <c r="N260" s="303" t="s">
        <v>49</v>
      </c>
      <c r="O260" s="303"/>
      <c r="P260" s="303"/>
      <c r="Q260" s="303"/>
      <c r="R260" s="303"/>
      <c r="S260" s="303"/>
      <c r="T260" s="303" t="s">
        <v>49</v>
      </c>
      <c r="U260" s="303"/>
      <c r="V260" s="303"/>
      <c r="W260" s="303"/>
      <c r="X260" s="303"/>
      <c r="Y260" s="304"/>
      <c r="Z260" s="39"/>
      <c r="AA260" s="17"/>
      <c r="AB260" s="17"/>
      <c r="AC260" s="17"/>
      <c r="AD260" s="244" t="str">
        <f t="shared" ref="AD260" si="157">IF(B260="-","",MAX(AD$181,AD247)+1)</f>
        <v/>
      </c>
      <c r="AE260" s="244" t="str">
        <f>IF(A260&gt;MAX($AD$67:$AD$114),"",VLOOKUP(VLOOKUP($A260,$AD$67:$AE$114,2,FALSE),Récap!$AE:$AK,5,FALSE))</f>
        <v/>
      </c>
      <c r="AF260" s="244" t="str">
        <f>IF(A260&gt;MAX($AD$67:$AD$114),"",VLOOKUP(VLOOKUP($A260,$AD$67:$AE$114,2,FALSE),Récap!$AE:$AK,6,FALSE))</f>
        <v/>
      </c>
      <c r="AG260" s="244" t="str">
        <f>IF(A260&gt;MAX($AD$67:$AD$114),"",VLOOKUP(VLOOKUP($A260,$AD$67:$AE$114,2,FALSE),Récap!$AE:$AK,7,FALSE))</f>
        <v/>
      </c>
      <c r="AH260" s="244"/>
      <c r="AI260" s="244" t="str">
        <f>IF(AE260="","",VLOOKUP(VLOOKUP($A260,$AD$67:$AE$114,2,FALSE),Récap!$AE:$AP,10,FALSE))</f>
        <v/>
      </c>
      <c r="AJ260" s="244" t="str">
        <f>IF(AF260="","",VLOOKUP(VLOOKUP($A260,$AD$67:$AE$114,2,FALSE),Récap!$AE:$AP,11,FALSE))</f>
        <v/>
      </c>
      <c r="AK260" s="244" t="str">
        <f>IF(AG260="","",VLOOKUP(VLOOKUP($A260,$AD$67:$AE$114,2,FALSE),Récap!$AE:$AP,11,FALSE))</f>
        <v/>
      </c>
      <c r="AL260" s="244"/>
      <c r="AM260" s="244" t="str">
        <f t="shared" ref="AM260" si="158">IF(B260="-","",B261)</f>
        <v/>
      </c>
      <c r="AN260" s="244" t="str">
        <f t="shared" ref="AN260" si="159">IF(B260="-","",G261)</f>
        <v/>
      </c>
      <c r="AO260" s="244" t="str">
        <f t="shared" ref="AO260" si="160">IF(B260="-","",P262)</f>
        <v/>
      </c>
      <c r="AP260" s="244" t="str">
        <f t="shared" ref="AP260" si="161">IF(B260="-","",W262)</f>
        <v/>
      </c>
      <c r="AQ260" s="244" t="str">
        <f t="shared" ref="AQ260" si="162">IF(B260="-","",G262)</f>
        <v/>
      </c>
      <c r="AR260" s="244" t="str">
        <f t="shared" ref="AR260" si="163">IF(AE260="","",L261&amp;" "&amp;P261&amp;" n° "&amp;T261)</f>
        <v/>
      </c>
      <c r="AS260" s="17"/>
      <c r="AT260" s="17"/>
      <c r="AU260" s="17"/>
      <c r="AV260" s="17"/>
      <c r="AW260" s="17"/>
      <c r="AX260" s="15"/>
      <c r="AY260" s="15"/>
      <c r="BG260" s="2"/>
      <c r="BH260" s="2"/>
      <c r="BI260" s="2"/>
      <c r="BX260" s="5"/>
      <c r="BY260" s="5"/>
      <c r="BZ260" s="5"/>
      <c r="CA260" s="5"/>
      <c r="CB260" s="5"/>
      <c r="CC260" s="5"/>
      <c r="CD260" s="5"/>
      <c r="CE260" s="5"/>
      <c r="CF260" s="2"/>
      <c r="CG260" s="2"/>
    </row>
    <row r="261" spans="1:85" ht="12.6" customHeight="1" x14ac:dyDescent="0.25">
      <c r="A261" s="219"/>
      <c r="B261" s="305"/>
      <c r="C261" s="306"/>
      <c r="D261" s="306"/>
      <c r="E261" s="306"/>
      <c r="F261" s="306"/>
      <c r="G261" s="306"/>
      <c r="H261" s="306"/>
      <c r="I261" s="306"/>
      <c r="J261" s="306"/>
      <c r="K261" s="306"/>
      <c r="L261" s="306"/>
      <c r="M261" s="306"/>
      <c r="N261" s="306"/>
      <c r="O261" s="306"/>
      <c r="P261" s="306"/>
      <c r="Q261" s="306"/>
      <c r="R261" s="306"/>
      <c r="S261" s="306"/>
      <c r="T261" s="307"/>
      <c r="U261" s="307"/>
      <c r="V261" s="307"/>
      <c r="W261" s="307"/>
      <c r="X261" s="307"/>
      <c r="Y261" s="308"/>
      <c r="Z261" s="39"/>
      <c r="AA261" s="17"/>
      <c r="AB261" s="17"/>
      <c r="AC261" s="17"/>
      <c r="AD261" s="244"/>
      <c r="AE261" s="244"/>
      <c r="AF261" s="244"/>
      <c r="AG261" s="244"/>
      <c r="AH261" s="244"/>
      <c r="AI261" s="244"/>
      <c r="AJ261" s="244"/>
      <c r="AK261" s="244"/>
      <c r="AL261" s="244"/>
      <c r="AM261" s="244"/>
      <c r="AN261" s="244"/>
      <c r="AO261" s="244"/>
      <c r="AP261" s="244"/>
      <c r="AQ261" s="244"/>
      <c r="AR261" s="244"/>
      <c r="AS261" s="17"/>
      <c r="AT261" s="17"/>
      <c r="AU261" s="17"/>
      <c r="AV261" s="17"/>
      <c r="AW261" s="17"/>
      <c r="AX261" s="15"/>
      <c r="AY261" s="15"/>
      <c r="BG261" s="2"/>
      <c r="BH261" s="2"/>
      <c r="BI261" s="2"/>
      <c r="BX261" s="5"/>
      <c r="BY261" s="5"/>
      <c r="BZ261" s="5"/>
      <c r="CA261" s="5"/>
      <c r="CB261" s="5"/>
      <c r="CC261" s="5"/>
      <c r="CD261" s="5"/>
      <c r="CE261" s="5"/>
      <c r="CF261" s="2"/>
      <c r="CG261" s="2"/>
    </row>
    <row r="262" spans="1:85" ht="12.6" customHeight="1" x14ac:dyDescent="0.25">
      <c r="A262" s="219"/>
      <c r="B262" s="309" t="s">
        <v>138</v>
      </c>
      <c r="C262" s="300"/>
      <c r="D262" s="300"/>
      <c r="E262" s="300"/>
      <c r="F262" s="300"/>
      <c r="G262" s="299"/>
      <c r="H262" s="299"/>
      <c r="I262" s="299"/>
      <c r="J262" s="300" t="s">
        <v>139</v>
      </c>
      <c r="K262" s="300"/>
      <c r="L262" s="300"/>
      <c r="M262" s="300"/>
      <c r="N262" s="300"/>
      <c r="O262" s="300"/>
      <c r="P262" s="116"/>
      <c r="Q262" s="116"/>
      <c r="R262" s="116"/>
      <c r="S262" s="301" t="s">
        <v>140</v>
      </c>
      <c r="T262" s="301"/>
      <c r="U262" s="301"/>
      <c r="V262" s="301"/>
      <c r="W262" s="116"/>
      <c r="X262" s="116"/>
      <c r="Y262" s="117"/>
      <c r="Z262" s="39"/>
      <c r="AA262" s="17"/>
      <c r="AB262" s="17"/>
      <c r="AC262" s="17"/>
      <c r="AD262" s="244"/>
      <c r="AE262" s="244"/>
      <c r="AF262" s="244"/>
      <c r="AG262" s="244"/>
      <c r="AH262" s="244"/>
      <c r="AI262" s="244"/>
      <c r="AJ262" s="244"/>
      <c r="AK262" s="244"/>
      <c r="AL262" s="244"/>
      <c r="AM262" s="244"/>
      <c r="AN262" s="244"/>
      <c r="AO262" s="244"/>
      <c r="AP262" s="244"/>
      <c r="AQ262" s="244"/>
      <c r="AR262" s="244"/>
      <c r="AS262" s="17"/>
      <c r="AT262" s="17"/>
      <c r="AU262" s="17"/>
      <c r="AV262" s="17"/>
      <c r="AW262" s="17"/>
      <c r="AX262" s="15"/>
      <c r="AY262" s="15"/>
      <c r="BG262" s="2"/>
      <c r="BH262" s="2"/>
      <c r="BI262" s="2"/>
      <c r="BX262" s="5"/>
      <c r="BY262" s="5"/>
      <c r="BZ262" s="5"/>
      <c r="CA262" s="5"/>
      <c r="CB262" s="5"/>
      <c r="CC262" s="5"/>
      <c r="CD262" s="5"/>
      <c r="CE262" s="5"/>
      <c r="CF262" s="2"/>
      <c r="CG262" s="2"/>
    </row>
    <row r="263" spans="1:85" ht="12.6" customHeight="1" x14ac:dyDescent="0.25">
      <c r="A263" s="219">
        <f t="shared" ref="A263" si="164">A260+1</f>
        <v>24</v>
      </c>
      <c r="B263" s="302" t="s">
        <v>49</v>
      </c>
      <c r="C263" s="303"/>
      <c r="D263" s="303"/>
      <c r="E263" s="303"/>
      <c r="F263" s="303"/>
      <c r="G263" s="303"/>
      <c r="H263" s="303"/>
      <c r="I263" s="303"/>
      <c r="J263" s="303"/>
      <c r="K263" s="303"/>
      <c r="L263" s="303"/>
      <c r="M263" s="303"/>
      <c r="N263" s="303" t="s">
        <v>49</v>
      </c>
      <c r="O263" s="303"/>
      <c r="P263" s="303"/>
      <c r="Q263" s="303"/>
      <c r="R263" s="303"/>
      <c r="S263" s="303"/>
      <c r="T263" s="303" t="s">
        <v>49</v>
      </c>
      <c r="U263" s="303"/>
      <c r="V263" s="303"/>
      <c r="W263" s="303"/>
      <c r="X263" s="303"/>
      <c r="Y263" s="304"/>
      <c r="Z263" s="39"/>
      <c r="AA263" s="17"/>
      <c r="AB263" s="17"/>
      <c r="AC263" s="17"/>
      <c r="AD263" s="244" t="str">
        <f t="shared" ref="AD263" si="165">IF(B263="-","",MAX(AD$181,AD250)+1)</f>
        <v/>
      </c>
      <c r="AE263" s="244" t="str">
        <f>IF(A263&gt;MAX($AD$67:$AD$114),"",VLOOKUP(VLOOKUP($A263,$AD$67:$AE$114,2,FALSE),Récap!$AE:$AK,5,FALSE))</f>
        <v/>
      </c>
      <c r="AF263" s="244" t="str">
        <f>IF(A263&gt;MAX($AD$67:$AD$114),"",VLOOKUP(VLOOKUP($A263,$AD$67:$AE$114,2,FALSE),Récap!$AE:$AK,6,FALSE))</f>
        <v/>
      </c>
      <c r="AG263" s="244" t="str">
        <f>IF(A263&gt;MAX($AD$67:$AD$114),"",VLOOKUP(VLOOKUP($A263,$AD$67:$AE$114,2,FALSE),Récap!$AE:$AK,7,FALSE))</f>
        <v/>
      </c>
      <c r="AH263" s="244"/>
      <c r="AI263" s="244" t="str">
        <f>IF(AE263="","",VLOOKUP(VLOOKUP($A263,$AD$67:$AE$114,2,FALSE),Récap!$AE:$AP,10,FALSE))</f>
        <v/>
      </c>
      <c r="AJ263" s="244" t="str">
        <f>IF(AF263="","",VLOOKUP(VLOOKUP($A263,$AD$67:$AE$114,2,FALSE),Récap!$AE:$AP,11,FALSE))</f>
        <v/>
      </c>
      <c r="AK263" s="244" t="str">
        <f>IF(AG263="","",VLOOKUP(VLOOKUP($A263,$AD$67:$AE$114,2,FALSE),Récap!$AE:$AP,11,FALSE))</f>
        <v/>
      </c>
      <c r="AL263" s="244"/>
      <c r="AM263" s="244" t="str">
        <f t="shared" ref="AM263" si="166">IF(B263="-","",B264)</f>
        <v/>
      </c>
      <c r="AN263" s="244" t="str">
        <f t="shared" ref="AN263" si="167">IF(B263="-","",G264)</f>
        <v/>
      </c>
      <c r="AO263" s="244" t="str">
        <f t="shared" ref="AO263" si="168">IF(B263="-","",P265)</f>
        <v/>
      </c>
      <c r="AP263" s="244" t="str">
        <f t="shared" ref="AP263" si="169">IF(B263="-","",W265)</f>
        <v/>
      </c>
      <c r="AQ263" s="244" t="str">
        <f t="shared" ref="AQ263" si="170">IF(B263="-","",G265)</f>
        <v/>
      </c>
      <c r="AR263" s="244" t="str">
        <f t="shared" ref="AR263" si="171">IF(AE263="","",L264&amp;" "&amp;P264&amp;" n° "&amp;T264)</f>
        <v/>
      </c>
      <c r="AS263" s="17"/>
      <c r="AT263" s="17"/>
      <c r="AU263" s="17"/>
      <c r="AV263" s="17"/>
      <c r="AW263" s="17"/>
      <c r="AX263" s="15"/>
      <c r="AY263" s="15"/>
      <c r="BG263" s="2"/>
      <c r="BH263" s="2"/>
      <c r="BI263" s="2"/>
      <c r="BX263" s="5"/>
      <c r="BY263" s="5"/>
      <c r="BZ263" s="5"/>
      <c r="CA263" s="5"/>
      <c r="CB263" s="5"/>
      <c r="CC263" s="5"/>
      <c r="CD263" s="5"/>
      <c r="CE263" s="5"/>
      <c r="CF263" s="2"/>
      <c r="CG263" s="2"/>
    </row>
    <row r="264" spans="1:85" ht="12.6" customHeight="1" x14ac:dyDescent="0.25">
      <c r="A264" s="219"/>
      <c r="B264" s="305"/>
      <c r="C264" s="306"/>
      <c r="D264" s="306"/>
      <c r="E264" s="306"/>
      <c r="F264" s="306"/>
      <c r="G264" s="306"/>
      <c r="H264" s="306"/>
      <c r="I264" s="306"/>
      <c r="J264" s="306"/>
      <c r="K264" s="306"/>
      <c r="L264" s="306"/>
      <c r="M264" s="306"/>
      <c r="N264" s="306"/>
      <c r="O264" s="306"/>
      <c r="P264" s="306"/>
      <c r="Q264" s="306"/>
      <c r="R264" s="306"/>
      <c r="S264" s="306"/>
      <c r="T264" s="307"/>
      <c r="U264" s="307"/>
      <c r="V264" s="307"/>
      <c r="W264" s="307"/>
      <c r="X264" s="307"/>
      <c r="Y264" s="308"/>
      <c r="Z264" s="39"/>
      <c r="AA264" s="17"/>
      <c r="AB264" s="17"/>
      <c r="AC264" s="17"/>
      <c r="AD264" s="244"/>
      <c r="AE264" s="244"/>
      <c r="AF264" s="244"/>
      <c r="AG264" s="244"/>
      <c r="AH264" s="244"/>
      <c r="AI264" s="244"/>
      <c r="AJ264" s="244"/>
      <c r="AK264" s="244"/>
      <c r="AL264" s="244"/>
      <c r="AM264" s="244"/>
      <c r="AN264" s="244"/>
      <c r="AO264" s="244"/>
      <c r="AP264" s="244"/>
      <c r="AQ264" s="244"/>
      <c r="AR264" s="244"/>
      <c r="AS264" s="17"/>
      <c r="AT264" s="17"/>
      <c r="AU264" s="17"/>
      <c r="AV264" s="17"/>
      <c r="AW264" s="17"/>
      <c r="AX264" s="15"/>
      <c r="AY264" s="15"/>
      <c r="BG264" s="2"/>
      <c r="BH264" s="2"/>
      <c r="BI264" s="2"/>
      <c r="BX264" s="5"/>
      <c r="BY264" s="5"/>
      <c r="BZ264" s="5"/>
      <c r="CA264" s="5"/>
      <c r="CB264" s="5"/>
      <c r="CC264" s="5"/>
      <c r="CD264" s="5"/>
      <c r="CE264" s="5"/>
      <c r="CF264" s="2"/>
      <c r="CG264" s="2"/>
    </row>
    <row r="265" spans="1:85" ht="12.6" customHeight="1" x14ac:dyDescent="0.25">
      <c r="A265" s="219"/>
      <c r="B265" s="309" t="s">
        <v>138</v>
      </c>
      <c r="C265" s="300"/>
      <c r="D265" s="300"/>
      <c r="E265" s="300"/>
      <c r="F265" s="300"/>
      <c r="G265" s="299"/>
      <c r="H265" s="299"/>
      <c r="I265" s="299"/>
      <c r="J265" s="300" t="s">
        <v>139</v>
      </c>
      <c r="K265" s="300"/>
      <c r="L265" s="300"/>
      <c r="M265" s="300"/>
      <c r="N265" s="300"/>
      <c r="O265" s="300"/>
      <c r="P265" s="116"/>
      <c r="Q265" s="116"/>
      <c r="R265" s="116"/>
      <c r="S265" s="301" t="s">
        <v>140</v>
      </c>
      <c r="T265" s="301"/>
      <c r="U265" s="301"/>
      <c r="V265" s="301"/>
      <c r="W265" s="116"/>
      <c r="X265" s="116"/>
      <c r="Y265" s="117"/>
      <c r="Z265" s="39"/>
      <c r="AA265" s="17"/>
      <c r="AB265" s="17"/>
      <c r="AC265" s="17"/>
      <c r="AD265" s="244"/>
      <c r="AE265" s="244"/>
      <c r="AF265" s="244"/>
      <c r="AG265" s="244"/>
      <c r="AH265" s="244"/>
      <c r="AI265" s="244"/>
      <c r="AJ265" s="244"/>
      <c r="AK265" s="244"/>
      <c r="AL265" s="244"/>
      <c r="AM265" s="244"/>
      <c r="AN265" s="244"/>
      <c r="AO265" s="244"/>
      <c r="AP265" s="244"/>
      <c r="AQ265" s="244"/>
      <c r="AR265" s="244"/>
      <c r="AS265" s="17"/>
      <c r="AT265" s="17"/>
      <c r="AU265" s="17"/>
      <c r="AV265" s="17"/>
      <c r="AW265" s="17"/>
      <c r="AX265" s="15"/>
      <c r="AY265" s="15"/>
      <c r="BG265" s="2"/>
      <c r="BH265" s="2"/>
      <c r="BI265" s="2"/>
      <c r="BX265" s="5"/>
      <c r="BY265" s="5"/>
      <c r="BZ265" s="5"/>
      <c r="CA265" s="5"/>
      <c r="CB265" s="5"/>
      <c r="CC265" s="5"/>
      <c r="CD265" s="5"/>
      <c r="CE265" s="5"/>
      <c r="CF265" s="2"/>
      <c r="CG265" s="2"/>
    </row>
    <row r="266" spans="1:85" ht="12.6" customHeight="1" x14ac:dyDescent="0.25">
      <c r="A266" s="219">
        <f t="shared" ref="A266" si="172">A263+1</f>
        <v>25</v>
      </c>
      <c r="B266" s="302" t="s">
        <v>49</v>
      </c>
      <c r="C266" s="303"/>
      <c r="D266" s="303"/>
      <c r="E266" s="303"/>
      <c r="F266" s="303"/>
      <c r="G266" s="303"/>
      <c r="H266" s="303"/>
      <c r="I266" s="303"/>
      <c r="J266" s="303"/>
      <c r="K266" s="303"/>
      <c r="L266" s="303"/>
      <c r="M266" s="303"/>
      <c r="N266" s="303" t="s">
        <v>49</v>
      </c>
      <c r="O266" s="303"/>
      <c r="P266" s="303"/>
      <c r="Q266" s="303"/>
      <c r="R266" s="303"/>
      <c r="S266" s="303"/>
      <c r="T266" s="303" t="s">
        <v>49</v>
      </c>
      <c r="U266" s="303"/>
      <c r="V266" s="303"/>
      <c r="W266" s="303"/>
      <c r="X266" s="303"/>
      <c r="Y266" s="304"/>
      <c r="Z266" s="39"/>
      <c r="AA266" s="17"/>
      <c r="AB266" s="17"/>
      <c r="AC266" s="17"/>
      <c r="AD266" s="244" t="str">
        <f t="shared" ref="AD266" si="173">IF(B266="-","",MAX(AD$181,AD253)+1)</f>
        <v/>
      </c>
      <c r="AE266" s="244" t="str">
        <f>IF(A266&gt;MAX($AD$67:$AD$114),"",VLOOKUP(VLOOKUP($A266,$AD$67:$AE$114,2,FALSE),Récap!$AE:$AK,5,FALSE))</f>
        <v/>
      </c>
      <c r="AF266" s="244" t="str">
        <f>IF(A266&gt;MAX($AD$67:$AD$114),"",VLOOKUP(VLOOKUP($A266,$AD$67:$AE$114,2,FALSE),Récap!$AE:$AK,6,FALSE))</f>
        <v/>
      </c>
      <c r="AG266" s="244" t="str">
        <f>IF(A266&gt;MAX($AD$67:$AD$114),"",VLOOKUP(VLOOKUP($A266,$AD$67:$AE$114,2,FALSE),Récap!$AE:$AK,7,FALSE))</f>
        <v/>
      </c>
      <c r="AH266" s="244"/>
      <c r="AI266" s="244" t="str">
        <f>IF(AE266="","",VLOOKUP(VLOOKUP($A266,$AD$67:$AE$114,2,FALSE),Récap!$AE:$AP,10,FALSE))</f>
        <v/>
      </c>
      <c r="AJ266" s="244" t="str">
        <f>IF(AF266="","",VLOOKUP(VLOOKUP($A266,$AD$67:$AE$114,2,FALSE),Récap!$AE:$AP,11,FALSE))</f>
        <v/>
      </c>
      <c r="AK266" s="244" t="str">
        <f>IF(AG266="","",VLOOKUP(VLOOKUP($A266,$AD$67:$AE$114,2,FALSE),Récap!$AE:$AP,11,FALSE))</f>
        <v/>
      </c>
      <c r="AL266" s="244"/>
      <c r="AM266" s="244" t="str">
        <f t="shared" ref="AM266" si="174">IF(B266="-","",B267)</f>
        <v/>
      </c>
      <c r="AN266" s="244" t="str">
        <f t="shared" ref="AN266" si="175">IF(B266="-","",G267)</f>
        <v/>
      </c>
      <c r="AO266" s="244" t="str">
        <f t="shared" ref="AO266" si="176">IF(B266="-","",P268)</f>
        <v/>
      </c>
      <c r="AP266" s="244" t="str">
        <f t="shared" ref="AP266" si="177">IF(B266="-","",W268)</f>
        <v/>
      </c>
      <c r="AQ266" s="244" t="str">
        <f t="shared" ref="AQ266" si="178">IF(B266="-","",G268)</f>
        <v/>
      </c>
      <c r="AR266" s="244" t="str">
        <f t="shared" ref="AR266" si="179">IF(AE266="","",L267&amp;" "&amp;P267&amp;" n° "&amp;T267)</f>
        <v/>
      </c>
      <c r="AS266" s="17"/>
      <c r="AT266" s="17"/>
      <c r="AU266" s="17"/>
      <c r="AV266" s="17"/>
      <c r="AW266" s="17"/>
      <c r="AX266" s="15"/>
      <c r="AY266" s="15"/>
      <c r="BG266" s="2"/>
      <c r="BH266" s="2"/>
      <c r="BI266" s="2"/>
      <c r="BX266" s="5"/>
      <c r="BY266" s="5"/>
      <c r="BZ266" s="5"/>
      <c r="CA266" s="5"/>
      <c r="CB266" s="5"/>
      <c r="CC266" s="5"/>
      <c r="CD266" s="5"/>
      <c r="CE266" s="5"/>
      <c r="CF266" s="2"/>
      <c r="CG266" s="2"/>
    </row>
    <row r="267" spans="1:85" ht="12.6" customHeight="1" x14ac:dyDescent="0.25">
      <c r="A267" s="219"/>
      <c r="B267" s="305"/>
      <c r="C267" s="306"/>
      <c r="D267" s="306"/>
      <c r="E267" s="306"/>
      <c r="F267" s="306"/>
      <c r="G267" s="306"/>
      <c r="H267" s="306"/>
      <c r="I267" s="306"/>
      <c r="J267" s="306"/>
      <c r="K267" s="306"/>
      <c r="L267" s="306"/>
      <c r="M267" s="306"/>
      <c r="N267" s="306"/>
      <c r="O267" s="306"/>
      <c r="P267" s="306"/>
      <c r="Q267" s="306"/>
      <c r="R267" s="306"/>
      <c r="S267" s="306"/>
      <c r="T267" s="307"/>
      <c r="U267" s="307"/>
      <c r="V267" s="307"/>
      <c r="W267" s="307"/>
      <c r="X267" s="307"/>
      <c r="Y267" s="308"/>
      <c r="Z267" s="39"/>
      <c r="AA267" s="17"/>
      <c r="AB267" s="17"/>
      <c r="AC267" s="17"/>
      <c r="AD267" s="244"/>
      <c r="AE267" s="244"/>
      <c r="AF267" s="244"/>
      <c r="AG267" s="244"/>
      <c r="AH267" s="244"/>
      <c r="AI267" s="244"/>
      <c r="AJ267" s="244"/>
      <c r="AK267" s="244"/>
      <c r="AL267" s="244"/>
      <c r="AM267" s="244"/>
      <c r="AN267" s="244"/>
      <c r="AO267" s="244"/>
      <c r="AP267" s="244"/>
      <c r="AQ267" s="244"/>
      <c r="AR267" s="244"/>
      <c r="AS267" s="17"/>
      <c r="AT267" s="17"/>
      <c r="AU267" s="17"/>
      <c r="AV267" s="17"/>
      <c r="AW267" s="17"/>
      <c r="AX267" s="15"/>
      <c r="AY267" s="15"/>
      <c r="BG267" s="2"/>
      <c r="BH267" s="2"/>
      <c r="BI267" s="2"/>
      <c r="BX267" s="5"/>
      <c r="BY267" s="5"/>
      <c r="BZ267" s="5"/>
      <c r="CA267" s="5"/>
      <c r="CB267" s="5"/>
      <c r="CC267" s="5"/>
      <c r="CD267" s="5"/>
      <c r="CE267" s="5"/>
      <c r="CF267" s="2"/>
      <c r="CG267" s="2"/>
    </row>
    <row r="268" spans="1:85" ht="12.6" customHeight="1" x14ac:dyDescent="0.25">
      <c r="A268" s="219"/>
      <c r="B268" s="309" t="s">
        <v>138</v>
      </c>
      <c r="C268" s="300"/>
      <c r="D268" s="300"/>
      <c r="E268" s="300"/>
      <c r="F268" s="300"/>
      <c r="G268" s="299"/>
      <c r="H268" s="299"/>
      <c r="I268" s="299"/>
      <c r="J268" s="300" t="s">
        <v>139</v>
      </c>
      <c r="K268" s="300"/>
      <c r="L268" s="300"/>
      <c r="M268" s="300"/>
      <c r="N268" s="300"/>
      <c r="O268" s="300"/>
      <c r="P268" s="116"/>
      <c r="Q268" s="116"/>
      <c r="R268" s="116"/>
      <c r="S268" s="301" t="s">
        <v>140</v>
      </c>
      <c r="T268" s="301"/>
      <c r="U268" s="301"/>
      <c r="V268" s="301"/>
      <c r="W268" s="116"/>
      <c r="X268" s="116"/>
      <c r="Y268" s="117"/>
      <c r="Z268" s="39"/>
      <c r="AA268" s="17"/>
      <c r="AB268" s="17"/>
      <c r="AC268" s="17"/>
      <c r="AD268" s="244"/>
      <c r="AE268" s="244"/>
      <c r="AF268" s="244"/>
      <c r="AG268" s="244"/>
      <c r="AH268" s="244"/>
      <c r="AI268" s="244"/>
      <c r="AJ268" s="244"/>
      <c r="AK268" s="244"/>
      <c r="AL268" s="244"/>
      <c r="AM268" s="244"/>
      <c r="AN268" s="244"/>
      <c r="AO268" s="244"/>
      <c r="AP268" s="244"/>
      <c r="AQ268" s="244"/>
      <c r="AR268" s="244"/>
      <c r="AS268" s="17"/>
      <c r="AT268" s="17"/>
      <c r="AU268" s="17"/>
      <c r="AV268" s="17"/>
      <c r="AW268" s="17"/>
      <c r="AX268" s="15"/>
      <c r="AY268" s="15"/>
      <c r="BG268" s="2"/>
      <c r="BH268" s="2"/>
      <c r="BI268" s="2"/>
      <c r="BX268" s="5"/>
      <c r="BY268" s="5"/>
      <c r="BZ268" s="5"/>
      <c r="CA268" s="5"/>
      <c r="CB268" s="5"/>
      <c r="CC268" s="5"/>
      <c r="CD268" s="5"/>
      <c r="CE268" s="5"/>
      <c r="CF268" s="2"/>
      <c r="CG268" s="2"/>
    </row>
    <row r="269" spans="1:85" ht="12.6" customHeight="1" x14ac:dyDescent="0.25">
      <c r="A269" s="219">
        <f t="shared" ref="A269" si="180">A266+1</f>
        <v>26</v>
      </c>
      <c r="B269" s="302" t="s">
        <v>49</v>
      </c>
      <c r="C269" s="303"/>
      <c r="D269" s="303"/>
      <c r="E269" s="303"/>
      <c r="F269" s="303"/>
      <c r="G269" s="303"/>
      <c r="H269" s="303"/>
      <c r="I269" s="303"/>
      <c r="J269" s="303"/>
      <c r="K269" s="303"/>
      <c r="L269" s="303"/>
      <c r="M269" s="303"/>
      <c r="N269" s="303" t="s">
        <v>49</v>
      </c>
      <c r="O269" s="303"/>
      <c r="P269" s="303"/>
      <c r="Q269" s="303"/>
      <c r="R269" s="303"/>
      <c r="S269" s="303"/>
      <c r="T269" s="303" t="s">
        <v>49</v>
      </c>
      <c r="U269" s="303"/>
      <c r="V269" s="303"/>
      <c r="W269" s="303"/>
      <c r="X269" s="303"/>
      <c r="Y269" s="304"/>
      <c r="Z269" s="39"/>
      <c r="AA269" s="17"/>
      <c r="AB269" s="17"/>
      <c r="AC269" s="17"/>
      <c r="AD269" s="244" t="str">
        <f t="shared" ref="AD269" si="181">IF(B269="-","",MAX(AD$181,AD256)+1)</f>
        <v/>
      </c>
      <c r="AE269" s="244" t="str">
        <f>IF(A269&gt;MAX($AD$67:$AD$114),"",VLOOKUP(VLOOKUP($A269,$AD$67:$AE$114,2,FALSE),Récap!$AE:$AK,5,FALSE))</f>
        <v/>
      </c>
      <c r="AF269" s="244" t="str">
        <f>IF(A269&gt;MAX($AD$67:$AD$114),"",VLOOKUP(VLOOKUP($A269,$AD$67:$AE$114,2,FALSE),Récap!$AE:$AK,6,FALSE))</f>
        <v/>
      </c>
      <c r="AG269" s="244" t="str">
        <f>IF(A269&gt;MAX($AD$67:$AD$114),"",VLOOKUP(VLOOKUP($A269,$AD$67:$AE$114,2,FALSE),Récap!$AE:$AK,7,FALSE))</f>
        <v/>
      </c>
      <c r="AH269" s="244"/>
      <c r="AI269" s="244" t="str">
        <f>IF(AE269="","",VLOOKUP(VLOOKUP($A269,$AD$67:$AE$114,2,FALSE),Récap!$AE:$AP,10,FALSE))</f>
        <v/>
      </c>
      <c r="AJ269" s="244" t="str">
        <f>IF(AF269="","",VLOOKUP(VLOOKUP($A269,$AD$67:$AE$114,2,FALSE),Récap!$AE:$AP,11,FALSE))</f>
        <v/>
      </c>
      <c r="AK269" s="244" t="str">
        <f>IF(AG269="","",VLOOKUP(VLOOKUP($A269,$AD$67:$AE$114,2,FALSE),Récap!$AE:$AP,11,FALSE))</f>
        <v/>
      </c>
      <c r="AL269" s="244"/>
      <c r="AM269" s="244" t="str">
        <f t="shared" ref="AM269" si="182">IF(B269="-","",B270)</f>
        <v/>
      </c>
      <c r="AN269" s="244" t="str">
        <f t="shared" ref="AN269" si="183">IF(B269="-","",G270)</f>
        <v/>
      </c>
      <c r="AO269" s="244" t="str">
        <f t="shared" ref="AO269" si="184">IF(B269="-","",P271)</f>
        <v/>
      </c>
      <c r="AP269" s="244" t="str">
        <f t="shared" ref="AP269" si="185">IF(B269="-","",W271)</f>
        <v/>
      </c>
      <c r="AQ269" s="244" t="str">
        <f t="shared" ref="AQ269" si="186">IF(B269="-","",G271)</f>
        <v/>
      </c>
      <c r="AR269" s="244" t="str">
        <f t="shared" ref="AR269" si="187">IF(AE269="","",L270&amp;" "&amp;P270&amp;" n° "&amp;T270)</f>
        <v/>
      </c>
      <c r="AS269" s="17"/>
      <c r="AT269" s="17"/>
      <c r="AU269" s="17"/>
      <c r="AV269" s="17"/>
      <c r="AW269" s="17"/>
      <c r="AX269" s="15"/>
      <c r="AY269" s="15"/>
      <c r="BG269" s="2"/>
      <c r="BH269" s="2"/>
      <c r="BI269" s="2"/>
      <c r="BX269" s="5"/>
      <c r="BY269" s="5"/>
      <c r="BZ269" s="5"/>
      <c r="CA269" s="5"/>
      <c r="CB269" s="5"/>
      <c r="CC269" s="5"/>
      <c r="CD269" s="5"/>
      <c r="CE269" s="5"/>
      <c r="CF269" s="2"/>
      <c r="CG269" s="2"/>
    </row>
    <row r="270" spans="1:85" ht="12.6" customHeight="1" x14ac:dyDescent="0.25">
      <c r="A270" s="219"/>
      <c r="B270" s="305"/>
      <c r="C270" s="306"/>
      <c r="D270" s="306"/>
      <c r="E270" s="306"/>
      <c r="F270" s="306"/>
      <c r="G270" s="306"/>
      <c r="H270" s="306"/>
      <c r="I270" s="306"/>
      <c r="J270" s="306"/>
      <c r="K270" s="306"/>
      <c r="L270" s="306"/>
      <c r="M270" s="306"/>
      <c r="N270" s="306"/>
      <c r="O270" s="306"/>
      <c r="P270" s="306"/>
      <c r="Q270" s="306"/>
      <c r="R270" s="306"/>
      <c r="S270" s="306"/>
      <c r="T270" s="307"/>
      <c r="U270" s="307"/>
      <c r="V270" s="307"/>
      <c r="W270" s="307"/>
      <c r="X270" s="307"/>
      <c r="Y270" s="308"/>
      <c r="Z270" s="39"/>
      <c r="AA270" s="17"/>
      <c r="AB270" s="17"/>
      <c r="AC270" s="17"/>
      <c r="AD270" s="244"/>
      <c r="AE270" s="244"/>
      <c r="AF270" s="244"/>
      <c r="AG270" s="244"/>
      <c r="AH270" s="244"/>
      <c r="AI270" s="244"/>
      <c r="AJ270" s="244"/>
      <c r="AK270" s="244"/>
      <c r="AL270" s="244"/>
      <c r="AM270" s="244"/>
      <c r="AN270" s="244"/>
      <c r="AO270" s="244"/>
      <c r="AP270" s="244"/>
      <c r="AQ270" s="244"/>
      <c r="AR270" s="244"/>
      <c r="AS270" s="17"/>
      <c r="AT270" s="17"/>
      <c r="AU270" s="17"/>
      <c r="AV270" s="17"/>
      <c r="AW270" s="17"/>
      <c r="AX270" s="15"/>
      <c r="AY270" s="15"/>
      <c r="BG270" s="2"/>
      <c r="BH270" s="2"/>
      <c r="BI270" s="2"/>
      <c r="BX270" s="5"/>
      <c r="BY270" s="5"/>
      <c r="BZ270" s="5"/>
      <c r="CA270" s="5"/>
      <c r="CB270" s="5"/>
      <c r="CC270" s="5"/>
      <c r="CD270" s="5"/>
      <c r="CE270" s="5"/>
      <c r="CF270" s="2"/>
      <c r="CG270" s="2"/>
    </row>
    <row r="271" spans="1:85" ht="12.6" customHeight="1" x14ac:dyDescent="0.25">
      <c r="A271" s="219"/>
      <c r="B271" s="309" t="s">
        <v>138</v>
      </c>
      <c r="C271" s="300"/>
      <c r="D271" s="300"/>
      <c r="E271" s="300"/>
      <c r="F271" s="300"/>
      <c r="G271" s="299"/>
      <c r="H271" s="299"/>
      <c r="I271" s="299"/>
      <c r="J271" s="300" t="s">
        <v>139</v>
      </c>
      <c r="K271" s="300"/>
      <c r="L271" s="300"/>
      <c r="M271" s="300"/>
      <c r="N271" s="300"/>
      <c r="O271" s="300"/>
      <c r="P271" s="116"/>
      <c r="Q271" s="116"/>
      <c r="R271" s="116"/>
      <c r="S271" s="301" t="s">
        <v>140</v>
      </c>
      <c r="T271" s="301"/>
      <c r="U271" s="301"/>
      <c r="V271" s="301"/>
      <c r="W271" s="116"/>
      <c r="X271" s="116"/>
      <c r="Y271" s="117"/>
      <c r="Z271" s="39"/>
      <c r="AA271" s="17"/>
      <c r="AB271" s="17"/>
      <c r="AC271" s="17"/>
      <c r="AD271" s="244"/>
      <c r="AE271" s="244"/>
      <c r="AF271" s="244"/>
      <c r="AG271" s="244"/>
      <c r="AH271" s="244"/>
      <c r="AI271" s="244"/>
      <c r="AJ271" s="244"/>
      <c r="AK271" s="244"/>
      <c r="AL271" s="244"/>
      <c r="AM271" s="244"/>
      <c r="AN271" s="244"/>
      <c r="AO271" s="244"/>
      <c r="AP271" s="244"/>
      <c r="AQ271" s="244"/>
      <c r="AR271" s="244"/>
      <c r="AS271" s="17"/>
      <c r="AT271" s="17"/>
      <c r="AU271" s="17"/>
      <c r="AV271" s="17"/>
      <c r="AW271" s="17"/>
      <c r="AX271" s="15"/>
      <c r="AY271" s="15"/>
      <c r="BG271" s="2"/>
      <c r="BH271" s="2"/>
      <c r="BI271" s="2"/>
      <c r="BX271" s="5"/>
      <c r="BY271" s="5"/>
      <c r="BZ271" s="5"/>
      <c r="CA271" s="5"/>
      <c r="CB271" s="5"/>
      <c r="CC271" s="5"/>
      <c r="CD271" s="5"/>
      <c r="CE271" s="5"/>
      <c r="CF271" s="2"/>
      <c r="CG271" s="2"/>
    </row>
    <row r="272" spans="1:85" ht="12.6" customHeight="1" x14ac:dyDescent="0.25">
      <c r="A272" s="219">
        <f t="shared" ref="A272" si="188">A269+1</f>
        <v>27</v>
      </c>
      <c r="B272" s="302" t="s">
        <v>49</v>
      </c>
      <c r="C272" s="303"/>
      <c r="D272" s="303"/>
      <c r="E272" s="303"/>
      <c r="F272" s="303"/>
      <c r="G272" s="303"/>
      <c r="H272" s="303"/>
      <c r="I272" s="303"/>
      <c r="J272" s="303"/>
      <c r="K272" s="303"/>
      <c r="L272" s="303"/>
      <c r="M272" s="303"/>
      <c r="N272" s="303" t="s">
        <v>49</v>
      </c>
      <c r="O272" s="303"/>
      <c r="P272" s="303"/>
      <c r="Q272" s="303"/>
      <c r="R272" s="303"/>
      <c r="S272" s="303"/>
      <c r="T272" s="303" t="s">
        <v>49</v>
      </c>
      <c r="U272" s="303"/>
      <c r="V272" s="303"/>
      <c r="W272" s="303"/>
      <c r="X272" s="303"/>
      <c r="Y272" s="304"/>
      <c r="Z272" s="39"/>
      <c r="AA272" s="17"/>
      <c r="AB272" s="17"/>
      <c r="AC272" s="17"/>
      <c r="AD272" s="244" t="str">
        <f t="shared" ref="AD272" si="189">IF(B272="-","",MAX(AD$181,AD259)+1)</f>
        <v/>
      </c>
      <c r="AE272" s="244" t="str">
        <f>IF(A272&gt;MAX($AD$67:$AD$114),"",VLOOKUP(VLOOKUP($A272,$AD$67:$AE$114,2,FALSE),Récap!$AE:$AK,5,FALSE))</f>
        <v/>
      </c>
      <c r="AF272" s="244" t="str">
        <f>IF(A272&gt;MAX($AD$67:$AD$114),"",VLOOKUP(VLOOKUP($A272,$AD$67:$AE$114,2,FALSE),Récap!$AE:$AK,6,FALSE))</f>
        <v/>
      </c>
      <c r="AG272" s="244" t="str">
        <f>IF(A272&gt;MAX($AD$67:$AD$114),"",VLOOKUP(VLOOKUP($A272,$AD$67:$AE$114,2,FALSE),Récap!$AE:$AK,7,FALSE))</f>
        <v/>
      </c>
      <c r="AH272" s="244"/>
      <c r="AI272" s="244" t="str">
        <f>IF(AE272="","",VLOOKUP(VLOOKUP($A272,$AD$67:$AE$114,2,FALSE),Récap!$AE:$AP,10,FALSE))</f>
        <v/>
      </c>
      <c r="AJ272" s="244" t="str">
        <f>IF(AF272="","",VLOOKUP(VLOOKUP($A272,$AD$67:$AE$114,2,FALSE),Récap!$AE:$AP,11,FALSE))</f>
        <v/>
      </c>
      <c r="AK272" s="244" t="str">
        <f>IF(AG272="","",VLOOKUP(VLOOKUP($A272,$AD$67:$AE$114,2,FALSE),Récap!$AE:$AP,11,FALSE))</f>
        <v/>
      </c>
      <c r="AL272" s="244"/>
      <c r="AM272" s="244" t="str">
        <f t="shared" ref="AM272" si="190">IF(B272="-","",B273)</f>
        <v/>
      </c>
      <c r="AN272" s="244" t="str">
        <f t="shared" ref="AN272" si="191">IF(B272="-","",G273)</f>
        <v/>
      </c>
      <c r="AO272" s="244" t="str">
        <f t="shared" ref="AO272" si="192">IF(B272="-","",P274)</f>
        <v/>
      </c>
      <c r="AP272" s="244" t="str">
        <f t="shared" ref="AP272" si="193">IF(B272="-","",W274)</f>
        <v/>
      </c>
      <c r="AQ272" s="244" t="str">
        <f t="shared" ref="AQ272" si="194">IF(B272="-","",G274)</f>
        <v/>
      </c>
      <c r="AR272" s="244" t="str">
        <f t="shared" ref="AR272" si="195">IF(AE272="","",L273&amp;" "&amp;P273&amp;" n° "&amp;T273)</f>
        <v/>
      </c>
      <c r="AS272" s="17"/>
      <c r="AT272" s="17"/>
      <c r="AU272" s="17"/>
      <c r="AV272" s="17"/>
      <c r="AW272" s="17"/>
      <c r="AX272" s="15"/>
      <c r="AY272" s="15"/>
      <c r="BG272" s="2"/>
      <c r="BH272" s="2"/>
      <c r="BI272" s="2"/>
      <c r="BX272" s="5"/>
      <c r="BY272" s="5"/>
      <c r="BZ272" s="5"/>
      <c r="CA272" s="5"/>
      <c r="CB272" s="5"/>
      <c r="CC272" s="5"/>
      <c r="CD272" s="5"/>
      <c r="CE272" s="5"/>
      <c r="CF272" s="2"/>
      <c r="CG272" s="2"/>
    </row>
    <row r="273" spans="1:85" ht="12.6" customHeight="1" x14ac:dyDescent="0.25">
      <c r="A273" s="219"/>
      <c r="B273" s="305"/>
      <c r="C273" s="306"/>
      <c r="D273" s="306"/>
      <c r="E273" s="306"/>
      <c r="F273" s="306"/>
      <c r="G273" s="306"/>
      <c r="H273" s="306"/>
      <c r="I273" s="306"/>
      <c r="J273" s="306"/>
      <c r="K273" s="306"/>
      <c r="L273" s="306"/>
      <c r="M273" s="306"/>
      <c r="N273" s="306"/>
      <c r="O273" s="306"/>
      <c r="P273" s="306"/>
      <c r="Q273" s="306"/>
      <c r="R273" s="306"/>
      <c r="S273" s="306"/>
      <c r="T273" s="307"/>
      <c r="U273" s="307"/>
      <c r="V273" s="307"/>
      <c r="W273" s="307"/>
      <c r="X273" s="307"/>
      <c r="Y273" s="308"/>
      <c r="Z273" s="39"/>
      <c r="AA273" s="17"/>
      <c r="AB273" s="17"/>
      <c r="AC273" s="17"/>
      <c r="AD273" s="244"/>
      <c r="AE273" s="244"/>
      <c r="AF273" s="244"/>
      <c r="AG273" s="244"/>
      <c r="AH273" s="244"/>
      <c r="AI273" s="244"/>
      <c r="AJ273" s="244"/>
      <c r="AK273" s="244"/>
      <c r="AL273" s="244"/>
      <c r="AM273" s="244"/>
      <c r="AN273" s="244"/>
      <c r="AO273" s="244"/>
      <c r="AP273" s="244"/>
      <c r="AQ273" s="244"/>
      <c r="AR273" s="244"/>
      <c r="AS273" s="17"/>
      <c r="AT273" s="17"/>
      <c r="AU273" s="17"/>
      <c r="AV273" s="17"/>
      <c r="AW273" s="17"/>
      <c r="AX273" s="15"/>
      <c r="AY273" s="15"/>
      <c r="BG273" s="2"/>
      <c r="BH273" s="2"/>
      <c r="BI273" s="2"/>
      <c r="BX273" s="5"/>
      <c r="BY273" s="5"/>
      <c r="BZ273" s="5"/>
      <c r="CA273" s="5"/>
      <c r="CB273" s="5"/>
      <c r="CC273" s="5"/>
      <c r="CD273" s="5"/>
      <c r="CE273" s="5"/>
      <c r="CF273" s="2"/>
      <c r="CG273" s="2"/>
    </row>
    <row r="274" spans="1:85" ht="12.6" customHeight="1" x14ac:dyDescent="0.25">
      <c r="A274" s="219"/>
      <c r="B274" s="309" t="s">
        <v>138</v>
      </c>
      <c r="C274" s="300"/>
      <c r="D274" s="300"/>
      <c r="E274" s="300"/>
      <c r="F274" s="300"/>
      <c r="G274" s="299"/>
      <c r="H274" s="299"/>
      <c r="I274" s="299"/>
      <c r="J274" s="300" t="s">
        <v>139</v>
      </c>
      <c r="K274" s="300"/>
      <c r="L274" s="300"/>
      <c r="M274" s="300"/>
      <c r="N274" s="300"/>
      <c r="O274" s="300"/>
      <c r="P274" s="116"/>
      <c r="Q274" s="116"/>
      <c r="R274" s="116"/>
      <c r="S274" s="301" t="s">
        <v>140</v>
      </c>
      <c r="T274" s="301"/>
      <c r="U274" s="301"/>
      <c r="V274" s="301"/>
      <c r="W274" s="116"/>
      <c r="X274" s="116"/>
      <c r="Y274" s="117"/>
      <c r="Z274" s="39"/>
      <c r="AA274" s="17"/>
      <c r="AB274" s="17"/>
      <c r="AC274" s="17"/>
      <c r="AD274" s="244"/>
      <c r="AE274" s="244"/>
      <c r="AF274" s="244"/>
      <c r="AG274" s="244"/>
      <c r="AH274" s="244"/>
      <c r="AI274" s="244"/>
      <c r="AJ274" s="244"/>
      <c r="AK274" s="244"/>
      <c r="AL274" s="244"/>
      <c r="AM274" s="244"/>
      <c r="AN274" s="244"/>
      <c r="AO274" s="244"/>
      <c r="AP274" s="244"/>
      <c r="AQ274" s="244"/>
      <c r="AR274" s="244"/>
      <c r="AS274" s="17"/>
      <c r="AT274" s="17"/>
      <c r="AU274" s="17"/>
      <c r="AV274" s="17"/>
      <c r="AW274" s="17"/>
      <c r="AX274" s="15"/>
      <c r="AY274" s="15"/>
      <c r="BG274" s="2"/>
      <c r="BH274" s="2"/>
      <c r="BI274" s="2"/>
      <c r="BX274" s="5"/>
      <c r="BY274" s="5"/>
      <c r="BZ274" s="5"/>
      <c r="CA274" s="5"/>
      <c r="CB274" s="5"/>
      <c r="CC274" s="5"/>
      <c r="CD274" s="5"/>
      <c r="CE274" s="5"/>
      <c r="CF274" s="2"/>
      <c r="CG274" s="2"/>
    </row>
    <row r="275" spans="1:85" ht="12.6" customHeight="1" x14ac:dyDescent="0.25">
      <c r="A275" s="219">
        <f t="shared" ref="A275" si="196">A272+1</f>
        <v>28</v>
      </c>
      <c r="B275" s="302" t="s">
        <v>49</v>
      </c>
      <c r="C275" s="303"/>
      <c r="D275" s="303"/>
      <c r="E275" s="303"/>
      <c r="F275" s="303"/>
      <c r="G275" s="303"/>
      <c r="H275" s="303"/>
      <c r="I275" s="303"/>
      <c r="J275" s="303"/>
      <c r="K275" s="303"/>
      <c r="L275" s="303"/>
      <c r="M275" s="303"/>
      <c r="N275" s="303" t="s">
        <v>49</v>
      </c>
      <c r="O275" s="303"/>
      <c r="P275" s="303"/>
      <c r="Q275" s="303"/>
      <c r="R275" s="303"/>
      <c r="S275" s="303"/>
      <c r="T275" s="303" t="s">
        <v>49</v>
      </c>
      <c r="U275" s="303"/>
      <c r="V275" s="303"/>
      <c r="W275" s="303"/>
      <c r="X275" s="303"/>
      <c r="Y275" s="304"/>
      <c r="Z275" s="39"/>
      <c r="AA275" s="17"/>
      <c r="AB275" s="17"/>
      <c r="AC275" s="17"/>
      <c r="AD275" s="244" t="str">
        <f t="shared" ref="AD275" si="197">IF(B275="-","",MAX(AD$181,AD262)+1)</f>
        <v/>
      </c>
      <c r="AE275" s="244" t="str">
        <f>IF(A275&gt;MAX($AD$67:$AD$114),"",VLOOKUP(VLOOKUP($A275,$AD$67:$AE$114,2,FALSE),Récap!$AE:$AK,5,FALSE))</f>
        <v/>
      </c>
      <c r="AF275" s="244" t="str">
        <f>IF(A275&gt;MAX($AD$67:$AD$114),"",VLOOKUP(VLOOKUP($A275,$AD$67:$AE$114,2,FALSE),Récap!$AE:$AK,6,FALSE))</f>
        <v/>
      </c>
      <c r="AG275" s="244" t="str">
        <f>IF(A275&gt;MAX($AD$67:$AD$114),"",VLOOKUP(VLOOKUP($A275,$AD$67:$AE$114,2,FALSE),Récap!$AE:$AK,7,FALSE))</f>
        <v/>
      </c>
      <c r="AH275" s="244"/>
      <c r="AI275" s="244" t="str">
        <f>IF(AE275="","",VLOOKUP(VLOOKUP($A275,$AD$67:$AE$114,2,FALSE),Récap!$AE:$AP,10,FALSE))</f>
        <v/>
      </c>
      <c r="AJ275" s="244" t="str">
        <f>IF(AF275="","",VLOOKUP(VLOOKUP($A275,$AD$67:$AE$114,2,FALSE),Récap!$AE:$AP,11,FALSE))</f>
        <v/>
      </c>
      <c r="AK275" s="244" t="str">
        <f>IF(AG275="","",VLOOKUP(VLOOKUP($A275,$AD$67:$AE$114,2,FALSE),Récap!$AE:$AP,11,FALSE))</f>
        <v/>
      </c>
      <c r="AL275" s="244"/>
      <c r="AM275" s="244" t="str">
        <f t="shared" ref="AM275" si="198">IF(B275="-","",B276)</f>
        <v/>
      </c>
      <c r="AN275" s="244" t="str">
        <f t="shared" ref="AN275" si="199">IF(B275="-","",G276)</f>
        <v/>
      </c>
      <c r="AO275" s="244" t="str">
        <f t="shared" ref="AO275" si="200">IF(B275="-","",P277)</f>
        <v/>
      </c>
      <c r="AP275" s="244" t="str">
        <f t="shared" ref="AP275" si="201">IF(B275="-","",W277)</f>
        <v/>
      </c>
      <c r="AQ275" s="244" t="str">
        <f t="shared" ref="AQ275" si="202">IF(B275="-","",G277)</f>
        <v/>
      </c>
      <c r="AR275" s="244" t="str">
        <f t="shared" ref="AR275" si="203">IF(AE275="","",L276&amp;" "&amp;P276&amp;" n° "&amp;T276)</f>
        <v/>
      </c>
      <c r="AS275" s="17"/>
      <c r="AT275" s="17"/>
      <c r="AU275" s="17"/>
      <c r="AV275" s="17"/>
      <c r="AW275" s="17"/>
      <c r="AX275" s="15"/>
      <c r="AY275" s="15"/>
      <c r="BG275" s="2"/>
      <c r="BH275" s="2"/>
      <c r="BI275" s="2"/>
      <c r="BX275" s="5"/>
      <c r="BY275" s="5"/>
      <c r="BZ275" s="5"/>
      <c r="CA275" s="5"/>
      <c r="CB275" s="5"/>
      <c r="CC275" s="5"/>
      <c r="CD275" s="5"/>
      <c r="CE275" s="5"/>
      <c r="CF275" s="2"/>
      <c r="CG275" s="2"/>
    </row>
    <row r="276" spans="1:85" ht="12.6" customHeight="1" x14ac:dyDescent="0.25">
      <c r="A276" s="219"/>
      <c r="B276" s="305"/>
      <c r="C276" s="306"/>
      <c r="D276" s="306"/>
      <c r="E276" s="306"/>
      <c r="F276" s="306"/>
      <c r="G276" s="306"/>
      <c r="H276" s="306"/>
      <c r="I276" s="306"/>
      <c r="J276" s="306"/>
      <c r="K276" s="306"/>
      <c r="L276" s="306"/>
      <c r="M276" s="306"/>
      <c r="N276" s="306"/>
      <c r="O276" s="306"/>
      <c r="P276" s="306"/>
      <c r="Q276" s="306"/>
      <c r="R276" s="306"/>
      <c r="S276" s="306"/>
      <c r="T276" s="307"/>
      <c r="U276" s="307"/>
      <c r="V276" s="307"/>
      <c r="W276" s="307"/>
      <c r="X276" s="307"/>
      <c r="Y276" s="308"/>
      <c r="Z276" s="39"/>
      <c r="AA276" s="17"/>
      <c r="AB276" s="17"/>
      <c r="AC276" s="17"/>
      <c r="AD276" s="244"/>
      <c r="AE276" s="244"/>
      <c r="AF276" s="244"/>
      <c r="AG276" s="244"/>
      <c r="AH276" s="244"/>
      <c r="AI276" s="244"/>
      <c r="AJ276" s="244"/>
      <c r="AK276" s="244"/>
      <c r="AL276" s="244"/>
      <c r="AM276" s="244"/>
      <c r="AN276" s="244"/>
      <c r="AO276" s="244"/>
      <c r="AP276" s="244"/>
      <c r="AQ276" s="244"/>
      <c r="AR276" s="244"/>
      <c r="AS276" s="17"/>
      <c r="AT276" s="17"/>
      <c r="AU276" s="17"/>
      <c r="AV276" s="17"/>
      <c r="AW276" s="17"/>
      <c r="AX276" s="15"/>
      <c r="AY276" s="15"/>
      <c r="BG276" s="2"/>
      <c r="BH276" s="2"/>
      <c r="BI276" s="2"/>
      <c r="BX276" s="5"/>
      <c r="BY276" s="5"/>
      <c r="BZ276" s="5"/>
      <c r="CA276" s="5"/>
      <c r="CB276" s="5"/>
      <c r="CC276" s="5"/>
      <c r="CD276" s="5"/>
      <c r="CE276" s="5"/>
      <c r="CF276" s="2"/>
      <c r="CG276" s="2"/>
    </row>
    <row r="277" spans="1:85" ht="12.6" customHeight="1" x14ac:dyDescent="0.25">
      <c r="A277" s="219"/>
      <c r="B277" s="309" t="s">
        <v>138</v>
      </c>
      <c r="C277" s="300"/>
      <c r="D277" s="300"/>
      <c r="E277" s="300"/>
      <c r="F277" s="300"/>
      <c r="G277" s="299"/>
      <c r="H277" s="299"/>
      <c r="I277" s="299"/>
      <c r="J277" s="300" t="s">
        <v>139</v>
      </c>
      <c r="K277" s="300"/>
      <c r="L277" s="300"/>
      <c r="M277" s="300"/>
      <c r="N277" s="300"/>
      <c r="O277" s="300"/>
      <c r="P277" s="116"/>
      <c r="Q277" s="116"/>
      <c r="R277" s="116"/>
      <c r="S277" s="301" t="s">
        <v>140</v>
      </c>
      <c r="T277" s="301"/>
      <c r="U277" s="301"/>
      <c r="V277" s="301"/>
      <c r="W277" s="116"/>
      <c r="X277" s="116"/>
      <c r="Y277" s="117"/>
      <c r="Z277" s="39"/>
      <c r="AA277" s="17"/>
      <c r="AB277" s="17"/>
      <c r="AC277" s="17"/>
      <c r="AD277" s="244"/>
      <c r="AE277" s="244"/>
      <c r="AF277" s="244"/>
      <c r="AG277" s="244"/>
      <c r="AH277" s="244"/>
      <c r="AI277" s="244"/>
      <c r="AJ277" s="244"/>
      <c r="AK277" s="244"/>
      <c r="AL277" s="244"/>
      <c r="AM277" s="244"/>
      <c r="AN277" s="244"/>
      <c r="AO277" s="244"/>
      <c r="AP277" s="244"/>
      <c r="AQ277" s="244"/>
      <c r="AR277" s="244"/>
      <c r="AS277" s="17"/>
      <c r="AT277" s="17"/>
      <c r="AU277" s="17"/>
      <c r="AV277" s="17"/>
      <c r="AW277" s="17"/>
      <c r="AX277" s="15"/>
      <c r="AY277" s="15"/>
      <c r="BG277" s="2"/>
      <c r="BH277" s="2"/>
      <c r="BI277" s="2"/>
      <c r="BX277" s="5"/>
      <c r="BY277" s="5"/>
      <c r="BZ277" s="5"/>
      <c r="CA277" s="5"/>
      <c r="CB277" s="5"/>
      <c r="CC277" s="5"/>
      <c r="CD277" s="5"/>
      <c r="CE277" s="5"/>
      <c r="CF277" s="2"/>
      <c r="CG277" s="2"/>
    </row>
    <row r="278" spans="1:85" ht="12.6" customHeight="1" x14ac:dyDescent="0.25">
      <c r="A278" s="219">
        <f t="shared" ref="A278" si="204">A275+1</f>
        <v>29</v>
      </c>
      <c r="B278" s="302" t="s">
        <v>49</v>
      </c>
      <c r="C278" s="303"/>
      <c r="D278" s="303"/>
      <c r="E278" s="303"/>
      <c r="F278" s="303"/>
      <c r="G278" s="303"/>
      <c r="H278" s="303"/>
      <c r="I278" s="303"/>
      <c r="J278" s="303"/>
      <c r="K278" s="303"/>
      <c r="L278" s="303"/>
      <c r="M278" s="303"/>
      <c r="N278" s="303" t="s">
        <v>49</v>
      </c>
      <c r="O278" s="303"/>
      <c r="P278" s="303"/>
      <c r="Q278" s="303"/>
      <c r="R278" s="303"/>
      <c r="S278" s="303"/>
      <c r="T278" s="303" t="s">
        <v>49</v>
      </c>
      <c r="U278" s="303"/>
      <c r="V278" s="303"/>
      <c r="W278" s="303"/>
      <c r="X278" s="303"/>
      <c r="Y278" s="304"/>
      <c r="Z278" s="39"/>
      <c r="AA278" s="17"/>
      <c r="AB278" s="17"/>
      <c r="AC278" s="17"/>
      <c r="AD278" s="244" t="str">
        <f t="shared" ref="AD278" si="205">IF(B278="-","",MAX(AD$181,AD265)+1)</f>
        <v/>
      </c>
      <c r="AE278" s="244" t="str">
        <f>IF(A278&gt;MAX($AD$67:$AD$114),"",VLOOKUP(VLOOKUP($A278,$AD$67:$AE$114,2,FALSE),Récap!$AE:$AK,5,FALSE))</f>
        <v/>
      </c>
      <c r="AF278" s="244" t="str">
        <f>IF(A278&gt;MAX($AD$67:$AD$114),"",VLOOKUP(VLOOKUP($A278,$AD$67:$AE$114,2,FALSE),Récap!$AE:$AK,6,FALSE))</f>
        <v/>
      </c>
      <c r="AG278" s="244" t="str">
        <f>IF(A278&gt;MAX($AD$67:$AD$114),"",VLOOKUP(VLOOKUP($A278,$AD$67:$AE$114,2,FALSE),Récap!$AE:$AK,7,FALSE))</f>
        <v/>
      </c>
      <c r="AH278" s="244"/>
      <c r="AI278" s="244" t="str">
        <f>IF(AE278="","",VLOOKUP(VLOOKUP($A278,$AD$67:$AE$114,2,FALSE),Récap!$AE:$AP,10,FALSE))</f>
        <v/>
      </c>
      <c r="AJ278" s="244" t="str">
        <f>IF(AF278="","",VLOOKUP(VLOOKUP($A278,$AD$67:$AE$114,2,FALSE),Récap!$AE:$AP,11,FALSE))</f>
        <v/>
      </c>
      <c r="AK278" s="244" t="str">
        <f>IF(AG278="","",VLOOKUP(VLOOKUP($A278,$AD$67:$AE$114,2,FALSE),Récap!$AE:$AP,11,FALSE))</f>
        <v/>
      </c>
      <c r="AL278" s="244"/>
      <c r="AM278" s="244" t="str">
        <f t="shared" ref="AM278" si="206">IF(B278="-","",B279)</f>
        <v/>
      </c>
      <c r="AN278" s="244" t="str">
        <f t="shared" ref="AN278" si="207">IF(B278="-","",G279)</f>
        <v/>
      </c>
      <c r="AO278" s="244" t="str">
        <f t="shared" ref="AO278" si="208">IF(B278="-","",P280)</f>
        <v/>
      </c>
      <c r="AP278" s="244" t="str">
        <f t="shared" ref="AP278" si="209">IF(B278="-","",W280)</f>
        <v/>
      </c>
      <c r="AQ278" s="244" t="str">
        <f t="shared" ref="AQ278" si="210">IF(B278="-","",G280)</f>
        <v/>
      </c>
      <c r="AR278" s="244" t="str">
        <f t="shared" ref="AR278" si="211">IF(AE278="","",L279&amp;" "&amp;P279&amp;" n° "&amp;T279)</f>
        <v/>
      </c>
      <c r="AS278" s="17"/>
      <c r="AT278" s="17"/>
      <c r="AU278" s="17"/>
      <c r="AV278" s="17"/>
      <c r="AW278" s="17"/>
      <c r="AX278" s="15"/>
      <c r="AY278" s="15"/>
      <c r="BG278" s="2"/>
      <c r="BH278" s="2"/>
      <c r="BI278" s="2"/>
      <c r="BX278" s="5"/>
      <c r="BY278" s="5"/>
      <c r="BZ278" s="5"/>
      <c r="CA278" s="5"/>
      <c r="CB278" s="5"/>
      <c r="CC278" s="5"/>
      <c r="CD278" s="5"/>
      <c r="CE278" s="5"/>
      <c r="CF278" s="2"/>
      <c r="CG278" s="2"/>
    </row>
    <row r="279" spans="1:85" ht="12.6" customHeight="1" x14ac:dyDescent="0.25">
      <c r="A279" s="219"/>
      <c r="B279" s="305"/>
      <c r="C279" s="306"/>
      <c r="D279" s="306"/>
      <c r="E279" s="306"/>
      <c r="F279" s="306"/>
      <c r="G279" s="306"/>
      <c r="H279" s="306"/>
      <c r="I279" s="306"/>
      <c r="J279" s="306"/>
      <c r="K279" s="306"/>
      <c r="L279" s="306"/>
      <c r="M279" s="306"/>
      <c r="N279" s="306"/>
      <c r="O279" s="306"/>
      <c r="P279" s="306"/>
      <c r="Q279" s="306"/>
      <c r="R279" s="306"/>
      <c r="S279" s="306"/>
      <c r="T279" s="307"/>
      <c r="U279" s="307"/>
      <c r="V279" s="307"/>
      <c r="W279" s="307"/>
      <c r="X279" s="307"/>
      <c r="Y279" s="308"/>
      <c r="Z279" s="39"/>
      <c r="AA279" s="17"/>
      <c r="AB279" s="17"/>
      <c r="AC279" s="17"/>
      <c r="AD279" s="244"/>
      <c r="AE279" s="244"/>
      <c r="AF279" s="244"/>
      <c r="AG279" s="244"/>
      <c r="AH279" s="244"/>
      <c r="AI279" s="244"/>
      <c r="AJ279" s="244"/>
      <c r="AK279" s="244"/>
      <c r="AL279" s="244"/>
      <c r="AM279" s="244"/>
      <c r="AN279" s="244"/>
      <c r="AO279" s="244"/>
      <c r="AP279" s="244"/>
      <c r="AQ279" s="244"/>
      <c r="AR279" s="244"/>
      <c r="AS279" s="17"/>
      <c r="AT279" s="17"/>
      <c r="AU279" s="17"/>
      <c r="AV279" s="17"/>
      <c r="AW279" s="17"/>
      <c r="AX279" s="15"/>
      <c r="AY279" s="15"/>
      <c r="BG279" s="2"/>
      <c r="BH279" s="2"/>
      <c r="BI279" s="2"/>
      <c r="BX279" s="5"/>
      <c r="BY279" s="5"/>
      <c r="BZ279" s="5"/>
      <c r="CA279" s="5"/>
      <c r="CB279" s="5"/>
      <c r="CC279" s="5"/>
      <c r="CD279" s="5"/>
      <c r="CE279" s="5"/>
      <c r="CF279" s="2"/>
      <c r="CG279" s="2"/>
    </row>
    <row r="280" spans="1:85" ht="12.6" customHeight="1" x14ac:dyDescent="0.25">
      <c r="A280" s="219"/>
      <c r="B280" s="309" t="s">
        <v>138</v>
      </c>
      <c r="C280" s="300"/>
      <c r="D280" s="300"/>
      <c r="E280" s="300"/>
      <c r="F280" s="300"/>
      <c r="G280" s="299"/>
      <c r="H280" s="299"/>
      <c r="I280" s="299"/>
      <c r="J280" s="300" t="s">
        <v>139</v>
      </c>
      <c r="K280" s="300"/>
      <c r="L280" s="300"/>
      <c r="M280" s="300"/>
      <c r="N280" s="300"/>
      <c r="O280" s="300"/>
      <c r="P280" s="116"/>
      <c r="Q280" s="116"/>
      <c r="R280" s="116"/>
      <c r="S280" s="301" t="s">
        <v>140</v>
      </c>
      <c r="T280" s="301"/>
      <c r="U280" s="301"/>
      <c r="V280" s="301"/>
      <c r="W280" s="116"/>
      <c r="X280" s="116"/>
      <c r="Y280" s="117"/>
      <c r="Z280" s="39"/>
      <c r="AA280" s="17"/>
      <c r="AB280" s="17"/>
      <c r="AC280" s="17"/>
      <c r="AD280" s="244"/>
      <c r="AE280" s="244"/>
      <c r="AF280" s="244"/>
      <c r="AG280" s="244"/>
      <c r="AH280" s="244"/>
      <c r="AI280" s="244"/>
      <c r="AJ280" s="244"/>
      <c r="AK280" s="244"/>
      <c r="AL280" s="244"/>
      <c r="AM280" s="244"/>
      <c r="AN280" s="244"/>
      <c r="AO280" s="244"/>
      <c r="AP280" s="244"/>
      <c r="AQ280" s="244"/>
      <c r="AR280" s="244"/>
      <c r="AS280" s="17"/>
      <c r="AT280" s="17"/>
      <c r="AU280" s="17"/>
      <c r="AV280" s="17"/>
      <c r="AW280" s="17"/>
      <c r="AX280" s="15"/>
      <c r="AY280" s="15"/>
      <c r="BG280" s="2"/>
      <c r="BH280" s="2"/>
      <c r="BI280" s="2"/>
      <c r="BX280" s="5"/>
      <c r="BY280" s="5"/>
      <c r="BZ280" s="5"/>
      <c r="CA280" s="5"/>
      <c r="CB280" s="5"/>
      <c r="CC280" s="5"/>
      <c r="CD280" s="5"/>
      <c r="CE280" s="5"/>
      <c r="CF280" s="2"/>
      <c r="CG280" s="2"/>
    </row>
    <row r="281" spans="1:85" ht="12.6" customHeight="1" x14ac:dyDescent="0.25">
      <c r="A281" s="219">
        <f t="shared" ref="A281" si="212">A278+1</f>
        <v>30</v>
      </c>
      <c r="B281" s="302" t="s">
        <v>49</v>
      </c>
      <c r="C281" s="303"/>
      <c r="D281" s="303"/>
      <c r="E281" s="303"/>
      <c r="F281" s="303"/>
      <c r="G281" s="303"/>
      <c r="H281" s="303"/>
      <c r="I281" s="303"/>
      <c r="J281" s="303"/>
      <c r="K281" s="303"/>
      <c r="L281" s="303"/>
      <c r="M281" s="303"/>
      <c r="N281" s="303" t="s">
        <v>49</v>
      </c>
      <c r="O281" s="303"/>
      <c r="P281" s="303"/>
      <c r="Q281" s="303"/>
      <c r="R281" s="303"/>
      <c r="S281" s="303"/>
      <c r="T281" s="303" t="s">
        <v>49</v>
      </c>
      <c r="U281" s="303"/>
      <c r="V281" s="303"/>
      <c r="W281" s="303"/>
      <c r="X281" s="303"/>
      <c r="Y281" s="304"/>
      <c r="Z281" s="39"/>
      <c r="AA281" s="17"/>
      <c r="AB281" s="17"/>
      <c r="AC281" s="17"/>
      <c r="AD281" s="244" t="str">
        <f t="shared" ref="AD281" si="213">IF(B281="-","",MAX(AD$181,AD268)+1)</f>
        <v/>
      </c>
      <c r="AE281" s="244" t="str">
        <f>IF(A281&gt;MAX($AD$67:$AD$114),"",VLOOKUP(VLOOKUP($A281,$AD$67:$AE$114,2,FALSE),Récap!$AE:$AK,5,FALSE))</f>
        <v/>
      </c>
      <c r="AF281" s="244" t="str">
        <f>IF(A281&gt;MAX($AD$67:$AD$114),"",VLOOKUP(VLOOKUP($A281,$AD$67:$AE$114,2,FALSE),Récap!$AE:$AK,6,FALSE))</f>
        <v/>
      </c>
      <c r="AG281" s="244" t="str">
        <f>IF(A281&gt;MAX($AD$67:$AD$114),"",VLOOKUP(VLOOKUP($A281,$AD$67:$AE$114,2,FALSE),Récap!$AE:$AK,7,FALSE))</f>
        <v/>
      </c>
      <c r="AH281" s="244"/>
      <c r="AI281" s="244" t="str">
        <f>IF(AE281="","",VLOOKUP(VLOOKUP($A281,$AD$67:$AE$114,2,FALSE),Récap!$AE:$AP,10,FALSE))</f>
        <v/>
      </c>
      <c r="AJ281" s="244" t="str">
        <f>IF(AF281="","",VLOOKUP(VLOOKUP($A281,$AD$67:$AE$114,2,FALSE),Récap!$AE:$AP,11,FALSE))</f>
        <v/>
      </c>
      <c r="AK281" s="244" t="str">
        <f>IF(AG281="","",VLOOKUP(VLOOKUP($A281,$AD$67:$AE$114,2,FALSE),Récap!$AE:$AP,11,FALSE))</f>
        <v/>
      </c>
      <c r="AL281" s="244"/>
      <c r="AM281" s="244" t="str">
        <f t="shared" ref="AM281" si="214">IF(B281="-","",B282)</f>
        <v/>
      </c>
      <c r="AN281" s="244" t="str">
        <f t="shared" ref="AN281" si="215">IF(B281="-","",G282)</f>
        <v/>
      </c>
      <c r="AO281" s="244" t="str">
        <f t="shared" ref="AO281" si="216">IF(B281="-","",P283)</f>
        <v/>
      </c>
      <c r="AP281" s="244" t="str">
        <f t="shared" ref="AP281" si="217">IF(B281="-","",W283)</f>
        <v/>
      </c>
      <c r="AQ281" s="244" t="str">
        <f t="shared" ref="AQ281" si="218">IF(B281="-","",G283)</f>
        <v/>
      </c>
      <c r="AR281" s="244" t="str">
        <f t="shared" ref="AR281" si="219">IF(AE281="","",L282&amp;" "&amp;P282&amp;" n° "&amp;T282)</f>
        <v/>
      </c>
      <c r="AS281" s="17"/>
      <c r="AT281" s="17"/>
      <c r="AU281" s="17"/>
      <c r="AV281" s="17"/>
      <c r="AW281" s="17"/>
      <c r="AX281" s="15"/>
      <c r="AY281" s="15"/>
      <c r="BG281" s="2"/>
      <c r="BH281" s="2"/>
      <c r="BI281" s="2"/>
      <c r="BX281" s="5"/>
      <c r="BY281" s="5"/>
      <c r="BZ281" s="5"/>
      <c r="CA281" s="5"/>
      <c r="CB281" s="5"/>
      <c r="CC281" s="5"/>
      <c r="CD281" s="5"/>
      <c r="CE281" s="5"/>
      <c r="CF281" s="2"/>
      <c r="CG281" s="2"/>
    </row>
    <row r="282" spans="1:85" ht="12.6" customHeight="1" x14ac:dyDescent="0.25">
      <c r="A282" s="219"/>
      <c r="B282" s="305"/>
      <c r="C282" s="306"/>
      <c r="D282" s="306"/>
      <c r="E282" s="306"/>
      <c r="F282" s="306"/>
      <c r="G282" s="306"/>
      <c r="H282" s="306"/>
      <c r="I282" s="306"/>
      <c r="J282" s="306"/>
      <c r="K282" s="306"/>
      <c r="L282" s="306"/>
      <c r="M282" s="306"/>
      <c r="N282" s="306"/>
      <c r="O282" s="306"/>
      <c r="P282" s="306"/>
      <c r="Q282" s="306"/>
      <c r="R282" s="306"/>
      <c r="S282" s="306"/>
      <c r="T282" s="307"/>
      <c r="U282" s="307"/>
      <c r="V282" s="307"/>
      <c r="W282" s="307"/>
      <c r="X282" s="307"/>
      <c r="Y282" s="308"/>
      <c r="Z282" s="39"/>
      <c r="AA282" s="17"/>
      <c r="AB282" s="17"/>
      <c r="AC282" s="17"/>
      <c r="AD282" s="244"/>
      <c r="AE282" s="244"/>
      <c r="AF282" s="244"/>
      <c r="AG282" s="244"/>
      <c r="AH282" s="244"/>
      <c r="AI282" s="244"/>
      <c r="AJ282" s="244"/>
      <c r="AK282" s="244"/>
      <c r="AL282" s="244"/>
      <c r="AM282" s="244"/>
      <c r="AN282" s="244"/>
      <c r="AO282" s="244"/>
      <c r="AP282" s="244"/>
      <c r="AQ282" s="244"/>
      <c r="AR282" s="244"/>
      <c r="AS282" s="17"/>
      <c r="AT282" s="17"/>
      <c r="AU282" s="17"/>
      <c r="AV282" s="17"/>
      <c r="AW282" s="17"/>
      <c r="AX282" s="15"/>
      <c r="AY282" s="15"/>
      <c r="BG282" s="2"/>
      <c r="BH282" s="2"/>
      <c r="BI282" s="2"/>
      <c r="BX282" s="5"/>
      <c r="BY282" s="5"/>
      <c r="BZ282" s="5"/>
      <c r="CA282" s="5"/>
      <c r="CB282" s="5"/>
      <c r="CC282" s="5"/>
      <c r="CD282" s="5"/>
      <c r="CE282" s="5"/>
      <c r="CF282" s="2"/>
      <c r="CG282" s="2"/>
    </row>
    <row r="283" spans="1:85" ht="12.6" customHeight="1" x14ac:dyDescent="0.25">
      <c r="A283" s="219"/>
      <c r="B283" s="309" t="s">
        <v>138</v>
      </c>
      <c r="C283" s="300"/>
      <c r="D283" s="300"/>
      <c r="E283" s="300"/>
      <c r="F283" s="300"/>
      <c r="G283" s="299"/>
      <c r="H283" s="299"/>
      <c r="I283" s="299"/>
      <c r="J283" s="300" t="s">
        <v>139</v>
      </c>
      <c r="K283" s="300"/>
      <c r="L283" s="300"/>
      <c r="M283" s="300"/>
      <c r="N283" s="300"/>
      <c r="O283" s="300"/>
      <c r="P283" s="116"/>
      <c r="Q283" s="116"/>
      <c r="R283" s="116"/>
      <c r="S283" s="301" t="s">
        <v>140</v>
      </c>
      <c r="T283" s="301"/>
      <c r="U283" s="301"/>
      <c r="V283" s="301"/>
      <c r="W283" s="116"/>
      <c r="X283" s="116"/>
      <c r="Y283" s="117"/>
      <c r="Z283" s="39"/>
      <c r="AA283" s="17"/>
      <c r="AB283" s="17"/>
      <c r="AC283" s="17"/>
      <c r="AD283" s="244"/>
      <c r="AE283" s="244"/>
      <c r="AF283" s="244"/>
      <c r="AG283" s="244"/>
      <c r="AH283" s="244"/>
      <c r="AI283" s="244"/>
      <c r="AJ283" s="244"/>
      <c r="AK283" s="244"/>
      <c r="AL283" s="244"/>
      <c r="AM283" s="244"/>
      <c r="AN283" s="244"/>
      <c r="AO283" s="244"/>
      <c r="AP283" s="244"/>
      <c r="AQ283" s="244"/>
      <c r="AR283" s="244"/>
      <c r="AS283" s="17"/>
      <c r="AT283" s="17"/>
      <c r="AU283" s="17"/>
      <c r="AV283" s="17"/>
      <c r="AW283" s="17"/>
      <c r="AX283" s="15"/>
      <c r="AY283" s="15"/>
      <c r="BG283" s="2"/>
      <c r="BH283" s="2"/>
      <c r="BI283" s="2"/>
      <c r="BX283" s="5"/>
      <c r="BY283" s="5"/>
      <c r="BZ283" s="5"/>
      <c r="CA283" s="5"/>
      <c r="CB283" s="5"/>
      <c r="CC283" s="5"/>
      <c r="CD283" s="5"/>
      <c r="CE283" s="5"/>
      <c r="CF283" s="2"/>
      <c r="CG283" s="2"/>
    </row>
    <row r="284" spans="1:85" ht="12.6" customHeight="1" x14ac:dyDescent="0.25">
      <c r="A284" s="219">
        <f t="shared" ref="A284" si="220">A281+1</f>
        <v>31</v>
      </c>
      <c r="B284" s="302" t="s">
        <v>49</v>
      </c>
      <c r="C284" s="303"/>
      <c r="D284" s="303"/>
      <c r="E284" s="303"/>
      <c r="F284" s="303"/>
      <c r="G284" s="303"/>
      <c r="H284" s="303"/>
      <c r="I284" s="303"/>
      <c r="J284" s="303"/>
      <c r="K284" s="303"/>
      <c r="L284" s="303"/>
      <c r="M284" s="303"/>
      <c r="N284" s="303" t="s">
        <v>49</v>
      </c>
      <c r="O284" s="303"/>
      <c r="P284" s="303"/>
      <c r="Q284" s="303"/>
      <c r="R284" s="303"/>
      <c r="S284" s="303"/>
      <c r="T284" s="303" t="s">
        <v>49</v>
      </c>
      <c r="U284" s="303"/>
      <c r="V284" s="303"/>
      <c r="W284" s="303"/>
      <c r="X284" s="303"/>
      <c r="Y284" s="304"/>
      <c r="Z284" s="39"/>
      <c r="AA284" s="17"/>
      <c r="AB284" s="17"/>
      <c r="AC284" s="17"/>
      <c r="AD284" s="244" t="str">
        <f t="shared" ref="AD284" si="221">IF(B284="-","",MAX(AD$181,AD271)+1)</f>
        <v/>
      </c>
      <c r="AE284" s="244" t="str">
        <f>IF(A284&gt;MAX($AD$67:$AD$114),"",VLOOKUP(VLOOKUP($A284,$AD$67:$AE$114,2,FALSE),Récap!$AE:$AK,5,FALSE))</f>
        <v/>
      </c>
      <c r="AF284" s="244" t="str">
        <f>IF(A284&gt;MAX($AD$67:$AD$114),"",VLOOKUP(VLOOKUP($A284,$AD$67:$AE$114,2,FALSE),Récap!$AE:$AK,6,FALSE))</f>
        <v/>
      </c>
      <c r="AG284" s="244" t="str">
        <f>IF(A284&gt;MAX($AD$67:$AD$114),"",VLOOKUP(VLOOKUP($A284,$AD$67:$AE$114,2,FALSE),Récap!$AE:$AK,7,FALSE))</f>
        <v/>
      </c>
      <c r="AH284" s="244"/>
      <c r="AI284" s="244" t="str">
        <f>IF(AE284="","",VLOOKUP(VLOOKUP($A284,$AD$67:$AE$114,2,FALSE),Récap!$AE:$AP,10,FALSE))</f>
        <v/>
      </c>
      <c r="AJ284" s="244" t="str">
        <f>IF(AF284="","",VLOOKUP(VLOOKUP($A284,$AD$67:$AE$114,2,FALSE),Récap!$AE:$AP,11,FALSE))</f>
        <v/>
      </c>
      <c r="AK284" s="244" t="str">
        <f>IF(AG284="","",VLOOKUP(VLOOKUP($A284,$AD$67:$AE$114,2,FALSE),Récap!$AE:$AP,11,FALSE))</f>
        <v/>
      </c>
      <c r="AL284" s="244"/>
      <c r="AM284" s="244" t="str">
        <f t="shared" ref="AM284" si="222">IF(B284="-","",B285)</f>
        <v/>
      </c>
      <c r="AN284" s="244" t="str">
        <f t="shared" ref="AN284" si="223">IF(B284="-","",G285)</f>
        <v/>
      </c>
      <c r="AO284" s="244" t="str">
        <f t="shared" ref="AO284" si="224">IF(B284="-","",P286)</f>
        <v/>
      </c>
      <c r="AP284" s="244" t="str">
        <f t="shared" ref="AP284" si="225">IF(B284="-","",W286)</f>
        <v/>
      </c>
      <c r="AQ284" s="244" t="str">
        <f t="shared" ref="AQ284" si="226">IF(B284="-","",G286)</f>
        <v/>
      </c>
      <c r="AR284" s="244" t="str">
        <f t="shared" ref="AR284" si="227">IF(AE284="","",L285&amp;" "&amp;P285&amp;" n° "&amp;T285)</f>
        <v/>
      </c>
      <c r="AS284" s="17"/>
      <c r="AT284" s="17"/>
      <c r="AU284" s="17"/>
      <c r="AV284" s="17"/>
      <c r="AW284" s="17"/>
      <c r="AX284" s="15"/>
      <c r="AY284" s="15"/>
      <c r="BG284" s="2"/>
      <c r="BH284" s="2"/>
      <c r="BI284" s="2"/>
      <c r="BX284" s="5"/>
      <c r="BY284" s="5"/>
      <c r="BZ284" s="5"/>
      <c r="CA284" s="5"/>
      <c r="CB284" s="5"/>
      <c r="CC284" s="5"/>
      <c r="CD284" s="5"/>
      <c r="CE284" s="5"/>
      <c r="CF284" s="2"/>
      <c r="CG284" s="2"/>
    </row>
    <row r="285" spans="1:85" ht="12.6" customHeight="1" x14ac:dyDescent="0.25">
      <c r="A285" s="219"/>
      <c r="B285" s="305"/>
      <c r="C285" s="306"/>
      <c r="D285" s="306"/>
      <c r="E285" s="306"/>
      <c r="F285" s="306"/>
      <c r="G285" s="306"/>
      <c r="H285" s="306"/>
      <c r="I285" s="306"/>
      <c r="J285" s="306"/>
      <c r="K285" s="306"/>
      <c r="L285" s="306"/>
      <c r="M285" s="306"/>
      <c r="N285" s="306"/>
      <c r="O285" s="306"/>
      <c r="P285" s="306"/>
      <c r="Q285" s="306"/>
      <c r="R285" s="306"/>
      <c r="S285" s="306"/>
      <c r="T285" s="307"/>
      <c r="U285" s="307"/>
      <c r="V285" s="307"/>
      <c r="W285" s="307"/>
      <c r="X285" s="307"/>
      <c r="Y285" s="308"/>
      <c r="Z285" s="39"/>
      <c r="AA285" s="17"/>
      <c r="AB285" s="17"/>
      <c r="AC285" s="17"/>
      <c r="AD285" s="244"/>
      <c r="AE285" s="244"/>
      <c r="AF285" s="244"/>
      <c r="AG285" s="244"/>
      <c r="AH285" s="244"/>
      <c r="AI285" s="244"/>
      <c r="AJ285" s="244"/>
      <c r="AK285" s="244"/>
      <c r="AL285" s="244"/>
      <c r="AM285" s="244"/>
      <c r="AN285" s="244"/>
      <c r="AO285" s="244"/>
      <c r="AP285" s="244"/>
      <c r="AQ285" s="244"/>
      <c r="AR285" s="244"/>
      <c r="AS285" s="17"/>
      <c r="AT285" s="17"/>
      <c r="AU285" s="17"/>
      <c r="AV285" s="17"/>
      <c r="AW285" s="17"/>
      <c r="AX285" s="15"/>
      <c r="AY285" s="15"/>
      <c r="BG285" s="2"/>
      <c r="BH285" s="2"/>
      <c r="BI285" s="2"/>
      <c r="BX285" s="5"/>
      <c r="BY285" s="5"/>
      <c r="BZ285" s="5"/>
      <c r="CA285" s="5"/>
      <c r="CB285" s="5"/>
      <c r="CC285" s="5"/>
      <c r="CD285" s="5"/>
      <c r="CE285" s="5"/>
      <c r="CF285" s="2"/>
      <c r="CG285" s="2"/>
    </row>
    <row r="286" spans="1:85" ht="12.6" customHeight="1" x14ac:dyDescent="0.25">
      <c r="A286" s="219"/>
      <c r="B286" s="309" t="s">
        <v>138</v>
      </c>
      <c r="C286" s="300"/>
      <c r="D286" s="300"/>
      <c r="E286" s="300"/>
      <c r="F286" s="300"/>
      <c r="G286" s="299"/>
      <c r="H286" s="299"/>
      <c r="I286" s="299"/>
      <c r="J286" s="300" t="s">
        <v>139</v>
      </c>
      <c r="K286" s="300"/>
      <c r="L286" s="300"/>
      <c r="M286" s="300"/>
      <c r="N286" s="300"/>
      <c r="O286" s="300"/>
      <c r="P286" s="116"/>
      <c r="Q286" s="116"/>
      <c r="R286" s="116"/>
      <c r="S286" s="301" t="s">
        <v>140</v>
      </c>
      <c r="T286" s="301"/>
      <c r="U286" s="301"/>
      <c r="V286" s="301"/>
      <c r="W286" s="116"/>
      <c r="X286" s="116"/>
      <c r="Y286" s="117"/>
      <c r="Z286" s="39"/>
      <c r="AA286" s="17"/>
      <c r="AB286" s="17"/>
      <c r="AC286" s="17"/>
      <c r="AD286" s="244"/>
      <c r="AE286" s="244"/>
      <c r="AF286" s="244"/>
      <c r="AG286" s="244"/>
      <c r="AH286" s="244"/>
      <c r="AI286" s="244"/>
      <c r="AJ286" s="244"/>
      <c r="AK286" s="244"/>
      <c r="AL286" s="244"/>
      <c r="AM286" s="244"/>
      <c r="AN286" s="244"/>
      <c r="AO286" s="244"/>
      <c r="AP286" s="244"/>
      <c r="AQ286" s="244"/>
      <c r="AR286" s="244"/>
      <c r="AS286" s="17"/>
      <c r="AT286" s="17"/>
      <c r="AU286" s="17"/>
      <c r="AV286" s="17"/>
      <c r="AW286" s="17"/>
      <c r="AX286" s="15"/>
      <c r="AY286" s="15"/>
      <c r="BG286" s="2"/>
      <c r="BH286" s="2"/>
      <c r="BI286" s="2"/>
      <c r="BX286" s="5"/>
      <c r="BY286" s="5"/>
      <c r="BZ286" s="5"/>
      <c r="CA286" s="5"/>
      <c r="CB286" s="5"/>
      <c r="CC286" s="5"/>
      <c r="CD286" s="5"/>
      <c r="CE286" s="5"/>
      <c r="CF286" s="2"/>
      <c r="CG286" s="2"/>
    </row>
    <row r="287" spans="1:85" ht="12.6" customHeight="1" x14ac:dyDescent="0.25">
      <c r="A287" s="219">
        <f t="shared" ref="A287" si="228">A284+1</f>
        <v>32</v>
      </c>
      <c r="B287" s="302" t="s">
        <v>49</v>
      </c>
      <c r="C287" s="303"/>
      <c r="D287" s="303"/>
      <c r="E287" s="303"/>
      <c r="F287" s="303"/>
      <c r="G287" s="303"/>
      <c r="H287" s="303"/>
      <c r="I287" s="303"/>
      <c r="J287" s="303"/>
      <c r="K287" s="303"/>
      <c r="L287" s="303"/>
      <c r="M287" s="303"/>
      <c r="N287" s="303" t="s">
        <v>49</v>
      </c>
      <c r="O287" s="303"/>
      <c r="P287" s="303"/>
      <c r="Q287" s="303"/>
      <c r="R287" s="303"/>
      <c r="S287" s="303"/>
      <c r="T287" s="303" t="s">
        <v>49</v>
      </c>
      <c r="U287" s="303"/>
      <c r="V287" s="303"/>
      <c r="W287" s="303"/>
      <c r="X287" s="303"/>
      <c r="Y287" s="304"/>
      <c r="Z287" s="39"/>
      <c r="AA287" s="17"/>
      <c r="AB287" s="17"/>
      <c r="AC287" s="17"/>
      <c r="AD287" s="244" t="str">
        <f t="shared" ref="AD287" si="229">IF(B287="-","",MAX(AD$181,AD274)+1)</f>
        <v/>
      </c>
      <c r="AE287" s="244" t="str">
        <f>IF(A287&gt;MAX($AD$67:$AD$114),"",VLOOKUP(VLOOKUP($A287,$AD$67:$AE$114,2,FALSE),Récap!$AE:$AK,5,FALSE))</f>
        <v/>
      </c>
      <c r="AF287" s="244" t="str">
        <f>IF(A287&gt;MAX($AD$67:$AD$114),"",VLOOKUP(VLOOKUP($A287,$AD$67:$AE$114,2,FALSE),Récap!$AE:$AK,6,FALSE))</f>
        <v/>
      </c>
      <c r="AG287" s="244" t="str">
        <f>IF(A287&gt;MAX($AD$67:$AD$114),"",VLOOKUP(VLOOKUP($A287,$AD$67:$AE$114,2,FALSE),Récap!$AE:$AK,7,FALSE))</f>
        <v/>
      </c>
      <c r="AH287" s="244"/>
      <c r="AI287" s="244" t="str">
        <f>IF(AE287="","",VLOOKUP(VLOOKUP($A287,$AD$67:$AE$114,2,FALSE),Récap!$AE:$AP,10,FALSE))</f>
        <v/>
      </c>
      <c r="AJ287" s="244" t="str">
        <f>IF(AF287="","",VLOOKUP(VLOOKUP($A287,$AD$67:$AE$114,2,FALSE),Récap!$AE:$AP,11,FALSE))</f>
        <v/>
      </c>
      <c r="AK287" s="244" t="str">
        <f>IF(AG287="","",VLOOKUP(VLOOKUP($A287,$AD$67:$AE$114,2,FALSE),Récap!$AE:$AP,11,FALSE))</f>
        <v/>
      </c>
      <c r="AL287" s="244"/>
      <c r="AM287" s="244" t="str">
        <f t="shared" ref="AM287" si="230">IF(B287="-","",B288)</f>
        <v/>
      </c>
      <c r="AN287" s="244" t="str">
        <f t="shared" ref="AN287" si="231">IF(B287="-","",G288)</f>
        <v/>
      </c>
      <c r="AO287" s="244" t="str">
        <f t="shared" ref="AO287" si="232">IF(B287="-","",P289)</f>
        <v/>
      </c>
      <c r="AP287" s="244" t="str">
        <f t="shared" ref="AP287" si="233">IF(B287="-","",W289)</f>
        <v/>
      </c>
      <c r="AQ287" s="244" t="str">
        <f t="shared" ref="AQ287" si="234">IF(B287="-","",G289)</f>
        <v/>
      </c>
      <c r="AR287" s="244" t="str">
        <f t="shared" ref="AR287" si="235">IF(AE287="","",L288&amp;" "&amp;P288&amp;" n° "&amp;T288)</f>
        <v/>
      </c>
      <c r="AS287" s="17"/>
      <c r="AT287" s="17"/>
      <c r="AU287" s="17"/>
      <c r="AV287" s="17"/>
      <c r="AW287" s="17"/>
      <c r="AX287" s="15"/>
      <c r="AY287" s="15"/>
      <c r="BG287" s="2"/>
      <c r="BH287" s="2"/>
      <c r="BI287" s="2"/>
      <c r="BX287" s="5"/>
      <c r="BY287" s="5"/>
      <c r="BZ287" s="5"/>
      <c r="CA287" s="5"/>
      <c r="CB287" s="5"/>
      <c r="CC287" s="5"/>
      <c r="CD287" s="5"/>
      <c r="CE287" s="5"/>
      <c r="CF287" s="2"/>
      <c r="CG287" s="2"/>
    </row>
    <row r="288" spans="1:85" ht="12.6" customHeight="1" x14ac:dyDescent="0.25">
      <c r="A288" s="219"/>
      <c r="B288" s="305"/>
      <c r="C288" s="306"/>
      <c r="D288" s="306"/>
      <c r="E288" s="306"/>
      <c r="F288" s="306"/>
      <c r="G288" s="306"/>
      <c r="H288" s="306"/>
      <c r="I288" s="306"/>
      <c r="J288" s="306"/>
      <c r="K288" s="306"/>
      <c r="L288" s="306"/>
      <c r="M288" s="306"/>
      <c r="N288" s="306"/>
      <c r="O288" s="306"/>
      <c r="P288" s="306"/>
      <c r="Q288" s="306"/>
      <c r="R288" s="306"/>
      <c r="S288" s="306"/>
      <c r="T288" s="307"/>
      <c r="U288" s="307"/>
      <c r="V288" s="307"/>
      <c r="W288" s="307"/>
      <c r="X288" s="307"/>
      <c r="Y288" s="308"/>
      <c r="Z288" s="39"/>
      <c r="AA288" s="17"/>
      <c r="AB288" s="17"/>
      <c r="AC288" s="17"/>
      <c r="AD288" s="244"/>
      <c r="AE288" s="244"/>
      <c r="AF288" s="244"/>
      <c r="AG288" s="244"/>
      <c r="AH288" s="244"/>
      <c r="AI288" s="244"/>
      <c r="AJ288" s="244"/>
      <c r="AK288" s="244"/>
      <c r="AL288" s="244"/>
      <c r="AM288" s="244"/>
      <c r="AN288" s="244"/>
      <c r="AO288" s="244"/>
      <c r="AP288" s="244"/>
      <c r="AQ288" s="244"/>
      <c r="AR288" s="244"/>
      <c r="AS288" s="17"/>
      <c r="AT288" s="17"/>
      <c r="AU288" s="17"/>
      <c r="AV288" s="17"/>
      <c r="AW288" s="17"/>
      <c r="AX288" s="15"/>
      <c r="AY288" s="15"/>
      <c r="BG288" s="2"/>
      <c r="BH288" s="2"/>
      <c r="BI288" s="2"/>
      <c r="BX288" s="5"/>
      <c r="BY288" s="5"/>
      <c r="BZ288" s="5"/>
      <c r="CA288" s="5"/>
      <c r="CB288" s="5"/>
      <c r="CC288" s="5"/>
      <c r="CD288" s="5"/>
      <c r="CE288" s="5"/>
      <c r="CF288" s="2"/>
      <c r="CG288" s="2"/>
    </row>
    <row r="289" spans="1:85" ht="12.6" customHeight="1" x14ac:dyDescent="0.25">
      <c r="A289" s="219"/>
      <c r="B289" s="309" t="s">
        <v>138</v>
      </c>
      <c r="C289" s="300"/>
      <c r="D289" s="300"/>
      <c r="E289" s="300"/>
      <c r="F289" s="300"/>
      <c r="G289" s="299"/>
      <c r="H289" s="299"/>
      <c r="I289" s="299"/>
      <c r="J289" s="300" t="s">
        <v>139</v>
      </c>
      <c r="K289" s="300"/>
      <c r="L289" s="300"/>
      <c r="M289" s="300"/>
      <c r="N289" s="300"/>
      <c r="O289" s="300"/>
      <c r="P289" s="116"/>
      <c r="Q289" s="116"/>
      <c r="R289" s="116"/>
      <c r="S289" s="301" t="s">
        <v>140</v>
      </c>
      <c r="T289" s="301"/>
      <c r="U289" s="301"/>
      <c r="V289" s="301"/>
      <c r="W289" s="116"/>
      <c r="X289" s="116"/>
      <c r="Y289" s="117"/>
      <c r="Z289" s="39"/>
      <c r="AA289" s="17"/>
      <c r="AB289" s="17"/>
      <c r="AC289" s="17"/>
      <c r="AD289" s="244"/>
      <c r="AE289" s="244"/>
      <c r="AF289" s="244"/>
      <c r="AG289" s="244"/>
      <c r="AH289" s="244"/>
      <c r="AI289" s="244"/>
      <c r="AJ289" s="244"/>
      <c r="AK289" s="244"/>
      <c r="AL289" s="244"/>
      <c r="AM289" s="244"/>
      <c r="AN289" s="244"/>
      <c r="AO289" s="244"/>
      <c r="AP289" s="244"/>
      <c r="AQ289" s="244"/>
      <c r="AR289" s="244"/>
      <c r="AS289" s="17"/>
      <c r="AT289" s="17"/>
      <c r="AU289" s="17"/>
      <c r="AV289" s="17"/>
      <c r="AW289" s="17"/>
      <c r="AX289" s="15"/>
      <c r="AY289" s="15"/>
      <c r="BG289" s="2"/>
      <c r="BH289" s="2"/>
      <c r="BI289" s="2"/>
      <c r="BX289" s="5"/>
      <c r="BY289" s="5"/>
      <c r="BZ289" s="5"/>
      <c r="CA289" s="5"/>
      <c r="CB289" s="5"/>
      <c r="CC289" s="5"/>
      <c r="CD289" s="5"/>
      <c r="CE289" s="5"/>
      <c r="CF289" s="2"/>
      <c r="CG289" s="2"/>
    </row>
    <row r="290" spans="1:85" ht="12.6" customHeight="1" x14ac:dyDescent="0.25">
      <c r="B290" s="211" t="str">
        <f>IF(B291="-","Notes :","Notes (suite de la page 2/6) :")</f>
        <v>Notes :</v>
      </c>
      <c r="C290" s="212"/>
      <c r="D290" s="212"/>
      <c r="E290" s="212"/>
      <c r="F290" s="212"/>
      <c r="G290" s="212"/>
      <c r="H290" s="212"/>
      <c r="I290" s="212"/>
      <c r="J290" s="212"/>
      <c r="K290" s="212"/>
      <c r="L290" s="212"/>
      <c r="M290" s="212"/>
      <c r="N290" s="212"/>
      <c r="O290" s="212"/>
      <c r="P290" s="212"/>
      <c r="Q290" s="212"/>
      <c r="R290" s="212"/>
      <c r="S290" s="212"/>
      <c r="T290" s="212"/>
      <c r="U290" s="212"/>
      <c r="V290" s="212"/>
      <c r="W290" s="212"/>
      <c r="X290" s="212"/>
      <c r="Y290" s="213"/>
      <c r="Z290" s="39"/>
      <c r="AA290" s="17"/>
      <c r="AB290" s="17"/>
      <c r="AC290" s="17"/>
      <c r="AD290" s="17"/>
      <c r="AE290" s="17"/>
      <c r="AF290" s="17"/>
      <c r="AG290" s="17"/>
      <c r="AH290" s="17"/>
      <c r="AI290" s="17"/>
      <c r="AJ290" s="17"/>
      <c r="AK290" s="17"/>
      <c r="AL290" s="17"/>
      <c r="AM290" s="17"/>
      <c r="AN290" s="17"/>
      <c r="AO290" s="17"/>
      <c r="AP290" s="17"/>
      <c r="AQ290" s="17"/>
      <c r="AR290" s="17"/>
      <c r="AS290" s="17"/>
      <c r="AT290" s="17"/>
      <c r="AU290" s="17"/>
      <c r="AV290" s="17"/>
      <c r="AW290" s="17"/>
      <c r="AX290" s="15"/>
      <c r="AY290" s="15"/>
      <c r="BG290" s="2"/>
      <c r="BH290" s="2"/>
      <c r="BI290" s="2"/>
      <c r="BX290" s="5"/>
      <c r="BY290" s="5"/>
      <c r="BZ290" s="5"/>
      <c r="CA290" s="5"/>
      <c r="CB290" s="5"/>
      <c r="CC290" s="5"/>
      <c r="CD290" s="5"/>
      <c r="CE290" s="5"/>
      <c r="CF290" s="2"/>
      <c r="CG290" s="2"/>
    </row>
    <row r="291" spans="1:85" ht="12.6" customHeight="1" x14ac:dyDescent="0.25">
      <c r="B291" s="298" t="s">
        <v>49</v>
      </c>
      <c r="C291" s="224"/>
      <c r="D291" s="224"/>
      <c r="E291" s="224"/>
      <c r="F291" s="224"/>
      <c r="G291" s="224"/>
      <c r="H291" s="224"/>
      <c r="I291" s="224"/>
      <c r="J291" s="224"/>
      <c r="K291" s="224"/>
      <c r="L291" s="224"/>
      <c r="M291" s="224"/>
      <c r="N291" s="224"/>
      <c r="O291" s="224"/>
      <c r="P291" s="224"/>
      <c r="Q291" s="224"/>
      <c r="R291" s="224"/>
      <c r="S291" s="224"/>
      <c r="T291" s="224"/>
      <c r="U291" s="224"/>
      <c r="V291" s="224"/>
      <c r="W291" s="224"/>
      <c r="X291" s="224"/>
      <c r="Y291" s="225"/>
      <c r="Z291" s="39"/>
      <c r="AA291" s="17"/>
      <c r="AB291" s="17"/>
      <c r="AC291" s="17"/>
      <c r="AD291" s="17"/>
      <c r="AE291" s="17"/>
      <c r="AF291" s="17"/>
      <c r="AG291" s="17"/>
      <c r="AH291" s="17"/>
      <c r="AI291" s="17"/>
      <c r="AJ291" s="17"/>
      <c r="AK291" s="17"/>
      <c r="AL291" s="17"/>
      <c r="AM291" s="17"/>
      <c r="AN291" s="17"/>
      <c r="AO291" s="17"/>
      <c r="AP291" s="17"/>
      <c r="AQ291" s="17"/>
      <c r="AR291" s="17"/>
      <c r="AS291" s="17"/>
      <c r="AT291" s="17"/>
      <c r="AU291" s="17"/>
      <c r="AV291" s="17"/>
      <c r="AW291" s="17"/>
      <c r="AX291" s="15"/>
      <c r="AY291" s="15"/>
      <c r="BG291" s="2"/>
      <c r="BH291" s="2"/>
      <c r="BI291" s="2"/>
      <c r="BX291" s="5"/>
      <c r="BY291" s="5"/>
      <c r="BZ291" s="5"/>
      <c r="CA291" s="5"/>
      <c r="CB291" s="5"/>
      <c r="CC291" s="5"/>
      <c r="CD291" s="5"/>
      <c r="CE291" s="5"/>
      <c r="CF291" s="2"/>
      <c r="CG291" s="2"/>
    </row>
    <row r="292" spans="1:85" ht="12.6" customHeight="1" x14ac:dyDescent="0.25">
      <c r="B292" s="298" t="s">
        <v>49</v>
      </c>
      <c r="C292" s="224"/>
      <c r="D292" s="224"/>
      <c r="E292" s="224"/>
      <c r="F292" s="224"/>
      <c r="G292" s="224"/>
      <c r="H292" s="224"/>
      <c r="I292" s="224"/>
      <c r="J292" s="224"/>
      <c r="K292" s="224"/>
      <c r="L292" s="224"/>
      <c r="M292" s="224"/>
      <c r="N292" s="224"/>
      <c r="O292" s="224"/>
      <c r="P292" s="224"/>
      <c r="Q292" s="224"/>
      <c r="R292" s="224"/>
      <c r="S292" s="224"/>
      <c r="T292" s="224"/>
      <c r="U292" s="224"/>
      <c r="V292" s="224"/>
      <c r="W292" s="224"/>
      <c r="X292" s="224"/>
      <c r="Y292" s="225"/>
      <c r="Z292" s="39"/>
      <c r="AA292" s="17"/>
      <c r="AB292" s="17"/>
      <c r="AC292" s="17"/>
      <c r="AD292" s="17"/>
      <c r="AE292" s="17"/>
      <c r="AF292" s="17"/>
      <c r="AG292" s="17"/>
      <c r="AH292" s="17"/>
      <c r="AI292" s="17"/>
      <c r="AJ292" s="17"/>
      <c r="AK292" s="17"/>
      <c r="AL292" s="17"/>
      <c r="AM292" s="17"/>
      <c r="AN292" s="17"/>
      <c r="AO292" s="17"/>
      <c r="AP292" s="17"/>
      <c r="AQ292" s="17"/>
      <c r="AR292" s="17"/>
      <c r="AS292" s="17"/>
      <c r="AT292" s="17"/>
      <c r="AU292" s="17"/>
      <c r="AV292" s="17"/>
      <c r="AW292" s="17"/>
      <c r="AX292" s="15"/>
      <c r="AY292" s="15"/>
      <c r="BG292" s="2"/>
      <c r="BH292" s="2"/>
      <c r="BI292" s="2"/>
      <c r="BX292" s="5"/>
      <c r="BY292" s="5"/>
      <c r="BZ292" s="5"/>
      <c r="CA292" s="5"/>
      <c r="CB292" s="5"/>
      <c r="CC292" s="5"/>
      <c r="CD292" s="5"/>
      <c r="CE292" s="5"/>
      <c r="CF292" s="2"/>
      <c r="CG292" s="2"/>
    </row>
    <row r="293" spans="1:85" ht="12.6" customHeight="1" x14ac:dyDescent="0.25">
      <c r="B293" s="298" t="s">
        <v>49</v>
      </c>
      <c r="C293" s="224"/>
      <c r="D293" s="224"/>
      <c r="E293" s="224"/>
      <c r="F293" s="224"/>
      <c r="G293" s="224"/>
      <c r="H293" s="224"/>
      <c r="I293" s="224"/>
      <c r="J293" s="224"/>
      <c r="K293" s="224"/>
      <c r="L293" s="224"/>
      <c r="M293" s="224"/>
      <c r="N293" s="224"/>
      <c r="O293" s="224"/>
      <c r="P293" s="224"/>
      <c r="Q293" s="224"/>
      <c r="R293" s="224"/>
      <c r="S293" s="224"/>
      <c r="T293" s="224"/>
      <c r="U293" s="224"/>
      <c r="V293" s="224"/>
      <c r="W293" s="224"/>
      <c r="X293" s="224"/>
      <c r="Y293" s="225"/>
      <c r="Z293" s="39"/>
      <c r="AA293" s="17"/>
      <c r="AB293" s="17"/>
      <c r="AC293" s="17"/>
      <c r="AD293" s="17"/>
      <c r="AE293" s="17"/>
      <c r="AF293" s="17"/>
      <c r="AG293" s="17"/>
      <c r="AH293" s="17"/>
      <c r="AI293" s="17"/>
      <c r="AJ293" s="17"/>
      <c r="AK293" s="17"/>
      <c r="AL293" s="17"/>
      <c r="AM293" s="17"/>
      <c r="AN293" s="17"/>
      <c r="AO293" s="17"/>
      <c r="AP293" s="17"/>
      <c r="AQ293" s="17"/>
      <c r="AR293" s="17"/>
      <c r="AS293" s="17"/>
      <c r="AT293" s="17"/>
      <c r="AU293" s="17"/>
      <c r="AV293" s="17"/>
      <c r="AW293" s="17"/>
      <c r="AX293" s="15"/>
      <c r="AY293" s="15"/>
      <c r="BG293" s="2"/>
      <c r="BH293" s="2"/>
      <c r="BI293" s="2"/>
      <c r="BX293" s="5"/>
      <c r="BY293" s="5"/>
      <c r="BZ293" s="5"/>
      <c r="CA293" s="5"/>
      <c r="CB293" s="5"/>
      <c r="CC293" s="5"/>
      <c r="CD293" s="5"/>
      <c r="CE293" s="5"/>
      <c r="CF293" s="2"/>
      <c r="CG293" s="2"/>
    </row>
    <row r="294" spans="1:85" ht="12.6" customHeight="1" x14ac:dyDescent="0.25">
      <c r="B294" s="298" t="s">
        <v>49</v>
      </c>
      <c r="C294" s="224"/>
      <c r="D294" s="224"/>
      <c r="E294" s="224"/>
      <c r="F294" s="224"/>
      <c r="G294" s="224"/>
      <c r="H294" s="224"/>
      <c r="I294" s="224"/>
      <c r="J294" s="224"/>
      <c r="K294" s="224"/>
      <c r="L294" s="224"/>
      <c r="M294" s="224"/>
      <c r="N294" s="224"/>
      <c r="O294" s="224"/>
      <c r="P294" s="224"/>
      <c r="Q294" s="224"/>
      <c r="R294" s="224"/>
      <c r="S294" s="224"/>
      <c r="T294" s="224"/>
      <c r="U294" s="224"/>
      <c r="V294" s="224"/>
      <c r="W294" s="224"/>
      <c r="X294" s="224"/>
      <c r="Y294" s="225"/>
      <c r="Z294" s="39"/>
      <c r="AA294" s="17"/>
      <c r="AB294" s="17"/>
      <c r="AC294" s="17"/>
      <c r="AD294" s="17"/>
      <c r="AE294" s="17"/>
      <c r="AF294" s="17"/>
      <c r="AG294" s="17"/>
      <c r="AH294" s="17"/>
      <c r="AI294" s="17"/>
      <c r="AJ294" s="17"/>
      <c r="AK294" s="17"/>
      <c r="AL294" s="17"/>
      <c r="AM294" s="17"/>
      <c r="AN294" s="17"/>
      <c r="AO294" s="17"/>
      <c r="AP294" s="17"/>
      <c r="AQ294" s="17"/>
      <c r="AR294" s="17"/>
      <c r="AS294" s="17"/>
      <c r="AT294" s="17"/>
      <c r="AU294" s="17"/>
      <c r="AV294" s="17"/>
      <c r="AW294" s="17"/>
      <c r="AX294" s="15"/>
      <c r="AY294" s="15"/>
      <c r="BG294" s="2"/>
      <c r="BH294" s="2"/>
      <c r="BI294" s="2"/>
      <c r="BX294" s="5"/>
      <c r="BY294" s="5"/>
      <c r="BZ294" s="5"/>
      <c r="CA294" s="5"/>
      <c r="CB294" s="5"/>
      <c r="CC294" s="5"/>
      <c r="CD294" s="5"/>
      <c r="CE294" s="5"/>
      <c r="CF294" s="2"/>
      <c r="CG294" s="2"/>
    </row>
    <row r="295" spans="1:85" ht="12.6" customHeight="1" x14ac:dyDescent="0.25">
      <c r="B295" s="298" t="s">
        <v>49</v>
      </c>
      <c r="C295" s="224"/>
      <c r="D295" s="224"/>
      <c r="E295" s="224"/>
      <c r="F295" s="224"/>
      <c r="G295" s="224"/>
      <c r="H295" s="224"/>
      <c r="I295" s="224"/>
      <c r="J295" s="224"/>
      <c r="K295" s="224"/>
      <c r="L295" s="224"/>
      <c r="M295" s="224"/>
      <c r="N295" s="224"/>
      <c r="O295" s="224"/>
      <c r="P295" s="224"/>
      <c r="Q295" s="224"/>
      <c r="R295" s="224"/>
      <c r="S295" s="224"/>
      <c r="T295" s="224"/>
      <c r="U295" s="224"/>
      <c r="V295" s="224"/>
      <c r="W295" s="224"/>
      <c r="X295" s="224"/>
      <c r="Y295" s="225"/>
      <c r="Z295" s="39"/>
      <c r="AA295" s="17"/>
      <c r="AB295" s="17"/>
      <c r="AC295" s="17"/>
      <c r="AD295" s="17"/>
      <c r="AE295" s="17"/>
      <c r="AF295" s="17"/>
      <c r="AG295" s="17"/>
      <c r="AH295" s="17"/>
      <c r="AI295" s="17"/>
      <c r="AJ295" s="17"/>
      <c r="AK295" s="17"/>
      <c r="AL295" s="17"/>
      <c r="AM295" s="17"/>
      <c r="AN295" s="17"/>
      <c r="AO295" s="17"/>
      <c r="AP295" s="17"/>
      <c r="AQ295" s="17"/>
      <c r="AR295" s="17"/>
      <c r="AS295" s="17"/>
      <c r="AT295" s="17"/>
      <c r="AU295" s="17"/>
      <c r="AV295" s="17"/>
      <c r="AW295" s="17"/>
      <c r="AX295" s="15"/>
      <c r="AY295" s="15"/>
      <c r="BG295" s="2"/>
      <c r="BH295" s="2"/>
      <c r="BI295" s="2"/>
      <c r="BX295" s="5"/>
      <c r="BY295" s="5"/>
      <c r="BZ295" s="5"/>
      <c r="CA295" s="5"/>
      <c r="CB295" s="5"/>
      <c r="CC295" s="5"/>
      <c r="CD295" s="5"/>
      <c r="CE295" s="5"/>
      <c r="CF295" s="2"/>
      <c r="CG295" s="2"/>
    </row>
    <row r="296" spans="1:85" ht="12.6" customHeight="1" x14ac:dyDescent="0.25">
      <c r="B296" s="222" t="s">
        <v>141</v>
      </c>
      <c r="C296" s="223"/>
      <c r="D296" s="223"/>
      <c r="E296" s="223"/>
      <c r="F296" s="223"/>
      <c r="G296" s="223"/>
      <c r="H296" s="223"/>
      <c r="I296" s="223"/>
      <c r="J296" s="223"/>
      <c r="K296" s="223"/>
      <c r="L296" s="223"/>
      <c r="M296" s="223"/>
      <c r="N296" s="223"/>
      <c r="O296" s="209" t="str">
        <f>CONCATENATE("Compte rendu du dossier de travaux ",$R$1," - Page "&amp;SUBTOTAL(9,AW$16:AW296)&amp;" / "&amp;SUBTOTAL(9,AW$16:AW$354))</f>
        <v>Compte rendu du dossier de travaux 17/2016/ST - Page 4 / 5</v>
      </c>
      <c r="P296" s="209"/>
      <c r="Q296" s="209"/>
      <c r="R296" s="209"/>
      <c r="S296" s="209"/>
      <c r="T296" s="209"/>
      <c r="U296" s="209"/>
      <c r="V296" s="209"/>
      <c r="W296" s="209"/>
      <c r="X296" s="209"/>
      <c r="Y296" s="210"/>
      <c r="Z296" s="39"/>
      <c r="AA296" s="17"/>
      <c r="AB296" s="17"/>
      <c r="AC296" s="17"/>
      <c r="AD296" s="17"/>
      <c r="AE296" s="17"/>
      <c r="AF296" s="17"/>
      <c r="AG296" s="17"/>
      <c r="AH296" s="17"/>
      <c r="AI296" s="17"/>
      <c r="AJ296" s="17"/>
      <c r="AK296" s="17"/>
      <c r="AL296" s="17"/>
      <c r="AM296" s="17"/>
      <c r="AN296" s="17"/>
      <c r="AO296" s="17"/>
      <c r="AP296" s="17"/>
      <c r="AQ296" s="17"/>
      <c r="AR296" s="17"/>
      <c r="AS296" s="17"/>
      <c r="AT296" s="17"/>
      <c r="AU296" s="17"/>
      <c r="AV296" s="17"/>
      <c r="AW296" s="17"/>
      <c r="AX296" s="15"/>
      <c r="AY296" s="15"/>
      <c r="BG296" s="2"/>
      <c r="BH296" s="2"/>
      <c r="BI296" s="2"/>
      <c r="BX296" s="5"/>
      <c r="BY296" s="5"/>
      <c r="BZ296" s="5"/>
      <c r="CA296" s="5"/>
      <c r="CB296" s="5"/>
      <c r="CC296" s="5"/>
      <c r="CD296" s="5"/>
      <c r="CE296" s="5"/>
      <c r="CF296" s="2"/>
      <c r="CG296" s="2"/>
    </row>
    <row r="297" spans="1:85" ht="12.6" customHeight="1" x14ac:dyDescent="0.25">
      <c r="B297" s="245" t="s">
        <v>231</v>
      </c>
      <c r="C297" s="246"/>
      <c r="D297" s="246"/>
      <c r="E297" s="246"/>
      <c r="F297" s="246"/>
      <c r="G297" s="246"/>
      <c r="H297" s="246"/>
      <c r="I297" s="246"/>
      <c r="J297" s="246"/>
      <c r="K297" s="246"/>
      <c r="L297" s="246"/>
      <c r="M297" s="246"/>
      <c r="N297" s="246"/>
      <c r="O297" s="246"/>
      <c r="P297" s="246"/>
      <c r="Q297" s="246"/>
      <c r="R297" s="246"/>
      <c r="S297" s="246"/>
      <c r="T297" s="246"/>
      <c r="U297" s="246"/>
      <c r="V297" s="246"/>
      <c r="W297" s="246"/>
      <c r="X297" s="246"/>
      <c r="Y297" s="247"/>
      <c r="Z297" s="39"/>
      <c r="AA297" s="17"/>
      <c r="AB297" s="17"/>
      <c r="AC297" s="17"/>
      <c r="AD297" s="17"/>
      <c r="AE297" s="17"/>
      <c r="AF297" s="17"/>
      <c r="AG297" s="17"/>
      <c r="AH297" s="17"/>
      <c r="AI297" s="17"/>
      <c r="AJ297" s="17"/>
      <c r="AK297" s="17"/>
      <c r="AL297" s="17"/>
      <c r="AM297" s="17"/>
      <c r="AN297" s="17"/>
      <c r="AO297" s="17"/>
      <c r="AP297" s="17"/>
      <c r="AQ297" s="17"/>
      <c r="AR297" s="17"/>
      <c r="AS297" s="17"/>
      <c r="AT297" s="17"/>
      <c r="AU297" s="17"/>
      <c r="AV297" s="17"/>
      <c r="AW297" s="15"/>
      <c r="AX297" s="15"/>
      <c r="AY297" s="15"/>
      <c r="BG297" s="2"/>
      <c r="BH297" s="2"/>
      <c r="BI297" s="2"/>
      <c r="BX297" s="5"/>
      <c r="BY297" s="5"/>
      <c r="BZ297" s="5"/>
      <c r="CA297" s="5"/>
      <c r="CB297" s="5"/>
      <c r="CC297" s="5"/>
      <c r="CD297" s="5"/>
      <c r="CE297" s="5"/>
      <c r="CF297" s="2"/>
      <c r="CG297" s="2"/>
    </row>
    <row r="298" spans="1:85" ht="12.6" customHeight="1" x14ac:dyDescent="0.25">
      <c r="B298" s="9"/>
      <c r="C298" s="10"/>
      <c r="D298" s="10"/>
      <c r="E298" s="10"/>
      <c r="F298" s="10"/>
      <c r="G298" s="10"/>
      <c r="H298" s="10"/>
      <c r="I298" s="10"/>
      <c r="J298" s="10"/>
      <c r="K298" s="10"/>
      <c r="L298" s="10"/>
      <c r="M298" s="10"/>
      <c r="N298" s="10"/>
      <c r="O298" s="10"/>
      <c r="P298" s="10"/>
      <c r="Q298" s="10"/>
      <c r="R298" s="10"/>
      <c r="S298" s="10"/>
      <c r="T298" s="10"/>
      <c r="U298" s="10"/>
      <c r="V298" s="10"/>
      <c r="W298" s="10"/>
      <c r="X298" s="10"/>
      <c r="Y298" s="11"/>
      <c r="Z298" s="39"/>
      <c r="AA298" s="17"/>
      <c r="AB298" s="17"/>
      <c r="AC298" s="17"/>
      <c r="AD298" s="17"/>
      <c r="AE298" s="17"/>
      <c r="AF298" s="17"/>
      <c r="AG298" s="17"/>
      <c r="AH298" s="17"/>
      <c r="AI298" s="17"/>
      <c r="AJ298" s="17"/>
      <c r="AK298" s="17"/>
      <c r="AL298" s="17"/>
      <c r="AM298" s="17"/>
      <c r="AN298" s="17"/>
      <c r="AO298" s="17"/>
      <c r="AP298" s="17"/>
      <c r="AQ298" s="17"/>
      <c r="AR298" s="17"/>
      <c r="AS298" s="17"/>
      <c r="AT298" s="17"/>
      <c r="AU298" s="17"/>
      <c r="AV298" s="17"/>
      <c r="AW298" s="17"/>
      <c r="AX298" s="15"/>
      <c r="AY298" s="15"/>
      <c r="BG298" s="2"/>
      <c r="BH298" s="2"/>
      <c r="BI298" s="2"/>
      <c r="BX298" s="5"/>
      <c r="BY298" s="5"/>
      <c r="BZ298" s="5"/>
      <c r="CA298" s="5"/>
      <c r="CB298" s="5"/>
      <c r="CC298" s="5"/>
      <c r="CD298" s="5"/>
      <c r="CE298" s="5"/>
      <c r="CF298" s="2"/>
      <c r="CG298" s="2"/>
    </row>
    <row r="299" spans="1:85" ht="12.6" customHeight="1" x14ac:dyDescent="0.25">
      <c r="B299" s="18" t="b">
        <v>0</v>
      </c>
      <c r="C299" s="224" t="s">
        <v>142</v>
      </c>
      <c r="D299" s="224"/>
      <c r="E299" s="224"/>
      <c r="F299" s="224"/>
      <c r="G299" s="224"/>
      <c r="H299" s="224"/>
      <c r="I299" s="224"/>
      <c r="J299" s="224"/>
      <c r="K299" s="224"/>
      <c r="L299" s="224"/>
      <c r="M299" s="224"/>
      <c r="N299" s="224"/>
      <c r="O299" s="224"/>
      <c r="P299" s="224"/>
      <c r="Q299" s="224"/>
      <c r="R299" s="224"/>
      <c r="S299" s="224"/>
      <c r="T299" s="224"/>
      <c r="U299" s="224"/>
      <c r="V299" s="224"/>
      <c r="W299" s="224"/>
      <c r="X299" s="224"/>
      <c r="Y299" s="225"/>
      <c r="Z299" s="39"/>
      <c r="AA299" s="17"/>
      <c r="AB299" s="17"/>
      <c r="AC299" s="17"/>
      <c r="AD299" s="17"/>
      <c r="AE299" s="17"/>
      <c r="AF299" s="17"/>
      <c r="AG299" s="17"/>
      <c r="AH299" s="17"/>
      <c r="AI299" s="17"/>
      <c r="AJ299" s="17"/>
      <c r="AK299" s="17"/>
      <c r="AL299" s="17"/>
      <c r="AM299" s="17"/>
      <c r="AN299" s="17"/>
      <c r="AO299" s="17"/>
      <c r="AP299" s="17"/>
      <c r="AQ299" s="17"/>
      <c r="AR299" s="17"/>
      <c r="AS299" s="17"/>
      <c r="AT299" s="17"/>
      <c r="AU299" s="17"/>
      <c r="AV299" s="17"/>
      <c r="AW299" s="17"/>
      <c r="AX299" s="15"/>
      <c r="AY299" s="15"/>
      <c r="BG299" s="2"/>
      <c r="BH299" s="2"/>
      <c r="BI299" s="2"/>
      <c r="BX299" s="5"/>
      <c r="BY299" s="5"/>
      <c r="BZ299" s="5"/>
      <c r="CA299" s="5"/>
      <c r="CB299" s="5"/>
      <c r="CC299" s="5"/>
      <c r="CD299" s="5"/>
      <c r="CE299" s="5"/>
      <c r="CF299" s="2"/>
      <c r="CG299" s="2"/>
    </row>
    <row r="300" spans="1:85" ht="12.6" customHeight="1" x14ac:dyDescent="0.25">
      <c r="A300" s="42" t="b">
        <v>1</v>
      </c>
      <c r="B300" s="9"/>
      <c r="C300" s="10"/>
      <c r="D300" s="10"/>
      <c r="E300" s="10"/>
      <c r="F300" s="10"/>
      <c r="G300" s="10"/>
      <c r="H300" s="10"/>
      <c r="I300" s="10"/>
      <c r="J300" s="10"/>
      <c r="K300" s="10"/>
      <c r="L300" s="10"/>
      <c r="M300" s="10"/>
      <c r="N300" s="10"/>
      <c r="O300" s="10"/>
      <c r="P300" s="10"/>
      <c r="Q300" s="10"/>
      <c r="R300" s="10"/>
      <c r="S300" s="10"/>
      <c r="T300" s="10"/>
      <c r="U300" s="10"/>
      <c r="V300" s="10"/>
      <c r="W300" s="10"/>
      <c r="X300" s="10"/>
      <c r="Y300" s="11"/>
      <c r="Z300" s="39"/>
      <c r="AA300" s="17"/>
      <c r="AB300" s="17"/>
      <c r="AC300" s="17"/>
      <c r="AD300" s="17"/>
      <c r="AE300" s="17"/>
      <c r="AF300" s="17"/>
      <c r="AG300" s="17"/>
      <c r="AH300" s="17"/>
      <c r="AI300" s="17"/>
      <c r="AJ300" s="17"/>
      <c r="AK300" s="17"/>
      <c r="AL300" s="17"/>
      <c r="AM300" s="17"/>
      <c r="AN300" s="17"/>
      <c r="AO300" s="17"/>
      <c r="AP300" s="17"/>
      <c r="AQ300" s="17"/>
      <c r="AR300" s="17"/>
      <c r="AS300" s="17"/>
      <c r="AT300" s="17"/>
      <c r="AU300" s="17"/>
      <c r="AV300" s="17"/>
      <c r="AW300" s="17"/>
      <c r="AX300" s="15"/>
      <c r="AY300" s="15"/>
      <c r="BG300" s="2"/>
      <c r="BH300" s="2"/>
      <c r="BI300" s="2"/>
      <c r="BX300" s="5"/>
      <c r="BY300" s="5"/>
      <c r="BZ300" s="5"/>
      <c r="CA300" s="5"/>
      <c r="CB300" s="5"/>
      <c r="CC300" s="5"/>
      <c r="CD300" s="5"/>
      <c r="CE300" s="5"/>
      <c r="CF300" s="2"/>
      <c r="CG300" s="2"/>
    </row>
    <row r="301" spans="1:85" ht="12.6" customHeight="1" x14ac:dyDescent="0.25">
      <c r="B301" s="295" t="s">
        <v>143</v>
      </c>
      <c r="C301" s="296"/>
      <c r="D301" s="296"/>
      <c r="E301" s="296"/>
      <c r="F301" s="296"/>
      <c r="G301" s="296"/>
      <c r="H301" s="296" t="s">
        <v>144</v>
      </c>
      <c r="I301" s="296"/>
      <c r="J301" s="296"/>
      <c r="K301" s="296"/>
      <c r="L301" s="296"/>
      <c r="M301" s="296"/>
      <c r="N301" s="296"/>
      <c r="O301" s="296" t="s">
        <v>145</v>
      </c>
      <c r="P301" s="296"/>
      <c r="Q301" s="296"/>
      <c r="R301" s="296"/>
      <c r="S301" s="296"/>
      <c r="T301" s="296"/>
      <c r="U301" s="296" t="s">
        <v>146</v>
      </c>
      <c r="V301" s="296"/>
      <c r="W301" s="296"/>
      <c r="X301" s="296"/>
      <c r="Y301" s="297"/>
      <c r="Z301" s="39"/>
      <c r="AA301" s="17"/>
      <c r="AB301" s="17"/>
      <c r="AC301" s="17"/>
      <c r="AD301" s="17"/>
      <c r="AE301" s="17"/>
      <c r="AF301" s="17"/>
      <c r="AG301" s="17"/>
      <c r="AH301" s="17"/>
      <c r="AI301" s="17"/>
      <c r="AJ301" s="17"/>
      <c r="AK301" s="17"/>
      <c r="AL301" s="17"/>
      <c r="AM301" s="17"/>
      <c r="AN301" s="17"/>
      <c r="AO301" s="17"/>
      <c r="AP301" s="17"/>
      <c r="AQ301" s="17"/>
      <c r="AR301" s="17"/>
      <c r="AS301" s="17"/>
      <c r="AT301" s="17"/>
      <c r="AU301" s="17"/>
      <c r="AV301" s="17"/>
      <c r="AW301" s="17"/>
      <c r="AX301" s="15"/>
      <c r="AY301" s="15"/>
      <c r="BG301" s="2"/>
      <c r="BH301" s="2"/>
      <c r="BI301" s="2"/>
      <c r="BX301" s="5"/>
      <c r="BY301" s="5"/>
      <c r="BZ301" s="5"/>
      <c r="CA301" s="5"/>
      <c r="CB301" s="5"/>
      <c r="CC301" s="5"/>
      <c r="CD301" s="5"/>
      <c r="CE301" s="5"/>
      <c r="CF301" s="2"/>
      <c r="CG301" s="2"/>
    </row>
    <row r="302" spans="1:85" ht="12.6" customHeight="1" x14ac:dyDescent="0.25">
      <c r="B302" s="271"/>
      <c r="C302" s="272"/>
      <c r="D302" s="272"/>
      <c r="E302" s="272"/>
      <c r="F302" s="272"/>
      <c r="G302" s="273"/>
      <c r="H302" s="280"/>
      <c r="I302" s="272"/>
      <c r="J302" s="272"/>
      <c r="K302" s="272"/>
      <c r="L302" s="272"/>
      <c r="M302" s="272"/>
      <c r="N302" s="273"/>
      <c r="O302" s="283"/>
      <c r="P302" s="284"/>
      <c r="Q302" s="284"/>
      <c r="R302" s="284"/>
      <c r="S302" s="284"/>
      <c r="T302" s="285"/>
      <c r="U302" s="283"/>
      <c r="V302" s="284"/>
      <c r="W302" s="284"/>
      <c r="X302" s="284"/>
      <c r="Y302" s="292"/>
      <c r="Z302" s="39"/>
      <c r="AA302" s="17"/>
      <c r="AB302" s="17"/>
      <c r="AC302" s="17"/>
      <c r="AD302" s="17"/>
      <c r="AE302" s="17"/>
      <c r="AF302" s="17"/>
      <c r="AG302" s="17"/>
      <c r="AH302" s="17"/>
      <c r="AI302" s="17"/>
      <c r="AJ302" s="17"/>
      <c r="AK302" s="17"/>
      <c r="AL302" s="17"/>
      <c r="AM302" s="17"/>
      <c r="AN302" s="17"/>
      <c r="AO302" s="17"/>
      <c r="AP302" s="17"/>
      <c r="AQ302" s="17"/>
      <c r="AR302" s="17"/>
      <c r="AS302" s="17"/>
      <c r="AT302" s="17"/>
      <c r="AU302" s="17"/>
      <c r="AV302" s="17"/>
      <c r="AW302" s="17"/>
      <c r="AX302" s="15"/>
      <c r="AY302" s="15"/>
      <c r="BG302" s="2"/>
      <c r="BH302" s="2"/>
      <c r="BI302" s="2"/>
      <c r="BX302" s="5"/>
      <c r="BY302" s="5"/>
      <c r="BZ302" s="5"/>
      <c r="CA302" s="5"/>
      <c r="CB302" s="5"/>
      <c r="CC302" s="5"/>
      <c r="CD302" s="5"/>
      <c r="CE302" s="5"/>
      <c r="CF302" s="2"/>
      <c r="CG302" s="2"/>
    </row>
    <row r="303" spans="1:85" ht="12.6" customHeight="1" x14ac:dyDescent="0.25">
      <c r="B303" s="274"/>
      <c r="C303" s="275"/>
      <c r="D303" s="275"/>
      <c r="E303" s="275"/>
      <c r="F303" s="275"/>
      <c r="G303" s="276"/>
      <c r="H303" s="281"/>
      <c r="I303" s="275"/>
      <c r="J303" s="275"/>
      <c r="K303" s="275"/>
      <c r="L303" s="275"/>
      <c r="M303" s="275"/>
      <c r="N303" s="276"/>
      <c r="O303" s="286"/>
      <c r="P303" s="287"/>
      <c r="Q303" s="287"/>
      <c r="R303" s="287"/>
      <c r="S303" s="287"/>
      <c r="T303" s="288"/>
      <c r="U303" s="286"/>
      <c r="V303" s="287"/>
      <c r="W303" s="287"/>
      <c r="X303" s="287"/>
      <c r="Y303" s="293"/>
      <c r="Z303" s="39"/>
      <c r="AA303" s="17"/>
      <c r="AB303" s="17"/>
      <c r="AC303" s="17"/>
      <c r="AD303" s="17"/>
      <c r="AE303" s="17"/>
      <c r="AF303" s="17"/>
      <c r="AG303" s="17"/>
      <c r="AH303" s="17"/>
      <c r="AI303" s="17"/>
      <c r="AJ303" s="17"/>
      <c r="AK303" s="17"/>
      <c r="AL303" s="17"/>
      <c r="AM303" s="17"/>
      <c r="AN303" s="17"/>
      <c r="AO303" s="17"/>
      <c r="AP303" s="17"/>
      <c r="AQ303" s="17"/>
      <c r="AR303" s="17"/>
      <c r="AS303" s="17"/>
      <c r="AT303" s="17"/>
      <c r="AU303" s="17"/>
      <c r="AV303" s="17"/>
      <c r="AW303" s="17"/>
      <c r="AX303" s="15"/>
      <c r="AY303" s="15"/>
      <c r="BG303" s="2"/>
      <c r="BH303" s="2"/>
      <c r="BI303" s="2"/>
      <c r="BX303" s="5"/>
      <c r="BY303" s="5"/>
      <c r="BZ303" s="5"/>
      <c r="CA303" s="5"/>
      <c r="CB303" s="5"/>
      <c r="CC303" s="5"/>
      <c r="CD303" s="5"/>
      <c r="CE303" s="5"/>
      <c r="CF303" s="2"/>
      <c r="CG303" s="2"/>
    </row>
    <row r="304" spans="1:85" ht="12.6" customHeight="1" x14ac:dyDescent="0.25">
      <c r="B304" s="277"/>
      <c r="C304" s="278"/>
      <c r="D304" s="278"/>
      <c r="E304" s="278"/>
      <c r="F304" s="278"/>
      <c r="G304" s="279"/>
      <c r="H304" s="282"/>
      <c r="I304" s="278"/>
      <c r="J304" s="278"/>
      <c r="K304" s="278"/>
      <c r="L304" s="278"/>
      <c r="M304" s="278"/>
      <c r="N304" s="279"/>
      <c r="O304" s="289"/>
      <c r="P304" s="290"/>
      <c r="Q304" s="290"/>
      <c r="R304" s="290"/>
      <c r="S304" s="290"/>
      <c r="T304" s="291"/>
      <c r="U304" s="289"/>
      <c r="V304" s="290"/>
      <c r="W304" s="290"/>
      <c r="X304" s="290"/>
      <c r="Y304" s="294"/>
      <c r="Z304" s="39"/>
      <c r="AA304" s="17"/>
      <c r="AB304" s="17"/>
      <c r="AC304" s="17"/>
      <c r="AD304" s="17"/>
      <c r="AE304" s="17"/>
      <c r="AF304" s="17"/>
      <c r="AG304" s="17"/>
      <c r="AH304" s="17"/>
      <c r="AI304" s="17"/>
      <c r="AJ304" s="17"/>
      <c r="AK304" s="17"/>
      <c r="AL304" s="17"/>
      <c r="AM304" s="17"/>
      <c r="AN304" s="17"/>
      <c r="AO304" s="17"/>
      <c r="AP304" s="17"/>
      <c r="AQ304" s="17"/>
      <c r="AR304" s="17"/>
      <c r="AS304" s="17"/>
      <c r="AT304" s="17"/>
      <c r="AU304" s="17"/>
      <c r="AV304" s="17"/>
      <c r="AW304" s="17"/>
      <c r="AX304" s="15"/>
      <c r="AY304" s="15"/>
      <c r="BG304" s="2"/>
      <c r="BH304" s="2"/>
      <c r="BI304" s="2"/>
      <c r="BX304" s="5"/>
      <c r="BY304" s="5"/>
      <c r="BZ304" s="5"/>
      <c r="CA304" s="5"/>
      <c r="CB304" s="5"/>
      <c r="CC304" s="5"/>
      <c r="CD304" s="5"/>
      <c r="CE304" s="5"/>
      <c r="CF304" s="2"/>
      <c r="CG304" s="2"/>
    </row>
    <row r="305" spans="2:85" ht="12.6" customHeight="1" x14ac:dyDescent="0.25">
      <c r="B305" s="9"/>
      <c r="C305" s="10"/>
      <c r="D305" s="10"/>
      <c r="E305" s="10"/>
      <c r="F305" s="10"/>
      <c r="G305" s="10"/>
      <c r="H305" s="10"/>
      <c r="I305" s="10"/>
      <c r="J305" s="10"/>
      <c r="K305" s="10"/>
      <c r="L305" s="10"/>
      <c r="M305" s="10"/>
      <c r="N305" s="10"/>
      <c r="O305" s="10"/>
      <c r="P305" s="10"/>
      <c r="Q305" s="10"/>
      <c r="R305" s="10"/>
      <c r="S305" s="10"/>
      <c r="T305" s="10"/>
      <c r="U305" s="10"/>
      <c r="V305" s="10"/>
      <c r="W305" s="10"/>
      <c r="X305" s="10"/>
      <c r="Y305" s="11"/>
      <c r="Z305" s="39"/>
      <c r="AA305" s="17"/>
      <c r="AB305" s="17"/>
      <c r="AC305" s="17"/>
      <c r="AD305" s="17"/>
      <c r="AE305" s="17"/>
      <c r="AF305" s="17"/>
      <c r="AG305" s="17"/>
      <c r="AH305" s="17"/>
      <c r="AI305" s="17"/>
      <c r="AJ305" s="17"/>
      <c r="AK305" s="17"/>
      <c r="AL305" s="17"/>
      <c r="AM305" s="17"/>
      <c r="AN305" s="17"/>
      <c r="AO305" s="17"/>
      <c r="AP305" s="17"/>
      <c r="AQ305" s="17"/>
      <c r="AR305" s="17"/>
      <c r="AS305" s="17"/>
      <c r="AT305" s="17"/>
      <c r="AU305" s="17"/>
      <c r="AV305" s="17"/>
      <c r="AW305" s="17"/>
      <c r="AX305" s="15"/>
      <c r="AY305" s="15"/>
      <c r="BG305" s="2"/>
      <c r="BH305" s="2"/>
      <c r="BI305" s="2"/>
      <c r="BX305" s="5"/>
      <c r="BY305" s="5"/>
      <c r="BZ305" s="5"/>
      <c r="CA305" s="5"/>
      <c r="CB305" s="5"/>
      <c r="CC305" s="5"/>
      <c r="CD305" s="5"/>
      <c r="CE305" s="5"/>
      <c r="CF305" s="2"/>
      <c r="CG305" s="2"/>
    </row>
    <row r="306" spans="2:85" ht="12.6" customHeight="1" x14ac:dyDescent="0.25">
      <c r="B306" s="245" t="s">
        <v>232</v>
      </c>
      <c r="C306" s="246"/>
      <c r="D306" s="246"/>
      <c r="E306" s="246"/>
      <c r="F306" s="246"/>
      <c r="G306" s="246"/>
      <c r="H306" s="246"/>
      <c r="I306" s="246"/>
      <c r="J306" s="246"/>
      <c r="K306" s="246"/>
      <c r="L306" s="246"/>
      <c r="M306" s="246"/>
      <c r="N306" s="246"/>
      <c r="O306" s="246"/>
      <c r="P306" s="246"/>
      <c r="Q306" s="246"/>
      <c r="R306" s="246"/>
      <c r="S306" s="246"/>
      <c r="T306" s="246"/>
      <c r="U306" s="246"/>
      <c r="V306" s="246"/>
      <c r="W306" s="246"/>
      <c r="X306" s="246"/>
      <c r="Y306" s="247"/>
      <c r="Z306" s="39"/>
      <c r="AA306" s="17"/>
      <c r="AB306" s="17"/>
      <c r="AC306" s="17"/>
      <c r="AD306" s="17"/>
      <c r="AE306" s="17"/>
      <c r="AF306" s="17"/>
      <c r="AG306" s="17"/>
      <c r="AH306" s="17"/>
      <c r="AI306" s="17"/>
      <c r="AJ306" s="17"/>
      <c r="AK306" s="17"/>
      <c r="AL306" s="17"/>
      <c r="AM306" s="17"/>
      <c r="AN306" s="17"/>
      <c r="AO306" s="17"/>
      <c r="AP306" s="17"/>
      <c r="AQ306" s="17"/>
      <c r="AR306" s="17"/>
      <c r="AS306" s="17"/>
      <c r="AT306" s="17"/>
      <c r="AU306" s="17"/>
      <c r="AV306" s="17"/>
      <c r="AW306" s="17"/>
      <c r="AX306" s="15"/>
      <c r="AY306" s="15"/>
      <c r="BG306" s="2"/>
      <c r="BH306" s="2"/>
      <c r="BI306" s="2"/>
      <c r="BX306" s="5"/>
      <c r="BY306" s="5"/>
      <c r="BZ306" s="5"/>
      <c r="CA306" s="5"/>
      <c r="CB306" s="5"/>
      <c r="CC306" s="5"/>
      <c r="CD306" s="5"/>
      <c r="CE306" s="5"/>
      <c r="CF306" s="2"/>
      <c r="CG306" s="2"/>
    </row>
    <row r="307" spans="2:85" ht="12.6" customHeight="1" x14ac:dyDescent="0.25">
      <c r="B307" s="45"/>
      <c r="C307" s="46"/>
      <c r="D307" s="46"/>
      <c r="E307" s="46"/>
      <c r="F307" s="46"/>
      <c r="G307" s="46"/>
      <c r="H307" s="46"/>
      <c r="I307" s="46"/>
      <c r="J307" s="46"/>
      <c r="K307" s="46"/>
      <c r="L307" s="46"/>
      <c r="M307" s="46"/>
      <c r="N307" s="46"/>
      <c r="O307" s="46"/>
      <c r="P307" s="46"/>
      <c r="Q307" s="46"/>
      <c r="R307" s="46"/>
      <c r="S307" s="46"/>
      <c r="T307" s="46"/>
      <c r="U307" s="46"/>
      <c r="V307" s="46"/>
      <c r="W307" s="46"/>
      <c r="X307" s="46"/>
      <c r="Y307" s="47"/>
      <c r="Z307" s="39"/>
      <c r="AA307" s="17"/>
      <c r="AB307" s="17"/>
      <c r="AC307" s="17"/>
      <c r="AD307" s="17"/>
      <c r="AE307" s="17"/>
      <c r="AF307" s="17"/>
      <c r="AG307" s="17"/>
      <c r="AH307" s="17"/>
      <c r="AI307" s="17"/>
      <c r="AJ307" s="17"/>
      <c r="AK307" s="17"/>
      <c r="AL307" s="17"/>
      <c r="AM307" s="17"/>
      <c r="AN307" s="17"/>
      <c r="AO307" s="17"/>
      <c r="AP307" s="17"/>
      <c r="AQ307" s="17"/>
      <c r="AR307" s="17"/>
      <c r="AS307" s="17"/>
      <c r="AT307" s="17"/>
      <c r="AU307" s="17"/>
      <c r="AV307" s="17"/>
      <c r="AW307" s="17"/>
      <c r="AX307" s="15"/>
      <c r="AY307" s="15"/>
      <c r="BG307" s="2"/>
      <c r="BH307" s="2"/>
      <c r="BI307" s="2"/>
      <c r="BX307" s="5"/>
      <c r="BY307" s="5"/>
      <c r="BZ307" s="5"/>
      <c r="CA307" s="5"/>
      <c r="CB307" s="5"/>
      <c r="CC307" s="5"/>
      <c r="CD307" s="5"/>
      <c r="CE307" s="5"/>
      <c r="CF307" s="2"/>
      <c r="CG307" s="2"/>
    </row>
    <row r="308" spans="2:85" ht="12.6" customHeight="1" x14ac:dyDescent="0.25">
      <c r="B308" s="8"/>
      <c r="C308" s="224" t="s">
        <v>147</v>
      </c>
      <c r="D308" s="224"/>
      <c r="E308" s="224"/>
      <c r="F308" s="224"/>
      <c r="G308" s="224"/>
      <c r="H308" s="224"/>
      <c r="I308" s="224"/>
      <c r="J308" s="224"/>
      <c r="K308" s="224"/>
      <c r="L308" s="224"/>
      <c r="M308" s="224"/>
      <c r="N308" s="224"/>
      <c r="O308" s="224"/>
      <c r="P308" s="224"/>
      <c r="Q308" s="224"/>
      <c r="R308" s="224"/>
      <c r="S308" s="224"/>
      <c r="T308" s="224"/>
      <c r="U308" s="224"/>
      <c r="V308" s="224"/>
      <c r="W308" s="224"/>
      <c r="X308" s="224"/>
      <c r="Y308" s="225"/>
      <c r="Z308" s="39"/>
      <c r="AA308" s="17"/>
      <c r="AB308" s="17"/>
      <c r="AC308" s="17"/>
      <c r="AD308" s="17"/>
      <c r="AE308" s="17"/>
      <c r="AF308" s="17"/>
      <c r="AG308" s="17"/>
      <c r="AH308" s="17"/>
      <c r="AI308" s="17"/>
      <c r="AJ308" s="17"/>
      <c r="AK308" s="17"/>
      <c r="AL308" s="17"/>
      <c r="AM308" s="17"/>
      <c r="AN308" s="17"/>
      <c r="AO308" s="17"/>
      <c r="AP308" s="17"/>
      <c r="AQ308" s="17"/>
      <c r="AR308" s="17"/>
      <c r="AS308" s="17"/>
      <c r="AT308" s="17"/>
      <c r="AU308" s="17"/>
      <c r="AV308" s="17"/>
      <c r="AW308" s="17"/>
      <c r="AX308" s="15"/>
      <c r="AY308" s="15"/>
      <c r="BG308" s="2"/>
      <c r="BH308" s="2"/>
      <c r="BI308" s="2"/>
      <c r="BX308" s="5"/>
      <c r="BY308" s="5"/>
      <c r="BZ308" s="5"/>
      <c r="CA308" s="5"/>
      <c r="CB308" s="5"/>
      <c r="CC308" s="5"/>
      <c r="CD308" s="5"/>
      <c r="CE308" s="5"/>
      <c r="CF308" s="2"/>
      <c r="CG308" s="2"/>
    </row>
    <row r="309" spans="2:85" ht="12.6" customHeight="1" x14ac:dyDescent="0.25">
      <c r="B309" s="8"/>
      <c r="C309" s="224"/>
      <c r="D309" s="224"/>
      <c r="E309" s="224"/>
      <c r="F309" s="224"/>
      <c r="G309" s="224"/>
      <c r="H309" s="224"/>
      <c r="I309" s="224"/>
      <c r="J309" s="224"/>
      <c r="K309" s="224"/>
      <c r="L309" s="224"/>
      <c r="M309" s="224"/>
      <c r="N309" s="224"/>
      <c r="O309" s="224"/>
      <c r="P309" s="224"/>
      <c r="Q309" s="224"/>
      <c r="R309" s="224"/>
      <c r="S309" s="224"/>
      <c r="T309" s="224"/>
      <c r="U309" s="224"/>
      <c r="V309" s="224"/>
      <c r="W309" s="224"/>
      <c r="X309" s="224"/>
      <c r="Y309" s="225"/>
      <c r="Z309" s="39"/>
      <c r="AA309" s="17"/>
      <c r="AB309" s="17"/>
      <c r="AC309" s="17"/>
      <c r="AD309" s="17"/>
      <c r="AE309" s="17"/>
      <c r="AF309" s="17"/>
      <c r="AG309" s="17"/>
      <c r="AH309" s="17"/>
      <c r="AI309" s="17"/>
      <c r="AJ309" s="17"/>
      <c r="AK309" s="17"/>
      <c r="AL309" s="17"/>
      <c r="AM309" s="17"/>
      <c r="AN309" s="17"/>
      <c r="AO309" s="17"/>
      <c r="AP309" s="17"/>
      <c r="AQ309" s="17"/>
      <c r="AR309" s="17"/>
      <c r="AS309" s="17"/>
      <c r="AT309" s="17"/>
      <c r="AU309" s="17"/>
      <c r="AV309" s="17"/>
      <c r="AW309" s="17"/>
      <c r="AX309" s="15"/>
      <c r="AY309" s="15"/>
      <c r="BG309" s="2"/>
      <c r="BH309" s="2"/>
      <c r="BI309" s="2"/>
      <c r="BX309" s="5"/>
      <c r="BY309" s="5"/>
      <c r="BZ309" s="5"/>
      <c r="CA309" s="5"/>
      <c r="CB309" s="5"/>
      <c r="CC309" s="5"/>
      <c r="CD309" s="5"/>
      <c r="CE309" s="5"/>
      <c r="CF309" s="2"/>
      <c r="CG309" s="2"/>
    </row>
    <row r="310" spans="2:85" ht="12.6" customHeight="1" x14ac:dyDescent="0.25">
      <c r="B310" s="48"/>
      <c r="C310" s="30"/>
      <c r="D310" s="30"/>
      <c r="E310" s="30"/>
      <c r="F310" s="30"/>
      <c r="G310" s="30"/>
      <c r="H310" s="30"/>
      <c r="I310" s="30"/>
      <c r="J310" s="30"/>
      <c r="K310" s="30"/>
      <c r="L310" s="30"/>
      <c r="M310" s="30"/>
      <c r="N310" s="30"/>
      <c r="O310" s="30"/>
      <c r="P310" s="30"/>
      <c r="Q310" s="30"/>
      <c r="R310" s="30"/>
      <c r="S310" s="30"/>
      <c r="T310" s="30"/>
      <c r="U310" s="30"/>
      <c r="V310" s="30"/>
      <c r="W310" s="30"/>
      <c r="X310" s="30"/>
      <c r="Y310" s="31"/>
      <c r="Z310" s="39"/>
      <c r="AA310" s="17"/>
      <c r="AB310" s="17"/>
      <c r="AC310" s="17"/>
      <c r="AD310" s="17"/>
      <c r="AE310" s="17"/>
      <c r="AF310" s="17"/>
      <c r="AG310" s="17"/>
      <c r="AH310" s="17"/>
      <c r="AI310" s="17"/>
      <c r="AJ310" s="17"/>
      <c r="AK310" s="17"/>
      <c r="AL310" s="17"/>
      <c r="AM310" s="17"/>
      <c r="AN310" s="17"/>
      <c r="AO310" s="17"/>
      <c r="AP310" s="17"/>
      <c r="AQ310" s="17"/>
      <c r="AR310" s="17"/>
      <c r="AS310" s="17"/>
      <c r="AT310" s="17"/>
      <c r="AU310" s="17"/>
      <c r="AV310" s="17"/>
      <c r="AW310" s="17"/>
      <c r="AX310" s="15"/>
      <c r="AY310" s="15"/>
      <c r="BG310" s="2"/>
      <c r="BH310" s="2"/>
      <c r="BI310" s="2"/>
      <c r="BX310" s="5"/>
      <c r="BY310" s="5"/>
      <c r="BZ310" s="5"/>
      <c r="CA310" s="5"/>
      <c r="CB310" s="5"/>
      <c r="CC310" s="5"/>
      <c r="CD310" s="5"/>
      <c r="CE310" s="5"/>
      <c r="CF310" s="2"/>
      <c r="CG310" s="2"/>
    </row>
    <row r="311" spans="2:85" ht="12.6" customHeight="1" x14ac:dyDescent="0.25">
      <c r="B311" s="245" t="s">
        <v>233</v>
      </c>
      <c r="C311" s="246"/>
      <c r="D311" s="246"/>
      <c r="E311" s="246"/>
      <c r="F311" s="246"/>
      <c r="G311" s="246"/>
      <c r="H311" s="246"/>
      <c r="I311" s="246"/>
      <c r="J311" s="246"/>
      <c r="K311" s="246"/>
      <c r="L311" s="246"/>
      <c r="M311" s="246"/>
      <c r="N311" s="246"/>
      <c r="O311" s="246"/>
      <c r="P311" s="246"/>
      <c r="Q311" s="246"/>
      <c r="R311" s="246"/>
      <c r="S311" s="246"/>
      <c r="T311" s="246"/>
      <c r="U311" s="246"/>
      <c r="V311" s="246"/>
      <c r="W311" s="246"/>
      <c r="X311" s="246"/>
      <c r="Y311" s="247"/>
      <c r="Z311" s="39"/>
      <c r="AA311" s="17"/>
      <c r="AB311" s="17"/>
      <c r="AC311" s="17"/>
      <c r="AD311" s="17"/>
      <c r="AE311" s="17"/>
      <c r="AF311" s="17"/>
      <c r="AG311" s="17"/>
      <c r="AH311" s="17"/>
      <c r="AI311" s="17"/>
      <c r="AJ311" s="17"/>
      <c r="AK311" s="17"/>
      <c r="AL311" s="17"/>
      <c r="AM311" s="17"/>
      <c r="AN311" s="17"/>
      <c r="AO311" s="17"/>
      <c r="AP311" s="17"/>
      <c r="AQ311" s="17"/>
      <c r="AR311" s="17"/>
      <c r="AS311" s="17"/>
      <c r="AT311" s="17"/>
      <c r="AU311" s="17"/>
      <c r="AV311" s="17"/>
      <c r="AW311" s="17"/>
      <c r="AX311" s="15"/>
      <c r="AY311" s="15"/>
      <c r="BG311" s="2"/>
      <c r="BH311" s="2"/>
      <c r="BI311" s="2"/>
      <c r="BX311" s="5"/>
      <c r="BY311" s="5"/>
      <c r="BZ311" s="5"/>
      <c r="CA311" s="5"/>
      <c r="CB311" s="5"/>
      <c r="CC311" s="5"/>
      <c r="CD311" s="5"/>
      <c r="CE311" s="5"/>
      <c r="CF311" s="2"/>
      <c r="CG311" s="2"/>
    </row>
    <row r="312" spans="2:85" ht="12.6" customHeight="1" x14ac:dyDescent="0.25">
      <c r="B312" s="8"/>
      <c r="C312" s="26"/>
      <c r="D312" s="26"/>
      <c r="E312" s="26"/>
      <c r="F312" s="26"/>
      <c r="G312" s="26"/>
      <c r="H312" s="26"/>
      <c r="I312" s="26"/>
      <c r="J312" s="26"/>
      <c r="K312" s="26"/>
      <c r="L312" s="26"/>
      <c r="M312" s="26"/>
      <c r="N312" s="26"/>
      <c r="O312" s="26"/>
      <c r="P312" s="26"/>
      <c r="Q312" s="26"/>
      <c r="R312" s="26"/>
      <c r="S312" s="26"/>
      <c r="T312" s="26"/>
      <c r="U312" s="26"/>
      <c r="V312" s="26"/>
      <c r="W312" s="26"/>
      <c r="X312" s="26"/>
      <c r="Y312" s="27"/>
      <c r="Z312" s="39"/>
      <c r="AA312" s="17"/>
      <c r="AB312" s="17"/>
      <c r="AC312" s="17"/>
      <c r="AD312" s="17"/>
      <c r="AE312" s="17"/>
      <c r="AF312" s="17"/>
      <c r="AG312" s="17"/>
      <c r="AH312" s="17"/>
      <c r="AI312" s="17"/>
      <c r="AJ312" s="17"/>
      <c r="AK312" s="17"/>
      <c r="AL312" s="17"/>
      <c r="AM312" s="17"/>
      <c r="AN312" s="17"/>
      <c r="AO312" s="17"/>
      <c r="AP312" s="17"/>
      <c r="AQ312" s="17"/>
      <c r="AR312" s="17"/>
      <c r="AS312" s="17"/>
      <c r="AT312" s="17"/>
      <c r="AU312" s="17"/>
      <c r="AV312" s="17"/>
      <c r="AW312" s="17"/>
      <c r="AX312" s="15"/>
      <c r="AY312" s="15"/>
      <c r="BG312" s="2"/>
      <c r="BH312" s="2"/>
      <c r="BI312" s="2"/>
      <c r="BX312" s="5"/>
      <c r="BY312" s="5"/>
      <c r="BZ312" s="5"/>
      <c r="CA312" s="5"/>
      <c r="CB312" s="5"/>
      <c r="CC312" s="5"/>
      <c r="CD312" s="5"/>
      <c r="CE312" s="5"/>
      <c r="CF312" s="2"/>
      <c r="CG312" s="2"/>
    </row>
    <row r="313" spans="2:85" ht="12.6" customHeight="1" x14ac:dyDescent="0.25">
      <c r="B313" s="8" t="b">
        <f>OR(B20&lt;&gt;"Pas de CN",LEFT(B67,2)="BS")</f>
        <v>1</v>
      </c>
      <c r="C313" s="224" t="s">
        <v>148</v>
      </c>
      <c r="D313" s="224"/>
      <c r="E313" s="224"/>
      <c r="F313" s="224"/>
      <c r="G313" s="224"/>
      <c r="H313" s="224"/>
      <c r="I313" s="224"/>
      <c r="J313" s="224"/>
      <c r="K313" s="224"/>
      <c r="L313" s="224"/>
      <c r="M313" s="224"/>
      <c r="N313" s="224"/>
      <c r="O313" s="224"/>
      <c r="P313" s="224"/>
      <c r="Q313" s="224"/>
      <c r="R313" s="224"/>
      <c r="S313" s="224"/>
      <c r="T313" s="224"/>
      <c r="U313" s="224"/>
      <c r="V313" s="224"/>
      <c r="W313" s="224"/>
      <c r="X313" s="224"/>
      <c r="Y313" s="225"/>
      <c r="Z313" s="39"/>
      <c r="AA313" s="17"/>
      <c r="AB313" s="17"/>
      <c r="AC313" s="17"/>
      <c r="AD313" s="17"/>
      <c r="AE313" s="17"/>
      <c r="AF313" s="17"/>
      <c r="AG313" s="17"/>
      <c r="AH313" s="17"/>
      <c r="AI313" s="17"/>
      <c r="AJ313" s="17"/>
      <c r="AK313" s="17"/>
      <c r="AL313" s="17"/>
      <c r="AM313" s="17"/>
      <c r="AN313" s="17"/>
      <c r="AO313" s="17"/>
      <c r="AP313" s="17"/>
      <c r="AQ313" s="17"/>
      <c r="AR313" s="17"/>
      <c r="AS313" s="17"/>
      <c r="AT313" s="17"/>
      <c r="AU313" s="17"/>
      <c r="AV313" s="17"/>
      <c r="AW313" s="17"/>
      <c r="AX313" s="15"/>
      <c r="AY313" s="15"/>
      <c r="BG313" s="2"/>
      <c r="BH313" s="2"/>
      <c r="BI313" s="2"/>
      <c r="BX313" s="5"/>
      <c r="BY313" s="5"/>
      <c r="BZ313" s="5"/>
      <c r="CA313" s="5"/>
      <c r="CB313" s="5"/>
      <c r="CC313" s="5"/>
      <c r="CD313" s="5"/>
      <c r="CE313" s="5"/>
      <c r="CF313" s="2"/>
      <c r="CG313" s="2"/>
    </row>
    <row r="314" spans="2:85" ht="12.6" customHeight="1" x14ac:dyDescent="0.25">
      <c r="B314" s="8"/>
      <c r="C314" s="26"/>
      <c r="D314" s="26"/>
      <c r="E314" s="26"/>
      <c r="F314" s="26"/>
      <c r="G314" s="26"/>
      <c r="H314" s="26"/>
      <c r="I314" s="26"/>
      <c r="J314" s="26"/>
      <c r="K314" s="26"/>
      <c r="L314" s="26"/>
      <c r="M314" s="26"/>
      <c r="N314" s="26"/>
      <c r="O314" s="26"/>
      <c r="P314" s="26"/>
      <c r="Q314" s="26"/>
      <c r="R314" s="26"/>
      <c r="S314" s="26"/>
      <c r="T314" s="26"/>
      <c r="U314" s="26"/>
      <c r="V314" s="26"/>
      <c r="W314" s="26"/>
      <c r="X314" s="26"/>
      <c r="Y314" s="27"/>
      <c r="Z314" s="39"/>
      <c r="AA314" s="17"/>
      <c r="AB314" s="17"/>
      <c r="AC314" s="17"/>
      <c r="AD314" s="17"/>
      <c r="AE314" s="17"/>
      <c r="AF314" s="17"/>
      <c r="AG314" s="17"/>
      <c r="AH314" s="17"/>
      <c r="AI314" s="17"/>
      <c r="AJ314" s="17"/>
      <c r="AK314" s="17"/>
      <c r="AL314" s="17"/>
      <c r="AM314" s="17"/>
      <c r="AN314" s="17"/>
      <c r="AO314" s="17"/>
      <c r="AP314" s="17"/>
      <c r="AQ314" s="17"/>
      <c r="AR314" s="17"/>
      <c r="AS314" s="17"/>
      <c r="AT314" s="17"/>
      <c r="AU314" s="17"/>
      <c r="AV314" s="17"/>
      <c r="AW314" s="17"/>
      <c r="AX314" s="15"/>
      <c r="AY314" s="15"/>
      <c r="BG314" s="2"/>
      <c r="BH314" s="2"/>
      <c r="BI314" s="2"/>
      <c r="BX314" s="5"/>
      <c r="BY314" s="5"/>
      <c r="BZ314" s="5"/>
      <c r="CA314" s="5"/>
      <c r="CB314" s="5"/>
      <c r="CC314" s="5"/>
      <c r="CD314" s="5"/>
      <c r="CE314" s="5"/>
      <c r="CF314" s="2"/>
      <c r="CG314" s="2"/>
    </row>
    <row r="315" spans="2:85" ht="12.6" customHeight="1" x14ac:dyDescent="0.25">
      <c r="B315" s="8" t="b">
        <f>OR(B185&lt;&gt;"-",B242&lt;&gt;"-")</f>
        <v>1</v>
      </c>
      <c r="C315" s="224" t="str">
        <f>"Les équipements et pièces ont été changées suivant liste "&amp;IF(AND(B184="-",B242&lt;&gt;"-"),"page n°5.",IF(AND(B184&lt;&gt;"-",B242&lt;&gt;"-")," pages n°4 et 5.","page n° 4."))</f>
        <v>Les équipements et pièces ont été changées suivant liste page n° 4.</v>
      </c>
      <c r="D315" s="224"/>
      <c r="E315" s="224"/>
      <c r="F315" s="224"/>
      <c r="G315" s="224"/>
      <c r="H315" s="224"/>
      <c r="I315" s="224"/>
      <c r="J315" s="224"/>
      <c r="K315" s="224"/>
      <c r="L315" s="224"/>
      <c r="M315" s="224"/>
      <c r="N315" s="224"/>
      <c r="O315" s="224"/>
      <c r="P315" s="224"/>
      <c r="Q315" s="224"/>
      <c r="R315" s="224"/>
      <c r="S315" s="224"/>
      <c r="T315" s="224"/>
      <c r="U315" s="224"/>
      <c r="V315" s="224"/>
      <c r="W315" s="224"/>
      <c r="X315" s="224"/>
      <c r="Y315" s="225"/>
      <c r="Z315" s="39"/>
      <c r="AA315" s="17"/>
      <c r="AB315" s="17"/>
      <c r="AC315" s="17"/>
      <c r="AD315" s="17"/>
      <c r="AE315" s="17"/>
      <c r="AF315" s="17"/>
      <c r="AG315" s="17"/>
      <c r="AH315" s="17"/>
      <c r="AI315" s="17"/>
      <c r="AJ315" s="17"/>
      <c r="AK315" s="17"/>
      <c r="AL315" s="17"/>
      <c r="AM315" s="17"/>
      <c r="AN315" s="17"/>
      <c r="AO315" s="17"/>
      <c r="AP315" s="17"/>
      <c r="AQ315" s="17"/>
      <c r="AR315" s="17"/>
      <c r="AS315" s="17"/>
      <c r="AT315" s="17"/>
      <c r="AU315" s="17"/>
      <c r="AV315" s="17"/>
      <c r="AW315" s="17"/>
      <c r="AX315" s="15"/>
      <c r="AY315" s="15"/>
      <c r="BG315" s="2"/>
      <c r="BH315" s="2"/>
      <c r="BI315" s="2"/>
      <c r="BX315" s="5"/>
      <c r="BY315" s="5"/>
      <c r="BZ315" s="5"/>
      <c r="CA315" s="5"/>
      <c r="CB315" s="5"/>
      <c r="CC315" s="5"/>
      <c r="CD315" s="5"/>
      <c r="CE315" s="5"/>
      <c r="CF315" s="2"/>
      <c r="CG315" s="2"/>
    </row>
    <row r="316" spans="2:85" ht="12.6" customHeight="1" x14ac:dyDescent="0.25">
      <c r="B316" s="8"/>
      <c r="C316" s="26"/>
      <c r="D316" s="26"/>
      <c r="E316" s="26"/>
      <c r="F316" s="26"/>
      <c r="G316" s="26"/>
      <c r="H316" s="26"/>
      <c r="I316" s="26"/>
      <c r="J316" s="26"/>
      <c r="K316" s="26"/>
      <c r="L316" s="26"/>
      <c r="M316" s="26"/>
      <c r="N316" s="26"/>
      <c r="O316" s="26"/>
      <c r="P316" s="26"/>
      <c r="Q316" s="26"/>
      <c r="R316" s="26"/>
      <c r="S316" s="26"/>
      <c r="T316" s="26"/>
      <c r="U316" s="26"/>
      <c r="V316" s="26"/>
      <c r="W316" s="26"/>
      <c r="X316" s="26"/>
      <c r="Y316" s="27"/>
      <c r="Z316" s="39"/>
      <c r="AA316" s="17"/>
      <c r="AB316" s="17"/>
      <c r="AC316" s="17"/>
      <c r="AD316" s="17"/>
      <c r="AE316" s="17"/>
      <c r="AF316" s="17"/>
      <c r="AG316" s="17"/>
      <c r="AH316" s="17"/>
      <c r="AI316" s="17"/>
      <c r="AJ316" s="17"/>
      <c r="AK316" s="17"/>
      <c r="AL316" s="17"/>
      <c r="AM316" s="17"/>
      <c r="AN316" s="17"/>
      <c r="AO316" s="17"/>
      <c r="AP316" s="17"/>
      <c r="AQ316" s="17"/>
      <c r="AR316" s="17"/>
      <c r="AS316" s="17"/>
      <c r="AT316" s="17"/>
      <c r="AU316" s="17"/>
      <c r="AV316" s="17"/>
      <c r="AW316" s="17"/>
      <c r="AX316" s="15"/>
      <c r="AY316" s="15"/>
      <c r="BG316" s="2"/>
      <c r="BH316" s="2"/>
      <c r="BI316" s="2"/>
      <c r="BX316" s="5"/>
      <c r="BY316" s="5"/>
      <c r="BZ316" s="5"/>
      <c r="CA316" s="5"/>
      <c r="CB316" s="5"/>
      <c r="CC316" s="5"/>
      <c r="CD316" s="5"/>
      <c r="CE316" s="5"/>
      <c r="CF316" s="2"/>
      <c r="CG316" s="2"/>
    </row>
    <row r="317" spans="2:85" ht="12.6" customHeight="1" x14ac:dyDescent="0.25">
      <c r="B317" s="8" t="b">
        <f>OR(B67&lt;&gt;"Pas de travaux supplémentaires programmés",B125&lt;&gt;"Pas de travaux supplémentaires non programmés")</f>
        <v>1</v>
      </c>
      <c r="C317" s="224" t="s">
        <v>149</v>
      </c>
      <c r="D317" s="224"/>
      <c r="E317" s="224"/>
      <c r="F317" s="224"/>
      <c r="G317" s="224"/>
      <c r="H317" s="224"/>
      <c r="I317" s="224"/>
      <c r="J317" s="224"/>
      <c r="K317" s="224"/>
      <c r="L317" s="224"/>
      <c r="M317" s="224"/>
      <c r="N317" s="224"/>
      <c r="O317" s="224"/>
      <c r="P317" s="224"/>
      <c r="Q317" s="224"/>
      <c r="R317" s="224"/>
      <c r="S317" s="224"/>
      <c r="T317" s="224"/>
      <c r="U317" s="224"/>
      <c r="V317" s="224"/>
      <c r="W317" s="224"/>
      <c r="X317" s="224"/>
      <c r="Y317" s="225"/>
      <c r="Z317" s="39"/>
      <c r="AA317" s="17"/>
      <c r="AB317" s="17"/>
      <c r="AC317" s="17"/>
      <c r="AD317" s="17"/>
      <c r="AE317" s="17"/>
      <c r="AF317" s="17"/>
      <c r="AG317" s="17"/>
      <c r="AH317" s="17"/>
      <c r="AI317" s="17"/>
      <c r="AJ317" s="17"/>
      <c r="AK317" s="17"/>
      <c r="AL317" s="17"/>
      <c r="AM317" s="17"/>
      <c r="AN317" s="17"/>
      <c r="AO317" s="17"/>
      <c r="AP317" s="17"/>
      <c r="AQ317" s="17"/>
      <c r="AR317" s="17"/>
      <c r="AS317" s="17"/>
      <c r="AT317" s="17"/>
      <c r="AU317" s="17"/>
      <c r="AV317" s="17"/>
      <c r="AW317" s="17"/>
      <c r="AX317" s="15"/>
      <c r="AY317" s="15"/>
      <c r="BG317" s="2"/>
      <c r="BH317" s="2"/>
      <c r="BI317" s="2"/>
      <c r="BX317" s="5"/>
      <c r="BY317" s="5"/>
      <c r="BZ317" s="5"/>
      <c r="CA317" s="5"/>
      <c r="CB317" s="5"/>
      <c r="CC317" s="5"/>
      <c r="CD317" s="5"/>
      <c r="CE317" s="5"/>
      <c r="CF317" s="2"/>
      <c r="CG317" s="2"/>
    </row>
    <row r="318" spans="2:85" ht="12.6" customHeight="1" x14ac:dyDescent="0.25">
      <c r="B318" s="8"/>
      <c r="C318" s="26"/>
      <c r="D318" s="26"/>
      <c r="E318" s="26"/>
      <c r="F318" s="26"/>
      <c r="G318" s="26"/>
      <c r="H318" s="26"/>
      <c r="I318" s="26"/>
      <c r="J318" s="26"/>
      <c r="K318" s="26"/>
      <c r="L318" s="26"/>
      <c r="M318" s="26"/>
      <c r="N318" s="26"/>
      <c r="O318" s="26"/>
      <c r="P318" s="26"/>
      <c r="Q318" s="26"/>
      <c r="R318" s="26"/>
      <c r="S318" s="26"/>
      <c r="T318" s="26"/>
      <c r="U318" s="26"/>
      <c r="V318" s="26"/>
      <c r="W318" s="26"/>
      <c r="X318" s="26"/>
      <c r="Y318" s="27"/>
      <c r="Z318" s="39"/>
      <c r="AA318" s="17"/>
      <c r="AB318" s="17"/>
      <c r="AC318" s="17"/>
      <c r="AD318" s="17"/>
      <c r="AE318" s="17"/>
      <c r="AF318" s="17"/>
      <c r="AG318" s="17"/>
      <c r="AH318" s="17"/>
      <c r="AI318" s="17"/>
      <c r="AJ318" s="17"/>
      <c r="AK318" s="17"/>
      <c r="AL318" s="17"/>
      <c r="AM318" s="17"/>
      <c r="AN318" s="17"/>
      <c r="AO318" s="17"/>
      <c r="AP318" s="17"/>
      <c r="AQ318" s="17"/>
      <c r="AR318" s="17"/>
      <c r="AS318" s="17"/>
      <c r="AT318" s="17"/>
      <c r="AU318" s="17"/>
      <c r="AV318" s="17"/>
      <c r="AW318" s="17"/>
      <c r="AX318" s="15"/>
      <c r="AY318" s="15"/>
      <c r="BG318" s="2"/>
      <c r="BH318" s="2"/>
      <c r="BI318" s="2"/>
      <c r="BX318" s="5"/>
      <c r="BY318" s="5"/>
      <c r="BZ318" s="5"/>
      <c r="CA318" s="5"/>
      <c r="CB318" s="5"/>
      <c r="CC318" s="5"/>
      <c r="CD318" s="5"/>
      <c r="CE318" s="5"/>
      <c r="CF318" s="2"/>
      <c r="CG318" s="2"/>
    </row>
    <row r="319" spans="2:85" ht="12.6" customHeight="1" x14ac:dyDescent="0.25">
      <c r="B319" s="8" t="b">
        <f>B157&lt;&gt;"Pas de travaux reportés"</f>
        <v>0</v>
      </c>
      <c r="C319" s="224" t="s">
        <v>150</v>
      </c>
      <c r="D319" s="224"/>
      <c r="E319" s="224"/>
      <c r="F319" s="224"/>
      <c r="G319" s="224"/>
      <c r="H319" s="224"/>
      <c r="I319" s="224"/>
      <c r="J319" s="224"/>
      <c r="K319" s="224"/>
      <c r="L319" s="224"/>
      <c r="M319" s="224"/>
      <c r="N319" s="224"/>
      <c r="O319" s="224"/>
      <c r="P319" s="224"/>
      <c r="Q319" s="224"/>
      <c r="R319" s="224"/>
      <c r="S319" s="224"/>
      <c r="T319" s="224"/>
      <c r="U319" s="224"/>
      <c r="V319" s="224"/>
      <c r="W319" s="224"/>
      <c r="X319" s="224"/>
      <c r="Y319" s="225"/>
      <c r="Z319" s="39"/>
      <c r="AA319" s="17"/>
      <c r="AB319" s="17"/>
      <c r="AC319" s="17"/>
      <c r="AD319" s="17"/>
      <c r="AE319" s="17"/>
      <c r="AF319" s="17"/>
      <c r="AG319" s="17"/>
      <c r="AH319" s="17"/>
      <c r="AI319" s="17"/>
      <c r="AJ319" s="17"/>
      <c r="AK319" s="17"/>
      <c r="AL319" s="17"/>
      <c r="AM319" s="17"/>
      <c r="AN319" s="17"/>
      <c r="AO319" s="17"/>
      <c r="AP319" s="17"/>
      <c r="AQ319" s="17"/>
      <c r="AR319" s="17"/>
      <c r="AS319" s="17"/>
      <c r="AT319" s="17"/>
      <c r="AU319" s="17"/>
      <c r="AV319" s="17"/>
      <c r="AW319" s="17"/>
      <c r="AX319" s="15"/>
      <c r="AY319" s="15"/>
      <c r="BG319" s="2"/>
      <c r="BH319" s="2"/>
      <c r="BI319" s="2"/>
      <c r="BX319" s="5"/>
      <c r="BY319" s="5"/>
      <c r="BZ319" s="5"/>
      <c r="CA319" s="5"/>
      <c r="CB319" s="5"/>
      <c r="CC319" s="5"/>
      <c r="CD319" s="5"/>
      <c r="CE319" s="5"/>
      <c r="CF319" s="2"/>
      <c r="CG319" s="2"/>
    </row>
    <row r="320" spans="2:85" ht="12.6" customHeight="1" x14ac:dyDescent="0.25">
      <c r="B320" s="8"/>
      <c r="C320" s="26"/>
      <c r="D320" s="26"/>
      <c r="E320" s="26"/>
      <c r="F320" s="26"/>
      <c r="G320" s="26"/>
      <c r="H320" s="26"/>
      <c r="I320" s="26"/>
      <c r="J320" s="26"/>
      <c r="K320" s="26"/>
      <c r="L320" s="26"/>
      <c r="M320" s="26"/>
      <c r="N320" s="26"/>
      <c r="O320" s="26"/>
      <c r="P320" s="26"/>
      <c r="Q320" s="26"/>
      <c r="R320" s="26"/>
      <c r="S320" s="26"/>
      <c r="T320" s="26"/>
      <c r="U320" s="26"/>
      <c r="V320" s="26"/>
      <c r="W320" s="26"/>
      <c r="X320" s="26"/>
      <c r="Y320" s="27"/>
      <c r="Z320" s="39"/>
      <c r="AA320" s="17"/>
      <c r="AB320" s="17"/>
      <c r="AC320" s="17"/>
      <c r="AD320" s="17"/>
      <c r="AE320" s="17"/>
      <c r="AF320" s="17"/>
      <c r="AG320" s="17"/>
      <c r="AH320" s="17"/>
      <c r="AI320" s="17"/>
      <c r="AJ320" s="17"/>
      <c r="AK320" s="17"/>
      <c r="AL320" s="17"/>
      <c r="AM320" s="17"/>
      <c r="AN320" s="17"/>
      <c r="AO320" s="17"/>
      <c r="AP320" s="17"/>
      <c r="AQ320" s="17"/>
      <c r="AR320" s="17"/>
      <c r="AS320" s="17"/>
      <c r="AT320" s="17"/>
      <c r="AU320" s="17"/>
      <c r="AV320" s="17"/>
      <c r="AW320" s="17"/>
      <c r="AX320" s="15"/>
      <c r="AY320" s="15"/>
      <c r="BG320" s="2"/>
      <c r="BH320" s="2"/>
      <c r="BI320" s="2"/>
      <c r="BX320" s="5"/>
      <c r="BY320" s="5"/>
      <c r="BZ320" s="5"/>
      <c r="CA320" s="5"/>
      <c r="CB320" s="5"/>
      <c r="CC320" s="5"/>
      <c r="CD320" s="5"/>
      <c r="CE320" s="5"/>
      <c r="CF320" s="2"/>
      <c r="CG320" s="2"/>
    </row>
    <row r="321" spans="2:85" ht="12.6" customHeight="1" x14ac:dyDescent="0.25">
      <c r="B321" s="8" t="b">
        <v>1</v>
      </c>
      <c r="C321" s="224" t="s">
        <v>151</v>
      </c>
      <c r="D321" s="224"/>
      <c r="E321" s="224"/>
      <c r="F321" s="224"/>
      <c r="G321" s="224"/>
      <c r="H321" s="224"/>
      <c r="I321" s="224"/>
      <c r="J321" s="224"/>
      <c r="K321" s="224"/>
      <c r="L321" s="224"/>
      <c r="M321" s="224"/>
      <c r="N321" s="224"/>
      <c r="O321" s="224"/>
      <c r="P321" s="224"/>
      <c r="Q321" s="224"/>
      <c r="R321" s="224"/>
      <c r="S321" s="224"/>
      <c r="T321" s="224"/>
      <c r="U321" s="224"/>
      <c r="V321" s="224"/>
      <c r="W321" s="224"/>
      <c r="X321" s="224"/>
      <c r="Y321" s="225"/>
      <c r="Z321" s="39"/>
      <c r="AA321" s="17"/>
      <c r="AB321" s="17"/>
      <c r="AC321" s="17"/>
      <c r="AD321" s="17"/>
      <c r="AE321" s="17"/>
      <c r="AF321" s="17"/>
      <c r="AG321" s="17"/>
      <c r="AH321" s="17"/>
      <c r="AI321" s="17"/>
      <c r="AJ321" s="17"/>
      <c r="AK321" s="17"/>
      <c r="AL321" s="17"/>
      <c r="AM321" s="17"/>
      <c r="AN321" s="17"/>
      <c r="AO321" s="17"/>
      <c r="AP321" s="17"/>
      <c r="AQ321" s="17"/>
      <c r="AR321" s="17"/>
      <c r="AS321" s="17"/>
      <c r="AT321" s="17"/>
      <c r="AU321" s="17"/>
      <c r="AV321" s="17"/>
      <c r="AW321" s="17"/>
      <c r="AX321" s="15"/>
      <c r="AY321" s="15"/>
      <c r="BG321" s="2"/>
      <c r="BH321" s="2"/>
      <c r="BI321" s="2"/>
      <c r="BX321" s="5"/>
      <c r="BY321" s="5"/>
      <c r="BZ321" s="5"/>
      <c r="CA321" s="5"/>
      <c r="CB321" s="5"/>
      <c r="CC321" s="5"/>
      <c r="CD321" s="5"/>
      <c r="CE321" s="5"/>
      <c r="CF321" s="2"/>
      <c r="CG321" s="2"/>
    </row>
    <row r="322" spans="2:85" ht="12.6" customHeight="1" x14ac:dyDescent="0.25">
      <c r="B322" s="8"/>
      <c r="C322" s="224"/>
      <c r="D322" s="224"/>
      <c r="E322" s="224"/>
      <c r="F322" s="224"/>
      <c r="G322" s="224"/>
      <c r="H322" s="224"/>
      <c r="I322" s="224"/>
      <c r="J322" s="224"/>
      <c r="K322" s="224"/>
      <c r="L322" s="224"/>
      <c r="M322" s="224"/>
      <c r="N322" s="224"/>
      <c r="O322" s="224"/>
      <c r="P322" s="224"/>
      <c r="Q322" s="224"/>
      <c r="R322" s="224"/>
      <c r="S322" s="224"/>
      <c r="T322" s="224"/>
      <c r="U322" s="224"/>
      <c r="V322" s="224"/>
      <c r="W322" s="224"/>
      <c r="X322" s="224"/>
      <c r="Y322" s="225"/>
      <c r="Z322" s="39"/>
      <c r="AA322" s="17"/>
      <c r="AB322" s="17"/>
      <c r="AC322" s="17"/>
      <c r="AD322" s="17"/>
      <c r="AE322" s="17"/>
      <c r="AF322" s="17"/>
      <c r="AG322" s="17"/>
      <c r="AH322" s="17"/>
      <c r="AI322" s="17"/>
      <c r="AJ322" s="17"/>
      <c r="AK322" s="17"/>
      <c r="AL322" s="17"/>
      <c r="AM322" s="17"/>
      <c r="AN322" s="17"/>
      <c r="AO322" s="17"/>
      <c r="AP322" s="17"/>
      <c r="AQ322" s="17"/>
      <c r="AR322" s="17"/>
      <c r="AS322" s="17"/>
      <c r="AT322" s="17"/>
      <c r="AU322" s="17"/>
      <c r="AV322" s="17"/>
      <c r="AW322" s="17"/>
      <c r="AX322" s="15"/>
      <c r="AY322" s="15"/>
      <c r="BG322" s="2"/>
      <c r="BH322" s="2"/>
      <c r="BI322" s="2"/>
      <c r="BX322" s="5"/>
      <c r="BY322" s="5"/>
      <c r="BZ322" s="5"/>
      <c r="CA322" s="5"/>
      <c r="CB322" s="5"/>
      <c r="CC322" s="5"/>
      <c r="CD322" s="5"/>
      <c r="CE322" s="5"/>
      <c r="CF322" s="2"/>
      <c r="CG322" s="2"/>
    </row>
    <row r="323" spans="2:85" ht="12.6" customHeight="1" x14ac:dyDescent="0.25">
      <c r="B323" s="8" t="b">
        <f>IF(AND(B16="Pas de visite horaire",B17="Pas de visite calendaire"),FALSE,TRUE)</f>
        <v>1</v>
      </c>
      <c r="C323" s="224" t="s">
        <v>152</v>
      </c>
      <c r="D323" s="224"/>
      <c r="E323" s="224"/>
      <c r="F323" s="224"/>
      <c r="G323" s="224"/>
      <c r="H323" s="224"/>
      <c r="I323" s="224"/>
      <c r="J323" s="224"/>
      <c r="K323" s="224"/>
      <c r="L323" s="224"/>
      <c r="M323" s="224"/>
      <c r="N323" s="224"/>
      <c r="O323" s="224"/>
      <c r="P323" s="224"/>
      <c r="Q323" s="224"/>
      <c r="R323" s="224"/>
      <c r="S323" s="224"/>
      <c r="T323" s="224"/>
      <c r="U323" s="224"/>
      <c r="V323" s="224"/>
      <c r="W323" s="224"/>
      <c r="X323" s="224"/>
      <c r="Y323" s="225"/>
      <c r="Z323" s="39"/>
      <c r="AA323" s="17"/>
      <c r="AB323" s="17"/>
      <c r="AC323" s="17"/>
      <c r="AD323" s="17"/>
      <c r="AE323" s="17"/>
      <c r="AF323" s="17"/>
      <c r="AG323" s="17"/>
      <c r="AH323" s="17"/>
      <c r="AI323" s="17"/>
      <c r="AJ323" s="17"/>
      <c r="AK323" s="17"/>
      <c r="AL323" s="17"/>
      <c r="AM323" s="17"/>
      <c r="AN323" s="17"/>
      <c r="AO323" s="17"/>
      <c r="AP323" s="17"/>
      <c r="AQ323" s="17"/>
      <c r="AR323" s="17"/>
      <c r="AS323" s="17"/>
      <c r="AT323" s="17"/>
      <c r="AU323" s="17"/>
      <c r="AV323" s="17"/>
      <c r="AW323" s="17"/>
      <c r="AX323" s="15"/>
      <c r="AY323" s="15"/>
      <c r="BG323" s="2"/>
      <c r="BH323" s="2"/>
      <c r="BI323" s="2"/>
      <c r="BX323" s="5"/>
      <c r="BY323" s="5"/>
      <c r="BZ323" s="5"/>
      <c r="CA323" s="5"/>
      <c r="CB323" s="5"/>
      <c r="CC323" s="5"/>
      <c r="CD323" s="5"/>
      <c r="CE323" s="5"/>
      <c r="CF323" s="2"/>
      <c r="CG323" s="2"/>
    </row>
    <row r="324" spans="2:85" ht="12.6" customHeight="1" x14ac:dyDescent="0.25">
      <c r="B324" s="8"/>
      <c r="C324" s="26"/>
      <c r="D324" s="26"/>
      <c r="E324" s="26"/>
      <c r="F324" s="26"/>
      <c r="G324" s="26"/>
      <c r="H324" s="26"/>
      <c r="I324" s="26"/>
      <c r="J324" s="26"/>
      <c r="K324" s="26"/>
      <c r="L324" s="26"/>
      <c r="M324" s="26"/>
      <c r="N324" s="26"/>
      <c r="O324" s="26"/>
      <c r="P324" s="26"/>
      <c r="Q324" s="26"/>
      <c r="R324" s="26"/>
      <c r="S324" s="26"/>
      <c r="T324" s="26"/>
      <c r="U324" s="26"/>
      <c r="V324" s="26"/>
      <c r="W324" s="26"/>
      <c r="X324" s="26"/>
      <c r="Y324" s="27"/>
      <c r="Z324" s="39"/>
      <c r="AA324" s="17"/>
      <c r="AB324" s="17"/>
      <c r="AC324" s="17"/>
      <c r="AD324" s="17"/>
      <c r="AE324" s="17"/>
      <c r="AF324" s="17"/>
      <c r="AG324" s="17"/>
      <c r="AH324" s="17"/>
      <c r="AI324" s="17"/>
      <c r="AJ324" s="17"/>
      <c r="AK324" s="17"/>
      <c r="AL324" s="17"/>
      <c r="AM324" s="17"/>
      <c r="AN324" s="17"/>
      <c r="AO324" s="17"/>
      <c r="AP324" s="17"/>
      <c r="AQ324" s="17"/>
      <c r="AR324" s="17"/>
      <c r="AS324" s="17"/>
      <c r="AT324" s="17"/>
      <c r="AU324" s="17"/>
      <c r="AV324" s="17"/>
      <c r="AW324" s="17"/>
      <c r="AX324" s="15"/>
      <c r="AY324" s="15"/>
      <c r="BG324" s="2"/>
      <c r="BH324" s="2"/>
      <c r="BI324" s="2"/>
      <c r="BX324" s="5"/>
      <c r="BY324" s="5"/>
      <c r="BZ324" s="5"/>
      <c r="CA324" s="5"/>
      <c r="CB324" s="5"/>
      <c r="CC324" s="5"/>
      <c r="CD324" s="5"/>
      <c r="CE324" s="5"/>
      <c r="CF324" s="2"/>
      <c r="CG324" s="2"/>
    </row>
    <row r="325" spans="2:85" ht="12.6" customHeight="1" x14ac:dyDescent="0.25">
      <c r="B325" s="8" t="e">
        <f>OR(#REF!&lt;&gt;"",#REF!&lt;&gt;"")</f>
        <v>#REF!</v>
      </c>
      <c r="C325" s="224" t="s">
        <v>153</v>
      </c>
      <c r="D325" s="224"/>
      <c r="E325" s="224"/>
      <c r="F325" s="224"/>
      <c r="G325" s="224"/>
      <c r="H325" s="224"/>
      <c r="I325" s="224"/>
      <c r="J325" s="224"/>
      <c r="K325" s="224"/>
      <c r="L325" s="224"/>
      <c r="M325" s="224"/>
      <c r="N325" s="224"/>
      <c r="O325" s="224"/>
      <c r="P325" s="224"/>
      <c r="Q325" s="224"/>
      <c r="R325" s="224"/>
      <c r="S325" s="224"/>
      <c r="T325" s="224"/>
      <c r="U325" s="224"/>
      <c r="V325" s="224"/>
      <c r="W325" s="224"/>
      <c r="X325" s="224"/>
      <c r="Y325" s="225"/>
      <c r="Z325" s="39"/>
      <c r="AA325" s="17"/>
      <c r="AB325" s="17"/>
      <c r="AC325" s="17"/>
      <c r="AD325" s="17"/>
      <c r="AE325" s="17"/>
      <c r="AF325" s="17"/>
      <c r="AG325" s="17"/>
      <c r="AH325" s="17"/>
      <c r="AI325" s="17"/>
      <c r="AJ325" s="17"/>
      <c r="AK325" s="17"/>
      <c r="AL325" s="17"/>
      <c r="AM325" s="17"/>
      <c r="AN325" s="17"/>
      <c r="AO325" s="17"/>
      <c r="AP325" s="17"/>
      <c r="AQ325" s="17"/>
      <c r="AR325" s="17"/>
      <c r="AS325" s="17"/>
      <c r="AT325" s="17"/>
      <c r="AU325" s="17"/>
      <c r="AV325" s="17"/>
      <c r="AW325" s="17"/>
      <c r="AX325" s="15"/>
      <c r="AY325" s="15"/>
      <c r="BG325" s="2"/>
      <c r="BH325" s="2"/>
      <c r="BI325" s="2"/>
      <c r="BX325" s="5"/>
      <c r="BY325" s="5"/>
      <c r="BZ325" s="5"/>
      <c r="CA325" s="5"/>
      <c r="CB325" s="5"/>
      <c r="CC325" s="5"/>
      <c r="CD325" s="5"/>
      <c r="CE325" s="5"/>
      <c r="CF325" s="2"/>
      <c r="CG325" s="2"/>
    </row>
    <row r="326" spans="2:85" ht="12.6" customHeight="1" x14ac:dyDescent="0.25">
      <c r="B326" s="8"/>
      <c r="C326" s="26"/>
      <c r="D326" s="26"/>
      <c r="E326" s="26"/>
      <c r="F326" s="26"/>
      <c r="G326" s="26"/>
      <c r="H326" s="26"/>
      <c r="I326" s="26"/>
      <c r="J326" s="26"/>
      <c r="K326" s="26"/>
      <c r="L326" s="26"/>
      <c r="M326" s="26"/>
      <c r="N326" s="26"/>
      <c r="O326" s="26"/>
      <c r="P326" s="26"/>
      <c r="Q326" s="26"/>
      <c r="R326" s="26"/>
      <c r="S326" s="26"/>
      <c r="T326" s="26"/>
      <c r="U326" s="26"/>
      <c r="V326" s="26"/>
      <c r="W326" s="26"/>
      <c r="X326" s="26"/>
      <c r="Y326" s="27"/>
      <c r="Z326" s="39"/>
      <c r="AA326" s="17"/>
      <c r="AB326" s="17"/>
      <c r="AC326" s="17"/>
      <c r="AD326" s="17"/>
      <c r="AE326" s="17"/>
      <c r="AF326" s="17"/>
      <c r="AG326" s="17"/>
      <c r="AH326" s="17"/>
      <c r="AI326" s="17"/>
      <c r="AJ326" s="17"/>
      <c r="AK326" s="17"/>
      <c r="AL326" s="17"/>
      <c r="AM326" s="17"/>
      <c r="AN326" s="17"/>
      <c r="AO326" s="17"/>
      <c r="AP326" s="17"/>
      <c r="AQ326" s="17"/>
      <c r="AR326" s="17"/>
      <c r="AS326" s="17"/>
      <c r="AT326" s="17"/>
      <c r="AU326" s="17"/>
      <c r="AV326" s="17"/>
      <c r="AW326" s="17"/>
      <c r="AX326" s="15"/>
      <c r="AY326" s="15"/>
      <c r="BG326" s="2"/>
      <c r="BH326" s="2"/>
      <c r="BI326" s="2"/>
      <c r="BX326" s="5"/>
      <c r="BY326" s="5"/>
      <c r="BZ326" s="5"/>
      <c r="CA326" s="5"/>
      <c r="CB326" s="5"/>
      <c r="CC326" s="5"/>
      <c r="CD326" s="5"/>
      <c r="CE326" s="5"/>
      <c r="CF326" s="2"/>
      <c r="CG326" s="2"/>
    </row>
    <row r="327" spans="2:85" ht="12.6" customHeight="1" x14ac:dyDescent="0.25">
      <c r="B327" s="8" t="e">
        <f>#REF!&lt;&gt;""</f>
        <v>#REF!</v>
      </c>
      <c r="C327" s="224" t="s">
        <v>154</v>
      </c>
      <c r="D327" s="224"/>
      <c r="E327" s="224"/>
      <c r="F327" s="224"/>
      <c r="G327" s="224"/>
      <c r="H327" s="224"/>
      <c r="I327" s="224"/>
      <c r="J327" s="224"/>
      <c r="K327" s="224"/>
      <c r="L327" s="224"/>
      <c r="M327" s="224"/>
      <c r="N327" s="224"/>
      <c r="O327" s="224"/>
      <c r="P327" s="224"/>
      <c r="Q327" s="224"/>
      <c r="R327" s="224"/>
      <c r="S327" s="224"/>
      <c r="T327" s="224"/>
      <c r="U327" s="224"/>
      <c r="V327" s="224"/>
      <c r="W327" s="224"/>
      <c r="X327" s="224"/>
      <c r="Y327" s="225"/>
      <c r="Z327" s="39"/>
      <c r="AA327" s="17"/>
      <c r="AB327" s="17"/>
      <c r="AC327" s="17"/>
      <c r="AD327" s="17"/>
      <c r="AE327" s="17"/>
      <c r="AF327" s="17"/>
      <c r="AG327" s="17"/>
      <c r="AH327" s="17"/>
      <c r="AI327" s="17"/>
      <c r="AJ327" s="17"/>
      <c r="AK327" s="17"/>
      <c r="AL327" s="17"/>
      <c r="AM327" s="17"/>
      <c r="AN327" s="17"/>
      <c r="AO327" s="17"/>
      <c r="AP327" s="17"/>
      <c r="AQ327" s="17"/>
      <c r="AR327" s="17"/>
      <c r="AS327" s="17"/>
      <c r="AT327" s="17"/>
      <c r="AU327" s="17"/>
      <c r="AV327" s="17"/>
      <c r="AW327" s="17"/>
      <c r="AX327" s="15"/>
      <c r="AY327" s="15"/>
      <c r="BG327" s="2"/>
      <c r="BH327" s="2"/>
      <c r="BI327" s="2"/>
      <c r="BX327" s="5"/>
      <c r="BY327" s="5"/>
      <c r="BZ327" s="5"/>
      <c r="CA327" s="5"/>
      <c r="CB327" s="5"/>
      <c r="CC327" s="5"/>
      <c r="CD327" s="5"/>
      <c r="CE327" s="5"/>
      <c r="CF327" s="2"/>
      <c r="CG327" s="2"/>
    </row>
    <row r="328" spans="2:85" ht="12.6" customHeight="1" x14ac:dyDescent="0.25">
      <c r="B328" s="8"/>
      <c r="C328" s="26"/>
      <c r="D328" s="26"/>
      <c r="E328" s="26"/>
      <c r="F328" s="26"/>
      <c r="G328" s="26"/>
      <c r="H328" s="26"/>
      <c r="I328" s="26"/>
      <c r="J328" s="26"/>
      <c r="K328" s="26"/>
      <c r="L328" s="26"/>
      <c r="M328" s="26"/>
      <c r="N328" s="26"/>
      <c r="O328" s="26"/>
      <c r="P328" s="26"/>
      <c r="Q328" s="26"/>
      <c r="R328" s="26"/>
      <c r="S328" s="26"/>
      <c r="T328" s="26"/>
      <c r="U328" s="26"/>
      <c r="V328" s="26"/>
      <c r="W328" s="26"/>
      <c r="X328" s="26"/>
      <c r="Y328" s="27"/>
      <c r="Z328" s="39"/>
      <c r="AA328" s="17"/>
      <c r="AB328" s="17"/>
      <c r="AC328" s="17"/>
      <c r="AD328" s="17"/>
      <c r="AE328" s="17"/>
      <c r="AF328" s="17"/>
      <c r="AG328" s="17"/>
      <c r="AH328" s="17"/>
      <c r="AI328" s="17"/>
      <c r="AJ328" s="17"/>
      <c r="AK328" s="17"/>
      <c r="AL328" s="17"/>
      <c r="AM328" s="17"/>
      <c r="AN328" s="17"/>
      <c r="AO328" s="17"/>
      <c r="AP328" s="17"/>
      <c r="AQ328" s="17"/>
      <c r="AR328" s="17"/>
      <c r="AS328" s="17"/>
      <c r="AT328" s="17"/>
      <c r="AU328" s="17"/>
      <c r="AV328" s="17"/>
      <c r="AW328" s="17"/>
      <c r="AX328" s="15"/>
      <c r="AY328" s="15"/>
      <c r="BG328" s="2"/>
      <c r="BH328" s="2"/>
      <c r="BI328" s="2"/>
      <c r="BX328" s="5"/>
      <c r="BY328" s="5"/>
      <c r="BZ328" s="5"/>
      <c r="CA328" s="5"/>
      <c r="CB328" s="5"/>
      <c r="CC328" s="5"/>
      <c r="CD328" s="5"/>
      <c r="CE328" s="5"/>
      <c r="CF328" s="2"/>
      <c r="CG328" s="2"/>
    </row>
    <row r="329" spans="2:85" ht="12.6" customHeight="1" x14ac:dyDescent="0.25">
      <c r="B329" s="8" t="e">
        <f>#REF!&lt;&gt;""</f>
        <v>#REF!</v>
      </c>
      <c r="C329" s="224" t="s">
        <v>155</v>
      </c>
      <c r="D329" s="224"/>
      <c r="E329" s="224"/>
      <c r="F329" s="224"/>
      <c r="G329" s="224"/>
      <c r="H329" s="224"/>
      <c r="I329" s="224"/>
      <c r="J329" s="224"/>
      <c r="K329" s="224"/>
      <c r="L329" s="224"/>
      <c r="M329" s="224"/>
      <c r="N329" s="224"/>
      <c r="O329" s="224"/>
      <c r="P329" s="224"/>
      <c r="Q329" s="224"/>
      <c r="R329" s="224"/>
      <c r="S329" s="224"/>
      <c r="T329" s="224"/>
      <c r="U329" s="224"/>
      <c r="V329" s="224"/>
      <c r="W329" s="224"/>
      <c r="X329" s="224"/>
      <c r="Y329" s="225"/>
      <c r="Z329" s="39"/>
      <c r="AA329" s="17"/>
      <c r="AB329" s="17"/>
      <c r="AC329" s="17"/>
      <c r="AD329" s="17"/>
      <c r="AE329" s="17"/>
      <c r="AF329" s="17"/>
      <c r="AG329" s="17"/>
      <c r="AH329" s="17"/>
      <c r="AI329" s="17"/>
      <c r="AJ329" s="17"/>
      <c r="AK329" s="17"/>
      <c r="AL329" s="17"/>
      <c r="AM329" s="17"/>
      <c r="AN329" s="17"/>
      <c r="AO329" s="17"/>
      <c r="AP329" s="17"/>
      <c r="AQ329" s="17"/>
      <c r="AR329" s="17"/>
      <c r="AS329" s="17"/>
      <c r="AT329" s="17"/>
      <c r="AU329" s="17"/>
      <c r="AV329" s="17"/>
      <c r="AW329" s="17"/>
      <c r="AX329" s="15"/>
      <c r="AY329" s="15"/>
      <c r="BG329" s="2"/>
      <c r="BH329" s="2"/>
      <c r="BI329" s="2"/>
      <c r="BX329" s="5"/>
      <c r="BY329" s="5"/>
      <c r="BZ329" s="5"/>
      <c r="CA329" s="5"/>
      <c r="CB329" s="5"/>
      <c r="CC329" s="5"/>
      <c r="CD329" s="5"/>
      <c r="CE329" s="5"/>
      <c r="CF329" s="2"/>
      <c r="CG329" s="2"/>
    </row>
    <row r="330" spans="2:85" ht="12.6" customHeight="1" x14ac:dyDescent="0.25">
      <c r="B330" s="8"/>
      <c r="C330" s="26"/>
      <c r="D330" s="26"/>
      <c r="E330" s="26"/>
      <c r="F330" s="26"/>
      <c r="G330" s="26"/>
      <c r="H330" s="26"/>
      <c r="I330" s="26"/>
      <c r="J330" s="26"/>
      <c r="K330" s="26"/>
      <c r="L330" s="26"/>
      <c r="M330" s="26"/>
      <c r="N330" s="26"/>
      <c r="O330" s="26"/>
      <c r="P330" s="26"/>
      <c r="Q330" s="26"/>
      <c r="R330" s="26"/>
      <c r="S330" s="26"/>
      <c r="T330" s="26"/>
      <c r="U330" s="26"/>
      <c r="V330" s="26"/>
      <c r="W330" s="26"/>
      <c r="X330" s="26"/>
      <c r="Y330" s="27"/>
      <c r="Z330" s="39"/>
      <c r="AA330" s="17"/>
      <c r="AB330" s="17"/>
      <c r="AC330" s="17"/>
      <c r="AD330" s="17"/>
      <c r="AE330" s="17"/>
      <c r="AF330" s="17"/>
      <c r="AG330" s="17"/>
      <c r="AH330" s="17"/>
      <c r="AI330" s="17"/>
      <c r="AJ330" s="17"/>
      <c r="AK330" s="17"/>
      <c r="AL330" s="17"/>
      <c r="AM330" s="17"/>
      <c r="AN330" s="17"/>
      <c r="AO330" s="17"/>
      <c r="AP330" s="17"/>
      <c r="AQ330" s="17"/>
      <c r="AR330" s="17"/>
      <c r="AS330" s="17"/>
      <c r="AT330" s="17"/>
      <c r="AU330" s="17"/>
      <c r="AV330" s="17"/>
      <c r="AW330" s="17"/>
      <c r="AX330" s="15"/>
      <c r="AY330" s="15"/>
      <c r="BG330" s="2"/>
      <c r="BH330" s="2"/>
      <c r="BI330" s="2"/>
      <c r="BX330" s="5"/>
      <c r="BY330" s="5"/>
      <c r="BZ330" s="5"/>
      <c r="CA330" s="5"/>
      <c r="CB330" s="5"/>
      <c r="CC330" s="5"/>
      <c r="CD330" s="5"/>
      <c r="CE330" s="5"/>
      <c r="CF330" s="2"/>
      <c r="CG330" s="2"/>
    </row>
    <row r="331" spans="2:85" ht="12.6" customHeight="1" x14ac:dyDescent="0.25">
      <c r="B331" s="8" t="e">
        <f>#REF!&lt;&gt;""</f>
        <v>#REF!</v>
      </c>
      <c r="C331" s="224" t="s">
        <v>156</v>
      </c>
      <c r="D331" s="224"/>
      <c r="E331" s="224"/>
      <c r="F331" s="224"/>
      <c r="G331" s="224"/>
      <c r="H331" s="224"/>
      <c r="I331" s="224"/>
      <c r="J331" s="224"/>
      <c r="K331" s="224"/>
      <c r="L331" s="224"/>
      <c r="M331" s="224"/>
      <c r="N331" s="224"/>
      <c r="O331" s="224"/>
      <c r="P331" s="224"/>
      <c r="Q331" s="224"/>
      <c r="R331" s="224"/>
      <c r="S331" s="224"/>
      <c r="T331" s="224"/>
      <c r="U331" s="224"/>
      <c r="V331" s="224"/>
      <c r="W331" s="224"/>
      <c r="X331" s="224"/>
      <c r="Y331" s="225"/>
      <c r="Z331" s="39"/>
      <c r="AA331" s="17"/>
      <c r="AB331" s="17"/>
      <c r="AC331" s="17"/>
      <c r="AD331" s="17"/>
      <c r="AE331" s="17"/>
      <c r="AF331" s="17"/>
      <c r="AG331" s="17"/>
      <c r="AH331" s="17"/>
      <c r="AI331" s="17"/>
      <c r="AJ331" s="17"/>
      <c r="AK331" s="17"/>
      <c r="AL331" s="17"/>
      <c r="AM331" s="17"/>
      <c r="AN331" s="17"/>
      <c r="AO331" s="17"/>
      <c r="AP331" s="17"/>
      <c r="AQ331" s="17"/>
      <c r="AR331" s="17"/>
      <c r="AS331" s="17"/>
      <c r="AT331" s="17"/>
      <c r="AU331" s="17"/>
      <c r="AV331" s="17"/>
      <c r="AW331" s="17"/>
      <c r="AX331" s="15"/>
      <c r="AY331" s="15"/>
      <c r="BG331" s="2"/>
      <c r="BH331" s="2"/>
      <c r="BI331" s="2"/>
      <c r="BX331" s="5"/>
      <c r="BY331" s="5"/>
      <c r="BZ331" s="5"/>
      <c r="CA331" s="5"/>
      <c r="CB331" s="5"/>
      <c r="CC331" s="5"/>
      <c r="CD331" s="5"/>
      <c r="CE331" s="5"/>
      <c r="CF331" s="2"/>
      <c r="CG331" s="2"/>
    </row>
    <row r="332" spans="2:85" ht="12.6" customHeight="1" x14ac:dyDescent="0.25">
      <c r="B332" s="8"/>
      <c r="C332" s="26"/>
      <c r="D332" s="26"/>
      <c r="E332" s="26"/>
      <c r="F332" s="26"/>
      <c r="G332" s="26"/>
      <c r="H332" s="26"/>
      <c r="I332" s="26"/>
      <c r="J332" s="26"/>
      <c r="K332" s="26"/>
      <c r="L332" s="26"/>
      <c r="M332" s="26"/>
      <c r="N332" s="26"/>
      <c r="O332" s="26"/>
      <c r="P332" s="26"/>
      <c r="Q332" s="26"/>
      <c r="R332" s="26"/>
      <c r="S332" s="26"/>
      <c r="T332" s="26"/>
      <c r="U332" s="26"/>
      <c r="V332" s="26"/>
      <c r="W332" s="26"/>
      <c r="X332" s="26"/>
      <c r="Y332" s="27"/>
      <c r="Z332" s="39"/>
      <c r="AA332" s="17"/>
      <c r="AB332" s="17"/>
      <c r="AC332" s="17"/>
      <c r="AD332" s="17"/>
      <c r="AE332" s="17"/>
      <c r="AF332" s="17"/>
      <c r="AG332" s="17"/>
      <c r="AH332" s="17"/>
      <c r="AI332" s="17"/>
      <c r="AJ332" s="17"/>
      <c r="AK332" s="17"/>
      <c r="AL332" s="17"/>
      <c r="AM332" s="17"/>
      <c r="AN332" s="17"/>
      <c r="AO332" s="17"/>
      <c r="AP332" s="17"/>
      <c r="AQ332" s="17"/>
      <c r="AR332" s="17"/>
      <c r="AS332" s="17"/>
      <c r="AT332" s="17"/>
      <c r="AU332" s="17"/>
      <c r="AV332" s="17"/>
      <c r="AW332" s="17"/>
      <c r="AX332" s="15"/>
      <c r="AY332" s="15"/>
      <c r="BG332" s="2"/>
      <c r="BH332" s="2"/>
      <c r="BI332" s="2"/>
      <c r="BX332" s="5"/>
      <c r="BY332" s="5"/>
      <c r="BZ332" s="5"/>
      <c r="CA332" s="5"/>
      <c r="CB332" s="5"/>
      <c r="CC332" s="5"/>
      <c r="CD332" s="5"/>
      <c r="CE332" s="5"/>
      <c r="CF332" s="2"/>
      <c r="CG332" s="2"/>
    </row>
    <row r="333" spans="2:85" ht="12.6" customHeight="1" x14ac:dyDescent="0.25">
      <c r="B333" s="8" t="e">
        <f>#REF!&lt;&gt;""</f>
        <v>#REF!</v>
      </c>
      <c r="C333" s="224" t="s">
        <v>157</v>
      </c>
      <c r="D333" s="224"/>
      <c r="E333" s="224"/>
      <c r="F333" s="224"/>
      <c r="G333" s="224"/>
      <c r="H333" s="224"/>
      <c r="I333" s="224"/>
      <c r="J333" s="224"/>
      <c r="K333" s="224"/>
      <c r="L333" s="224"/>
      <c r="M333" s="224"/>
      <c r="N333" s="224"/>
      <c r="O333" s="224"/>
      <c r="P333" s="224"/>
      <c r="Q333" s="224"/>
      <c r="R333" s="224"/>
      <c r="S333" s="224"/>
      <c r="T333" s="224"/>
      <c r="U333" s="224"/>
      <c r="V333" s="224"/>
      <c r="W333" s="224"/>
      <c r="X333" s="224"/>
      <c r="Y333" s="225"/>
      <c r="Z333" s="39"/>
      <c r="AA333" s="17"/>
      <c r="AB333" s="17"/>
      <c r="AC333" s="17"/>
      <c r="AD333" s="17"/>
      <c r="AE333" s="17"/>
      <c r="AF333" s="17"/>
      <c r="AG333" s="17"/>
      <c r="AH333" s="17"/>
      <c r="AI333" s="17"/>
      <c r="AJ333" s="17"/>
      <c r="AK333" s="17"/>
      <c r="AL333" s="17"/>
      <c r="AM333" s="17"/>
      <c r="AN333" s="17"/>
      <c r="AO333" s="17"/>
      <c r="AP333" s="17"/>
      <c r="AQ333" s="17"/>
      <c r="AR333" s="17"/>
      <c r="AS333" s="17"/>
      <c r="AT333" s="17"/>
      <c r="AU333" s="17"/>
      <c r="AV333" s="17"/>
      <c r="AW333" s="17"/>
      <c r="AX333" s="15"/>
      <c r="AY333" s="15"/>
      <c r="BG333" s="2"/>
      <c r="BH333" s="2"/>
      <c r="BI333" s="2"/>
      <c r="BX333" s="5"/>
      <c r="BY333" s="5"/>
      <c r="BZ333" s="5"/>
      <c r="CA333" s="5"/>
      <c r="CB333" s="5"/>
      <c r="CC333" s="5"/>
      <c r="CD333" s="5"/>
      <c r="CE333" s="5"/>
      <c r="CF333" s="2"/>
      <c r="CG333" s="2"/>
    </row>
    <row r="334" spans="2:85" ht="12.6" customHeight="1" x14ac:dyDescent="0.25">
      <c r="B334" s="8"/>
      <c r="C334" s="26"/>
      <c r="D334" s="26"/>
      <c r="E334" s="26"/>
      <c r="F334" s="26"/>
      <c r="G334" s="26"/>
      <c r="H334" s="26"/>
      <c r="I334" s="26"/>
      <c r="J334" s="26"/>
      <c r="K334" s="26"/>
      <c r="L334" s="26"/>
      <c r="M334" s="26"/>
      <c r="N334" s="26"/>
      <c r="O334" s="26"/>
      <c r="P334" s="26"/>
      <c r="Q334" s="26"/>
      <c r="R334" s="26"/>
      <c r="S334" s="26"/>
      <c r="T334" s="26"/>
      <c r="U334" s="26"/>
      <c r="V334" s="26"/>
      <c r="W334" s="26"/>
      <c r="X334" s="26"/>
      <c r="Y334" s="27"/>
      <c r="Z334" s="39"/>
      <c r="AA334" s="17"/>
      <c r="AB334" s="17"/>
      <c r="AC334" s="17"/>
      <c r="AD334" s="17"/>
      <c r="AE334" s="17"/>
      <c r="AF334" s="17"/>
      <c r="AG334" s="17"/>
      <c r="AH334" s="17"/>
      <c r="AI334" s="17"/>
      <c r="AJ334" s="17"/>
      <c r="AK334" s="17"/>
      <c r="AL334" s="17"/>
      <c r="AM334" s="17"/>
      <c r="AN334" s="17"/>
      <c r="AO334" s="17"/>
      <c r="AP334" s="17"/>
      <c r="AQ334" s="17"/>
      <c r="AR334" s="17"/>
      <c r="AS334" s="17"/>
      <c r="AT334" s="17"/>
      <c r="AU334" s="17"/>
      <c r="AV334" s="17"/>
      <c r="AW334" s="17"/>
      <c r="AX334" s="15"/>
      <c r="AY334" s="15"/>
      <c r="BG334" s="2"/>
      <c r="BH334" s="2"/>
      <c r="BI334" s="2"/>
      <c r="BX334" s="5"/>
      <c r="BY334" s="5"/>
      <c r="BZ334" s="5"/>
      <c r="CA334" s="5"/>
      <c r="CB334" s="5"/>
      <c r="CC334" s="5"/>
      <c r="CD334" s="5"/>
      <c r="CE334" s="5"/>
      <c r="CF334" s="2"/>
      <c r="CG334" s="2"/>
    </row>
    <row r="335" spans="2:85" ht="12.6" customHeight="1" x14ac:dyDescent="0.25">
      <c r="B335" s="8" t="e">
        <f>#REF!&lt;&gt;""</f>
        <v>#REF!</v>
      </c>
      <c r="C335" s="224" t="s">
        <v>158</v>
      </c>
      <c r="D335" s="224"/>
      <c r="E335" s="224"/>
      <c r="F335" s="224"/>
      <c r="G335" s="224"/>
      <c r="H335" s="224"/>
      <c r="I335" s="224"/>
      <c r="J335" s="224"/>
      <c r="K335" s="224"/>
      <c r="L335" s="224"/>
      <c r="M335" s="224"/>
      <c r="N335" s="224"/>
      <c r="O335" s="224"/>
      <c r="P335" s="224"/>
      <c r="Q335" s="224"/>
      <c r="R335" s="224"/>
      <c r="S335" s="224"/>
      <c r="T335" s="224"/>
      <c r="U335" s="224"/>
      <c r="V335" s="224"/>
      <c r="W335" s="224"/>
      <c r="X335" s="224"/>
      <c r="Y335" s="225"/>
      <c r="Z335" s="39"/>
      <c r="AA335" s="17"/>
      <c r="AB335" s="17"/>
      <c r="AC335" s="17"/>
      <c r="AD335" s="17"/>
      <c r="AE335" s="17"/>
      <c r="AF335" s="17"/>
      <c r="AG335" s="17"/>
      <c r="AH335" s="17"/>
      <c r="AI335" s="17"/>
      <c r="AJ335" s="17"/>
      <c r="AK335" s="17"/>
      <c r="AL335" s="17"/>
      <c r="AM335" s="17"/>
      <c r="AN335" s="17"/>
      <c r="AO335" s="17"/>
      <c r="AP335" s="17"/>
      <c r="AQ335" s="17"/>
      <c r="AR335" s="17"/>
      <c r="AS335" s="17"/>
      <c r="AT335" s="17"/>
      <c r="AU335" s="17"/>
      <c r="AV335" s="17"/>
      <c r="AW335" s="17"/>
      <c r="AX335" s="15"/>
      <c r="AY335" s="15"/>
      <c r="BG335" s="2"/>
      <c r="BH335" s="2"/>
      <c r="BI335" s="2"/>
      <c r="BX335" s="5"/>
      <c r="BY335" s="5"/>
      <c r="BZ335" s="5"/>
      <c r="CA335" s="5"/>
      <c r="CB335" s="5"/>
      <c r="CC335" s="5"/>
      <c r="CD335" s="5"/>
      <c r="CE335" s="5"/>
      <c r="CF335" s="2"/>
      <c r="CG335" s="2"/>
    </row>
    <row r="336" spans="2:85" ht="12.6" customHeight="1" x14ac:dyDescent="0.25">
      <c r="B336" s="8"/>
      <c r="C336" s="26"/>
      <c r="D336" s="26"/>
      <c r="E336" s="26"/>
      <c r="F336" s="26"/>
      <c r="G336" s="26"/>
      <c r="H336" s="26"/>
      <c r="I336" s="26"/>
      <c r="J336" s="26"/>
      <c r="K336" s="26"/>
      <c r="L336" s="26"/>
      <c r="M336" s="26"/>
      <c r="N336" s="26"/>
      <c r="O336" s="26"/>
      <c r="P336" s="26"/>
      <c r="Q336" s="26"/>
      <c r="R336" s="26"/>
      <c r="S336" s="26"/>
      <c r="T336" s="26"/>
      <c r="U336" s="26"/>
      <c r="V336" s="26"/>
      <c r="W336" s="26"/>
      <c r="X336" s="26"/>
      <c r="Y336" s="27"/>
      <c r="Z336" s="39"/>
      <c r="AA336" s="17"/>
      <c r="AB336" s="17"/>
      <c r="AC336" s="17"/>
      <c r="AD336" s="17"/>
      <c r="AE336" s="17"/>
      <c r="AF336" s="17"/>
      <c r="AG336" s="17"/>
      <c r="AH336" s="17"/>
      <c r="AI336" s="17"/>
      <c r="AJ336" s="17"/>
      <c r="AK336" s="17"/>
      <c r="AL336" s="17"/>
      <c r="AM336" s="17"/>
      <c r="AN336" s="17"/>
      <c r="AO336" s="17"/>
      <c r="AP336" s="17"/>
      <c r="AQ336" s="17"/>
      <c r="AR336" s="17"/>
      <c r="AS336" s="17"/>
      <c r="AT336" s="17"/>
      <c r="AU336" s="17"/>
      <c r="AV336" s="17"/>
      <c r="AW336" s="17"/>
      <c r="AX336" s="15"/>
      <c r="AY336" s="15"/>
      <c r="BG336" s="2"/>
      <c r="BH336" s="2"/>
      <c r="BI336" s="2"/>
      <c r="BX336" s="5"/>
      <c r="BY336" s="5"/>
      <c r="BZ336" s="5"/>
      <c r="CA336" s="5"/>
      <c r="CB336" s="5"/>
      <c r="CC336" s="5"/>
      <c r="CD336" s="5"/>
      <c r="CE336" s="5"/>
      <c r="CF336" s="2"/>
      <c r="CG336" s="2"/>
    </row>
    <row r="337" spans="2:85" ht="12.6" customHeight="1" x14ac:dyDescent="0.25">
      <c r="B337" s="8" t="e">
        <f>#REF!&lt;&gt;""</f>
        <v>#REF!</v>
      </c>
      <c r="C337" s="224" t="s">
        <v>221</v>
      </c>
      <c r="D337" s="224"/>
      <c r="E337" s="224"/>
      <c r="F337" s="224"/>
      <c r="G337" s="224"/>
      <c r="H337" s="224"/>
      <c r="I337" s="224"/>
      <c r="J337" s="224"/>
      <c r="K337" s="224"/>
      <c r="L337" s="224"/>
      <c r="M337" s="224"/>
      <c r="N337" s="224"/>
      <c r="O337" s="224"/>
      <c r="P337" s="224"/>
      <c r="Q337" s="224"/>
      <c r="R337" s="224"/>
      <c r="S337" s="224"/>
      <c r="T337" s="224"/>
      <c r="U337" s="224"/>
      <c r="V337" s="224"/>
      <c r="W337" s="224"/>
      <c r="X337" s="224"/>
      <c r="Y337" s="225"/>
      <c r="Z337" s="39"/>
      <c r="AA337" s="17"/>
      <c r="AB337" s="17"/>
      <c r="AC337" s="17"/>
      <c r="AD337" s="17"/>
      <c r="AE337" s="17"/>
      <c r="AF337" s="17"/>
      <c r="AG337" s="17"/>
      <c r="AH337" s="17"/>
      <c r="AI337" s="17"/>
      <c r="AJ337" s="17"/>
      <c r="AK337" s="17"/>
      <c r="AL337" s="17"/>
      <c r="AM337" s="17"/>
      <c r="AN337" s="17"/>
      <c r="AO337" s="17"/>
      <c r="AP337" s="17"/>
      <c r="AQ337" s="17"/>
      <c r="AR337" s="17"/>
      <c r="AS337" s="17"/>
      <c r="AT337" s="17"/>
      <c r="AU337" s="17"/>
      <c r="AV337" s="17"/>
      <c r="AW337" s="17"/>
      <c r="AX337" s="15"/>
      <c r="AY337" s="15"/>
      <c r="BG337" s="2"/>
      <c r="BH337" s="2"/>
      <c r="BI337" s="2"/>
      <c r="BX337" s="5"/>
      <c r="BY337" s="5"/>
      <c r="BZ337" s="5"/>
      <c r="CA337" s="5"/>
      <c r="CB337" s="5"/>
      <c r="CC337" s="5"/>
      <c r="CD337" s="5"/>
      <c r="CE337" s="5"/>
      <c r="CF337" s="2"/>
      <c r="CG337" s="2"/>
    </row>
    <row r="338" spans="2:85" ht="12.6" customHeight="1" x14ac:dyDescent="0.25">
      <c r="B338" s="8"/>
      <c r="C338" s="10"/>
      <c r="D338" s="10"/>
      <c r="E338" s="10"/>
      <c r="F338" s="10"/>
      <c r="G338" s="10"/>
      <c r="H338" s="10"/>
      <c r="I338" s="10"/>
      <c r="J338" s="10"/>
      <c r="K338" s="10"/>
      <c r="L338" s="10"/>
      <c r="M338" s="10"/>
      <c r="N338" s="10"/>
      <c r="O338" s="10"/>
      <c r="P338" s="10"/>
      <c r="Q338" s="10"/>
      <c r="R338" s="10"/>
      <c r="S338" s="10"/>
      <c r="T338" s="10"/>
      <c r="U338" s="10"/>
      <c r="V338" s="10"/>
      <c r="W338" s="10"/>
      <c r="X338" s="10"/>
      <c r="Y338" s="11"/>
      <c r="Z338" s="39"/>
      <c r="AA338" s="17"/>
      <c r="AB338" s="17"/>
      <c r="AC338" s="17"/>
      <c r="AD338" s="17"/>
      <c r="AE338" s="17"/>
      <c r="AF338" s="17"/>
      <c r="AG338" s="17"/>
      <c r="AH338" s="17"/>
      <c r="AI338" s="17"/>
      <c r="AJ338" s="17"/>
      <c r="AK338" s="17"/>
      <c r="AL338" s="17"/>
      <c r="AM338" s="17"/>
      <c r="AN338" s="17"/>
      <c r="AO338" s="17"/>
      <c r="AP338" s="17"/>
      <c r="AQ338" s="17"/>
      <c r="AR338" s="17"/>
      <c r="AS338" s="17"/>
      <c r="AT338" s="17"/>
      <c r="AU338" s="17"/>
      <c r="AV338" s="17"/>
      <c r="AW338" s="17"/>
      <c r="AX338" s="15"/>
      <c r="AY338" s="15"/>
      <c r="BG338" s="2"/>
      <c r="BH338" s="2"/>
      <c r="BI338" s="2"/>
      <c r="BX338" s="5"/>
      <c r="BY338" s="5"/>
      <c r="BZ338" s="5"/>
      <c r="CA338" s="5"/>
      <c r="CB338" s="5"/>
      <c r="CC338" s="5"/>
      <c r="CD338" s="5"/>
      <c r="CE338" s="5"/>
      <c r="CF338" s="2"/>
      <c r="CG338" s="2"/>
    </row>
    <row r="339" spans="2:85" ht="12.6" customHeight="1" x14ac:dyDescent="0.25">
      <c r="B339" s="8" t="b">
        <f>B299=FALSE</f>
        <v>1</v>
      </c>
      <c r="C339" s="224" t="s">
        <v>220</v>
      </c>
      <c r="D339" s="224"/>
      <c r="E339" s="224"/>
      <c r="F339" s="224"/>
      <c r="G339" s="224"/>
      <c r="H339" s="224"/>
      <c r="I339" s="224"/>
      <c r="J339" s="224"/>
      <c r="K339" s="224"/>
      <c r="L339" s="224"/>
      <c r="M339" s="224"/>
      <c r="N339" s="224"/>
      <c r="O339" s="224"/>
      <c r="P339" s="224"/>
      <c r="Q339" s="224"/>
      <c r="R339" s="224"/>
      <c r="S339" s="224"/>
      <c r="T339" s="224"/>
      <c r="U339" s="224"/>
      <c r="V339" s="224"/>
      <c r="W339" s="224"/>
      <c r="X339" s="224"/>
      <c r="Y339" s="225"/>
      <c r="Z339" s="39"/>
      <c r="AA339" s="17"/>
      <c r="AB339" s="17"/>
      <c r="AC339" s="17"/>
      <c r="AD339" s="17"/>
      <c r="AE339" s="17"/>
      <c r="AF339" s="17"/>
      <c r="AG339" s="17"/>
      <c r="AH339" s="17"/>
      <c r="AI339" s="17"/>
      <c r="AJ339" s="17"/>
      <c r="AK339" s="17"/>
      <c r="AL339" s="17"/>
      <c r="AM339" s="17"/>
      <c r="AN339" s="17"/>
      <c r="AO339" s="17"/>
      <c r="AP339" s="17"/>
      <c r="AQ339" s="17"/>
      <c r="AR339" s="17"/>
      <c r="AS339" s="17"/>
      <c r="AT339" s="17"/>
      <c r="AU339" s="17"/>
      <c r="AV339" s="17"/>
      <c r="AW339" s="17"/>
      <c r="AX339" s="15"/>
      <c r="AY339" s="15"/>
      <c r="BG339" s="2"/>
      <c r="BH339" s="2"/>
      <c r="BI339" s="2"/>
      <c r="BX339" s="5"/>
      <c r="BY339" s="5"/>
      <c r="BZ339" s="5"/>
      <c r="CA339" s="5"/>
      <c r="CB339" s="5"/>
      <c r="CC339" s="5"/>
      <c r="CD339" s="5"/>
      <c r="CE339" s="5"/>
      <c r="CF339" s="2"/>
      <c r="CG339" s="2"/>
    </row>
    <row r="340" spans="2:85" ht="12.6" customHeight="1" x14ac:dyDescent="0.25">
      <c r="B340" s="32"/>
      <c r="C340" s="49"/>
      <c r="D340" s="49"/>
      <c r="E340" s="49"/>
      <c r="F340" s="49"/>
      <c r="G340" s="49"/>
      <c r="H340" s="49"/>
      <c r="I340" s="49"/>
      <c r="J340" s="49"/>
      <c r="K340" s="49"/>
      <c r="L340" s="49"/>
      <c r="M340" s="49"/>
      <c r="N340" s="49"/>
      <c r="O340" s="49"/>
      <c r="P340" s="49"/>
      <c r="Q340" s="49"/>
      <c r="R340" s="49"/>
      <c r="S340" s="49"/>
      <c r="T340" s="49"/>
      <c r="U340" s="49"/>
      <c r="V340" s="49"/>
      <c r="W340" s="49"/>
      <c r="X340" s="49"/>
      <c r="Y340" s="50"/>
      <c r="Z340" s="39"/>
      <c r="AA340" s="17"/>
      <c r="AB340" s="17"/>
      <c r="AC340" s="17"/>
      <c r="AD340" s="17"/>
      <c r="AE340" s="17"/>
      <c r="AF340" s="17"/>
      <c r="AG340" s="17"/>
      <c r="AH340" s="17"/>
      <c r="AI340" s="17"/>
      <c r="AJ340" s="17"/>
      <c r="AK340" s="17"/>
      <c r="AL340" s="17"/>
      <c r="AM340" s="17"/>
      <c r="AN340" s="17"/>
      <c r="AO340" s="17"/>
      <c r="AP340" s="17"/>
      <c r="AQ340" s="17"/>
      <c r="AR340" s="17"/>
      <c r="AS340" s="17"/>
      <c r="AT340" s="17"/>
      <c r="AU340" s="17"/>
      <c r="AV340" s="17"/>
      <c r="AW340" s="17"/>
      <c r="AX340" s="15"/>
      <c r="AY340" s="15"/>
      <c r="BG340" s="2"/>
      <c r="BH340" s="2"/>
      <c r="BI340" s="2"/>
      <c r="BX340" s="5"/>
      <c r="BY340" s="5"/>
      <c r="BZ340" s="5"/>
      <c r="CA340" s="5"/>
      <c r="CB340" s="5"/>
      <c r="CC340" s="5"/>
      <c r="CD340" s="5"/>
      <c r="CE340" s="5"/>
      <c r="CF340" s="2"/>
      <c r="CG340" s="2"/>
    </row>
    <row r="341" spans="2:85" ht="12.6" customHeight="1" x14ac:dyDescent="0.25">
      <c r="B341" s="245" t="s">
        <v>234</v>
      </c>
      <c r="C341" s="246"/>
      <c r="D341" s="246"/>
      <c r="E341" s="246"/>
      <c r="F341" s="246"/>
      <c r="G341" s="246"/>
      <c r="H341" s="246"/>
      <c r="I341" s="246"/>
      <c r="J341" s="246"/>
      <c r="K341" s="246"/>
      <c r="L341" s="246"/>
      <c r="M341" s="246"/>
      <c r="N341" s="246"/>
      <c r="O341" s="246"/>
      <c r="P341" s="246"/>
      <c r="Q341" s="246"/>
      <c r="R341" s="246"/>
      <c r="S341" s="246"/>
      <c r="T341" s="246"/>
      <c r="U341" s="246"/>
      <c r="V341" s="246"/>
      <c r="W341" s="246"/>
      <c r="X341" s="246"/>
      <c r="Y341" s="247"/>
      <c r="Z341" s="39"/>
      <c r="AA341" s="17"/>
      <c r="AB341" s="17"/>
      <c r="AC341" s="17"/>
      <c r="AD341" s="17"/>
      <c r="AE341" s="17"/>
      <c r="AF341" s="17"/>
      <c r="AG341" s="17"/>
      <c r="AH341" s="17"/>
      <c r="AI341" s="17"/>
      <c r="AJ341" s="17"/>
      <c r="AK341" s="17"/>
      <c r="AL341" s="17"/>
      <c r="AM341" s="17"/>
      <c r="AN341" s="17"/>
      <c r="AO341" s="17"/>
      <c r="AP341" s="17"/>
      <c r="AQ341" s="17"/>
      <c r="AR341" s="17"/>
      <c r="AS341" s="17"/>
      <c r="AT341" s="17"/>
      <c r="AU341" s="17"/>
      <c r="AV341" s="17"/>
      <c r="AW341" s="17"/>
      <c r="AX341" s="15"/>
      <c r="AY341" s="15"/>
      <c r="BG341" s="2"/>
      <c r="BH341" s="2"/>
      <c r="BI341" s="2"/>
      <c r="BX341" s="5"/>
      <c r="BY341" s="5"/>
      <c r="BZ341" s="5"/>
      <c r="CA341" s="5"/>
      <c r="CB341" s="5"/>
      <c r="CC341" s="5"/>
      <c r="CD341" s="5"/>
      <c r="CE341" s="5"/>
      <c r="CF341" s="2"/>
      <c r="CG341" s="2"/>
    </row>
    <row r="342" spans="2:85" ht="12.6" customHeight="1" x14ac:dyDescent="0.25">
      <c r="B342" s="9"/>
      <c r="C342" s="10"/>
      <c r="D342" s="10"/>
      <c r="E342" s="10"/>
      <c r="F342" s="10"/>
      <c r="G342" s="10"/>
      <c r="H342" s="10"/>
      <c r="I342" s="10"/>
      <c r="J342" s="10"/>
      <c r="K342" s="10"/>
      <c r="L342" s="10"/>
      <c r="M342" s="10"/>
      <c r="N342" s="10"/>
      <c r="O342" s="10"/>
      <c r="P342" s="10"/>
      <c r="Q342" s="10"/>
      <c r="R342" s="10"/>
      <c r="S342" s="10"/>
      <c r="T342" s="10"/>
      <c r="U342" s="10"/>
      <c r="V342" s="10"/>
      <c r="W342" s="10"/>
      <c r="X342" s="10"/>
      <c r="Y342" s="11"/>
      <c r="Z342" s="17"/>
      <c r="AA342" s="17"/>
      <c r="AB342" s="17"/>
      <c r="AC342" s="17"/>
      <c r="AD342" s="17"/>
      <c r="AE342" s="17"/>
      <c r="AF342" s="17"/>
      <c r="AG342" s="17"/>
      <c r="AH342" s="17"/>
      <c r="AI342" s="17"/>
      <c r="AJ342" s="17"/>
      <c r="AK342" s="17"/>
      <c r="AL342" s="17"/>
      <c r="AM342" s="17"/>
      <c r="AN342" s="17"/>
      <c r="AO342" s="17"/>
      <c r="AP342" s="17"/>
      <c r="AQ342" s="17"/>
      <c r="AR342" s="17"/>
      <c r="AS342" s="17"/>
      <c r="AT342" s="17"/>
      <c r="AU342" s="17"/>
      <c r="AV342" s="17"/>
      <c r="AW342" s="17"/>
      <c r="AX342" s="15"/>
      <c r="AY342" s="15"/>
      <c r="BG342" s="2"/>
      <c r="BH342" s="2"/>
      <c r="BI342" s="2"/>
      <c r="BX342" s="5"/>
      <c r="BY342" s="5"/>
      <c r="BZ342" s="5"/>
      <c r="CA342" s="5"/>
      <c r="CB342" s="5"/>
      <c r="CC342" s="5"/>
      <c r="CD342" s="5"/>
      <c r="CE342" s="5"/>
      <c r="CF342" s="2"/>
      <c r="CG342" s="2"/>
    </row>
    <row r="343" spans="2:85" ht="12.6" customHeight="1" x14ac:dyDescent="0.25">
      <c r="B343" s="270" t="s">
        <v>159</v>
      </c>
      <c r="C343" s="268"/>
      <c r="D343" s="268" t="s">
        <v>160</v>
      </c>
      <c r="E343" s="269"/>
      <c r="F343" s="267" t="s">
        <v>161</v>
      </c>
      <c r="G343" s="268"/>
      <c r="H343" s="268"/>
      <c r="I343" s="268"/>
      <c r="J343" s="268"/>
      <c r="K343" s="268"/>
      <c r="L343" s="268"/>
      <c r="M343" s="269"/>
      <c r="N343" s="270" t="s">
        <v>159</v>
      </c>
      <c r="O343" s="268"/>
      <c r="P343" s="268" t="s">
        <v>160</v>
      </c>
      <c r="Q343" s="269"/>
      <c r="R343" s="267" t="s">
        <v>161</v>
      </c>
      <c r="S343" s="268"/>
      <c r="T343" s="268"/>
      <c r="U343" s="268"/>
      <c r="V343" s="268"/>
      <c r="W343" s="268"/>
      <c r="X343" s="268"/>
      <c r="Y343" s="269"/>
      <c r="Z343" s="17"/>
      <c r="AA343" s="17"/>
      <c r="AB343" s="17"/>
      <c r="AC343" s="17"/>
      <c r="AD343" s="17"/>
      <c r="AE343" s="17"/>
      <c r="AF343" s="17"/>
      <c r="AG343" s="17"/>
      <c r="AH343" s="17"/>
      <c r="AI343" s="17"/>
      <c r="AJ343" s="17"/>
      <c r="AK343" s="17"/>
      <c r="AL343" s="17"/>
      <c r="AM343" s="17"/>
      <c r="AN343" s="17"/>
      <c r="AO343" s="17"/>
      <c r="AP343" s="17"/>
      <c r="AQ343" s="17"/>
      <c r="AR343" s="17"/>
      <c r="AS343" s="17"/>
      <c r="AT343" s="17"/>
      <c r="AU343" s="17"/>
      <c r="AV343" s="17"/>
      <c r="AW343" s="17"/>
      <c r="AX343" s="15"/>
      <c r="AY343" s="15"/>
      <c r="BG343" s="2"/>
      <c r="BH343" s="2"/>
      <c r="BI343" s="2"/>
      <c r="BX343" s="5"/>
      <c r="BY343" s="5"/>
      <c r="BZ343" s="5"/>
      <c r="CA343" s="5"/>
      <c r="CB343" s="5"/>
      <c r="CC343" s="5"/>
      <c r="CD343" s="5"/>
      <c r="CE343" s="5"/>
      <c r="CF343" s="2"/>
      <c r="CG343" s="2"/>
    </row>
    <row r="344" spans="2:85" ht="12.6" customHeight="1" x14ac:dyDescent="0.25">
      <c r="B344" s="248" t="e">
        <f ca="1">MIN(INDIRECT("'"&amp;LEFT(CELL("nomfichier",B1),FIND("Mecanique",CELL("nomfichier",B1))-1)&amp;"Mecanique\Agrement G (Manu)\"&amp;Récap!$T$34&amp;"\["&amp;Récap!T$34&amp;" - Dossier avion rev 4.xlsm]Fiche avion'!O65:O70",TRUE))</f>
        <v>#REF!</v>
      </c>
      <c r="C344" s="249"/>
      <c r="D344" s="265"/>
      <c r="E344" s="266"/>
      <c r="F344" s="252" t="e">
        <f ca="1">IF(B344=INDIRECT("'"&amp;LEFT(CELL("nomfichier",B1),FIND("Mecanique",CELL("nomfichier",B1))-1)&amp;"Mecanique\Agrement G (Manu)\"&amp;Récap!$T$34&amp;"\["&amp;Récap!T$34&amp;" - Dossier avion rev 4.xlsm]Fiche avion'!O65",TRUE),INDIRECT("'"&amp;LEFT(CELL("nomfichier",B1),FIND("Mecanique",CELL("nomfichier",B1))-1)&amp;"Mecanique\Agrement G (Manu)\"&amp;Récap!$T$34&amp;"\["&amp;Récap!T$34&amp;" - Dossier avion rev 4.xlsm]Fiche avion'!A65",TRUE),IF(B344=INDIRECT("'"&amp;LEFT(CELL("nomfichier",B1),FIND("Mecanique",CELL("nomfichier",B1))-1)&amp;"Mecanique\Agrement G (Manu)\"&amp;Récap!$T$34&amp;"\["&amp;Récap!T$34&amp;" - Dossier avion rev 4.xlsm]Fiche avion'!O67",TRUE),INDIRECT("'"&amp;LEFT(CELL("nomfichier",B1),FIND("Mecanique",CELL("nomfichier",B1))-1)&amp;"Mecanique\Agrement G (Manu)\"&amp;Récap!$T$34&amp;"\["&amp;Récap!T$34&amp;" - Dossier avion rev 4.xlsm]Fiche avion'!A67",TRUE),INDIRECT("'"&amp;LEFT(CELL("nomfichier",B1),FIND("Mecanique",CELL("nomfichier",B1))-1)&amp;"Mecanique\Agrement G (Manu)\"&amp;Récap!$T$34&amp;"\["&amp;Récap!T$34&amp;" - Dossier avion rev 4.xlsm]Fiche avion'!A69",TRUE)))</f>
        <v>#REF!</v>
      </c>
      <c r="G344" s="252"/>
      <c r="H344" s="252"/>
      <c r="I344" s="252"/>
      <c r="J344" s="252"/>
      <c r="K344" s="252"/>
      <c r="L344" s="252"/>
      <c r="M344" s="253"/>
      <c r="N344" s="254" t="e">
        <f ca="1">MIN(INDIRECT("'"&amp;LEFT(CELL("nomfichier",B1),FIND("Mecanique",CELL("nomfichier",B1))-1)&amp;"Mecanique\Agrement G (Manu)\"&amp;Récap!$T$34&amp;"\["&amp;Récap!T$34&amp;" - Dossier avion rev 4.xlsm]Fiche avion'!Q65:Q70",TRUE))</f>
        <v>#REF!</v>
      </c>
      <c r="O344" s="255"/>
      <c r="P344" s="265"/>
      <c r="Q344" s="266"/>
      <c r="R344" s="252" t="e">
        <f ca="1">IF(N344=INDIRECT("'"&amp;LEFT(CELL("nomfichier",B1),FIND("Mecanique",CELL("nomfichier",B1))-1)&amp;"Mecanique\Agrement G (Manu)\"&amp;Récap!$T$34&amp;"\["&amp;Récap!T$34&amp;" - Dossier avion rev 4.xlsm]Fiche avion'!q66",TRUE),INDIRECT("'"&amp;LEFT(CELL("nomfichier",B1),FIND("Mecanique",CELL("nomfichier",B1))-1)&amp;"Mecanique\Agrement G (Manu)\"&amp;Récap!$T$34&amp;"\["&amp;Récap!T$34&amp;" - Dossier avion rev 4.xlsm]Fiche avion'!A66",TRUE),IF(N344=INDIRECT("'"&amp;LEFT(CELL("nomfichier",B1),FIND("Mecanique",CELL("nomfichier",B1))-1)&amp;"Mecanique\Agrement G (Manu)\"&amp;Récap!$T$34&amp;"\["&amp;Récap!T$34&amp;" - Dossier avion rev 4.xlsm]Fiche avion'!q68",TRUE),INDIRECT("'"&amp;LEFT(CELL("nomfichier",B1),FIND("Mecanique",CELL("nomfichier",B1))-1)&amp;"Mecanique\Agrement G (Manu)\"&amp;Récap!$T$34&amp;"\["&amp;Récap!T$34&amp;" - Dossier avion rev 4.xlsm]Fiche avion'!A68",TRUE),INDIRECT("'"&amp;LEFT(CELL("nomfichier",B1),FIND("Mecanique",CELL("nomfichier",B1))-1)&amp;"Mecanique\Agrement G (Manu)\"&amp;Récap!$T$34&amp;"\["&amp;Récap!T$34&amp;" - Dossier avion rev 4.xlsm]Fiche avion'!A70",TRUE)))</f>
        <v>#REF!</v>
      </c>
      <c r="S344" s="252"/>
      <c r="T344" s="252"/>
      <c r="U344" s="252"/>
      <c r="V344" s="252"/>
      <c r="W344" s="252"/>
      <c r="X344" s="252"/>
      <c r="Y344" s="253"/>
      <c r="Z344" s="17"/>
      <c r="AA344" s="17"/>
      <c r="AB344" s="17"/>
      <c r="AC344" s="17"/>
      <c r="AD344" s="17"/>
      <c r="AE344" s="17"/>
      <c r="AF344" s="17"/>
      <c r="AG344" s="17"/>
      <c r="AH344" s="17"/>
      <c r="AI344" s="17"/>
      <c r="AJ344" s="17"/>
      <c r="AK344" s="17"/>
      <c r="AL344" s="17"/>
      <c r="AM344" s="17"/>
      <c r="AN344" s="17"/>
      <c r="AO344" s="17"/>
      <c r="AP344" s="17"/>
      <c r="AQ344" s="17"/>
      <c r="AR344" s="17"/>
      <c r="AS344" s="17"/>
      <c r="AT344" s="17"/>
      <c r="AU344" s="17"/>
      <c r="AV344" s="17"/>
      <c r="AW344" s="17"/>
      <c r="AX344" s="15"/>
      <c r="AY344" s="15"/>
      <c r="BG344" s="2"/>
      <c r="BH344" s="2"/>
      <c r="BI344" s="2"/>
      <c r="BX344" s="5"/>
      <c r="BY344" s="5"/>
      <c r="BZ344" s="5"/>
      <c r="CA344" s="5"/>
      <c r="CB344" s="5"/>
      <c r="CC344" s="5"/>
      <c r="CD344" s="5"/>
      <c r="CE344" s="5"/>
      <c r="CF344" s="2"/>
      <c r="CG344" s="2"/>
    </row>
    <row r="345" spans="2:85" ht="12.6" customHeight="1" x14ac:dyDescent="0.25">
      <c r="B345" s="261"/>
      <c r="C345" s="262"/>
      <c r="D345" s="250" t="e">
        <f ca="1">MIN(INDIRECT("'"&amp;LEFT(CELL("nomfichier",B1),FIND("Mecanique",CELL("nomfichier",B1))-1)&amp;"Mecanique\Agrement G (Manu)\"&amp;Récap!$T$34&amp;"\["&amp;Récap!T$34&amp;" - Dossier avion rev 4.xlsm]Fiche avion'!U65:U70",TRUE))</f>
        <v>#REF!</v>
      </c>
      <c r="E345" s="251"/>
      <c r="F345" s="263" t="e">
        <f ca="1">IF(D345=INDIRECT("'"&amp;LEFT(CELL("nomfichier",B1),FIND("Mecanique",CELL("nomfichier",B1))-1)&amp;"Mecanique\Agrement G (Manu)\"&amp;Récap!$T$34&amp;"\["&amp;Récap!T$34&amp;" - Dossier avion rev 4.xlsm]Fiche avion'!u65",TRUE),INDIRECT("'"&amp;LEFT(CELL("nomfichier",B1),FIND("Mecanique",CELL("nomfichier",B1))-1)&amp;"Mecanique\Agrement G (Manu)\"&amp;Récap!$T$34&amp;"\["&amp;Récap!T$34&amp;" - Dossier avion rev 4.xlsm]Fiche avion'!A65",TRUE),IF(D345=INDIRECT("'"&amp;LEFT(CELL("nomfichier",B1),FIND("Mecanique",CELL("nomfichier",B1))-1)&amp;"Mecanique\Agrement G (Manu)\"&amp;Récap!$T$34&amp;"\["&amp;Récap!T$34&amp;" - Dossier avion rev 4.xlsm]Fiche avion'!u67",TRUE),INDIRECT("'"&amp;LEFT(CELL("nomfichier",B1),FIND("Mecanique",CELL("nomfichier",B1))-1)&amp;"Mecanique\Agrement G (Manu)\"&amp;Récap!$T$34&amp;"\["&amp;Récap!T$34&amp;" - Dossier avion rev 4.xlsm]Fiche avion'!A67",TRUE),INDIRECT("'"&amp;LEFT(CELL("nomfichier",B1),FIND("Mecanique",CELL("nomfichier",B1))-1)&amp;"Mecanique\Agrement G (Manu)\"&amp;Récap!$T$34&amp;"\["&amp;Récap!T$34&amp;" - Dossier avion rev 4.xlsm]Fiche avion'!A69",TRUE)))</f>
        <v>#REF!</v>
      </c>
      <c r="G345" s="263"/>
      <c r="H345" s="263"/>
      <c r="I345" s="263"/>
      <c r="J345" s="263"/>
      <c r="K345" s="263"/>
      <c r="L345" s="263"/>
      <c r="M345" s="264"/>
      <c r="N345" s="261"/>
      <c r="O345" s="262"/>
      <c r="P345" s="256" t="e">
        <f ca="1">MIN(INDIRECT("'"&amp;LEFT(CELL("nomfichier",B1),FIND("Mecanique",CELL("nomfichier",B1))-1)&amp;"Mecanique\Agrement G (Manu)\"&amp;Récap!$T$34&amp;"\["&amp;Récap!T$34&amp;" - Dossier avion rev 4.xlsm]Fiche avion'!W65:W70",TRUE))</f>
        <v>#REF!</v>
      </c>
      <c r="Q345" s="257"/>
      <c r="R345" s="263" t="e">
        <f ca="1">IF(P345=INDIRECT("'"&amp;LEFT(CELL("nomfichier",B1),FIND("Mecanique",CELL("nomfichier",B1))-1)&amp;"Mecanique\Agrement G (Manu)\"&amp;Récap!$T$34&amp;"\["&amp;Récap!T$34&amp;" - Dossier avion rev 4.xlsm]Fiche avion'!q66",TRUE),INDIRECT("'"&amp;LEFT(CELL("nomfichier",B1),FIND("Mecanique",CELL("nomfichier",B1))-1)&amp;"Mecanique\Agrement G (Manu)\"&amp;Récap!$T$34&amp;"\["&amp;Récap!T$34&amp;" - Dossier avion rev 4.xlsm]Fiche avion'!A66",TRUE),IF(P345=INDIRECT("'"&amp;LEFT(CELL("nomfichier",B1),FIND("Mecanique",CELL("nomfichier",B1))-1)&amp;"Mecanique\Agrement G (Manu)\"&amp;Récap!$T$34&amp;"\["&amp;Récap!T$34&amp;" - Dossier avion rev 4.xlsm]Fiche avion'!q68",TRUE),INDIRECT("'"&amp;LEFT(CELL("nomfichier",B1),FIND("Mecanique",CELL("nomfichier",B1))-1)&amp;"Mecanique\Agrement G (Manu)\"&amp;Récap!$T$34&amp;"\["&amp;Récap!T$34&amp;" - Dossier avion rev 4.xlsm]Fiche avion'!A68",TRUE),INDIRECT("'"&amp;LEFT(CELL("nomfichier",B1),FIND("Mecanique",CELL("nomfichier",B1))-1)&amp;"Mecanique\Agrement G (Manu)\"&amp;Récap!$T$34&amp;"\["&amp;Récap!T$34&amp;" - Dossier avion rev 4.xlsm]Fiche avion'!A70",TRUE)))</f>
        <v>#REF!</v>
      </c>
      <c r="S345" s="263"/>
      <c r="T345" s="263"/>
      <c r="U345" s="263"/>
      <c r="V345" s="263"/>
      <c r="W345" s="263"/>
      <c r="X345" s="263"/>
      <c r="Y345" s="264"/>
      <c r="Z345" s="17"/>
      <c r="AA345" s="17"/>
      <c r="AB345" s="17"/>
      <c r="AC345" s="17"/>
      <c r="AD345" s="17"/>
      <c r="AE345" s="17"/>
      <c r="AF345" s="17"/>
      <c r="AG345" s="17"/>
      <c r="AH345" s="17"/>
      <c r="AI345" s="17"/>
      <c r="AJ345" s="17"/>
      <c r="AK345" s="17"/>
      <c r="AL345" s="17"/>
      <c r="AM345" s="17"/>
      <c r="AN345" s="17"/>
      <c r="AO345" s="17"/>
      <c r="AP345" s="17"/>
      <c r="AQ345" s="17"/>
      <c r="AR345" s="17"/>
      <c r="AS345" s="17"/>
      <c r="AT345" s="17"/>
      <c r="AU345" s="17"/>
      <c r="AV345" s="17"/>
      <c r="AW345" s="17"/>
      <c r="AX345" s="15"/>
      <c r="AY345" s="15"/>
      <c r="BG345" s="2"/>
      <c r="BH345" s="2"/>
      <c r="BI345" s="2"/>
      <c r="BX345" s="5"/>
      <c r="BY345" s="5"/>
      <c r="BZ345" s="5"/>
      <c r="CA345" s="5"/>
      <c r="CB345" s="5"/>
      <c r="CC345" s="5"/>
      <c r="CD345" s="5"/>
      <c r="CE345" s="5"/>
      <c r="CF345" s="2"/>
      <c r="CG345" s="2"/>
    </row>
    <row r="346" spans="2:85" ht="12.6" customHeight="1" x14ac:dyDescent="0.25">
      <c r="B346" s="258"/>
      <c r="C346" s="259"/>
      <c r="D346" s="259"/>
      <c r="E346" s="259"/>
      <c r="F346" s="259"/>
      <c r="G346" s="259"/>
      <c r="H346" s="259"/>
      <c r="I346" s="259"/>
      <c r="J346" s="259"/>
      <c r="K346" s="259"/>
      <c r="L346" s="259"/>
      <c r="M346" s="259"/>
      <c r="N346" s="259"/>
      <c r="O346" s="259"/>
      <c r="P346" s="259"/>
      <c r="Q346" s="259"/>
      <c r="R346" s="259"/>
      <c r="S346" s="259"/>
      <c r="T346" s="259"/>
      <c r="U346" s="259"/>
      <c r="V346" s="259"/>
      <c r="W346" s="259"/>
      <c r="X346" s="259"/>
      <c r="Y346" s="260"/>
      <c r="Z346" s="17"/>
      <c r="AA346" s="17"/>
      <c r="AB346" s="17"/>
      <c r="AC346" s="17"/>
      <c r="AD346" s="17"/>
      <c r="AE346" s="17"/>
      <c r="AF346" s="17"/>
      <c r="AG346" s="17"/>
      <c r="AH346" s="17"/>
      <c r="AI346" s="17"/>
      <c r="AJ346" s="17"/>
      <c r="AK346" s="17"/>
      <c r="AL346" s="17"/>
      <c r="AM346" s="17"/>
      <c r="AN346" s="17"/>
      <c r="AO346" s="17"/>
      <c r="AP346" s="17"/>
      <c r="AQ346" s="17"/>
      <c r="AR346" s="17"/>
      <c r="AS346" s="17"/>
      <c r="AT346" s="17"/>
      <c r="AU346" s="17"/>
      <c r="AV346" s="17"/>
      <c r="AW346" s="17"/>
      <c r="AX346" s="15"/>
      <c r="AY346" s="15"/>
      <c r="BG346" s="2"/>
      <c r="BH346" s="2"/>
      <c r="BI346" s="2"/>
      <c r="BX346" s="5"/>
      <c r="BY346" s="5"/>
      <c r="BZ346" s="5"/>
      <c r="CA346" s="5"/>
      <c r="CB346" s="5"/>
      <c r="CC346" s="5"/>
      <c r="CD346" s="5"/>
      <c r="CE346" s="5"/>
      <c r="CF346" s="2"/>
      <c r="CG346" s="2"/>
    </row>
    <row r="347" spans="2:85" ht="12.6" customHeight="1" x14ac:dyDescent="0.25">
      <c r="B347" s="245" t="s">
        <v>235</v>
      </c>
      <c r="C347" s="246"/>
      <c r="D347" s="246"/>
      <c r="E347" s="246"/>
      <c r="F347" s="246"/>
      <c r="G347" s="246"/>
      <c r="H347" s="246"/>
      <c r="I347" s="246"/>
      <c r="J347" s="246"/>
      <c r="K347" s="246"/>
      <c r="L347" s="246"/>
      <c r="M347" s="246"/>
      <c r="N347" s="246"/>
      <c r="O347" s="246"/>
      <c r="P347" s="246"/>
      <c r="Q347" s="246"/>
      <c r="R347" s="246"/>
      <c r="S347" s="246"/>
      <c r="T347" s="246"/>
      <c r="U347" s="246"/>
      <c r="V347" s="246"/>
      <c r="W347" s="246"/>
      <c r="X347" s="246"/>
      <c r="Y347" s="247"/>
      <c r="Z347" s="39"/>
      <c r="AA347" s="17"/>
      <c r="AB347" s="17"/>
      <c r="AC347" s="17"/>
      <c r="AD347" s="17"/>
      <c r="AE347" s="17"/>
      <c r="AF347" s="17"/>
      <c r="AG347" s="17"/>
      <c r="AH347" s="17"/>
      <c r="AI347" s="17"/>
      <c r="AJ347" s="17"/>
      <c r="AK347" s="17"/>
      <c r="AL347" s="17"/>
      <c r="AM347" s="17"/>
      <c r="AN347" s="17"/>
      <c r="AO347" s="17"/>
      <c r="AP347" s="17"/>
      <c r="AQ347" s="17"/>
      <c r="AR347" s="17"/>
      <c r="AS347" s="17"/>
      <c r="AT347" s="17"/>
      <c r="AU347" s="17"/>
      <c r="AV347" s="17"/>
      <c r="AW347" s="17"/>
      <c r="AX347" s="15"/>
      <c r="AY347" s="15"/>
      <c r="BG347" s="2"/>
      <c r="BH347" s="2"/>
      <c r="BI347" s="2"/>
      <c r="BX347" s="5"/>
      <c r="BY347" s="5"/>
      <c r="BZ347" s="5"/>
      <c r="CA347" s="5"/>
      <c r="CB347" s="5"/>
      <c r="CC347" s="5"/>
      <c r="CD347" s="5"/>
      <c r="CE347" s="5"/>
      <c r="CF347" s="2"/>
      <c r="CG347" s="2"/>
    </row>
    <row r="348" spans="2:85" ht="12.6" customHeight="1" x14ac:dyDescent="0.25">
      <c r="B348" s="216" t="str">
        <f>IF(B299=TRUE,Récap!R91,IF(MAX($AA$1:$AA$7)&gt;=1,VLOOKUP(1,$AA$1:$AF$7,2,FALSE),"XXXX"))</f>
        <v>XXXX</v>
      </c>
      <c r="C348" s="217"/>
      <c r="D348" s="217"/>
      <c r="E348" s="217"/>
      <c r="F348" s="217"/>
      <c r="G348" s="218"/>
      <c r="H348" s="216" t="str">
        <f>IF(MAX($AA$1:$AA$7)&gt;=2,VLOOKUP(2,$AA$1:$AF$7,2,FALSE),"XXXX")</f>
        <v>XXXX</v>
      </c>
      <c r="I348" s="217"/>
      <c r="J348" s="217"/>
      <c r="K348" s="217"/>
      <c r="L348" s="217"/>
      <c r="M348" s="218"/>
      <c r="N348" s="216" t="str">
        <f>IF(MAX($AA$1:$AA$7)&gt;=3,VLOOKUP(3,$AA$1:$AF$7,2,FALSE),"XXXX")</f>
        <v>XXXX</v>
      </c>
      <c r="O348" s="217"/>
      <c r="P348" s="217"/>
      <c r="Q348" s="217"/>
      <c r="R348" s="217"/>
      <c r="S348" s="218"/>
      <c r="T348" s="216" t="str">
        <f>IF(MAX($AA$1:$AA$7)=4,VLOOKUP(4,$AA$1:$AF$7,2,FALSE),"XXXX")</f>
        <v>XXXX</v>
      </c>
      <c r="U348" s="217"/>
      <c r="V348" s="217"/>
      <c r="W348" s="217"/>
      <c r="X348" s="217"/>
      <c r="Y348" s="218"/>
      <c r="Z348" s="17"/>
      <c r="AA348" s="17"/>
      <c r="AB348" s="17"/>
      <c r="AC348" s="17"/>
      <c r="AD348" s="17"/>
      <c r="AE348" s="17"/>
      <c r="AF348" s="17"/>
      <c r="AG348" s="17"/>
      <c r="AH348" s="17"/>
      <c r="AI348" s="17"/>
      <c r="AJ348" s="17"/>
      <c r="AK348" s="17"/>
      <c r="AL348" s="17"/>
      <c r="AM348" s="17"/>
      <c r="AN348" s="17"/>
      <c r="AO348" s="17"/>
      <c r="AP348" s="17"/>
      <c r="AQ348" s="17"/>
      <c r="AR348" s="17"/>
      <c r="AS348" s="17"/>
      <c r="AT348" s="17"/>
      <c r="AU348" s="17"/>
      <c r="AV348" s="17"/>
      <c r="AW348" s="17"/>
      <c r="AX348" s="15"/>
      <c r="AY348" s="15"/>
      <c r="BG348" s="2"/>
      <c r="BH348" s="2"/>
      <c r="BI348" s="2"/>
      <c r="BX348" s="5"/>
      <c r="BY348" s="5"/>
      <c r="BZ348" s="5"/>
      <c r="CA348" s="5"/>
      <c r="CB348" s="5"/>
      <c r="CC348" s="5"/>
      <c r="CD348" s="5"/>
      <c r="CE348" s="5"/>
      <c r="CF348" s="2"/>
      <c r="CG348" s="2"/>
    </row>
    <row r="349" spans="2:85" ht="12.6" customHeight="1" x14ac:dyDescent="0.25">
      <c r="B349" s="214" t="s">
        <v>162</v>
      </c>
      <c r="C349" s="215"/>
      <c r="D349" s="51"/>
      <c r="E349" s="51"/>
      <c r="F349" s="51"/>
      <c r="G349" s="52"/>
      <c r="H349" s="214" t="s">
        <v>162</v>
      </c>
      <c r="I349" s="215"/>
      <c r="J349" s="51"/>
      <c r="K349" s="51"/>
      <c r="L349" s="51"/>
      <c r="M349" s="52"/>
      <c r="N349" s="214" t="s">
        <v>162</v>
      </c>
      <c r="O349" s="215"/>
      <c r="P349" s="51"/>
      <c r="Q349" s="51"/>
      <c r="R349" s="51"/>
      <c r="S349" s="52"/>
      <c r="T349" s="214" t="s">
        <v>162</v>
      </c>
      <c r="U349" s="215"/>
      <c r="V349" s="51"/>
      <c r="W349" s="51"/>
      <c r="X349" s="51"/>
      <c r="Y349" s="52"/>
      <c r="Z349" s="39"/>
      <c r="AA349" s="17"/>
      <c r="AB349" s="17"/>
      <c r="AC349" s="17"/>
      <c r="AD349" s="17"/>
      <c r="AE349" s="17"/>
      <c r="AF349" s="17"/>
      <c r="AG349" s="17"/>
      <c r="AH349" s="16"/>
      <c r="AI349" s="17"/>
      <c r="AJ349" s="17"/>
      <c r="AK349" s="17"/>
      <c r="AL349" s="17"/>
      <c r="AM349" s="17"/>
      <c r="AN349" s="17"/>
      <c r="AO349" s="17"/>
      <c r="AP349" s="17"/>
      <c r="AQ349" s="17"/>
      <c r="AR349" s="17"/>
      <c r="AS349" s="17"/>
      <c r="AT349" s="17"/>
      <c r="AU349" s="17"/>
      <c r="AV349" s="17"/>
      <c r="AW349" s="17"/>
      <c r="AX349" s="15"/>
      <c r="AY349" s="15"/>
      <c r="BG349" s="2"/>
      <c r="BH349" s="2"/>
      <c r="BI349" s="2"/>
      <c r="BX349" s="5"/>
      <c r="BY349" s="5"/>
      <c r="BZ349" s="5"/>
      <c r="CA349" s="5"/>
      <c r="CB349" s="5"/>
      <c r="CC349" s="5"/>
      <c r="CD349" s="5"/>
      <c r="CE349" s="5"/>
      <c r="CF349" s="2"/>
      <c r="CG349" s="2"/>
    </row>
    <row r="350" spans="2:85" ht="12.6" customHeight="1" x14ac:dyDescent="0.25">
      <c r="B350" s="32"/>
      <c r="C350" s="26"/>
      <c r="D350" s="26"/>
      <c r="E350" s="26"/>
      <c r="F350" s="26"/>
      <c r="G350" s="27"/>
      <c r="H350" s="32"/>
      <c r="I350" s="26"/>
      <c r="J350" s="26"/>
      <c r="K350" s="26"/>
      <c r="L350" s="26"/>
      <c r="M350" s="27"/>
      <c r="N350" s="32"/>
      <c r="O350" s="26"/>
      <c r="P350" s="26"/>
      <c r="Q350" s="26"/>
      <c r="R350" s="26"/>
      <c r="S350" s="27"/>
      <c r="T350" s="32"/>
      <c r="U350" s="26"/>
      <c r="V350" s="26"/>
      <c r="W350" s="26"/>
      <c r="X350" s="26"/>
      <c r="Y350" s="27"/>
      <c r="Z350" s="39"/>
      <c r="AA350" s="17"/>
      <c r="AB350" s="17"/>
      <c r="AC350" s="17"/>
      <c r="AD350" s="17"/>
      <c r="AE350" s="17"/>
      <c r="AF350" s="17"/>
      <c r="AG350" s="17"/>
      <c r="AH350" s="17"/>
      <c r="AI350" s="17"/>
      <c r="AJ350" s="17"/>
      <c r="AK350" s="17"/>
      <c r="AL350" s="17"/>
      <c r="AM350" s="17"/>
      <c r="AN350" s="17"/>
      <c r="AO350" s="17"/>
      <c r="AP350" s="17"/>
      <c r="AQ350" s="17"/>
      <c r="AR350" s="17"/>
      <c r="AS350" s="17"/>
      <c r="AT350" s="17"/>
      <c r="AU350" s="17"/>
      <c r="AV350" s="17"/>
      <c r="AW350" s="17"/>
      <c r="AX350" s="15"/>
      <c r="AY350" s="15"/>
      <c r="BG350" s="2"/>
      <c r="BH350" s="2"/>
      <c r="BI350" s="2"/>
      <c r="BX350" s="5"/>
      <c r="BY350" s="5"/>
      <c r="BZ350" s="5"/>
      <c r="CA350" s="5"/>
      <c r="CB350" s="5"/>
      <c r="CC350" s="5"/>
      <c r="CD350" s="5"/>
      <c r="CE350" s="5"/>
      <c r="CF350" s="2"/>
      <c r="CG350" s="2"/>
    </row>
    <row r="351" spans="2:85" ht="12.6" customHeight="1" x14ac:dyDescent="0.25">
      <c r="B351" s="32"/>
      <c r="C351" s="26"/>
      <c r="D351" s="26"/>
      <c r="E351" s="26"/>
      <c r="F351" s="26"/>
      <c r="G351" s="27"/>
      <c r="H351" s="32"/>
      <c r="I351" s="26"/>
      <c r="J351" s="26"/>
      <c r="K351" s="26"/>
      <c r="L351" s="26"/>
      <c r="M351" s="27"/>
      <c r="N351" s="32"/>
      <c r="O351" s="26"/>
      <c r="P351" s="26"/>
      <c r="Q351" s="26"/>
      <c r="R351" s="26"/>
      <c r="S351" s="27"/>
      <c r="T351" s="32"/>
      <c r="U351" s="26"/>
      <c r="V351" s="26"/>
      <c r="W351" s="26"/>
      <c r="X351" s="26"/>
      <c r="Y351" s="27"/>
      <c r="Z351" s="39"/>
      <c r="AA351" s="17"/>
      <c r="AB351" s="17"/>
      <c r="AC351" s="17"/>
      <c r="AD351" s="17"/>
      <c r="AE351" s="17"/>
      <c r="AF351" s="17"/>
      <c r="AG351" s="17"/>
      <c r="AH351" s="17"/>
      <c r="AI351" s="17"/>
      <c r="AJ351" s="17"/>
      <c r="AK351" s="17"/>
      <c r="AL351" s="17"/>
      <c r="AM351" s="17"/>
      <c r="AN351" s="17"/>
      <c r="AO351" s="17"/>
      <c r="AP351" s="17"/>
      <c r="AQ351" s="17"/>
      <c r="AR351" s="17"/>
      <c r="AS351" s="17"/>
      <c r="AT351" s="17"/>
      <c r="AU351" s="17"/>
      <c r="AV351" s="17"/>
      <c r="AW351" s="17"/>
      <c r="AX351" s="15"/>
      <c r="AY351" s="15"/>
      <c r="BG351" s="2"/>
      <c r="BH351" s="2"/>
      <c r="BI351" s="2"/>
      <c r="BX351" s="5"/>
      <c r="BY351" s="5"/>
      <c r="BZ351" s="5"/>
      <c r="CA351" s="5"/>
      <c r="CB351" s="5"/>
      <c r="CC351" s="5"/>
      <c r="CD351" s="5"/>
      <c r="CE351" s="5"/>
      <c r="CF351" s="2"/>
      <c r="CG351" s="2"/>
    </row>
    <row r="352" spans="2:85" ht="12.6" customHeight="1" x14ac:dyDescent="0.25">
      <c r="B352" s="32"/>
      <c r="C352" s="26"/>
      <c r="D352" s="26"/>
      <c r="E352" s="26"/>
      <c r="F352" s="26"/>
      <c r="G352" s="27"/>
      <c r="H352" s="32"/>
      <c r="I352" s="26"/>
      <c r="J352" s="26"/>
      <c r="K352" s="26"/>
      <c r="L352" s="26"/>
      <c r="M352" s="27"/>
      <c r="N352" s="32"/>
      <c r="O352" s="26"/>
      <c r="P352" s="26"/>
      <c r="Q352" s="26"/>
      <c r="R352" s="26"/>
      <c r="S352" s="27"/>
      <c r="T352" s="32"/>
      <c r="U352" s="26"/>
      <c r="V352" s="26"/>
      <c r="W352" s="26"/>
      <c r="X352" s="26"/>
      <c r="Y352" s="27"/>
      <c r="Z352" s="39"/>
      <c r="AA352" s="17"/>
      <c r="AB352" s="17"/>
      <c r="AC352" s="17"/>
      <c r="AD352" s="17"/>
      <c r="AE352" s="17"/>
      <c r="AF352" s="17"/>
      <c r="AG352" s="17"/>
      <c r="AH352" s="17"/>
      <c r="AI352" s="17"/>
      <c r="AJ352" s="17"/>
      <c r="AK352" s="17"/>
      <c r="AL352" s="17"/>
      <c r="AM352" s="17"/>
      <c r="AN352" s="17"/>
      <c r="AO352" s="17"/>
      <c r="AP352" s="17"/>
      <c r="AQ352" s="17"/>
      <c r="AR352" s="17"/>
      <c r="AS352" s="17"/>
      <c r="AT352" s="17"/>
      <c r="AU352" s="17"/>
      <c r="AV352" s="17"/>
      <c r="AW352" s="17"/>
      <c r="AX352" s="15"/>
      <c r="AY352" s="15"/>
      <c r="BG352" s="2"/>
      <c r="BH352" s="2"/>
      <c r="BI352" s="2"/>
      <c r="BX352" s="5"/>
      <c r="BY352" s="5"/>
      <c r="BZ352" s="5"/>
      <c r="CA352" s="5"/>
      <c r="CB352" s="5"/>
      <c r="CC352" s="5"/>
      <c r="CD352" s="5"/>
      <c r="CE352" s="5"/>
      <c r="CF352" s="2"/>
      <c r="CG352" s="2"/>
    </row>
    <row r="353" spans="2:85" ht="12.6" customHeight="1" x14ac:dyDescent="0.25">
      <c r="B353" s="29"/>
      <c r="C353" s="30"/>
      <c r="D353" s="30"/>
      <c r="E353" s="30"/>
      <c r="F353" s="30"/>
      <c r="G353" s="31"/>
      <c r="H353" s="29"/>
      <c r="I353" s="30"/>
      <c r="J353" s="30"/>
      <c r="K353" s="30"/>
      <c r="L353" s="30"/>
      <c r="M353" s="31"/>
      <c r="N353" s="29"/>
      <c r="O353" s="30"/>
      <c r="P353" s="30"/>
      <c r="Q353" s="30"/>
      <c r="R353" s="30"/>
      <c r="S353" s="31"/>
      <c r="T353" s="29"/>
      <c r="U353" s="30"/>
      <c r="V353" s="30"/>
      <c r="W353" s="30"/>
      <c r="X353" s="30"/>
      <c r="Y353" s="31"/>
      <c r="Z353" s="39"/>
      <c r="AA353" s="17"/>
      <c r="AB353" s="17"/>
      <c r="AC353" s="17"/>
      <c r="AD353" s="17"/>
      <c r="AE353" s="17"/>
      <c r="AF353" s="17"/>
      <c r="AG353" s="17"/>
      <c r="AH353" s="17"/>
      <c r="AI353" s="17"/>
      <c r="AJ353" s="17"/>
      <c r="AK353" s="17"/>
      <c r="AL353" s="17"/>
      <c r="AM353" s="17"/>
      <c r="AN353" s="17"/>
      <c r="AO353" s="17"/>
      <c r="AP353" s="17"/>
      <c r="AQ353" s="17"/>
      <c r="AR353" s="17"/>
      <c r="AS353" s="17"/>
      <c r="AT353" s="17"/>
      <c r="AU353" s="17"/>
      <c r="AV353" s="17"/>
      <c r="AW353" s="17"/>
      <c r="AX353" s="15"/>
      <c r="AY353" s="15"/>
      <c r="BG353" s="2"/>
      <c r="BH353" s="2"/>
      <c r="BI353" s="2"/>
      <c r="BX353" s="5"/>
      <c r="BY353" s="5"/>
      <c r="BZ353" s="5"/>
      <c r="CA353" s="5"/>
      <c r="CB353" s="5"/>
      <c r="CC353" s="5"/>
      <c r="CD353" s="5"/>
      <c r="CE353" s="5"/>
      <c r="CF353" s="2"/>
      <c r="CG353" s="2"/>
    </row>
    <row r="354" spans="2:85" ht="12.6" customHeight="1" x14ac:dyDescent="0.25">
      <c r="B354" s="222" t="str">
        <f>B238</f>
        <v>Formulaire du 2 avril 2012</v>
      </c>
      <c r="C354" s="223"/>
      <c r="D354" s="223"/>
      <c r="E354" s="223"/>
      <c r="F354" s="223"/>
      <c r="G354" s="223"/>
      <c r="H354" s="223"/>
      <c r="I354" s="223"/>
      <c r="J354" s="223"/>
      <c r="K354" s="223"/>
      <c r="L354" s="223"/>
      <c r="M354" s="223"/>
      <c r="N354" s="223"/>
      <c r="O354" s="209" t="str">
        <f>CONCATENATE("Compte rendu du dossier de travaux ",$R$1," - Page "&amp;SUBTOTAL(9,AW$16:AW354)&amp;" / "&amp;SUBTOTAL(9,AW$16:AW$354))</f>
        <v>Compte rendu du dossier de travaux 17/2016/ST - Page 5 / 5</v>
      </c>
      <c r="P354" s="209"/>
      <c r="Q354" s="209"/>
      <c r="R354" s="209"/>
      <c r="S354" s="209"/>
      <c r="T354" s="209"/>
      <c r="U354" s="209"/>
      <c r="V354" s="209"/>
      <c r="W354" s="209"/>
      <c r="X354" s="209"/>
      <c r="Y354" s="210"/>
      <c r="Z354" s="39"/>
      <c r="AA354" s="17"/>
      <c r="AB354" s="17"/>
      <c r="AC354" s="17"/>
      <c r="AD354" s="17"/>
      <c r="AE354" s="17"/>
      <c r="AF354" s="17"/>
      <c r="AG354" s="17"/>
      <c r="AH354" s="17"/>
      <c r="AI354" s="17"/>
      <c r="AJ354" s="17"/>
      <c r="AK354" s="17"/>
      <c r="AL354" s="17"/>
      <c r="AM354" s="17"/>
      <c r="AN354" s="17"/>
      <c r="AO354" s="17"/>
      <c r="AP354" s="17"/>
      <c r="AQ354" s="17"/>
      <c r="AR354" s="17"/>
      <c r="AS354" s="17"/>
      <c r="AT354" s="17"/>
      <c r="AU354" s="17"/>
      <c r="AV354" s="17"/>
      <c r="AW354" s="17">
        <v>1</v>
      </c>
      <c r="AX354" s="15"/>
      <c r="AY354" s="15"/>
      <c r="BG354" s="2"/>
      <c r="BH354" s="2"/>
      <c r="BI354" s="2"/>
      <c r="BX354" s="5"/>
      <c r="BY354" s="5"/>
      <c r="BZ354" s="5"/>
      <c r="CA354" s="5"/>
      <c r="CB354" s="5"/>
      <c r="CC354" s="5"/>
      <c r="CD354" s="5"/>
      <c r="CE354" s="5"/>
      <c r="CF354" s="2"/>
      <c r="CG354" s="2"/>
    </row>
    <row r="355" spans="2:85" x14ac:dyDescent="0.25">
      <c r="BX355" s="5"/>
      <c r="BY355" s="5"/>
      <c r="BZ355" s="5"/>
      <c r="CA355" s="5"/>
      <c r="CB355" s="5"/>
      <c r="CC355" s="2"/>
      <c r="CD355" s="2"/>
    </row>
  </sheetData>
  <mergeCells count="2564">
    <mergeCell ref="E1:Q2"/>
    <mergeCell ref="R1:Y2"/>
    <mergeCell ref="E4:Y5"/>
    <mergeCell ref="W10:Y10"/>
    <mergeCell ref="B11:D11"/>
    <mergeCell ref="E11:G11"/>
    <mergeCell ref="H11:L11"/>
    <mergeCell ref="M11:O11"/>
    <mergeCell ref="P11:R11"/>
    <mergeCell ref="S11:V11"/>
    <mergeCell ref="W11:Y11"/>
    <mergeCell ref="B9:Y9"/>
    <mergeCell ref="E10:G10"/>
    <mergeCell ref="H10:L10"/>
    <mergeCell ref="M10:O10"/>
    <mergeCell ref="P10:R10"/>
    <mergeCell ref="S10:V10"/>
    <mergeCell ref="B7:G7"/>
    <mergeCell ref="H7:L7"/>
    <mergeCell ref="M7:P7"/>
    <mergeCell ref="Q7:U7"/>
    <mergeCell ref="V7:W7"/>
    <mergeCell ref="X7:Y7"/>
    <mergeCell ref="Z14:AC14"/>
    <mergeCell ref="AD14:AG14"/>
    <mergeCell ref="AH14:AR14"/>
    <mergeCell ref="AS14:AV14"/>
    <mergeCell ref="AW14:AW15"/>
    <mergeCell ref="B15:K15"/>
    <mergeCell ref="L15:M15"/>
    <mergeCell ref="N15:Y15"/>
    <mergeCell ref="W12:Y12"/>
    <mergeCell ref="B13:D13"/>
    <mergeCell ref="E13:G13"/>
    <mergeCell ref="H13:L13"/>
    <mergeCell ref="M13:O13"/>
    <mergeCell ref="P13:R13"/>
    <mergeCell ref="S13:V13"/>
    <mergeCell ref="W13:Y13"/>
    <mergeCell ref="B12:D12"/>
    <mergeCell ref="E12:G12"/>
    <mergeCell ref="H12:L12"/>
    <mergeCell ref="M12:O12"/>
    <mergeCell ref="P12:R12"/>
    <mergeCell ref="S12:V12"/>
    <mergeCell ref="B19:T19"/>
    <mergeCell ref="U19:V19"/>
    <mergeCell ref="W19:Y19"/>
    <mergeCell ref="A20:A21"/>
    <mergeCell ref="B20:D21"/>
    <mergeCell ref="E20:T21"/>
    <mergeCell ref="U20:V21"/>
    <mergeCell ref="W20:Y20"/>
    <mergeCell ref="B17:K17"/>
    <mergeCell ref="L17:M17"/>
    <mergeCell ref="N17:P17"/>
    <mergeCell ref="Q17:S17"/>
    <mergeCell ref="T17:V17"/>
    <mergeCell ref="W17:Y17"/>
    <mergeCell ref="B16:K16"/>
    <mergeCell ref="L16:M16"/>
    <mergeCell ref="N16:P16"/>
    <mergeCell ref="Q16:S16"/>
    <mergeCell ref="T16:V16"/>
    <mergeCell ref="W16:Y16"/>
    <mergeCell ref="AU20:AU21"/>
    <mergeCell ref="AV20:AV21"/>
    <mergeCell ref="W21:Y21"/>
    <mergeCell ref="A22:A23"/>
    <mergeCell ref="B22:D23"/>
    <mergeCell ref="E22:T23"/>
    <mergeCell ref="U22:V23"/>
    <mergeCell ref="W22:Y22"/>
    <mergeCell ref="Z22:Z23"/>
    <mergeCell ref="AA22:AA23"/>
    <mergeCell ref="AM20:AM21"/>
    <mergeCell ref="AN20:AN21"/>
    <mergeCell ref="AO20:AO21"/>
    <mergeCell ref="AR20:AR21"/>
    <mergeCell ref="AS20:AS21"/>
    <mergeCell ref="AT20:AT21"/>
    <mergeCell ref="AF20:AF21"/>
    <mergeCell ref="AG20:AG21"/>
    <mergeCell ref="AH20:AH21"/>
    <mergeCell ref="AI20:AI21"/>
    <mergeCell ref="AJ20:AJ21"/>
    <mergeCell ref="AL20:AL21"/>
    <mergeCell ref="Z20:Z21"/>
    <mergeCell ref="AA20:AA21"/>
    <mergeCell ref="AB20:AB21"/>
    <mergeCell ref="AC20:AC21"/>
    <mergeCell ref="AD20:AD21"/>
    <mergeCell ref="AE20:AE21"/>
    <mergeCell ref="W23:Y23"/>
    <mergeCell ref="U24:V25"/>
    <mergeCell ref="W24:Y24"/>
    <mergeCell ref="AO22:AO23"/>
    <mergeCell ref="AR22:AR23"/>
    <mergeCell ref="AS22:AS23"/>
    <mergeCell ref="AT22:AT23"/>
    <mergeCell ref="AU22:AU23"/>
    <mergeCell ref="AV22:AV23"/>
    <mergeCell ref="AH22:AH23"/>
    <mergeCell ref="AI22:AI23"/>
    <mergeCell ref="AJ22:AJ23"/>
    <mergeCell ref="AL22:AL23"/>
    <mergeCell ref="AM22:AM23"/>
    <mergeCell ref="AN22:AN23"/>
    <mergeCell ref="AB22:AB23"/>
    <mergeCell ref="AC22:AC23"/>
    <mergeCell ref="AD22:AD23"/>
    <mergeCell ref="AE22:AE23"/>
    <mergeCell ref="AF22:AF23"/>
    <mergeCell ref="AG22:AG23"/>
    <mergeCell ref="AU24:AU25"/>
    <mergeCell ref="AV24:AV25"/>
    <mergeCell ref="W25:Y25"/>
    <mergeCell ref="AU28:AU29"/>
    <mergeCell ref="AV28:AV29"/>
    <mergeCell ref="W29:Y29"/>
    <mergeCell ref="A26:A27"/>
    <mergeCell ref="B26:D27"/>
    <mergeCell ref="E26:T27"/>
    <mergeCell ref="U26:V27"/>
    <mergeCell ref="W26:Y26"/>
    <mergeCell ref="Z26:Z27"/>
    <mergeCell ref="AA26:AA27"/>
    <mergeCell ref="AM24:AM25"/>
    <mergeCell ref="AN24:AN25"/>
    <mergeCell ref="AO24:AO25"/>
    <mergeCell ref="AR24:AR25"/>
    <mergeCell ref="AS24:AS25"/>
    <mergeCell ref="AT24:AT25"/>
    <mergeCell ref="AF24:AF25"/>
    <mergeCell ref="AG24:AG25"/>
    <mergeCell ref="AH24:AH25"/>
    <mergeCell ref="AI24:AI25"/>
    <mergeCell ref="AJ24:AJ25"/>
    <mergeCell ref="AL24:AL25"/>
    <mergeCell ref="Z24:Z25"/>
    <mergeCell ref="AA24:AA25"/>
    <mergeCell ref="AB24:AB25"/>
    <mergeCell ref="AC24:AC25"/>
    <mergeCell ref="AD24:AD25"/>
    <mergeCell ref="AE24:AE25"/>
    <mergeCell ref="W27:Y27"/>
    <mergeCell ref="A24:A25"/>
    <mergeCell ref="B24:D25"/>
    <mergeCell ref="E24:T25"/>
    <mergeCell ref="AO26:AO27"/>
    <mergeCell ref="AR26:AR27"/>
    <mergeCell ref="AS26:AS27"/>
    <mergeCell ref="AT26:AT27"/>
    <mergeCell ref="AU26:AU27"/>
    <mergeCell ref="AV26:AV27"/>
    <mergeCell ref="AH26:AH27"/>
    <mergeCell ref="AI26:AI27"/>
    <mergeCell ref="AJ26:AJ27"/>
    <mergeCell ref="AL26:AL27"/>
    <mergeCell ref="AM26:AM27"/>
    <mergeCell ref="AN26:AN27"/>
    <mergeCell ref="AB26:AB27"/>
    <mergeCell ref="AC26:AC27"/>
    <mergeCell ref="AD26:AD27"/>
    <mergeCell ref="AE26:AE27"/>
    <mergeCell ref="AF26:AF27"/>
    <mergeCell ref="AG26:AG27"/>
    <mergeCell ref="A30:A31"/>
    <mergeCell ref="B30:D31"/>
    <mergeCell ref="E30:T31"/>
    <mergeCell ref="U30:V31"/>
    <mergeCell ref="W30:Y30"/>
    <mergeCell ref="Z30:Z31"/>
    <mergeCell ref="AA30:AA31"/>
    <mergeCell ref="AM28:AM29"/>
    <mergeCell ref="AN28:AN29"/>
    <mergeCell ref="AO28:AO29"/>
    <mergeCell ref="AR28:AR29"/>
    <mergeCell ref="AS28:AS29"/>
    <mergeCell ref="AT28:AT29"/>
    <mergeCell ref="AF28:AF29"/>
    <mergeCell ref="AG28:AG29"/>
    <mergeCell ref="AH28:AH29"/>
    <mergeCell ref="AI28:AI29"/>
    <mergeCell ref="AJ28:AJ29"/>
    <mergeCell ref="AL28:AL29"/>
    <mergeCell ref="Z28:Z29"/>
    <mergeCell ref="AA28:AA29"/>
    <mergeCell ref="AB28:AB29"/>
    <mergeCell ref="AC28:AC29"/>
    <mergeCell ref="AD28:AD29"/>
    <mergeCell ref="AE28:AE29"/>
    <mergeCell ref="W31:Y31"/>
    <mergeCell ref="A28:A29"/>
    <mergeCell ref="B28:D29"/>
    <mergeCell ref="E28:T29"/>
    <mergeCell ref="U28:V29"/>
    <mergeCell ref="W28:Y28"/>
    <mergeCell ref="U32:V33"/>
    <mergeCell ref="W32:Y32"/>
    <mergeCell ref="AO30:AO31"/>
    <mergeCell ref="AR30:AR31"/>
    <mergeCell ref="AS30:AS31"/>
    <mergeCell ref="AT30:AT31"/>
    <mergeCell ref="AU30:AU31"/>
    <mergeCell ref="AV30:AV31"/>
    <mergeCell ref="AH30:AH31"/>
    <mergeCell ref="AI30:AI31"/>
    <mergeCell ref="AJ30:AJ31"/>
    <mergeCell ref="AL30:AL31"/>
    <mergeCell ref="AM30:AM31"/>
    <mergeCell ref="AN30:AN31"/>
    <mergeCell ref="AB30:AB31"/>
    <mergeCell ref="AC30:AC31"/>
    <mergeCell ref="AD30:AD31"/>
    <mergeCell ref="AE30:AE31"/>
    <mergeCell ref="AF30:AF31"/>
    <mergeCell ref="AG30:AG31"/>
    <mergeCell ref="AU32:AU33"/>
    <mergeCell ref="AV32:AV33"/>
    <mergeCell ref="W33:Y33"/>
    <mergeCell ref="AU36:AU37"/>
    <mergeCell ref="AV36:AV37"/>
    <mergeCell ref="W37:Y37"/>
    <mergeCell ref="A34:A35"/>
    <mergeCell ref="B34:D35"/>
    <mergeCell ref="E34:T35"/>
    <mergeCell ref="U34:V35"/>
    <mergeCell ref="W34:Y34"/>
    <mergeCell ref="Z34:Z35"/>
    <mergeCell ref="AA34:AA35"/>
    <mergeCell ref="AM32:AM33"/>
    <mergeCell ref="AN32:AN33"/>
    <mergeCell ref="AO32:AO33"/>
    <mergeCell ref="AR32:AR33"/>
    <mergeCell ref="AS32:AS33"/>
    <mergeCell ref="AT32:AT33"/>
    <mergeCell ref="AF32:AF33"/>
    <mergeCell ref="AG32:AG33"/>
    <mergeCell ref="AH32:AH33"/>
    <mergeCell ref="AI32:AI33"/>
    <mergeCell ref="AJ32:AJ33"/>
    <mergeCell ref="AL32:AL33"/>
    <mergeCell ref="Z32:Z33"/>
    <mergeCell ref="AA32:AA33"/>
    <mergeCell ref="AB32:AB33"/>
    <mergeCell ref="AC32:AC33"/>
    <mergeCell ref="AD32:AD33"/>
    <mergeCell ref="AE32:AE33"/>
    <mergeCell ref="W35:Y35"/>
    <mergeCell ref="A32:A33"/>
    <mergeCell ref="B32:D33"/>
    <mergeCell ref="E32:T33"/>
    <mergeCell ref="AO34:AO35"/>
    <mergeCell ref="AR34:AR35"/>
    <mergeCell ref="AS34:AS35"/>
    <mergeCell ref="AT34:AT35"/>
    <mergeCell ref="AU34:AU35"/>
    <mergeCell ref="AV34:AV35"/>
    <mergeCell ref="AH34:AH35"/>
    <mergeCell ref="AI34:AI35"/>
    <mergeCell ref="AJ34:AJ35"/>
    <mergeCell ref="AL34:AL35"/>
    <mergeCell ref="AM34:AM35"/>
    <mergeCell ref="AN34:AN35"/>
    <mergeCell ref="AB34:AB35"/>
    <mergeCell ref="AC34:AC35"/>
    <mergeCell ref="AD34:AD35"/>
    <mergeCell ref="AE34:AE35"/>
    <mergeCell ref="AF34:AF35"/>
    <mergeCell ref="AG34:AG35"/>
    <mergeCell ref="A38:A39"/>
    <mergeCell ref="B38:D39"/>
    <mergeCell ref="E38:T39"/>
    <mergeCell ref="U38:V39"/>
    <mergeCell ref="W38:Y38"/>
    <mergeCell ref="Z38:Z39"/>
    <mergeCell ref="AA38:AA39"/>
    <mergeCell ref="AM36:AM37"/>
    <mergeCell ref="AN36:AN37"/>
    <mergeCell ref="AO36:AO37"/>
    <mergeCell ref="AR36:AR37"/>
    <mergeCell ref="AS36:AS37"/>
    <mergeCell ref="AT36:AT37"/>
    <mergeCell ref="AF36:AF37"/>
    <mergeCell ref="AG36:AG37"/>
    <mergeCell ref="AH36:AH37"/>
    <mergeCell ref="AI36:AI37"/>
    <mergeCell ref="AJ36:AJ37"/>
    <mergeCell ref="AL36:AL37"/>
    <mergeCell ref="Z36:Z37"/>
    <mergeCell ref="AA36:AA37"/>
    <mergeCell ref="AB36:AB37"/>
    <mergeCell ref="AC36:AC37"/>
    <mergeCell ref="AD36:AD37"/>
    <mergeCell ref="AE36:AE37"/>
    <mergeCell ref="W39:Y39"/>
    <mergeCell ref="A36:A37"/>
    <mergeCell ref="B36:D37"/>
    <mergeCell ref="E36:T37"/>
    <mergeCell ref="U36:V37"/>
    <mergeCell ref="W36:Y36"/>
    <mergeCell ref="U40:V41"/>
    <mergeCell ref="W40:Y40"/>
    <mergeCell ref="AO38:AO39"/>
    <mergeCell ref="AR38:AR39"/>
    <mergeCell ref="AS38:AS39"/>
    <mergeCell ref="AT38:AT39"/>
    <mergeCell ref="AU38:AU39"/>
    <mergeCell ref="AV38:AV39"/>
    <mergeCell ref="AH38:AH39"/>
    <mergeCell ref="AI38:AI39"/>
    <mergeCell ref="AJ38:AJ39"/>
    <mergeCell ref="AL38:AL39"/>
    <mergeCell ref="AM38:AM39"/>
    <mergeCell ref="AN38:AN39"/>
    <mergeCell ref="AB38:AB39"/>
    <mergeCell ref="AC38:AC39"/>
    <mergeCell ref="AD38:AD39"/>
    <mergeCell ref="AE38:AE39"/>
    <mergeCell ref="AF38:AF39"/>
    <mergeCell ref="AG38:AG39"/>
    <mergeCell ref="AU40:AU41"/>
    <mergeCell ref="AV40:AV41"/>
    <mergeCell ref="W41:Y41"/>
    <mergeCell ref="AU44:AU45"/>
    <mergeCell ref="AV44:AV45"/>
    <mergeCell ref="W45:Y45"/>
    <mergeCell ref="A42:A43"/>
    <mergeCell ref="B42:D43"/>
    <mergeCell ref="E42:T43"/>
    <mergeCell ref="U42:V43"/>
    <mergeCell ref="W42:Y42"/>
    <mergeCell ref="Z42:Z43"/>
    <mergeCell ref="AA42:AA43"/>
    <mergeCell ref="AM40:AM41"/>
    <mergeCell ref="AN40:AN41"/>
    <mergeCell ref="AO40:AO41"/>
    <mergeCell ref="AR40:AR41"/>
    <mergeCell ref="AS40:AS41"/>
    <mergeCell ref="AT40:AT41"/>
    <mergeCell ref="AF40:AF41"/>
    <mergeCell ref="AG40:AG41"/>
    <mergeCell ref="AH40:AH41"/>
    <mergeCell ref="AI40:AI41"/>
    <mergeCell ref="AJ40:AJ41"/>
    <mergeCell ref="AL40:AL41"/>
    <mergeCell ref="Z40:Z41"/>
    <mergeCell ref="AA40:AA41"/>
    <mergeCell ref="AB40:AB41"/>
    <mergeCell ref="AC40:AC41"/>
    <mergeCell ref="AD40:AD41"/>
    <mergeCell ref="AE40:AE41"/>
    <mergeCell ref="W43:Y43"/>
    <mergeCell ref="A40:A41"/>
    <mergeCell ref="B40:D41"/>
    <mergeCell ref="E40:T41"/>
    <mergeCell ref="AO42:AO43"/>
    <mergeCell ref="AR42:AR43"/>
    <mergeCell ref="AS42:AS43"/>
    <mergeCell ref="AT42:AT43"/>
    <mergeCell ref="AU42:AU43"/>
    <mergeCell ref="AV42:AV43"/>
    <mergeCell ref="AH42:AH43"/>
    <mergeCell ref="AI42:AI43"/>
    <mergeCell ref="AJ42:AJ43"/>
    <mergeCell ref="AL42:AL43"/>
    <mergeCell ref="AM42:AM43"/>
    <mergeCell ref="AN42:AN43"/>
    <mergeCell ref="AB42:AB43"/>
    <mergeCell ref="AC42:AC43"/>
    <mergeCell ref="AD42:AD43"/>
    <mergeCell ref="AE42:AE43"/>
    <mergeCell ref="AF42:AF43"/>
    <mergeCell ref="AG42:AG43"/>
    <mergeCell ref="A46:A47"/>
    <mergeCell ref="B46:D47"/>
    <mergeCell ref="E46:T47"/>
    <mergeCell ref="U46:V47"/>
    <mergeCell ref="W46:Y46"/>
    <mergeCell ref="Z46:Z47"/>
    <mergeCell ref="AA46:AA47"/>
    <mergeCell ref="AM44:AM45"/>
    <mergeCell ref="AN44:AN45"/>
    <mergeCell ref="AO44:AO45"/>
    <mergeCell ref="AR44:AR45"/>
    <mergeCell ref="AS44:AS45"/>
    <mergeCell ref="AT44:AT45"/>
    <mergeCell ref="AF44:AF45"/>
    <mergeCell ref="AG44:AG45"/>
    <mergeCell ref="AH44:AH45"/>
    <mergeCell ref="AI44:AI45"/>
    <mergeCell ref="AJ44:AJ45"/>
    <mergeCell ref="AL44:AL45"/>
    <mergeCell ref="Z44:Z45"/>
    <mergeCell ref="AA44:AA45"/>
    <mergeCell ref="AB44:AB45"/>
    <mergeCell ref="AC44:AC45"/>
    <mergeCell ref="AD44:AD45"/>
    <mergeCell ref="AE44:AE45"/>
    <mergeCell ref="W47:Y47"/>
    <mergeCell ref="A44:A45"/>
    <mergeCell ref="B44:D45"/>
    <mergeCell ref="E44:T45"/>
    <mergeCell ref="U44:V45"/>
    <mergeCell ref="W44:Y44"/>
    <mergeCell ref="U48:V49"/>
    <mergeCell ref="W48:Y48"/>
    <mergeCell ref="AO46:AO47"/>
    <mergeCell ref="AR46:AR47"/>
    <mergeCell ref="AS46:AS47"/>
    <mergeCell ref="AT46:AT47"/>
    <mergeCell ref="AU46:AU47"/>
    <mergeCell ref="AV46:AV47"/>
    <mergeCell ref="AH46:AH47"/>
    <mergeCell ref="AI46:AI47"/>
    <mergeCell ref="AJ46:AJ47"/>
    <mergeCell ref="AL46:AL47"/>
    <mergeCell ref="AM46:AM47"/>
    <mergeCell ref="AN46:AN47"/>
    <mergeCell ref="AB46:AB47"/>
    <mergeCell ref="AC46:AC47"/>
    <mergeCell ref="AD46:AD47"/>
    <mergeCell ref="AE46:AE47"/>
    <mergeCell ref="AF46:AF47"/>
    <mergeCell ref="AG46:AG47"/>
    <mergeCell ref="AU48:AU49"/>
    <mergeCell ref="AV48:AV49"/>
    <mergeCell ref="W49:Y49"/>
    <mergeCell ref="AU52:AU53"/>
    <mergeCell ref="AV52:AV53"/>
    <mergeCell ref="W53:Y53"/>
    <mergeCell ref="A50:A51"/>
    <mergeCell ref="B50:D51"/>
    <mergeCell ref="E50:T51"/>
    <mergeCell ref="U50:V51"/>
    <mergeCell ref="W50:Y50"/>
    <mergeCell ref="Z50:Z51"/>
    <mergeCell ref="AA50:AA51"/>
    <mergeCell ref="AM48:AM49"/>
    <mergeCell ref="AN48:AN49"/>
    <mergeCell ref="AO48:AO49"/>
    <mergeCell ref="AR48:AR49"/>
    <mergeCell ref="AS48:AS49"/>
    <mergeCell ref="AT48:AT49"/>
    <mergeCell ref="AF48:AF49"/>
    <mergeCell ref="AG48:AG49"/>
    <mergeCell ref="AH48:AH49"/>
    <mergeCell ref="AI48:AI49"/>
    <mergeCell ref="AJ48:AJ49"/>
    <mergeCell ref="AL48:AL49"/>
    <mergeCell ref="Z48:Z49"/>
    <mergeCell ref="AA48:AA49"/>
    <mergeCell ref="AB48:AB49"/>
    <mergeCell ref="AC48:AC49"/>
    <mergeCell ref="AD48:AD49"/>
    <mergeCell ref="AE48:AE49"/>
    <mergeCell ref="W51:Y51"/>
    <mergeCell ref="A48:A49"/>
    <mergeCell ref="B48:D49"/>
    <mergeCell ref="E48:T49"/>
    <mergeCell ref="AO50:AO51"/>
    <mergeCell ref="AR50:AR51"/>
    <mergeCell ref="AS50:AS51"/>
    <mergeCell ref="AT50:AT51"/>
    <mergeCell ref="AU50:AU51"/>
    <mergeCell ref="AV50:AV51"/>
    <mergeCell ref="AH50:AH51"/>
    <mergeCell ref="AI50:AI51"/>
    <mergeCell ref="AJ50:AJ51"/>
    <mergeCell ref="AL50:AL51"/>
    <mergeCell ref="AM50:AM51"/>
    <mergeCell ref="AN50:AN51"/>
    <mergeCell ref="AB50:AB51"/>
    <mergeCell ref="AC50:AC51"/>
    <mergeCell ref="AD50:AD51"/>
    <mergeCell ref="AE50:AE51"/>
    <mergeCell ref="AF50:AF51"/>
    <mergeCell ref="AG50:AG51"/>
    <mergeCell ref="A54:A55"/>
    <mergeCell ref="B54:D55"/>
    <mergeCell ref="E54:T55"/>
    <mergeCell ref="U54:V55"/>
    <mergeCell ref="W54:Y54"/>
    <mergeCell ref="Z54:Z55"/>
    <mergeCell ref="AA54:AA55"/>
    <mergeCell ref="AM52:AM53"/>
    <mergeCell ref="AN52:AN53"/>
    <mergeCell ref="AO52:AO53"/>
    <mergeCell ref="AR52:AR53"/>
    <mergeCell ref="AS52:AS53"/>
    <mergeCell ref="AT52:AT53"/>
    <mergeCell ref="AF52:AF53"/>
    <mergeCell ref="AG52:AG53"/>
    <mergeCell ref="AH52:AH53"/>
    <mergeCell ref="AI52:AI53"/>
    <mergeCell ref="AJ52:AJ53"/>
    <mergeCell ref="AL52:AL53"/>
    <mergeCell ref="Z52:Z53"/>
    <mergeCell ref="AA52:AA53"/>
    <mergeCell ref="AB52:AB53"/>
    <mergeCell ref="AC52:AC53"/>
    <mergeCell ref="AD52:AD53"/>
    <mergeCell ref="AE52:AE53"/>
    <mergeCell ref="W55:Y55"/>
    <mergeCell ref="A52:A53"/>
    <mergeCell ref="B52:D53"/>
    <mergeCell ref="E52:T53"/>
    <mergeCell ref="U52:V53"/>
    <mergeCell ref="W52:Y52"/>
    <mergeCell ref="AO54:AO55"/>
    <mergeCell ref="AR54:AR55"/>
    <mergeCell ref="AS54:AS55"/>
    <mergeCell ref="AT54:AT55"/>
    <mergeCell ref="AU54:AU55"/>
    <mergeCell ref="AV54:AV55"/>
    <mergeCell ref="AH54:AH55"/>
    <mergeCell ref="AI54:AI55"/>
    <mergeCell ref="AJ54:AJ55"/>
    <mergeCell ref="AL54:AL55"/>
    <mergeCell ref="AM54:AM55"/>
    <mergeCell ref="AN54:AN55"/>
    <mergeCell ref="AB54:AB55"/>
    <mergeCell ref="AC54:AC55"/>
    <mergeCell ref="AD54:AD55"/>
    <mergeCell ref="AE54:AE55"/>
    <mergeCell ref="AF54:AF55"/>
    <mergeCell ref="AG54:AG55"/>
    <mergeCell ref="A58:A59"/>
    <mergeCell ref="B58:D59"/>
    <mergeCell ref="E58:T59"/>
    <mergeCell ref="U58:V59"/>
    <mergeCell ref="W58:Y58"/>
    <mergeCell ref="Z58:Z59"/>
    <mergeCell ref="AA58:AA59"/>
    <mergeCell ref="AM56:AM57"/>
    <mergeCell ref="AN56:AN57"/>
    <mergeCell ref="AO56:AO57"/>
    <mergeCell ref="AR56:AR57"/>
    <mergeCell ref="AS56:AS57"/>
    <mergeCell ref="AT56:AT57"/>
    <mergeCell ref="AF56:AF57"/>
    <mergeCell ref="AG56:AG57"/>
    <mergeCell ref="AH56:AH57"/>
    <mergeCell ref="AI56:AI57"/>
    <mergeCell ref="AJ56:AJ57"/>
    <mergeCell ref="AL56:AL57"/>
    <mergeCell ref="Z56:Z57"/>
    <mergeCell ref="AA56:AA57"/>
    <mergeCell ref="AB56:AB57"/>
    <mergeCell ref="AC56:AC57"/>
    <mergeCell ref="AD56:AD57"/>
    <mergeCell ref="AE56:AE57"/>
    <mergeCell ref="AS58:AS59"/>
    <mergeCell ref="AT58:AT59"/>
    <mergeCell ref="A56:A57"/>
    <mergeCell ref="B56:D57"/>
    <mergeCell ref="E56:T57"/>
    <mergeCell ref="U56:V57"/>
    <mergeCell ref="W56:Y56"/>
    <mergeCell ref="AU58:AU59"/>
    <mergeCell ref="AV58:AV59"/>
    <mergeCell ref="AH58:AH59"/>
    <mergeCell ref="AI58:AI59"/>
    <mergeCell ref="AJ58:AJ59"/>
    <mergeCell ref="AL58:AL59"/>
    <mergeCell ref="AM58:AM59"/>
    <mergeCell ref="AN58:AN59"/>
    <mergeCell ref="AB58:AB59"/>
    <mergeCell ref="AC58:AC59"/>
    <mergeCell ref="AD58:AD59"/>
    <mergeCell ref="AE58:AE59"/>
    <mergeCell ref="AF58:AF59"/>
    <mergeCell ref="AG58:AG59"/>
    <mergeCell ref="AU56:AU57"/>
    <mergeCell ref="AV56:AV57"/>
    <mergeCell ref="B65:V65"/>
    <mergeCell ref="W65:Y66"/>
    <mergeCell ref="B66:T66"/>
    <mergeCell ref="U66:V66"/>
    <mergeCell ref="W57:Y57"/>
    <mergeCell ref="A67:A68"/>
    <mergeCell ref="B67:T68"/>
    <mergeCell ref="U67:V68"/>
    <mergeCell ref="W67:Y67"/>
    <mergeCell ref="W59:Y59"/>
    <mergeCell ref="B60:Y60"/>
    <mergeCell ref="B61:Y61"/>
    <mergeCell ref="B62:Y62"/>
    <mergeCell ref="B63:Y63"/>
    <mergeCell ref="B64:N64"/>
    <mergeCell ref="O64:Y64"/>
    <mergeCell ref="AO58:AO59"/>
    <mergeCell ref="AR58:AR59"/>
    <mergeCell ref="AV67:AV68"/>
    <mergeCell ref="W68:Y68"/>
    <mergeCell ref="A69:A70"/>
    <mergeCell ref="B69:T70"/>
    <mergeCell ref="U69:V70"/>
    <mergeCell ref="W69:Y69"/>
    <mergeCell ref="Z69:Z70"/>
    <mergeCell ref="AA69:AA70"/>
    <mergeCell ref="AB69:AB70"/>
    <mergeCell ref="AC69:AC70"/>
    <mergeCell ref="AN67:AN68"/>
    <mergeCell ref="AO67:AO68"/>
    <mergeCell ref="AR67:AR68"/>
    <mergeCell ref="AS67:AS68"/>
    <mergeCell ref="AT67:AT68"/>
    <mergeCell ref="AU67:AU68"/>
    <mergeCell ref="AF67:AF68"/>
    <mergeCell ref="AG67:AG68"/>
    <mergeCell ref="AH67:AH68"/>
    <mergeCell ref="A71:A72"/>
    <mergeCell ref="B71:T72"/>
    <mergeCell ref="U71:V72"/>
    <mergeCell ref="W71:Y71"/>
    <mergeCell ref="Z71:Z72"/>
    <mergeCell ref="AA71:AA72"/>
    <mergeCell ref="AL69:AL70"/>
    <mergeCell ref="AM69:AM70"/>
    <mergeCell ref="AN69:AN70"/>
    <mergeCell ref="AO69:AO70"/>
    <mergeCell ref="AR69:AR70"/>
    <mergeCell ref="AS69:AS70"/>
    <mergeCell ref="AD69:AD70"/>
    <mergeCell ref="AE69:AE70"/>
    <mergeCell ref="AF69:AF70"/>
    <mergeCell ref="AG69:AG70"/>
    <mergeCell ref="AH69:AH70"/>
    <mergeCell ref="AK69:AK70"/>
    <mergeCell ref="AB71:AB72"/>
    <mergeCell ref="AC71:AC72"/>
    <mergeCell ref="AD71:AD72"/>
    <mergeCell ref="AE71:AE72"/>
    <mergeCell ref="AF71:AF72"/>
    <mergeCell ref="AG71:AG72"/>
    <mergeCell ref="AS73:AS74"/>
    <mergeCell ref="AT73:AT74"/>
    <mergeCell ref="AU73:AU74"/>
    <mergeCell ref="AV73:AV74"/>
    <mergeCell ref="W74:Y74"/>
    <mergeCell ref="AH73:AH74"/>
    <mergeCell ref="AK73:AK74"/>
    <mergeCell ref="AK67:AK68"/>
    <mergeCell ref="AL67:AL68"/>
    <mergeCell ref="AM67:AM68"/>
    <mergeCell ref="Z67:Z68"/>
    <mergeCell ref="AA67:AA68"/>
    <mergeCell ref="AB67:AB68"/>
    <mergeCell ref="AC67:AC68"/>
    <mergeCell ref="AD67:AD68"/>
    <mergeCell ref="AE67:AE68"/>
    <mergeCell ref="AT69:AT70"/>
    <mergeCell ref="AU69:AU70"/>
    <mergeCell ref="AV69:AV70"/>
    <mergeCell ref="W70:Y70"/>
    <mergeCell ref="AR71:AR72"/>
    <mergeCell ref="AS71:AS72"/>
    <mergeCell ref="AT71:AT72"/>
    <mergeCell ref="AU71:AU72"/>
    <mergeCell ref="AV71:AV72"/>
    <mergeCell ref="W72:Y72"/>
    <mergeCell ref="AH71:AH72"/>
    <mergeCell ref="AK71:AK72"/>
    <mergeCell ref="AL71:AL72"/>
    <mergeCell ref="AM71:AM72"/>
    <mergeCell ref="AN71:AN72"/>
    <mergeCell ref="AO71:AO72"/>
    <mergeCell ref="AL73:AL74"/>
    <mergeCell ref="AM73:AM74"/>
    <mergeCell ref="AN73:AN74"/>
    <mergeCell ref="AO73:AO74"/>
    <mergeCell ref="AB73:AB74"/>
    <mergeCell ref="AC73:AC74"/>
    <mergeCell ref="AD73:AD74"/>
    <mergeCell ref="AE73:AE74"/>
    <mergeCell ref="AF73:AF74"/>
    <mergeCell ref="AG73:AG74"/>
    <mergeCell ref="A77:A78"/>
    <mergeCell ref="B77:T78"/>
    <mergeCell ref="U77:V78"/>
    <mergeCell ref="W77:Y77"/>
    <mergeCell ref="Z77:Z78"/>
    <mergeCell ref="AA77:AA78"/>
    <mergeCell ref="AR75:AR76"/>
    <mergeCell ref="A75:A76"/>
    <mergeCell ref="B75:T76"/>
    <mergeCell ref="U75:V76"/>
    <mergeCell ref="AR77:AR78"/>
    <mergeCell ref="A73:A74"/>
    <mergeCell ref="B73:T74"/>
    <mergeCell ref="U73:V74"/>
    <mergeCell ref="W73:Y73"/>
    <mergeCell ref="Z73:Z74"/>
    <mergeCell ref="AA73:AA74"/>
    <mergeCell ref="AR73:AR74"/>
    <mergeCell ref="AS75:AS76"/>
    <mergeCell ref="AT75:AT76"/>
    <mergeCell ref="AU75:AU76"/>
    <mergeCell ref="AV75:AV76"/>
    <mergeCell ref="W76:Y76"/>
    <mergeCell ref="AH75:AH76"/>
    <mergeCell ref="AK75:AK76"/>
    <mergeCell ref="AL75:AL76"/>
    <mergeCell ref="AM75:AM76"/>
    <mergeCell ref="AN75:AN76"/>
    <mergeCell ref="AO75:AO76"/>
    <mergeCell ref="AB75:AB76"/>
    <mergeCell ref="AC75:AC76"/>
    <mergeCell ref="AD75:AD76"/>
    <mergeCell ref="AE75:AE76"/>
    <mergeCell ref="AF75:AF76"/>
    <mergeCell ref="AG75:AG76"/>
    <mergeCell ref="W75:Y75"/>
    <mergeCell ref="Z75:Z76"/>
    <mergeCell ref="AA75:AA76"/>
    <mergeCell ref="AS77:AS78"/>
    <mergeCell ref="AT77:AT78"/>
    <mergeCell ref="AU77:AU78"/>
    <mergeCell ref="AV77:AV78"/>
    <mergeCell ref="W78:Y78"/>
    <mergeCell ref="AH77:AH78"/>
    <mergeCell ref="AK77:AK78"/>
    <mergeCell ref="AL77:AL78"/>
    <mergeCell ref="AM77:AM78"/>
    <mergeCell ref="AN77:AN78"/>
    <mergeCell ref="AO77:AO78"/>
    <mergeCell ref="AB77:AB78"/>
    <mergeCell ref="AC77:AC78"/>
    <mergeCell ref="AD77:AD78"/>
    <mergeCell ref="AE77:AE78"/>
    <mergeCell ref="AF77:AF78"/>
    <mergeCell ref="AG77:AG78"/>
    <mergeCell ref="A81:A82"/>
    <mergeCell ref="B81:T82"/>
    <mergeCell ref="U81:V82"/>
    <mergeCell ref="W81:Y81"/>
    <mergeCell ref="Z81:Z82"/>
    <mergeCell ref="AA81:AA82"/>
    <mergeCell ref="AR79:AR80"/>
    <mergeCell ref="AS79:AS80"/>
    <mergeCell ref="AT79:AT80"/>
    <mergeCell ref="AU79:AU80"/>
    <mergeCell ref="AV79:AV80"/>
    <mergeCell ref="W80:Y80"/>
    <mergeCell ref="AH79:AH80"/>
    <mergeCell ref="AK79:AK80"/>
    <mergeCell ref="AL79:AL80"/>
    <mergeCell ref="AM79:AM80"/>
    <mergeCell ref="AN79:AN80"/>
    <mergeCell ref="AO79:AO80"/>
    <mergeCell ref="AB79:AB80"/>
    <mergeCell ref="AC79:AC80"/>
    <mergeCell ref="AD79:AD80"/>
    <mergeCell ref="AE79:AE80"/>
    <mergeCell ref="AF79:AF80"/>
    <mergeCell ref="AG79:AG80"/>
    <mergeCell ref="A79:A80"/>
    <mergeCell ref="B79:T80"/>
    <mergeCell ref="U79:V80"/>
    <mergeCell ref="W79:Y79"/>
    <mergeCell ref="Z79:Z80"/>
    <mergeCell ref="AA79:AA80"/>
    <mergeCell ref="AR81:AR82"/>
    <mergeCell ref="AS81:AS82"/>
    <mergeCell ref="AT81:AT82"/>
    <mergeCell ref="AU81:AU82"/>
    <mergeCell ref="AV81:AV82"/>
    <mergeCell ref="W82:Y82"/>
    <mergeCell ref="AH81:AH82"/>
    <mergeCell ref="AK81:AK82"/>
    <mergeCell ref="AL81:AL82"/>
    <mergeCell ref="AM81:AM82"/>
    <mergeCell ref="AN81:AN82"/>
    <mergeCell ref="AO81:AO82"/>
    <mergeCell ref="AB81:AB82"/>
    <mergeCell ref="AC81:AC82"/>
    <mergeCell ref="AD81:AD82"/>
    <mergeCell ref="AE81:AE82"/>
    <mergeCell ref="AF81:AF82"/>
    <mergeCell ref="AG81:AG82"/>
    <mergeCell ref="A85:A86"/>
    <mergeCell ref="B85:T86"/>
    <mergeCell ref="U85:V86"/>
    <mergeCell ref="W85:Y85"/>
    <mergeCell ref="Z85:Z86"/>
    <mergeCell ref="AA85:AA86"/>
    <mergeCell ref="AR83:AR84"/>
    <mergeCell ref="AS83:AS84"/>
    <mergeCell ref="AT83:AT84"/>
    <mergeCell ref="AU83:AU84"/>
    <mergeCell ref="AV83:AV84"/>
    <mergeCell ref="W84:Y84"/>
    <mergeCell ref="AH83:AH84"/>
    <mergeCell ref="AK83:AK84"/>
    <mergeCell ref="AL83:AL84"/>
    <mergeCell ref="AM83:AM84"/>
    <mergeCell ref="AN83:AN84"/>
    <mergeCell ref="AO83:AO84"/>
    <mergeCell ref="AB83:AB84"/>
    <mergeCell ref="AC83:AC84"/>
    <mergeCell ref="AD83:AD84"/>
    <mergeCell ref="AE83:AE84"/>
    <mergeCell ref="AF83:AF84"/>
    <mergeCell ref="AG83:AG84"/>
    <mergeCell ref="A83:A84"/>
    <mergeCell ref="B83:T84"/>
    <mergeCell ref="U83:V84"/>
    <mergeCell ref="W83:Y83"/>
    <mergeCell ref="Z83:Z84"/>
    <mergeCell ref="AA83:AA84"/>
    <mergeCell ref="AR85:AR86"/>
    <mergeCell ref="AS85:AS86"/>
    <mergeCell ref="AT85:AT86"/>
    <mergeCell ref="AU85:AU86"/>
    <mergeCell ref="AV85:AV86"/>
    <mergeCell ref="W86:Y86"/>
    <mergeCell ref="AH85:AH86"/>
    <mergeCell ref="AK85:AK86"/>
    <mergeCell ref="AL85:AL86"/>
    <mergeCell ref="AM85:AM86"/>
    <mergeCell ref="AN85:AN86"/>
    <mergeCell ref="AO85:AO86"/>
    <mergeCell ref="AB85:AB86"/>
    <mergeCell ref="AC85:AC86"/>
    <mergeCell ref="AD85:AD86"/>
    <mergeCell ref="AE85:AE86"/>
    <mergeCell ref="AF85:AF86"/>
    <mergeCell ref="AG85:AG86"/>
    <mergeCell ref="A89:A90"/>
    <mergeCell ref="B89:T90"/>
    <mergeCell ref="U89:V90"/>
    <mergeCell ref="W89:Y89"/>
    <mergeCell ref="Z89:Z90"/>
    <mergeCell ref="AA89:AA90"/>
    <mergeCell ref="AR87:AR88"/>
    <mergeCell ref="AS87:AS88"/>
    <mergeCell ref="AT87:AT88"/>
    <mergeCell ref="AU87:AU88"/>
    <mergeCell ref="AV87:AV88"/>
    <mergeCell ref="W88:Y88"/>
    <mergeCell ref="AH87:AH88"/>
    <mergeCell ref="AK87:AK88"/>
    <mergeCell ref="AL87:AL88"/>
    <mergeCell ref="AM87:AM88"/>
    <mergeCell ref="AN87:AN88"/>
    <mergeCell ref="AO87:AO88"/>
    <mergeCell ref="AB87:AB88"/>
    <mergeCell ref="AC87:AC88"/>
    <mergeCell ref="AD87:AD88"/>
    <mergeCell ref="AE87:AE88"/>
    <mergeCell ref="AF87:AF88"/>
    <mergeCell ref="AG87:AG88"/>
    <mergeCell ref="A87:A88"/>
    <mergeCell ref="B87:T88"/>
    <mergeCell ref="U87:V88"/>
    <mergeCell ref="W87:Y87"/>
    <mergeCell ref="Z87:Z88"/>
    <mergeCell ref="AA87:AA88"/>
    <mergeCell ref="AR89:AR90"/>
    <mergeCell ref="AS89:AS90"/>
    <mergeCell ref="AT89:AT90"/>
    <mergeCell ref="AU89:AU90"/>
    <mergeCell ref="AV89:AV90"/>
    <mergeCell ref="W90:Y90"/>
    <mergeCell ref="AH89:AH90"/>
    <mergeCell ref="AK89:AK90"/>
    <mergeCell ref="AL89:AL90"/>
    <mergeCell ref="AM89:AM90"/>
    <mergeCell ref="AN89:AN90"/>
    <mergeCell ref="AO89:AO90"/>
    <mergeCell ref="AB89:AB90"/>
    <mergeCell ref="AC89:AC90"/>
    <mergeCell ref="AD89:AD90"/>
    <mergeCell ref="AE89:AE90"/>
    <mergeCell ref="AF89:AF90"/>
    <mergeCell ref="AG89:AG90"/>
    <mergeCell ref="A93:A94"/>
    <mergeCell ref="B93:T94"/>
    <mergeCell ref="U93:V94"/>
    <mergeCell ref="W93:Y93"/>
    <mergeCell ref="Z93:Z94"/>
    <mergeCell ref="AA93:AA94"/>
    <mergeCell ref="AR91:AR92"/>
    <mergeCell ref="AS91:AS92"/>
    <mergeCell ref="AT91:AT92"/>
    <mergeCell ref="AU91:AU92"/>
    <mergeCell ref="AV91:AV92"/>
    <mergeCell ref="W92:Y92"/>
    <mergeCell ref="AH91:AH92"/>
    <mergeCell ref="AK91:AK92"/>
    <mergeCell ref="AL91:AL92"/>
    <mergeCell ref="AM91:AM92"/>
    <mergeCell ref="AN91:AN92"/>
    <mergeCell ref="AO91:AO92"/>
    <mergeCell ref="AB91:AB92"/>
    <mergeCell ref="AC91:AC92"/>
    <mergeCell ref="AD91:AD92"/>
    <mergeCell ref="AE91:AE92"/>
    <mergeCell ref="AF91:AF92"/>
    <mergeCell ref="AG91:AG92"/>
    <mergeCell ref="A91:A92"/>
    <mergeCell ref="B91:T92"/>
    <mergeCell ref="U91:V92"/>
    <mergeCell ref="W91:Y91"/>
    <mergeCell ref="Z91:Z92"/>
    <mergeCell ref="AA91:AA92"/>
    <mergeCell ref="AR93:AR94"/>
    <mergeCell ref="AS93:AS94"/>
    <mergeCell ref="AT93:AT94"/>
    <mergeCell ref="AU93:AU94"/>
    <mergeCell ref="AV93:AV94"/>
    <mergeCell ref="W94:Y94"/>
    <mergeCell ref="AH93:AH94"/>
    <mergeCell ref="AK93:AK94"/>
    <mergeCell ref="AL93:AL94"/>
    <mergeCell ref="AM93:AM94"/>
    <mergeCell ref="AN93:AN94"/>
    <mergeCell ref="AO93:AO94"/>
    <mergeCell ref="AB93:AB94"/>
    <mergeCell ref="AC93:AC94"/>
    <mergeCell ref="AD93:AD94"/>
    <mergeCell ref="AE93:AE94"/>
    <mergeCell ref="AF93:AF94"/>
    <mergeCell ref="AG93:AG94"/>
    <mergeCell ref="A97:A98"/>
    <mergeCell ref="B97:T98"/>
    <mergeCell ref="U97:V98"/>
    <mergeCell ref="W97:Y97"/>
    <mergeCell ref="Z97:Z98"/>
    <mergeCell ref="AA97:AA98"/>
    <mergeCell ref="AR95:AR96"/>
    <mergeCell ref="AS95:AS96"/>
    <mergeCell ref="AT95:AT96"/>
    <mergeCell ref="AU95:AU96"/>
    <mergeCell ref="AV95:AV96"/>
    <mergeCell ref="W96:Y96"/>
    <mergeCell ref="AH95:AH96"/>
    <mergeCell ref="AK95:AK96"/>
    <mergeCell ref="AL95:AL96"/>
    <mergeCell ref="AM95:AM96"/>
    <mergeCell ref="AN95:AN96"/>
    <mergeCell ref="AO95:AO96"/>
    <mergeCell ref="AB95:AB96"/>
    <mergeCell ref="AC95:AC96"/>
    <mergeCell ref="AD95:AD96"/>
    <mergeCell ref="AE95:AE96"/>
    <mergeCell ref="AF95:AF96"/>
    <mergeCell ref="AG95:AG96"/>
    <mergeCell ref="A95:A96"/>
    <mergeCell ref="B95:T96"/>
    <mergeCell ref="U95:V96"/>
    <mergeCell ref="W95:Y95"/>
    <mergeCell ref="Z95:Z96"/>
    <mergeCell ref="AA95:AA96"/>
    <mergeCell ref="AR97:AR98"/>
    <mergeCell ref="AS97:AS98"/>
    <mergeCell ref="AT97:AT98"/>
    <mergeCell ref="AU97:AU98"/>
    <mergeCell ref="AV97:AV98"/>
    <mergeCell ref="W98:Y98"/>
    <mergeCell ref="AH97:AH98"/>
    <mergeCell ref="AK97:AK98"/>
    <mergeCell ref="AL97:AL98"/>
    <mergeCell ref="AM97:AM98"/>
    <mergeCell ref="AN97:AN98"/>
    <mergeCell ref="AO97:AO98"/>
    <mergeCell ref="AB97:AB98"/>
    <mergeCell ref="AC97:AC98"/>
    <mergeCell ref="AD97:AD98"/>
    <mergeCell ref="AE97:AE98"/>
    <mergeCell ref="AF97:AF98"/>
    <mergeCell ref="AG97:AG98"/>
    <mergeCell ref="A101:A102"/>
    <mergeCell ref="B101:T102"/>
    <mergeCell ref="U101:V102"/>
    <mergeCell ref="W101:Y101"/>
    <mergeCell ref="Z101:Z102"/>
    <mergeCell ref="AA101:AA102"/>
    <mergeCell ref="AR99:AR100"/>
    <mergeCell ref="AS99:AS100"/>
    <mergeCell ref="AT99:AT100"/>
    <mergeCell ref="AU99:AU100"/>
    <mergeCell ref="AV99:AV100"/>
    <mergeCell ref="W100:Y100"/>
    <mergeCell ref="AH99:AH100"/>
    <mergeCell ref="AK99:AK100"/>
    <mergeCell ref="AL99:AL100"/>
    <mergeCell ref="AM99:AM100"/>
    <mergeCell ref="AN99:AN100"/>
    <mergeCell ref="AO99:AO100"/>
    <mergeCell ref="AB99:AB100"/>
    <mergeCell ref="AC99:AC100"/>
    <mergeCell ref="AD99:AD100"/>
    <mergeCell ref="AE99:AE100"/>
    <mergeCell ref="AF99:AF100"/>
    <mergeCell ref="AG99:AG100"/>
    <mergeCell ref="A99:A100"/>
    <mergeCell ref="B99:T100"/>
    <mergeCell ref="U99:V100"/>
    <mergeCell ref="W99:Y99"/>
    <mergeCell ref="Z99:Z100"/>
    <mergeCell ref="AA99:AA100"/>
    <mergeCell ref="AR101:AR102"/>
    <mergeCell ref="AS101:AS102"/>
    <mergeCell ref="AT101:AT102"/>
    <mergeCell ref="AU101:AU102"/>
    <mergeCell ref="AV101:AV102"/>
    <mergeCell ref="W102:Y102"/>
    <mergeCell ref="AH101:AH102"/>
    <mergeCell ref="AK101:AK102"/>
    <mergeCell ref="AL101:AL102"/>
    <mergeCell ref="AM101:AM102"/>
    <mergeCell ref="AN101:AN102"/>
    <mergeCell ref="AO101:AO102"/>
    <mergeCell ref="AB101:AB102"/>
    <mergeCell ref="AC101:AC102"/>
    <mergeCell ref="AD101:AD102"/>
    <mergeCell ref="AE101:AE102"/>
    <mergeCell ref="AF101:AF102"/>
    <mergeCell ref="AG101:AG102"/>
    <mergeCell ref="A105:A106"/>
    <mergeCell ref="B105:T106"/>
    <mergeCell ref="U105:V106"/>
    <mergeCell ref="W105:Y105"/>
    <mergeCell ref="Z105:Z106"/>
    <mergeCell ref="AA105:AA106"/>
    <mergeCell ref="AR103:AR104"/>
    <mergeCell ref="AS103:AS104"/>
    <mergeCell ref="AT103:AT104"/>
    <mergeCell ref="AU103:AU104"/>
    <mergeCell ref="AV103:AV104"/>
    <mergeCell ref="W104:Y104"/>
    <mergeCell ref="AH103:AH104"/>
    <mergeCell ref="AK103:AK104"/>
    <mergeCell ref="AL103:AL104"/>
    <mergeCell ref="AM103:AM104"/>
    <mergeCell ref="AN103:AN104"/>
    <mergeCell ref="AO103:AO104"/>
    <mergeCell ref="AB103:AB104"/>
    <mergeCell ref="AC103:AC104"/>
    <mergeCell ref="AD103:AD104"/>
    <mergeCell ref="AE103:AE104"/>
    <mergeCell ref="AF103:AF104"/>
    <mergeCell ref="AG103:AG104"/>
    <mergeCell ref="A103:A104"/>
    <mergeCell ref="B103:T104"/>
    <mergeCell ref="U103:V104"/>
    <mergeCell ref="W103:Y103"/>
    <mergeCell ref="Z103:Z104"/>
    <mergeCell ref="AA103:AA104"/>
    <mergeCell ref="AR105:AR106"/>
    <mergeCell ref="AS105:AS106"/>
    <mergeCell ref="AT105:AT106"/>
    <mergeCell ref="AU105:AU106"/>
    <mergeCell ref="AV105:AV106"/>
    <mergeCell ref="W106:Y106"/>
    <mergeCell ref="AH105:AH106"/>
    <mergeCell ref="AK105:AK106"/>
    <mergeCell ref="AL105:AL106"/>
    <mergeCell ref="AM105:AM106"/>
    <mergeCell ref="AN105:AN106"/>
    <mergeCell ref="AO105:AO106"/>
    <mergeCell ref="AB105:AB106"/>
    <mergeCell ref="AC105:AC106"/>
    <mergeCell ref="AD105:AD106"/>
    <mergeCell ref="AE105:AE106"/>
    <mergeCell ref="AF105:AF106"/>
    <mergeCell ref="AG105:AG106"/>
    <mergeCell ref="A109:A110"/>
    <mergeCell ref="B109:T110"/>
    <mergeCell ref="U109:V110"/>
    <mergeCell ref="W109:Y109"/>
    <mergeCell ref="Z109:Z110"/>
    <mergeCell ref="AA109:AA110"/>
    <mergeCell ref="AR107:AR108"/>
    <mergeCell ref="AS107:AS108"/>
    <mergeCell ref="AT107:AT108"/>
    <mergeCell ref="AU107:AU108"/>
    <mergeCell ref="AV107:AV108"/>
    <mergeCell ref="W108:Y108"/>
    <mergeCell ref="AH107:AH108"/>
    <mergeCell ref="AK107:AK108"/>
    <mergeCell ref="AL107:AL108"/>
    <mergeCell ref="AM107:AM108"/>
    <mergeCell ref="AN107:AN108"/>
    <mergeCell ref="AO107:AO108"/>
    <mergeCell ref="AB107:AB108"/>
    <mergeCell ref="AC107:AC108"/>
    <mergeCell ref="AD107:AD108"/>
    <mergeCell ref="AE107:AE108"/>
    <mergeCell ref="AF107:AF108"/>
    <mergeCell ref="AG107:AG108"/>
    <mergeCell ref="A107:A108"/>
    <mergeCell ref="B107:T108"/>
    <mergeCell ref="U107:V108"/>
    <mergeCell ref="W107:Y107"/>
    <mergeCell ref="Z107:Z108"/>
    <mergeCell ref="AA107:AA108"/>
    <mergeCell ref="AR109:AR110"/>
    <mergeCell ref="AS109:AS110"/>
    <mergeCell ref="AT109:AT110"/>
    <mergeCell ref="AU109:AU110"/>
    <mergeCell ref="AV109:AV110"/>
    <mergeCell ref="W110:Y110"/>
    <mergeCell ref="AH109:AH110"/>
    <mergeCell ref="AK109:AK110"/>
    <mergeCell ref="AL109:AL110"/>
    <mergeCell ref="AM109:AM110"/>
    <mergeCell ref="AN109:AN110"/>
    <mergeCell ref="AO109:AO110"/>
    <mergeCell ref="AB109:AB110"/>
    <mergeCell ref="AC109:AC110"/>
    <mergeCell ref="AD109:AD110"/>
    <mergeCell ref="AE109:AE110"/>
    <mergeCell ref="AF109:AF110"/>
    <mergeCell ref="AG109:AG110"/>
    <mergeCell ref="A113:A114"/>
    <mergeCell ref="B113:T114"/>
    <mergeCell ref="U113:V114"/>
    <mergeCell ref="W113:Y113"/>
    <mergeCell ref="Z113:Z114"/>
    <mergeCell ref="AA113:AA114"/>
    <mergeCell ref="AR111:AR112"/>
    <mergeCell ref="AS111:AS112"/>
    <mergeCell ref="AT111:AT112"/>
    <mergeCell ref="AU111:AU112"/>
    <mergeCell ref="AV111:AV112"/>
    <mergeCell ref="W112:Y112"/>
    <mergeCell ref="AH111:AH112"/>
    <mergeCell ref="AK111:AK112"/>
    <mergeCell ref="AL111:AL112"/>
    <mergeCell ref="AM111:AM112"/>
    <mergeCell ref="AN111:AN112"/>
    <mergeCell ref="AO111:AO112"/>
    <mergeCell ref="AB111:AB112"/>
    <mergeCell ref="AC111:AC112"/>
    <mergeCell ref="AD111:AD112"/>
    <mergeCell ref="AE111:AE112"/>
    <mergeCell ref="AF111:AF112"/>
    <mergeCell ref="AG111:AG112"/>
    <mergeCell ref="A111:A112"/>
    <mergeCell ref="B111:T112"/>
    <mergeCell ref="U111:V112"/>
    <mergeCell ref="W111:Y111"/>
    <mergeCell ref="Z111:Z112"/>
    <mergeCell ref="AA111:AA112"/>
    <mergeCell ref="B115:Y115"/>
    <mergeCell ref="B116:Y116"/>
    <mergeCell ref="B117:Y117"/>
    <mergeCell ref="B118:Y118"/>
    <mergeCell ref="B119:Y119"/>
    <mergeCell ref="B120:Y120"/>
    <mergeCell ref="AR113:AR114"/>
    <mergeCell ref="AS113:AS114"/>
    <mergeCell ref="AT113:AT114"/>
    <mergeCell ref="AU113:AU114"/>
    <mergeCell ref="AV113:AV114"/>
    <mergeCell ref="W114:Y114"/>
    <mergeCell ref="AH113:AH114"/>
    <mergeCell ref="AK113:AK114"/>
    <mergeCell ref="AL113:AL114"/>
    <mergeCell ref="AM113:AM114"/>
    <mergeCell ref="AN113:AN114"/>
    <mergeCell ref="AO113:AO114"/>
    <mergeCell ref="AB113:AB114"/>
    <mergeCell ref="AC113:AC114"/>
    <mergeCell ref="AD113:AD114"/>
    <mergeCell ref="AE113:AE114"/>
    <mergeCell ref="AF113:AF114"/>
    <mergeCell ref="AG113:AG114"/>
    <mergeCell ref="AC125:AC126"/>
    <mergeCell ref="AS125:AS126"/>
    <mergeCell ref="AT125:AT126"/>
    <mergeCell ref="AU125:AU126"/>
    <mergeCell ref="AV125:AV126"/>
    <mergeCell ref="W126:Y126"/>
    <mergeCell ref="B125:T126"/>
    <mergeCell ref="U125:V126"/>
    <mergeCell ref="W125:Y125"/>
    <mergeCell ref="Z125:Z126"/>
    <mergeCell ref="AA125:AA126"/>
    <mergeCell ref="AB125:AB126"/>
    <mergeCell ref="B121:Y121"/>
    <mergeCell ref="B122:N122"/>
    <mergeCell ref="O122:Y122"/>
    <mergeCell ref="B123:V123"/>
    <mergeCell ref="W123:Y124"/>
    <mergeCell ref="B124:T124"/>
    <mergeCell ref="U124:V124"/>
    <mergeCell ref="AC129:AC130"/>
    <mergeCell ref="AS129:AS130"/>
    <mergeCell ref="AT129:AT130"/>
    <mergeCell ref="AU129:AU130"/>
    <mergeCell ref="AV129:AV130"/>
    <mergeCell ref="W130:Y130"/>
    <mergeCell ref="B129:T130"/>
    <mergeCell ref="U129:V130"/>
    <mergeCell ref="W129:Y129"/>
    <mergeCell ref="Z129:Z130"/>
    <mergeCell ref="AA129:AA130"/>
    <mergeCell ref="AB129:AB130"/>
    <mergeCell ref="AC127:AC128"/>
    <mergeCell ref="AS127:AS128"/>
    <mergeCell ref="AT127:AT128"/>
    <mergeCell ref="AU127:AU128"/>
    <mergeCell ref="AV127:AV128"/>
    <mergeCell ref="W128:Y128"/>
    <mergeCell ref="B127:T128"/>
    <mergeCell ref="U127:V128"/>
    <mergeCell ref="W127:Y127"/>
    <mergeCell ref="Z127:Z128"/>
    <mergeCell ref="AA127:AA128"/>
    <mergeCell ref="AB127:AB128"/>
    <mergeCell ref="AC133:AC134"/>
    <mergeCell ref="AS133:AS134"/>
    <mergeCell ref="AT133:AT134"/>
    <mergeCell ref="AU133:AU134"/>
    <mergeCell ref="AV133:AV134"/>
    <mergeCell ref="W134:Y134"/>
    <mergeCell ref="B133:T134"/>
    <mergeCell ref="U133:V134"/>
    <mergeCell ref="W133:Y133"/>
    <mergeCell ref="Z133:Z134"/>
    <mergeCell ref="AA133:AA134"/>
    <mergeCell ref="AB133:AB134"/>
    <mergeCell ref="AC131:AC132"/>
    <mergeCell ref="AS131:AS132"/>
    <mergeCell ref="AT131:AT132"/>
    <mergeCell ref="AU131:AU132"/>
    <mergeCell ref="AV131:AV132"/>
    <mergeCell ref="W132:Y132"/>
    <mergeCell ref="B131:T132"/>
    <mergeCell ref="U131:V132"/>
    <mergeCell ref="W131:Y131"/>
    <mergeCell ref="Z131:Z132"/>
    <mergeCell ref="AA131:AA132"/>
    <mergeCell ref="AB131:AB132"/>
    <mergeCell ref="AC137:AC138"/>
    <mergeCell ref="AS137:AS138"/>
    <mergeCell ref="AT137:AT138"/>
    <mergeCell ref="AU137:AU138"/>
    <mergeCell ref="AV137:AV138"/>
    <mergeCell ref="W138:Y138"/>
    <mergeCell ref="B137:T138"/>
    <mergeCell ref="U137:V138"/>
    <mergeCell ref="W137:Y137"/>
    <mergeCell ref="Z137:Z138"/>
    <mergeCell ref="AA137:AA138"/>
    <mergeCell ref="AB137:AB138"/>
    <mergeCell ref="AC135:AC136"/>
    <mergeCell ref="AS135:AS136"/>
    <mergeCell ref="AT135:AT136"/>
    <mergeCell ref="AU135:AU136"/>
    <mergeCell ref="AV135:AV136"/>
    <mergeCell ref="W136:Y136"/>
    <mergeCell ref="B135:T136"/>
    <mergeCell ref="U135:V136"/>
    <mergeCell ref="W135:Y135"/>
    <mergeCell ref="Z135:Z136"/>
    <mergeCell ref="AA135:AA136"/>
    <mergeCell ref="AB135:AB136"/>
    <mergeCell ref="AC141:AC142"/>
    <mergeCell ref="AS141:AS142"/>
    <mergeCell ref="AT141:AT142"/>
    <mergeCell ref="AU141:AU142"/>
    <mergeCell ref="AV141:AV142"/>
    <mergeCell ref="W142:Y142"/>
    <mergeCell ref="B141:T142"/>
    <mergeCell ref="U141:V142"/>
    <mergeCell ref="W141:Y141"/>
    <mergeCell ref="Z141:Z142"/>
    <mergeCell ref="AA141:AA142"/>
    <mergeCell ref="AB141:AB142"/>
    <mergeCell ref="AC139:AC140"/>
    <mergeCell ref="AS139:AS140"/>
    <mergeCell ref="AT139:AT140"/>
    <mergeCell ref="AU139:AU140"/>
    <mergeCell ref="AV139:AV140"/>
    <mergeCell ref="W140:Y140"/>
    <mergeCell ref="B139:T140"/>
    <mergeCell ref="U139:V140"/>
    <mergeCell ref="W139:Y139"/>
    <mergeCell ref="Z139:Z140"/>
    <mergeCell ref="AA139:AA140"/>
    <mergeCell ref="AB139:AB140"/>
    <mergeCell ref="AC145:AC146"/>
    <mergeCell ref="AS145:AS146"/>
    <mergeCell ref="AT145:AT146"/>
    <mergeCell ref="AU145:AU146"/>
    <mergeCell ref="AV145:AV146"/>
    <mergeCell ref="W146:Y146"/>
    <mergeCell ref="B145:T146"/>
    <mergeCell ref="U145:V146"/>
    <mergeCell ref="W145:Y145"/>
    <mergeCell ref="Z145:Z146"/>
    <mergeCell ref="AA145:AA146"/>
    <mergeCell ref="AB145:AB146"/>
    <mergeCell ref="AC143:AC144"/>
    <mergeCell ref="AS143:AS144"/>
    <mergeCell ref="AT143:AT144"/>
    <mergeCell ref="AU143:AU144"/>
    <mergeCell ref="AV143:AV144"/>
    <mergeCell ref="W144:Y144"/>
    <mergeCell ref="B143:T144"/>
    <mergeCell ref="U143:V144"/>
    <mergeCell ref="W143:Y143"/>
    <mergeCell ref="Z143:Z144"/>
    <mergeCell ref="AA143:AA144"/>
    <mergeCell ref="AB143:AB144"/>
    <mergeCell ref="AC149:AC150"/>
    <mergeCell ref="AS149:AS150"/>
    <mergeCell ref="AT149:AT150"/>
    <mergeCell ref="AU149:AU150"/>
    <mergeCell ref="AV149:AV150"/>
    <mergeCell ref="W150:Y150"/>
    <mergeCell ref="B149:T150"/>
    <mergeCell ref="U149:V150"/>
    <mergeCell ref="W149:Y149"/>
    <mergeCell ref="Z149:Z150"/>
    <mergeCell ref="AA149:AA150"/>
    <mergeCell ref="AB149:AB150"/>
    <mergeCell ref="AC147:AC148"/>
    <mergeCell ref="AS147:AS148"/>
    <mergeCell ref="AT147:AT148"/>
    <mergeCell ref="AU147:AU148"/>
    <mergeCell ref="AV147:AV148"/>
    <mergeCell ref="W148:Y148"/>
    <mergeCell ref="B147:T148"/>
    <mergeCell ref="U147:V148"/>
    <mergeCell ref="W147:Y147"/>
    <mergeCell ref="Z147:Z148"/>
    <mergeCell ref="AA147:AA148"/>
    <mergeCell ref="AB147:AB148"/>
    <mergeCell ref="AC153:AC154"/>
    <mergeCell ref="AS153:AS154"/>
    <mergeCell ref="AT153:AT154"/>
    <mergeCell ref="AU153:AU154"/>
    <mergeCell ref="AV153:AV154"/>
    <mergeCell ref="W154:Y154"/>
    <mergeCell ref="B153:T154"/>
    <mergeCell ref="U153:V154"/>
    <mergeCell ref="W153:Y153"/>
    <mergeCell ref="Z153:Z154"/>
    <mergeCell ref="AA153:AA154"/>
    <mergeCell ref="AB153:AB154"/>
    <mergeCell ref="AC151:AC152"/>
    <mergeCell ref="AS151:AS152"/>
    <mergeCell ref="AT151:AT152"/>
    <mergeCell ref="AU151:AU152"/>
    <mergeCell ref="AV151:AV152"/>
    <mergeCell ref="W152:Y152"/>
    <mergeCell ref="B151:T152"/>
    <mergeCell ref="U151:V152"/>
    <mergeCell ref="W151:Y151"/>
    <mergeCell ref="Z151:Z152"/>
    <mergeCell ref="AA151:AA152"/>
    <mergeCell ref="AB151:AB152"/>
    <mergeCell ref="Z157:Z158"/>
    <mergeCell ref="AA157:AA158"/>
    <mergeCell ref="AB157:AB158"/>
    <mergeCell ref="AC157:AC158"/>
    <mergeCell ref="B159:L160"/>
    <mergeCell ref="M159:Q160"/>
    <mergeCell ref="R159:W160"/>
    <mergeCell ref="X159:Y160"/>
    <mergeCell ref="Z159:Z160"/>
    <mergeCell ref="AA159:AA160"/>
    <mergeCell ref="B155:Y155"/>
    <mergeCell ref="B156:L156"/>
    <mergeCell ref="M156:Q156"/>
    <mergeCell ref="R156:W156"/>
    <mergeCell ref="X156:Y156"/>
    <mergeCell ref="B157:L158"/>
    <mergeCell ref="M157:Q158"/>
    <mergeCell ref="R157:W158"/>
    <mergeCell ref="X157:Y158"/>
    <mergeCell ref="AB163:AB164"/>
    <mergeCell ref="AC163:AC164"/>
    <mergeCell ref="B165:L166"/>
    <mergeCell ref="M165:Q166"/>
    <mergeCell ref="R165:W166"/>
    <mergeCell ref="X165:Y166"/>
    <mergeCell ref="Z165:Z166"/>
    <mergeCell ref="AA165:AA166"/>
    <mergeCell ref="AB165:AB166"/>
    <mergeCell ref="AC165:AC166"/>
    <mergeCell ref="B163:L164"/>
    <mergeCell ref="M163:Q164"/>
    <mergeCell ref="R163:W164"/>
    <mergeCell ref="X163:Y164"/>
    <mergeCell ref="Z163:Z164"/>
    <mergeCell ref="AA163:AA164"/>
    <mergeCell ref="AB159:AB160"/>
    <mergeCell ref="AC159:AC160"/>
    <mergeCell ref="B161:L162"/>
    <mergeCell ref="M161:Q162"/>
    <mergeCell ref="R161:W162"/>
    <mergeCell ref="X161:Y162"/>
    <mergeCell ref="Z161:Z162"/>
    <mergeCell ref="AA161:AA162"/>
    <mergeCell ref="AB161:AB162"/>
    <mergeCell ref="AC161:AC162"/>
    <mergeCell ref="B171:Y171"/>
    <mergeCell ref="B172:L172"/>
    <mergeCell ref="M172:W172"/>
    <mergeCell ref="X172:Y172"/>
    <mergeCell ref="A173:A174"/>
    <mergeCell ref="B173:L174"/>
    <mergeCell ref="M173:W174"/>
    <mergeCell ref="X173:Y174"/>
    <mergeCell ref="AB167:AB168"/>
    <mergeCell ref="AC167:AC168"/>
    <mergeCell ref="B169:L170"/>
    <mergeCell ref="M169:Q170"/>
    <mergeCell ref="R169:W170"/>
    <mergeCell ref="X169:Y170"/>
    <mergeCell ref="Z169:Z170"/>
    <mergeCell ref="AA169:AA170"/>
    <mergeCell ref="AB169:AB170"/>
    <mergeCell ref="AC169:AC170"/>
    <mergeCell ref="B167:L168"/>
    <mergeCell ref="M167:Q168"/>
    <mergeCell ref="R167:W168"/>
    <mergeCell ref="X167:Y168"/>
    <mergeCell ref="Z167:Z168"/>
    <mergeCell ref="AA167:AA168"/>
    <mergeCell ref="AC175:AC176"/>
    <mergeCell ref="A177:A178"/>
    <mergeCell ref="B177:L178"/>
    <mergeCell ref="M177:W178"/>
    <mergeCell ref="X177:Y178"/>
    <mergeCell ref="Z177:Z178"/>
    <mergeCell ref="AA177:AA178"/>
    <mergeCell ref="AB177:AB178"/>
    <mergeCell ref="AC177:AC178"/>
    <mergeCell ref="Z173:Z174"/>
    <mergeCell ref="AA173:AA174"/>
    <mergeCell ref="AB173:AB174"/>
    <mergeCell ref="AC173:AC174"/>
    <mergeCell ref="A175:A176"/>
    <mergeCell ref="B175:L176"/>
    <mergeCell ref="M175:W176"/>
    <mergeCell ref="X175:Y176"/>
    <mergeCell ref="Z175:Z176"/>
    <mergeCell ref="AA175:AA176"/>
    <mergeCell ref="B183:F183"/>
    <mergeCell ref="G183:K183"/>
    <mergeCell ref="L183:Y183"/>
    <mergeCell ref="A184:A186"/>
    <mergeCell ref="B184:M184"/>
    <mergeCell ref="N184:S184"/>
    <mergeCell ref="T184:Y184"/>
    <mergeCell ref="S186:V186"/>
    <mergeCell ref="W186:Y186"/>
    <mergeCell ref="B179:Y179"/>
    <mergeCell ref="B180:N180"/>
    <mergeCell ref="O180:Y180"/>
    <mergeCell ref="B181:Y181"/>
    <mergeCell ref="B182:M182"/>
    <mergeCell ref="N182:S182"/>
    <mergeCell ref="T182:Y182"/>
    <mergeCell ref="AB175:AB176"/>
    <mergeCell ref="AR184:AR186"/>
    <mergeCell ref="B185:F185"/>
    <mergeCell ref="G185:K185"/>
    <mergeCell ref="L185:O185"/>
    <mergeCell ref="P185:S185"/>
    <mergeCell ref="T185:Y185"/>
    <mergeCell ref="B186:F186"/>
    <mergeCell ref="G186:I186"/>
    <mergeCell ref="J186:O186"/>
    <mergeCell ref="P186:R186"/>
    <mergeCell ref="AL184:AL186"/>
    <mergeCell ref="AM184:AM186"/>
    <mergeCell ref="AN184:AN186"/>
    <mergeCell ref="AO184:AO186"/>
    <mergeCell ref="AP184:AP186"/>
    <mergeCell ref="AQ184:AQ186"/>
    <mergeCell ref="AF184:AF186"/>
    <mergeCell ref="AG184:AG186"/>
    <mergeCell ref="AH184:AH186"/>
    <mergeCell ref="AI184:AI186"/>
    <mergeCell ref="AJ184:AJ186"/>
    <mergeCell ref="AK184:AK186"/>
    <mergeCell ref="Z184:Z186"/>
    <mergeCell ref="AA184:AA186"/>
    <mergeCell ref="AB184:AB186"/>
    <mergeCell ref="AC184:AC186"/>
    <mergeCell ref="AD184:AD186"/>
    <mergeCell ref="AE184:AE186"/>
    <mergeCell ref="AO187:AO189"/>
    <mergeCell ref="AP187:AP189"/>
    <mergeCell ref="AQ187:AQ189"/>
    <mergeCell ref="AR187:AR189"/>
    <mergeCell ref="B188:F188"/>
    <mergeCell ref="G188:K188"/>
    <mergeCell ref="L188:O188"/>
    <mergeCell ref="P188:S188"/>
    <mergeCell ref="T188:Y188"/>
    <mergeCell ref="AH187:AH189"/>
    <mergeCell ref="AI187:AI189"/>
    <mergeCell ref="AJ187:AJ189"/>
    <mergeCell ref="AK187:AK189"/>
    <mergeCell ref="AL187:AL189"/>
    <mergeCell ref="AM187:AM189"/>
    <mergeCell ref="AB187:AB189"/>
    <mergeCell ref="AC187:AC189"/>
    <mergeCell ref="AD187:AD189"/>
    <mergeCell ref="AE187:AE189"/>
    <mergeCell ref="AF187:AF189"/>
    <mergeCell ref="AG187:AG189"/>
    <mergeCell ref="B187:M187"/>
    <mergeCell ref="N187:S187"/>
    <mergeCell ref="T187:Y187"/>
    <mergeCell ref="Z187:Z189"/>
    <mergeCell ref="AA187:AA189"/>
    <mergeCell ref="B189:F189"/>
    <mergeCell ref="G189:I189"/>
    <mergeCell ref="J189:O189"/>
    <mergeCell ref="P189:R189"/>
    <mergeCell ref="AJ190:AJ192"/>
    <mergeCell ref="AK190:AK192"/>
    <mergeCell ref="Z190:Z192"/>
    <mergeCell ref="AA190:AA192"/>
    <mergeCell ref="AB190:AB192"/>
    <mergeCell ref="AC190:AC192"/>
    <mergeCell ref="AD190:AD192"/>
    <mergeCell ref="AE190:AE192"/>
    <mergeCell ref="S189:V189"/>
    <mergeCell ref="W189:Y189"/>
    <mergeCell ref="A190:A192"/>
    <mergeCell ref="B190:M190"/>
    <mergeCell ref="N190:S190"/>
    <mergeCell ref="T190:Y190"/>
    <mergeCell ref="S192:V192"/>
    <mergeCell ref="W192:Y192"/>
    <mergeCell ref="AN187:AN189"/>
    <mergeCell ref="A187:A189"/>
    <mergeCell ref="AF193:AF195"/>
    <mergeCell ref="AG193:AG195"/>
    <mergeCell ref="A193:A195"/>
    <mergeCell ref="B193:M193"/>
    <mergeCell ref="N193:S193"/>
    <mergeCell ref="T193:Y193"/>
    <mergeCell ref="Z193:Z195"/>
    <mergeCell ref="AA193:AA195"/>
    <mergeCell ref="B195:F195"/>
    <mergeCell ref="G195:I195"/>
    <mergeCell ref="J195:O195"/>
    <mergeCell ref="P195:R195"/>
    <mergeCell ref="AR190:AR192"/>
    <mergeCell ref="B191:F191"/>
    <mergeCell ref="G191:K191"/>
    <mergeCell ref="L191:O191"/>
    <mergeCell ref="P191:S191"/>
    <mergeCell ref="T191:Y191"/>
    <mergeCell ref="B192:F192"/>
    <mergeCell ref="G192:I192"/>
    <mergeCell ref="J192:O192"/>
    <mergeCell ref="P192:R192"/>
    <mergeCell ref="AL190:AL192"/>
    <mergeCell ref="AM190:AM192"/>
    <mergeCell ref="AN190:AN192"/>
    <mergeCell ref="AO190:AO192"/>
    <mergeCell ref="AP190:AP192"/>
    <mergeCell ref="AQ190:AQ192"/>
    <mergeCell ref="AF190:AF192"/>
    <mergeCell ref="AG190:AG192"/>
    <mergeCell ref="AH190:AH192"/>
    <mergeCell ref="AI190:AI192"/>
    <mergeCell ref="AB196:AB198"/>
    <mergeCell ref="AC196:AC198"/>
    <mergeCell ref="AD196:AD198"/>
    <mergeCell ref="AE196:AE198"/>
    <mergeCell ref="S195:V195"/>
    <mergeCell ref="W195:Y195"/>
    <mergeCell ref="A196:A198"/>
    <mergeCell ref="B196:M196"/>
    <mergeCell ref="N196:S196"/>
    <mergeCell ref="T196:Y196"/>
    <mergeCell ref="S198:V198"/>
    <mergeCell ref="W198:Y198"/>
    <mergeCell ref="AN193:AN195"/>
    <mergeCell ref="AO193:AO195"/>
    <mergeCell ref="AP193:AP195"/>
    <mergeCell ref="AQ193:AQ195"/>
    <mergeCell ref="AR193:AR195"/>
    <mergeCell ref="B194:F194"/>
    <mergeCell ref="G194:K194"/>
    <mergeCell ref="L194:O194"/>
    <mergeCell ref="P194:S194"/>
    <mergeCell ref="T194:Y194"/>
    <mergeCell ref="AH193:AH195"/>
    <mergeCell ref="AI193:AI195"/>
    <mergeCell ref="AJ193:AJ195"/>
    <mergeCell ref="AK193:AK195"/>
    <mergeCell ref="AL193:AL195"/>
    <mergeCell ref="AM193:AM195"/>
    <mergeCell ref="AB193:AB195"/>
    <mergeCell ref="AC193:AC195"/>
    <mergeCell ref="AD193:AD195"/>
    <mergeCell ref="AE193:AE195"/>
    <mergeCell ref="N199:S199"/>
    <mergeCell ref="T199:Y199"/>
    <mergeCell ref="Z199:Z201"/>
    <mergeCell ref="AA199:AA201"/>
    <mergeCell ref="B201:F201"/>
    <mergeCell ref="G201:I201"/>
    <mergeCell ref="J201:O201"/>
    <mergeCell ref="P201:R201"/>
    <mergeCell ref="AR196:AR198"/>
    <mergeCell ref="B197:F197"/>
    <mergeCell ref="G197:K197"/>
    <mergeCell ref="L197:O197"/>
    <mergeCell ref="P197:S197"/>
    <mergeCell ref="T197:Y197"/>
    <mergeCell ref="B198:F198"/>
    <mergeCell ref="G198:I198"/>
    <mergeCell ref="J198:O198"/>
    <mergeCell ref="P198:R198"/>
    <mergeCell ref="AL196:AL198"/>
    <mergeCell ref="AM196:AM198"/>
    <mergeCell ref="AN196:AN198"/>
    <mergeCell ref="AO196:AO198"/>
    <mergeCell ref="AP196:AP198"/>
    <mergeCell ref="AQ196:AQ198"/>
    <mergeCell ref="AF196:AF198"/>
    <mergeCell ref="AG196:AG198"/>
    <mergeCell ref="AH196:AH198"/>
    <mergeCell ref="AI196:AI198"/>
    <mergeCell ref="AJ196:AJ198"/>
    <mergeCell ref="AK196:AK198"/>
    <mergeCell ref="Z196:Z198"/>
    <mergeCell ref="AA196:AA198"/>
    <mergeCell ref="S201:V201"/>
    <mergeCell ref="W201:Y201"/>
    <mergeCell ref="A202:A204"/>
    <mergeCell ref="B202:M202"/>
    <mergeCell ref="N202:S202"/>
    <mergeCell ref="T202:Y202"/>
    <mergeCell ref="S204:V204"/>
    <mergeCell ref="W204:Y204"/>
    <mergeCell ref="AN199:AN201"/>
    <mergeCell ref="AO199:AO201"/>
    <mergeCell ref="AP199:AP201"/>
    <mergeCell ref="AQ199:AQ201"/>
    <mergeCell ref="AR199:AR201"/>
    <mergeCell ref="B200:F200"/>
    <mergeCell ref="G200:K200"/>
    <mergeCell ref="L200:O200"/>
    <mergeCell ref="P200:S200"/>
    <mergeCell ref="T200:Y200"/>
    <mergeCell ref="AH199:AH201"/>
    <mergeCell ref="AI199:AI201"/>
    <mergeCell ref="AJ199:AJ201"/>
    <mergeCell ref="AK199:AK201"/>
    <mergeCell ref="AL199:AL201"/>
    <mergeCell ref="AM199:AM201"/>
    <mergeCell ref="AB199:AB201"/>
    <mergeCell ref="AC199:AC201"/>
    <mergeCell ref="AD199:AD201"/>
    <mergeCell ref="AE199:AE201"/>
    <mergeCell ref="AF199:AF201"/>
    <mergeCell ref="AG199:AG201"/>
    <mergeCell ref="A199:A201"/>
    <mergeCell ref="B199:M199"/>
    <mergeCell ref="AR202:AR204"/>
    <mergeCell ref="B203:F203"/>
    <mergeCell ref="G203:K203"/>
    <mergeCell ref="L203:O203"/>
    <mergeCell ref="P203:S203"/>
    <mergeCell ref="T203:Y203"/>
    <mergeCell ref="B204:F204"/>
    <mergeCell ref="G204:I204"/>
    <mergeCell ref="J204:O204"/>
    <mergeCell ref="P204:R204"/>
    <mergeCell ref="AL202:AL204"/>
    <mergeCell ref="AM202:AM204"/>
    <mergeCell ref="AN202:AN204"/>
    <mergeCell ref="AO202:AO204"/>
    <mergeCell ref="AP202:AP204"/>
    <mergeCell ref="AQ202:AQ204"/>
    <mergeCell ref="AF202:AF204"/>
    <mergeCell ref="AG202:AG204"/>
    <mergeCell ref="AH202:AH204"/>
    <mergeCell ref="AI202:AI204"/>
    <mergeCell ref="AJ202:AJ204"/>
    <mergeCell ref="AK202:AK204"/>
    <mergeCell ref="Z202:Z204"/>
    <mergeCell ref="AA202:AA204"/>
    <mergeCell ref="AB202:AB204"/>
    <mergeCell ref="AC202:AC204"/>
    <mergeCell ref="AD202:AD204"/>
    <mergeCell ref="AE202:AE204"/>
    <mergeCell ref="AO205:AO207"/>
    <mergeCell ref="AP205:AP207"/>
    <mergeCell ref="AQ205:AQ207"/>
    <mergeCell ref="AR205:AR207"/>
    <mergeCell ref="B206:F206"/>
    <mergeCell ref="G206:K206"/>
    <mergeCell ref="L206:O206"/>
    <mergeCell ref="P206:S206"/>
    <mergeCell ref="T206:Y206"/>
    <mergeCell ref="AH205:AH207"/>
    <mergeCell ref="AI205:AI207"/>
    <mergeCell ref="AJ205:AJ207"/>
    <mergeCell ref="AK205:AK207"/>
    <mergeCell ref="AL205:AL207"/>
    <mergeCell ref="AM205:AM207"/>
    <mergeCell ref="AB205:AB207"/>
    <mergeCell ref="AC205:AC207"/>
    <mergeCell ref="AD205:AD207"/>
    <mergeCell ref="AE205:AE207"/>
    <mergeCell ref="AF205:AF207"/>
    <mergeCell ref="AG205:AG207"/>
    <mergeCell ref="B205:M205"/>
    <mergeCell ref="N205:S205"/>
    <mergeCell ref="T205:Y205"/>
    <mergeCell ref="Z205:Z207"/>
    <mergeCell ref="AA205:AA207"/>
    <mergeCell ref="B207:F207"/>
    <mergeCell ref="G207:I207"/>
    <mergeCell ref="J207:O207"/>
    <mergeCell ref="P207:R207"/>
    <mergeCell ref="AJ208:AJ210"/>
    <mergeCell ref="AK208:AK210"/>
    <mergeCell ref="Z208:Z210"/>
    <mergeCell ref="AA208:AA210"/>
    <mergeCell ref="AB208:AB210"/>
    <mergeCell ref="AC208:AC210"/>
    <mergeCell ref="AD208:AD210"/>
    <mergeCell ref="AE208:AE210"/>
    <mergeCell ref="S207:V207"/>
    <mergeCell ref="W207:Y207"/>
    <mergeCell ref="A208:A210"/>
    <mergeCell ref="B208:M208"/>
    <mergeCell ref="N208:S208"/>
    <mergeCell ref="T208:Y208"/>
    <mergeCell ref="S210:V210"/>
    <mergeCell ref="W210:Y210"/>
    <mergeCell ref="AN205:AN207"/>
    <mergeCell ref="A205:A207"/>
    <mergeCell ref="AF211:AF213"/>
    <mergeCell ref="AG211:AG213"/>
    <mergeCell ref="A211:A213"/>
    <mergeCell ref="B211:M211"/>
    <mergeCell ref="N211:S211"/>
    <mergeCell ref="T211:Y211"/>
    <mergeCell ref="Z211:Z213"/>
    <mergeCell ref="AA211:AA213"/>
    <mergeCell ref="B213:F213"/>
    <mergeCell ref="G213:I213"/>
    <mergeCell ref="J213:O213"/>
    <mergeCell ref="P213:R213"/>
    <mergeCell ref="AR208:AR210"/>
    <mergeCell ref="B209:F209"/>
    <mergeCell ref="G209:K209"/>
    <mergeCell ref="L209:O209"/>
    <mergeCell ref="P209:S209"/>
    <mergeCell ref="T209:Y209"/>
    <mergeCell ref="B210:F210"/>
    <mergeCell ref="G210:I210"/>
    <mergeCell ref="J210:O210"/>
    <mergeCell ref="P210:R210"/>
    <mergeCell ref="AL208:AL210"/>
    <mergeCell ref="AM208:AM210"/>
    <mergeCell ref="AN208:AN210"/>
    <mergeCell ref="AO208:AO210"/>
    <mergeCell ref="AP208:AP210"/>
    <mergeCell ref="AQ208:AQ210"/>
    <mergeCell ref="AF208:AF210"/>
    <mergeCell ref="AG208:AG210"/>
    <mergeCell ref="AH208:AH210"/>
    <mergeCell ref="AI208:AI210"/>
    <mergeCell ref="AB214:AB216"/>
    <mergeCell ref="AC214:AC216"/>
    <mergeCell ref="AD214:AD216"/>
    <mergeCell ref="AE214:AE216"/>
    <mergeCell ref="S213:V213"/>
    <mergeCell ref="W213:Y213"/>
    <mergeCell ref="A214:A216"/>
    <mergeCell ref="B214:M214"/>
    <mergeCell ref="N214:S214"/>
    <mergeCell ref="T214:Y214"/>
    <mergeCell ref="S216:V216"/>
    <mergeCell ref="W216:Y216"/>
    <mergeCell ref="AN211:AN213"/>
    <mergeCell ref="AO211:AO213"/>
    <mergeCell ref="AP211:AP213"/>
    <mergeCell ref="AQ211:AQ213"/>
    <mergeCell ref="AR211:AR213"/>
    <mergeCell ref="B212:F212"/>
    <mergeCell ref="G212:K212"/>
    <mergeCell ref="L212:O212"/>
    <mergeCell ref="P212:S212"/>
    <mergeCell ref="T212:Y212"/>
    <mergeCell ref="AH211:AH213"/>
    <mergeCell ref="AI211:AI213"/>
    <mergeCell ref="AJ211:AJ213"/>
    <mergeCell ref="AK211:AK213"/>
    <mergeCell ref="AL211:AL213"/>
    <mergeCell ref="AM211:AM213"/>
    <mergeCell ref="AB211:AB213"/>
    <mergeCell ref="AC211:AC213"/>
    <mergeCell ref="AD211:AD213"/>
    <mergeCell ref="AE211:AE213"/>
    <mergeCell ref="N217:S217"/>
    <mergeCell ref="T217:Y217"/>
    <mergeCell ref="Z217:Z219"/>
    <mergeCell ref="AA217:AA219"/>
    <mergeCell ref="B219:F219"/>
    <mergeCell ref="G219:I219"/>
    <mergeCell ref="J219:O219"/>
    <mergeCell ref="P219:R219"/>
    <mergeCell ref="AR214:AR216"/>
    <mergeCell ref="B215:F215"/>
    <mergeCell ref="G215:K215"/>
    <mergeCell ref="L215:O215"/>
    <mergeCell ref="P215:S215"/>
    <mergeCell ref="T215:Y215"/>
    <mergeCell ref="B216:F216"/>
    <mergeCell ref="G216:I216"/>
    <mergeCell ref="J216:O216"/>
    <mergeCell ref="P216:R216"/>
    <mergeCell ref="AL214:AL216"/>
    <mergeCell ref="AM214:AM216"/>
    <mergeCell ref="AN214:AN216"/>
    <mergeCell ref="AO214:AO216"/>
    <mergeCell ref="AP214:AP216"/>
    <mergeCell ref="AQ214:AQ216"/>
    <mergeCell ref="AF214:AF216"/>
    <mergeCell ref="AG214:AG216"/>
    <mergeCell ref="AH214:AH216"/>
    <mergeCell ref="AI214:AI216"/>
    <mergeCell ref="AJ214:AJ216"/>
    <mergeCell ref="AK214:AK216"/>
    <mergeCell ref="Z214:Z216"/>
    <mergeCell ref="AA214:AA216"/>
    <mergeCell ref="S219:V219"/>
    <mergeCell ref="W219:Y219"/>
    <mergeCell ref="A220:A222"/>
    <mergeCell ref="B220:M220"/>
    <mergeCell ref="N220:S220"/>
    <mergeCell ref="T220:Y220"/>
    <mergeCell ref="S222:V222"/>
    <mergeCell ref="W222:Y222"/>
    <mergeCell ref="AN217:AN219"/>
    <mergeCell ref="AO217:AO219"/>
    <mergeCell ref="AP217:AP219"/>
    <mergeCell ref="AQ217:AQ219"/>
    <mergeCell ref="AR217:AR219"/>
    <mergeCell ref="B218:F218"/>
    <mergeCell ref="G218:K218"/>
    <mergeCell ref="L218:O218"/>
    <mergeCell ref="P218:S218"/>
    <mergeCell ref="T218:Y218"/>
    <mergeCell ref="AH217:AH219"/>
    <mergeCell ref="AI217:AI219"/>
    <mergeCell ref="AJ217:AJ219"/>
    <mergeCell ref="AK217:AK219"/>
    <mergeCell ref="AL217:AL219"/>
    <mergeCell ref="AM217:AM219"/>
    <mergeCell ref="AB217:AB219"/>
    <mergeCell ref="AC217:AC219"/>
    <mergeCell ref="AD217:AD219"/>
    <mergeCell ref="AE217:AE219"/>
    <mergeCell ref="AF217:AF219"/>
    <mergeCell ref="AG217:AG219"/>
    <mergeCell ref="A217:A219"/>
    <mergeCell ref="B217:M217"/>
    <mergeCell ref="AR220:AR222"/>
    <mergeCell ref="B221:F221"/>
    <mergeCell ref="G221:K221"/>
    <mergeCell ref="L221:O221"/>
    <mergeCell ref="P221:S221"/>
    <mergeCell ref="T221:Y221"/>
    <mergeCell ref="B222:F222"/>
    <mergeCell ref="G222:I222"/>
    <mergeCell ref="J222:O222"/>
    <mergeCell ref="P222:R222"/>
    <mergeCell ref="AL220:AL222"/>
    <mergeCell ref="AM220:AM222"/>
    <mergeCell ref="AN220:AN222"/>
    <mergeCell ref="AO220:AO222"/>
    <mergeCell ref="AP220:AP222"/>
    <mergeCell ref="AQ220:AQ222"/>
    <mergeCell ref="AF220:AF222"/>
    <mergeCell ref="AG220:AG222"/>
    <mergeCell ref="AH220:AH222"/>
    <mergeCell ref="AI220:AI222"/>
    <mergeCell ref="AJ220:AJ222"/>
    <mergeCell ref="AK220:AK222"/>
    <mergeCell ref="Z220:Z222"/>
    <mergeCell ref="AA220:AA222"/>
    <mergeCell ref="AB220:AB222"/>
    <mergeCell ref="AC220:AC222"/>
    <mergeCell ref="AD220:AD222"/>
    <mergeCell ref="AE220:AE222"/>
    <mergeCell ref="AQ223:AQ225"/>
    <mergeCell ref="AR223:AR225"/>
    <mergeCell ref="B224:F224"/>
    <mergeCell ref="G224:K224"/>
    <mergeCell ref="L224:O224"/>
    <mergeCell ref="P224:S224"/>
    <mergeCell ref="T224:Y224"/>
    <mergeCell ref="AH223:AH225"/>
    <mergeCell ref="AI223:AI225"/>
    <mergeCell ref="AJ223:AJ225"/>
    <mergeCell ref="AK223:AK225"/>
    <mergeCell ref="AL223:AL225"/>
    <mergeCell ref="AM223:AM225"/>
    <mergeCell ref="AB223:AB225"/>
    <mergeCell ref="AC223:AC225"/>
    <mergeCell ref="AD223:AD225"/>
    <mergeCell ref="AE223:AE225"/>
    <mergeCell ref="AF223:AF225"/>
    <mergeCell ref="AG223:AG225"/>
    <mergeCell ref="B223:M223"/>
    <mergeCell ref="N223:S223"/>
    <mergeCell ref="T223:Y223"/>
    <mergeCell ref="Z223:Z225"/>
    <mergeCell ref="AA223:AA225"/>
    <mergeCell ref="B225:F225"/>
    <mergeCell ref="G225:I225"/>
    <mergeCell ref="J225:O225"/>
    <mergeCell ref="P225:R225"/>
    <mergeCell ref="Z226:Z228"/>
    <mergeCell ref="AA226:AA228"/>
    <mergeCell ref="AB226:AB228"/>
    <mergeCell ref="AC226:AC228"/>
    <mergeCell ref="AD226:AD228"/>
    <mergeCell ref="AE226:AE228"/>
    <mergeCell ref="S225:V225"/>
    <mergeCell ref="W225:Y225"/>
    <mergeCell ref="A226:A228"/>
    <mergeCell ref="B226:M226"/>
    <mergeCell ref="N226:S226"/>
    <mergeCell ref="T226:Y226"/>
    <mergeCell ref="S228:V228"/>
    <mergeCell ref="W228:Y228"/>
    <mergeCell ref="AN223:AN225"/>
    <mergeCell ref="AO223:AO225"/>
    <mergeCell ref="AP223:AP225"/>
    <mergeCell ref="A223:A225"/>
    <mergeCell ref="A229:A231"/>
    <mergeCell ref="B229:M229"/>
    <mergeCell ref="N229:S229"/>
    <mergeCell ref="T229:Y229"/>
    <mergeCell ref="Z229:Z231"/>
    <mergeCell ref="AA229:AA231"/>
    <mergeCell ref="B231:F231"/>
    <mergeCell ref="G231:I231"/>
    <mergeCell ref="J231:O231"/>
    <mergeCell ref="P231:R231"/>
    <mergeCell ref="AR226:AR228"/>
    <mergeCell ref="B227:F227"/>
    <mergeCell ref="G227:K227"/>
    <mergeCell ref="L227:O227"/>
    <mergeCell ref="P227:S227"/>
    <mergeCell ref="T227:Y227"/>
    <mergeCell ref="B228:F228"/>
    <mergeCell ref="G228:I228"/>
    <mergeCell ref="J228:O228"/>
    <mergeCell ref="P228:R228"/>
    <mergeCell ref="AL226:AL228"/>
    <mergeCell ref="AM226:AM228"/>
    <mergeCell ref="AN226:AN228"/>
    <mergeCell ref="AO226:AO228"/>
    <mergeCell ref="AP226:AP228"/>
    <mergeCell ref="AQ226:AQ228"/>
    <mergeCell ref="AF226:AF228"/>
    <mergeCell ref="AG226:AG228"/>
    <mergeCell ref="AH226:AH228"/>
    <mergeCell ref="AI226:AI228"/>
    <mergeCell ref="AJ226:AJ228"/>
    <mergeCell ref="AK226:AK228"/>
    <mergeCell ref="AQ229:AQ231"/>
    <mergeCell ref="AR229:AR231"/>
    <mergeCell ref="B230:F230"/>
    <mergeCell ref="G230:K230"/>
    <mergeCell ref="L230:O230"/>
    <mergeCell ref="P230:S230"/>
    <mergeCell ref="T230:Y230"/>
    <mergeCell ref="AH229:AH231"/>
    <mergeCell ref="AI229:AI231"/>
    <mergeCell ref="AJ229:AJ231"/>
    <mergeCell ref="AK229:AK231"/>
    <mergeCell ref="AL229:AL231"/>
    <mergeCell ref="AM229:AM231"/>
    <mergeCell ref="AB229:AB231"/>
    <mergeCell ref="AC229:AC231"/>
    <mergeCell ref="AD229:AD231"/>
    <mergeCell ref="AE229:AE231"/>
    <mergeCell ref="AF229:AF231"/>
    <mergeCell ref="AG229:AG231"/>
    <mergeCell ref="B236:Y236"/>
    <mergeCell ref="B237:Y237"/>
    <mergeCell ref="B238:N238"/>
    <mergeCell ref="O238:Y238"/>
    <mergeCell ref="B239:Y239"/>
    <mergeCell ref="B240:M240"/>
    <mergeCell ref="N240:S240"/>
    <mergeCell ref="T240:Y240"/>
    <mergeCell ref="S231:V231"/>
    <mergeCell ref="W231:Y231"/>
    <mergeCell ref="B232:Y232"/>
    <mergeCell ref="B233:Y233"/>
    <mergeCell ref="B234:Y234"/>
    <mergeCell ref="B235:Y235"/>
    <mergeCell ref="AN229:AN231"/>
    <mergeCell ref="AO229:AO231"/>
    <mergeCell ref="AP229:AP231"/>
    <mergeCell ref="P243:S243"/>
    <mergeCell ref="T243:Y243"/>
    <mergeCell ref="B244:F244"/>
    <mergeCell ref="G244:I244"/>
    <mergeCell ref="J244:O244"/>
    <mergeCell ref="P244:R244"/>
    <mergeCell ref="S244:V244"/>
    <mergeCell ref="W244:Y244"/>
    <mergeCell ref="B241:F241"/>
    <mergeCell ref="G241:K241"/>
    <mergeCell ref="L241:Y241"/>
    <mergeCell ref="A242:A244"/>
    <mergeCell ref="B242:M242"/>
    <mergeCell ref="N242:S242"/>
    <mergeCell ref="T242:Y242"/>
    <mergeCell ref="B243:F243"/>
    <mergeCell ref="G243:K243"/>
    <mergeCell ref="L243:O243"/>
    <mergeCell ref="G249:K249"/>
    <mergeCell ref="L249:O249"/>
    <mergeCell ref="P249:S249"/>
    <mergeCell ref="T249:Y249"/>
    <mergeCell ref="B250:F250"/>
    <mergeCell ref="G250:I250"/>
    <mergeCell ref="J250:O250"/>
    <mergeCell ref="P250:R250"/>
    <mergeCell ref="S250:V250"/>
    <mergeCell ref="W250:Y250"/>
    <mergeCell ref="G247:I247"/>
    <mergeCell ref="J247:O247"/>
    <mergeCell ref="P247:R247"/>
    <mergeCell ref="S247:V247"/>
    <mergeCell ref="W247:Y247"/>
    <mergeCell ref="A248:A250"/>
    <mergeCell ref="B248:M248"/>
    <mergeCell ref="N248:S248"/>
    <mergeCell ref="T248:Y248"/>
    <mergeCell ref="B249:F249"/>
    <mergeCell ref="A245:A247"/>
    <mergeCell ref="B245:M245"/>
    <mergeCell ref="N245:S245"/>
    <mergeCell ref="T245:Y245"/>
    <mergeCell ref="B246:F246"/>
    <mergeCell ref="G246:K246"/>
    <mergeCell ref="L246:O246"/>
    <mergeCell ref="P246:S246"/>
    <mergeCell ref="T246:Y246"/>
    <mergeCell ref="B247:F247"/>
    <mergeCell ref="G255:K255"/>
    <mergeCell ref="L255:O255"/>
    <mergeCell ref="P255:S255"/>
    <mergeCell ref="T255:Y255"/>
    <mergeCell ref="B256:F256"/>
    <mergeCell ref="G256:I256"/>
    <mergeCell ref="J256:O256"/>
    <mergeCell ref="P256:R256"/>
    <mergeCell ref="S256:V256"/>
    <mergeCell ref="W256:Y256"/>
    <mergeCell ref="G253:I253"/>
    <mergeCell ref="J253:O253"/>
    <mergeCell ref="P253:R253"/>
    <mergeCell ref="S253:V253"/>
    <mergeCell ref="W253:Y253"/>
    <mergeCell ref="A254:A256"/>
    <mergeCell ref="B254:M254"/>
    <mergeCell ref="N254:S254"/>
    <mergeCell ref="T254:Y254"/>
    <mergeCell ref="B255:F255"/>
    <mergeCell ref="A251:A253"/>
    <mergeCell ref="B251:M251"/>
    <mergeCell ref="N251:S251"/>
    <mergeCell ref="T251:Y251"/>
    <mergeCell ref="B252:F252"/>
    <mergeCell ref="G252:K252"/>
    <mergeCell ref="L252:O252"/>
    <mergeCell ref="P252:S252"/>
    <mergeCell ref="T252:Y252"/>
    <mergeCell ref="B253:F253"/>
    <mergeCell ref="G261:K261"/>
    <mergeCell ref="L261:O261"/>
    <mergeCell ref="P261:S261"/>
    <mergeCell ref="T261:Y261"/>
    <mergeCell ref="B262:F262"/>
    <mergeCell ref="G262:I262"/>
    <mergeCell ref="J262:O262"/>
    <mergeCell ref="P262:R262"/>
    <mergeCell ref="S262:V262"/>
    <mergeCell ref="W262:Y262"/>
    <mergeCell ref="G259:I259"/>
    <mergeCell ref="J259:O259"/>
    <mergeCell ref="P259:R259"/>
    <mergeCell ref="S259:V259"/>
    <mergeCell ref="W259:Y259"/>
    <mergeCell ref="A260:A262"/>
    <mergeCell ref="B260:M260"/>
    <mergeCell ref="N260:S260"/>
    <mergeCell ref="T260:Y260"/>
    <mergeCell ref="B261:F261"/>
    <mergeCell ref="A257:A259"/>
    <mergeCell ref="B257:M257"/>
    <mergeCell ref="N257:S257"/>
    <mergeCell ref="T257:Y257"/>
    <mergeCell ref="B258:F258"/>
    <mergeCell ref="G258:K258"/>
    <mergeCell ref="L258:O258"/>
    <mergeCell ref="P258:S258"/>
    <mergeCell ref="T258:Y258"/>
    <mergeCell ref="B259:F259"/>
    <mergeCell ref="G267:K267"/>
    <mergeCell ref="L267:O267"/>
    <mergeCell ref="P267:S267"/>
    <mergeCell ref="T267:Y267"/>
    <mergeCell ref="B268:F268"/>
    <mergeCell ref="G268:I268"/>
    <mergeCell ref="J268:O268"/>
    <mergeCell ref="P268:R268"/>
    <mergeCell ref="S268:V268"/>
    <mergeCell ref="W268:Y268"/>
    <mergeCell ref="G265:I265"/>
    <mergeCell ref="J265:O265"/>
    <mergeCell ref="P265:R265"/>
    <mergeCell ref="S265:V265"/>
    <mergeCell ref="W265:Y265"/>
    <mergeCell ref="A266:A268"/>
    <mergeCell ref="B266:M266"/>
    <mergeCell ref="N266:S266"/>
    <mergeCell ref="T266:Y266"/>
    <mergeCell ref="B267:F267"/>
    <mergeCell ref="A263:A265"/>
    <mergeCell ref="B263:M263"/>
    <mergeCell ref="N263:S263"/>
    <mergeCell ref="T263:Y263"/>
    <mergeCell ref="B264:F264"/>
    <mergeCell ref="G264:K264"/>
    <mergeCell ref="L264:O264"/>
    <mergeCell ref="P264:S264"/>
    <mergeCell ref="T264:Y264"/>
    <mergeCell ref="B265:F265"/>
    <mergeCell ref="G273:K273"/>
    <mergeCell ref="L273:O273"/>
    <mergeCell ref="P273:S273"/>
    <mergeCell ref="T273:Y273"/>
    <mergeCell ref="B274:F274"/>
    <mergeCell ref="G274:I274"/>
    <mergeCell ref="J274:O274"/>
    <mergeCell ref="P274:R274"/>
    <mergeCell ref="S274:V274"/>
    <mergeCell ref="W274:Y274"/>
    <mergeCell ref="G271:I271"/>
    <mergeCell ref="J271:O271"/>
    <mergeCell ref="P271:R271"/>
    <mergeCell ref="S271:V271"/>
    <mergeCell ref="W271:Y271"/>
    <mergeCell ref="A272:A274"/>
    <mergeCell ref="B272:M272"/>
    <mergeCell ref="N272:S272"/>
    <mergeCell ref="T272:Y272"/>
    <mergeCell ref="B273:F273"/>
    <mergeCell ref="A269:A271"/>
    <mergeCell ref="B269:M269"/>
    <mergeCell ref="N269:S269"/>
    <mergeCell ref="T269:Y269"/>
    <mergeCell ref="B270:F270"/>
    <mergeCell ref="G270:K270"/>
    <mergeCell ref="L270:O270"/>
    <mergeCell ref="P270:S270"/>
    <mergeCell ref="T270:Y270"/>
    <mergeCell ref="B271:F271"/>
    <mergeCell ref="G279:K279"/>
    <mergeCell ref="L279:O279"/>
    <mergeCell ref="P279:S279"/>
    <mergeCell ref="T279:Y279"/>
    <mergeCell ref="B280:F280"/>
    <mergeCell ref="G280:I280"/>
    <mergeCell ref="J280:O280"/>
    <mergeCell ref="P280:R280"/>
    <mergeCell ref="S280:V280"/>
    <mergeCell ref="W280:Y280"/>
    <mergeCell ref="G277:I277"/>
    <mergeCell ref="J277:O277"/>
    <mergeCell ref="P277:R277"/>
    <mergeCell ref="S277:V277"/>
    <mergeCell ref="W277:Y277"/>
    <mergeCell ref="A278:A280"/>
    <mergeCell ref="B278:M278"/>
    <mergeCell ref="N278:S278"/>
    <mergeCell ref="T278:Y278"/>
    <mergeCell ref="B279:F279"/>
    <mergeCell ref="A275:A277"/>
    <mergeCell ref="B275:M275"/>
    <mergeCell ref="N275:S275"/>
    <mergeCell ref="T275:Y275"/>
    <mergeCell ref="B276:F276"/>
    <mergeCell ref="G276:K276"/>
    <mergeCell ref="L276:O276"/>
    <mergeCell ref="P276:S276"/>
    <mergeCell ref="T276:Y276"/>
    <mergeCell ref="B277:F277"/>
    <mergeCell ref="G285:K285"/>
    <mergeCell ref="L285:O285"/>
    <mergeCell ref="P285:S285"/>
    <mergeCell ref="T285:Y285"/>
    <mergeCell ref="B286:F286"/>
    <mergeCell ref="G286:I286"/>
    <mergeCell ref="J286:O286"/>
    <mergeCell ref="P286:R286"/>
    <mergeCell ref="S286:V286"/>
    <mergeCell ref="W286:Y286"/>
    <mergeCell ref="G283:I283"/>
    <mergeCell ref="J283:O283"/>
    <mergeCell ref="P283:R283"/>
    <mergeCell ref="S283:V283"/>
    <mergeCell ref="W283:Y283"/>
    <mergeCell ref="A284:A286"/>
    <mergeCell ref="B284:M284"/>
    <mergeCell ref="N284:S284"/>
    <mergeCell ref="T284:Y284"/>
    <mergeCell ref="B285:F285"/>
    <mergeCell ref="A281:A283"/>
    <mergeCell ref="B281:M281"/>
    <mergeCell ref="N281:S281"/>
    <mergeCell ref="T281:Y281"/>
    <mergeCell ref="B282:F282"/>
    <mergeCell ref="G282:K282"/>
    <mergeCell ref="L282:O282"/>
    <mergeCell ref="P282:S282"/>
    <mergeCell ref="T282:Y282"/>
    <mergeCell ref="B283:F283"/>
    <mergeCell ref="B291:Y291"/>
    <mergeCell ref="B292:Y292"/>
    <mergeCell ref="B293:Y293"/>
    <mergeCell ref="B294:Y294"/>
    <mergeCell ref="B295:Y295"/>
    <mergeCell ref="B296:N296"/>
    <mergeCell ref="O296:Y296"/>
    <mergeCell ref="G289:I289"/>
    <mergeCell ref="J289:O289"/>
    <mergeCell ref="P289:R289"/>
    <mergeCell ref="S289:V289"/>
    <mergeCell ref="W289:Y289"/>
    <mergeCell ref="B290:Y290"/>
    <mergeCell ref="A287:A289"/>
    <mergeCell ref="B287:M287"/>
    <mergeCell ref="N287:S287"/>
    <mergeCell ref="T287:Y287"/>
    <mergeCell ref="B288:F288"/>
    <mergeCell ref="G288:K288"/>
    <mergeCell ref="L288:O288"/>
    <mergeCell ref="P288:S288"/>
    <mergeCell ref="T288:Y288"/>
    <mergeCell ref="B289:F289"/>
    <mergeCell ref="B311:Y311"/>
    <mergeCell ref="C313:Y313"/>
    <mergeCell ref="C315:Y315"/>
    <mergeCell ref="C317:Y317"/>
    <mergeCell ref="C319:Y319"/>
    <mergeCell ref="C321:Y321"/>
    <mergeCell ref="B302:G304"/>
    <mergeCell ref="H302:N304"/>
    <mergeCell ref="O302:T304"/>
    <mergeCell ref="U302:Y304"/>
    <mergeCell ref="B306:Y306"/>
    <mergeCell ref="C308:Y309"/>
    <mergeCell ref="B297:Y297"/>
    <mergeCell ref="C299:Y299"/>
    <mergeCell ref="B301:G301"/>
    <mergeCell ref="H301:N301"/>
    <mergeCell ref="O301:T301"/>
    <mergeCell ref="U301:Y301"/>
    <mergeCell ref="C333:Y333"/>
    <mergeCell ref="C335:Y335"/>
    <mergeCell ref="C339:Y339"/>
    <mergeCell ref="B341:Y341"/>
    <mergeCell ref="C322:Y322"/>
    <mergeCell ref="C323:Y323"/>
    <mergeCell ref="C325:Y325"/>
    <mergeCell ref="C327:Y327"/>
    <mergeCell ref="C329:Y329"/>
    <mergeCell ref="C331:Y331"/>
    <mergeCell ref="C337:Y337"/>
    <mergeCell ref="F343:M343"/>
    <mergeCell ref="D343:E343"/>
    <mergeCell ref="B343:C343"/>
    <mergeCell ref="N343:O343"/>
    <mergeCell ref="P343:Q343"/>
    <mergeCell ref="R343:Y343"/>
    <mergeCell ref="B354:N354"/>
    <mergeCell ref="O354:Y354"/>
    <mergeCell ref="B347:Y347"/>
    <mergeCell ref="B348:G348"/>
    <mergeCell ref="H348:M348"/>
    <mergeCell ref="N348:S348"/>
    <mergeCell ref="T348:Y348"/>
    <mergeCell ref="B349:C349"/>
    <mergeCell ref="H349:I349"/>
    <mergeCell ref="N349:O349"/>
    <mergeCell ref="T349:U349"/>
    <mergeCell ref="B344:C344"/>
    <mergeCell ref="D345:E345"/>
    <mergeCell ref="F344:M344"/>
    <mergeCell ref="N344:O344"/>
    <mergeCell ref="P345:Q345"/>
    <mergeCell ref="R344:Y344"/>
    <mergeCell ref="B346:Y346"/>
    <mergeCell ref="N345:O345"/>
    <mergeCell ref="B345:C345"/>
    <mergeCell ref="R345:Y345"/>
    <mergeCell ref="F345:M345"/>
    <mergeCell ref="D344:E344"/>
    <mergeCell ref="P344:Q344"/>
    <mergeCell ref="AD242:AD244"/>
    <mergeCell ref="AE242:AE244"/>
    <mergeCell ref="AF242:AF244"/>
    <mergeCell ref="AG242:AG244"/>
    <mergeCell ref="AH242:AH244"/>
    <mergeCell ref="AI242:AI244"/>
    <mergeCell ref="AJ242:AJ244"/>
    <mergeCell ref="AK242:AK244"/>
    <mergeCell ref="AL242:AL244"/>
    <mergeCell ref="AM242:AM244"/>
    <mergeCell ref="AN242:AN244"/>
    <mergeCell ref="AO242:AO244"/>
    <mergeCell ref="AP242:AP244"/>
    <mergeCell ref="AQ242:AQ244"/>
    <mergeCell ref="AR242:AR244"/>
    <mergeCell ref="AD245:AD247"/>
    <mergeCell ref="AE245:AE247"/>
    <mergeCell ref="AF245:AF247"/>
    <mergeCell ref="AG245:AG247"/>
    <mergeCell ref="AH245:AH247"/>
    <mergeCell ref="AI245:AI247"/>
    <mergeCell ref="AJ245:AJ247"/>
    <mergeCell ref="AK245:AK247"/>
    <mergeCell ref="AL245:AL247"/>
    <mergeCell ref="AM245:AM247"/>
    <mergeCell ref="AN245:AN247"/>
    <mergeCell ref="AO245:AO247"/>
    <mergeCell ref="AP245:AP247"/>
    <mergeCell ref="AQ245:AQ247"/>
    <mergeCell ref="AR245:AR247"/>
    <mergeCell ref="AD248:AD250"/>
    <mergeCell ref="AE248:AE250"/>
    <mergeCell ref="AF248:AF250"/>
    <mergeCell ref="AG248:AG250"/>
    <mergeCell ref="AH248:AH250"/>
    <mergeCell ref="AI248:AI250"/>
    <mergeCell ref="AJ248:AJ250"/>
    <mergeCell ref="AK248:AK250"/>
    <mergeCell ref="AL248:AL250"/>
    <mergeCell ref="AM248:AM250"/>
    <mergeCell ref="AN248:AN250"/>
    <mergeCell ref="AO248:AO250"/>
    <mergeCell ref="AP248:AP250"/>
    <mergeCell ref="AQ248:AQ250"/>
    <mergeCell ref="AR248:AR250"/>
    <mergeCell ref="AD251:AD253"/>
    <mergeCell ref="AE251:AE253"/>
    <mergeCell ref="AF251:AF253"/>
    <mergeCell ref="AG251:AG253"/>
    <mergeCell ref="AH251:AH253"/>
    <mergeCell ref="AI251:AI253"/>
    <mergeCell ref="AJ251:AJ253"/>
    <mergeCell ref="AK251:AK253"/>
    <mergeCell ref="AL251:AL253"/>
    <mergeCell ref="AM251:AM253"/>
    <mergeCell ref="AN251:AN253"/>
    <mergeCell ref="AO251:AO253"/>
    <mergeCell ref="AP251:AP253"/>
    <mergeCell ref="AQ251:AQ253"/>
    <mergeCell ref="AR251:AR253"/>
    <mergeCell ref="AD254:AD256"/>
    <mergeCell ref="AE254:AE256"/>
    <mergeCell ref="AF254:AF256"/>
    <mergeCell ref="AG254:AG256"/>
    <mergeCell ref="AH254:AH256"/>
    <mergeCell ref="AI254:AI256"/>
    <mergeCell ref="AJ254:AJ256"/>
    <mergeCell ref="AK254:AK256"/>
    <mergeCell ref="AL254:AL256"/>
    <mergeCell ref="AM254:AM256"/>
    <mergeCell ref="AN254:AN256"/>
    <mergeCell ref="AO254:AO256"/>
    <mergeCell ref="AP254:AP256"/>
    <mergeCell ref="AQ254:AQ256"/>
    <mergeCell ref="AR254:AR256"/>
    <mergeCell ref="AD257:AD259"/>
    <mergeCell ref="AE257:AE259"/>
    <mergeCell ref="AF257:AF259"/>
    <mergeCell ref="AG257:AG259"/>
    <mergeCell ref="AH257:AH259"/>
    <mergeCell ref="AI257:AI259"/>
    <mergeCell ref="AJ257:AJ259"/>
    <mergeCell ref="AK257:AK259"/>
    <mergeCell ref="AL257:AL259"/>
    <mergeCell ref="AM257:AM259"/>
    <mergeCell ref="AN257:AN259"/>
    <mergeCell ref="AO257:AO259"/>
    <mergeCell ref="AP257:AP259"/>
    <mergeCell ref="AQ257:AQ259"/>
    <mergeCell ref="AR257:AR259"/>
    <mergeCell ref="AD260:AD262"/>
    <mergeCell ref="AE260:AE262"/>
    <mergeCell ref="AF260:AF262"/>
    <mergeCell ref="AG260:AG262"/>
    <mergeCell ref="AH260:AH262"/>
    <mergeCell ref="AI260:AI262"/>
    <mergeCell ref="AJ260:AJ262"/>
    <mergeCell ref="AK260:AK262"/>
    <mergeCell ref="AL260:AL262"/>
    <mergeCell ref="AM260:AM262"/>
    <mergeCell ref="AN260:AN262"/>
    <mergeCell ref="AO260:AO262"/>
    <mergeCell ref="AP260:AP262"/>
    <mergeCell ref="AQ260:AQ262"/>
    <mergeCell ref="AR260:AR262"/>
    <mergeCell ref="AD263:AD265"/>
    <mergeCell ref="AE263:AE265"/>
    <mergeCell ref="AF263:AF265"/>
    <mergeCell ref="AG263:AG265"/>
    <mergeCell ref="AH263:AH265"/>
    <mergeCell ref="AI263:AI265"/>
    <mergeCell ref="AJ263:AJ265"/>
    <mergeCell ref="AK263:AK265"/>
    <mergeCell ref="AL263:AL265"/>
    <mergeCell ref="AM263:AM265"/>
    <mergeCell ref="AN263:AN265"/>
    <mergeCell ref="AO263:AO265"/>
    <mergeCell ref="AP263:AP265"/>
    <mergeCell ref="AQ263:AQ265"/>
    <mergeCell ref="AR263:AR265"/>
    <mergeCell ref="AD266:AD268"/>
    <mergeCell ref="AE266:AE268"/>
    <mergeCell ref="AF266:AF268"/>
    <mergeCell ref="AG266:AG268"/>
    <mergeCell ref="AH266:AH268"/>
    <mergeCell ref="AI266:AI268"/>
    <mergeCell ref="AJ266:AJ268"/>
    <mergeCell ref="AK266:AK268"/>
    <mergeCell ref="AL266:AL268"/>
    <mergeCell ref="AM266:AM268"/>
    <mergeCell ref="AN266:AN268"/>
    <mergeCell ref="AO266:AO268"/>
    <mergeCell ref="AP266:AP268"/>
    <mergeCell ref="AQ266:AQ268"/>
    <mergeCell ref="AR266:AR268"/>
    <mergeCell ref="AD269:AD271"/>
    <mergeCell ref="AE269:AE271"/>
    <mergeCell ref="AF269:AF271"/>
    <mergeCell ref="AG269:AG271"/>
    <mergeCell ref="AH269:AH271"/>
    <mergeCell ref="AI269:AI271"/>
    <mergeCell ref="AJ269:AJ271"/>
    <mergeCell ref="AK269:AK271"/>
    <mergeCell ref="AL269:AL271"/>
    <mergeCell ref="AM269:AM271"/>
    <mergeCell ref="AN269:AN271"/>
    <mergeCell ref="AO269:AO271"/>
    <mergeCell ref="AP269:AP271"/>
    <mergeCell ref="AQ269:AQ271"/>
    <mergeCell ref="AR269:AR271"/>
    <mergeCell ref="AD272:AD274"/>
    <mergeCell ref="AE272:AE274"/>
    <mergeCell ref="AF272:AF274"/>
    <mergeCell ref="AG272:AG274"/>
    <mergeCell ref="AH272:AH274"/>
    <mergeCell ref="AI272:AI274"/>
    <mergeCell ref="AJ272:AJ274"/>
    <mergeCell ref="AK272:AK274"/>
    <mergeCell ref="AL272:AL274"/>
    <mergeCell ref="AM272:AM274"/>
    <mergeCell ref="AN272:AN274"/>
    <mergeCell ref="AO272:AO274"/>
    <mergeCell ref="AP272:AP274"/>
    <mergeCell ref="AQ272:AQ274"/>
    <mergeCell ref="AR272:AR274"/>
    <mergeCell ref="AD275:AD277"/>
    <mergeCell ref="AE275:AE277"/>
    <mergeCell ref="AF275:AF277"/>
    <mergeCell ref="AG275:AG277"/>
    <mergeCell ref="AH275:AH277"/>
    <mergeCell ref="AI275:AI277"/>
    <mergeCell ref="AJ275:AJ277"/>
    <mergeCell ref="AK275:AK277"/>
    <mergeCell ref="AL275:AL277"/>
    <mergeCell ref="AM275:AM277"/>
    <mergeCell ref="AN275:AN277"/>
    <mergeCell ref="AO275:AO277"/>
    <mergeCell ref="AP275:AP277"/>
    <mergeCell ref="AQ275:AQ277"/>
    <mergeCell ref="AR275:AR277"/>
    <mergeCell ref="AD278:AD280"/>
    <mergeCell ref="AE278:AE280"/>
    <mergeCell ref="AF278:AF280"/>
    <mergeCell ref="AG278:AG280"/>
    <mergeCell ref="AH278:AH280"/>
    <mergeCell ref="AI278:AI280"/>
    <mergeCell ref="AJ278:AJ280"/>
    <mergeCell ref="AK278:AK280"/>
    <mergeCell ref="AL278:AL280"/>
    <mergeCell ref="AM278:AM280"/>
    <mergeCell ref="AN278:AN280"/>
    <mergeCell ref="AO278:AO280"/>
    <mergeCell ref="AP278:AP280"/>
    <mergeCell ref="AQ278:AQ280"/>
    <mergeCell ref="AR278:AR280"/>
    <mergeCell ref="AD281:AD283"/>
    <mergeCell ref="AE281:AE283"/>
    <mergeCell ref="AF281:AF283"/>
    <mergeCell ref="AG281:AG283"/>
    <mergeCell ref="AH281:AH283"/>
    <mergeCell ref="AI281:AI283"/>
    <mergeCell ref="AJ281:AJ283"/>
    <mergeCell ref="AK281:AK283"/>
    <mergeCell ref="AL281:AL283"/>
    <mergeCell ref="AM281:AM283"/>
    <mergeCell ref="AN281:AN283"/>
    <mergeCell ref="AO281:AO283"/>
    <mergeCell ref="AP281:AP283"/>
    <mergeCell ref="AQ281:AQ283"/>
    <mergeCell ref="AR281:AR283"/>
    <mergeCell ref="AD284:AD286"/>
    <mergeCell ref="AE284:AE286"/>
    <mergeCell ref="AF284:AF286"/>
    <mergeCell ref="AG284:AG286"/>
    <mergeCell ref="AH284:AH286"/>
    <mergeCell ref="AI284:AI286"/>
    <mergeCell ref="AJ284:AJ286"/>
    <mergeCell ref="AK284:AK286"/>
    <mergeCell ref="AL284:AL286"/>
    <mergeCell ref="AM284:AM286"/>
    <mergeCell ref="AN284:AN286"/>
    <mergeCell ref="AO284:AO286"/>
    <mergeCell ref="AP284:AP286"/>
    <mergeCell ref="AQ284:AQ286"/>
    <mergeCell ref="AR284:AR286"/>
    <mergeCell ref="AD287:AD289"/>
    <mergeCell ref="AE287:AE289"/>
    <mergeCell ref="AF287:AF289"/>
    <mergeCell ref="AG287:AG289"/>
    <mergeCell ref="AH287:AH289"/>
    <mergeCell ref="AI287:AI289"/>
    <mergeCell ref="AJ287:AJ289"/>
    <mergeCell ref="AK287:AK289"/>
    <mergeCell ref="AL287:AL289"/>
    <mergeCell ref="AM287:AM289"/>
    <mergeCell ref="AN287:AN289"/>
    <mergeCell ref="AO287:AO289"/>
    <mergeCell ref="AP287:AP289"/>
    <mergeCell ref="AQ287:AQ289"/>
    <mergeCell ref="AR287:AR289"/>
  </mergeCells>
  <dataValidations count="1">
    <dataValidation type="list" allowBlank="1" showInputMessage="1" showErrorMessage="1" sqref="AH349">
      <formula1>$AG$2:$AG$7</formula1>
    </dataValidation>
  </dataValidations>
  <printOptions horizontalCentered="1"/>
  <pageMargins left="0.39370078740157483" right="0.39370078740157483" top="0.39370078740157483" bottom="0.39370078740157483" header="0.31496062992125984" footer="0.31496062992125984"/>
  <pageSetup paperSize="9" fitToHeight="0"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4097" r:id="rId4" name="Check Box 1">
              <controlPr defaultSize="0" autoFill="0" autoLine="0" autoPict="0">
                <anchor moveWithCells="1">
                  <from>
                    <xdr:col>1</xdr:col>
                    <xdr:colOff>28575</xdr:colOff>
                    <xdr:row>297</xdr:row>
                    <xdr:rowOff>142875</xdr:rowOff>
                  </from>
                  <to>
                    <xdr:col>2</xdr:col>
                    <xdr:colOff>9525</xdr:colOff>
                    <xdr:row>299</xdr:row>
                    <xdr:rowOff>19050</xdr:rowOff>
                  </to>
                </anchor>
              </controlPr>
            </control>
          </mc:Choice>
        </mc:AlternateContent>
        <mc:AlternateContent xmlns:mc="http://schemas.openxmlformats.org/markup-compatibility/2006">
          <mc:Choice Requires="x14">
            <control shapeId="4098" r:id="rId5" name="Check Box 2">
              <controlPr defaultSize="0" autoFill="0" autoLine="0" autoPict="0">
                <anchor moveWithCells="1">
                  <from>
                    <xdr:col>1</xdr:col>
                    <xdr:colOff>28575</xdr:colOff>
                    <xdr:row>307</xdr:row>
                    <xdr:rowOff>0</xdr:rowOff>
                  </from>
                  <to>
                    <xdr:col>2</xdr:col>
                    <xdr:colOff>9525</xdr:colOff>
                    <xdr:row>308</xdr:row>
                    <xdr:rowOff>38100</xdr:rowOff>
                  </to>
                </anchor>
              </controlPr>
            </control>
          </mc:Choice>
        </mc:AlternateContent>
        <mc:AlternateContent xmlns:mc="http://schemas.openxmlformats.org/markup-compatibility/2006">
          <mc:Choice Requires="x14">
            <control shapeId="4099" r:id="rId6" name="Check Box 3">
              <controlPr defaultSize="0" autoFill="0" autoLine="0" autoPict="0">
                <anchor moveWithCells="1">
                  <from>
                    <xdr:col>1</xdr:col>
                    <xdr:colOff>28575</xdr:colOff>
                    <xdr:row>313</xdr:row>
                    <xdr:rowOff>142875</xdr:rowOff>
                  </from>
                  <to>
                    <xdr:col>2</xdr:col>
                    <xdr:colOff>9525</xdr:colOff>
                    <xdr:row>315</xdr:row>
                    <xdr:rowOff>19050</xdr:rowOff>
                  </to>
                </anchor>
              </controlPr>
            </control>
          </mc:Choice>
        </mc:AlternateContent>
        <mc:AlternateContent xmlns:mc="http://schemas.openxmlformats.org/markup-compatibility/2006">
          <mc:Choice Requires="x14">
            <control shapeId="4100" r:id="rId7" name="Check Box 4">
              <controlPr defaultSize="0" autoFill="0" autoLine="0" autoPict="0">
                <anchor moveWithCells="1">
                  <from>
                    <xdr:col>1</xdr:col>
                    <xdr:colOff>28575</xdr:colOff>
                    <xdr:row>311</xdr:row>
                    <xdr:rowOff>142875</xdr:rowOff>
                  </from>
                  <to>
                    <xdr:col>2</xdr:col>
                    <xdr:colOff>9525</xdr:colOff>
                    <xdr:row>313</xdr:row>
                    <xdr:rowOff>19050</xdr:rowOff>
                  </to>
                </anchor>
              </controlPr>
            </control>
          </mc:Choice>
        </mc:AlternateContent>
        <mc:AlternateContent xmlns:mc="http://schemas.openxmlformats.org/markup-compatibility/2006">
          <mc:Choice Requires="x14">
            <control shapeId="4101" r:id="rId8" name="Check Box 5">
              <controlPr defaultSize="0" autoFill="0" autoLine="0" autoPict="0">
                <anchor moveWithCells="1">
                  <from>
                    <xdr:col>1</xdr:col>
                    <xdr:colOff>28575</xdr:colOff>
                    <xdr:row>315</xdr:row>
                    <xdr:rowOff>142875</xdr:rowOff>
                  </from>
                  <to>
                    <xdr:col>2</xdr:col>
                    <xdr:colOff>9525</xdr:colOff>
                    <xdr:row>317</xdr:row>
                    <xdr:rowOff>19050</xdr:rowOff>
                  </to>
                </anchor>
              </controlPr>
            </control>
          </mc:Choice>
        </mc:AlternateContent>
        <mc:AlternateContent xmlns:mc="http://schemas.openxmlformats.org/markup-compatibility/2006">
          <mc:Choice Requires="x14">
            <control shapeId="4102" r:id="rId9" name="Check Box 6">
              <controlPr defaultSize="0" autoFill="0" autoLine="0" autoPict="0">
                <anchor moveWithCells="1">
                  <from>
                    <xdr:col>1</xdr:col>
                    <xdr:colOff>28575</xdr:colOff>
                    <xdr:row>317</xdr:row>
                    <xdr:rowOff>142875</xdr:rowOff>
                  </from>
                  <to>
                    <xdr:col>2</xdr:col>
                    <xdr:colOff>9525</xdr:colOff>
                    <xdr:row>319</xdr:row>
                    <xdr:rowOff>19050</xdr:rowOff>
                  </to>
                </anchor>
              </controlPr>
            </control>
          </mc:Choice>
        </mc:AlternateContent>
        <mc:AlternateContent xmlns:mc="http://schemas.openxmlformats.org/markup-compatibility/2006">
          <mc:Choice Requires="x14">
            <control shapeId="4103" r:id="rId10" name="Check Box 7">
              <controlPr defaultSize="0" autoFill="0" autoLine="0" autoPict="0">
                <anchor moveWithCells="1">
                  <from>
                    <xdr:col>1</xdr:col>
                    <xdr:colOff>28575</xdr:colOff>
                    <xdr:row>319</xdr:row>
                    <xdr:rowOff>142875</xdr:rowOff>
                  </from>
                  <to>
                    <xdr:col>2</xdr:col>
                    <xdr:colOff>9525</xdr:colOff>
                    <xdr:row>321</xdr:row>
                    <xdr:rowOff>19050</xdr:rowOff>
                  </to>
                </anchor>
              </controlPr>
            </control>
          </mc:Choice>
        </mc:AlternateContent>
        <mc:AlternateContent xmlns:mc="http://schemas.openxmlformats.org/markup-compatibility/2006">
          <mc:Choice Requires="x14">
            <control shapeId="4104" r:id="rId11" name="Check Box 8">
              <controlPr defaultSize="0" autoFill="0" autoLine="0" autoPict="0">
                <anchor moveWithCells="1">
                  <from>
                    <xdr:col>1</xdr:col>
                    <xdr:colOff>28575</xdr:colOff>
                    <xdr:row>323</xdr:row>
                    <xdr:rowOff>142875</xdr:rowOff>
                  </from>
                  <to>
                    <xdr:col>2</xdr:col>
                    <xdr:colOff>9525</xdr:colOff>
                    <xdr:row>325</xdr:row>
                    <xdr:rowOff>19050</xdr:rowOff>
                  </to>
                </anchor>
              </controlPr>
            </control>
          </mc:Choice>
        </mc:AlternateContent>
        <mc:AlternateContent xmlns:mc="http://schemas.openxmlformats.org/markup-compatibility/2006">
          <mc:Choice Requires="x14">
            <control shapeId="4105" r:id="rId12" name="Check Box 9">
              <controlPr defaultSize="0" autoFill="0" autoLine="0" autoPict="0">
                <anchor moveWithCells="1">
                  <from>
                    <xdr:col>1</xdr:col>
                    <xdr:colOff>28575</xdr:colOff>
                    <xdr:row>325</xdr:row>
                    <xdr:rowOff>142875</xdr:rowOff>
                  </from>
                  <to>
                    <xdr:col>2</xdr:col>
                    <xdr:colOff>9525</xdr:colOff>
                    <xdr:row>327</xdr:row>
                    <xdr:rowOff>19050</xdr:rowOff>
                  </to>
                </anchor>
              </controlPr>
            </control>
          </mc:Choice>
        </mc:AlternateContent>
        <mc:AlternateContent xmlns:mc="http://schemas.openxmlformats.org/markup-compatibility/2006">
          <mc:Choice Requires="x14">
            <control shapeId="4106" r:id="rId13" name="Check Box 10">
              <controlPr defaultSize="0" autoFill="0" autoLine="0" autoPict="0">
                <anchor moveWithCells="1">
                  <from>
                    <xdr:col>1</xdr:col>
                    <xdr:colOff>28575</xdr:colOff>
                    <xdr:row>327</xdr:row>
                    <xdr:rowOff>142875</xdr:rowOff>
                  </from>
                  <to>
                    <xdr:col>2</xdr:col>
                    <xdr:colOff>9525</xdr:colOff>
                    <xdr:row>329</xdr:row>
                    <xdr:rowOff>19050</xdr:rowOff>
                  </to>
                </anchor>
              </controlPr>
            </control>
          </mc:Choice>
        </mc:AlternateContent>
        <mc:AlternateContent xmlns:mc="http://schemas.openxmlformats.org/markup-compatibility/2006">
          <mc:Choice Requires="x14">
            <control shapeId="4107" r:id="rId14" name="Check Box 11">
              <controlPr defaultSize="0" autoFill="0" autoLine="0" autoPict="0">
                <anchor moveWithCells="1">
                  <from>
                    <xdr:col>1</xdr:col>
                    <xdr:colOff>28575</xdr:colOff>
                    <xdr:row>329</xdr:row>
                    <xdr:rowOff>142875</xdr:rowOff>
                  </from>
                  <to>
                    <xdr:col>2</xdr:col>
                    <xdr:colOff>9525</xdr:colOff>
                    <xdr:row>331</xdr:row>
                    <xdr:rowOff>19050</xdr:rowOff>
                  </to>
                </anchor>
              </controlPr>
            </control>
          </mc:Choice>
        </mc:AlternateContent>
        <mc:AlternateContent xmlns:mc="http://schemas.openxmlformats.org/markup-compatibility/2006">
          <mc:Choice Requires="x14">
            <control shapeId="4108" r:id="rId15" name="Check Box 12">
              <controlPr defaultSize="0" autoFill="0" autoLine="0" autoPict="0">
                <anchor moveWithCells="1">
                  <from>
                    <xdr:col>1</xdr:col>
                    <xdr:colOff>28575</xdr:colOff>
                    <xdr:row>331</xdr:row>
                    <xdr:rowOff>142875</xdr:rowOff>
                  </from>
                  <to>
                    <xdr:col>2</xdr:col>
                    <xdr:colOff>9525</xdr:colOff>
                    <xdr:row>333</xdr:row>
                    <xdr:rowOff>19050</xdr:rowOff>
                  </to>
                </anchor>
              </controlPr>
            </control>
          </mc:Choice>
        </mc:AlternateContent>
        <mc:AlternateContent xmlns:mc="http://schemas.openxmlformats.org/markup-compatibility/2006">
          <mc:Choice Requires="x14">
            <control shapeId="4109" r:id="rId16" name="Check Box 13">
              <controlPr defaultSize="0" autoFill="0" autoLine="0" autoPict="0">
                <anchor moveWithCells="1">
                  <from>
                    <xdr:col>1</xdr:col>
                    <xdr:colOff>28575</xdr:colOff>
                    <xdr:row>333</xdr:row>
                    <xdr:rowOff>142875</xdr:rowOff>
                  </from>
                  <to>
                    <xdr:col>2</xdr:col>
                    <xdr:colOff>9525</xdr:colOff>
                    <xdr:row>335</xdr:row>
                    <xdr:rowOff>19050</xdr:rowOff>
                  </to>
                </anchor>
              </controlPr>
            </control>
          </mc:Choice>
        </mc:AlternateContent>
        <mc:AlternateContent xmlns:mc="http://schemas.openxmlformats.org/markup-compatibility/2006">
          <mc:Choice Requires="x14">
            <control shapeId="4110" r:id="rId17" name="Check Box 14">
              <controlPr defaultSize="0" autoFill="0" autoLine="0" autoPict="0">
                <anchor moveWithCells="1">
                  <from>
                    <xdr:col>1</xdr:col>
                    <xdr:colOff>28575</xdr:colOff>
                    <xdr:row>335</xdr:row>
                    <xdr:rowOff>142875</xdr:rowOff>
                  </from>
                  <to>
                    <xdr:col>2</xdr:col>
                    <xdr:colOff>9525</xdr:colOff>
                    <xdr:row>337</xdr:row>
                    <xdr:rowOff>19050</xdr:rowOff>
                  </to>
                </anchor>
              </controlPr>
            </control>
          </mc:Choice>
        </mc:AlternateContent>
        <mc:AlternateContent xmlns:mc="http://schemas.openxmlformats.org/markup-compatibility/2006">
          <mc:Choice Requires="x14">
            <control shapeId="4111" r:id="rId18" name="Check Box 15">
              <controlPr defaultSize="0" autoFill="0" autoLine="0" autoPict="0">
                <anchor moveWithCells="1">
                  <from>
                    <xdr:col>1</xdr:col>
                    <xdr:colOff>28575</xdr:colOff>
                    <xdr:row>321</xdr:row>
                    <xdr:rowOff>142875</xdr:rowOff>
                  </from>
                  <to>
                    <xdr:col>2</xdr:col>
                    <xdr:colOff>9525</xdr:colOff>
                    <xdr:row>323</xdr:row>
                    <xdr:rowOff>19050</xdr:rowOff>
                  </to>
                </anchor>
              </controlPr>
            </control>
          </mc:Choice>
        </mc:AlternateContent>
        <mc:AlternateContent xmlns:mc="http://schemas.openxmlformats.org/markup-compatibility/2006">
          <mc:Choice Requires="x14">
            <control shapeId="4163" r:id="rId19" name="Check Box 67">
              <controlPr defaultSize="0" autoFill="0" autoLine="0" autoPict="0">
                <anchor moveWithCells="1">
                  <from>
                    <xdr:col>1</xdr:col>
                    <xdr:colOff>28575</xdr:colOff>
                    <xdr:row>335</xdr:row>
                    <xdr:rowOff>142875</xdr:rowOff>
                  </from>
                  <to>
                    <xdr:col>2</xdr:col>
                    <xdr:colOff>9525</xdr:colOff>
                    <xdr:row>337</xdr:row>
                    <xdr:rowOff>19050</xdr:rowOff>
                  </to>
                </anchor>
              </controlPr>
            </control>
          </mc:Choice>
        </mc:AlternateContent>
        <mc:AlternateContent xmlns:mc="http://schemas.openxmlformats.org/markup-compatibility/2006">
          <mc:Choice Requires="x14">
            <control shapeId="4164" r:id="rId20" name="Check Box 68">
              <controlPr defaultSize="0" autoFill="0" autoLine="0" autoPict="0">
                <anchor moveWithCells="1">
                  <from>
                    <xdr:col>1</xdr:col>
                    <xdr:colOff>28575</xdr:colOff>
                    <xdr:row>337</xdr:row>
                    <xdr:rowOff>142875</xdr:rowOff>
                  </from>
                  <to>
                    <xdr:col>2</xdr:col>
                    <xdr:colOff>9525</xdr:colOff>
                    <xdr:row>339</xdr:row>
                    <xdr:rowOff>19050</xdr:rowOff>
                  </to>
                </anchor>
              </controlPr>
            </control>
          </mc:Choice>
        </mc:AlternateContent>
        <mc:AlternateContent xmlns:mc="http://schemas.openxmlformats.org/markup-compatibility/2006">
          <mc:Choice Requires="x14">
            <control shapeId="4165" r:id="rId21" name="Check Box 69">
              <controlPr defaultSize="0" autoFill="0" autoLine="0" autoPict="0">
                <anchor moveWithCells="1">
                  <from>
                    <xdr:col>1</xdr:col>
                    <xdr:colOff>28575</xdr:colOff>
                    <xdr:row>337</xdr:row>
                    <xdr:rowOff>142875</xdr:rowOff>
                  </from>
                  <to>
                    <xdr:col>2</xdr:col>
                    <xdr:colOff>9525</xdr:colOff>
                    <xdr:row>339</xdr:row>
                    <xdr:rowOff>19050</xdr:rowOff>
                  </to>
                </anchor>
              </controlPr>
            </control>
          </mc:Choice>
        </mc:AlternateContent>
        <mc:AlternateContent xmlns:mc="http://schemas.openxmlformats.org/markup-compatibility/2006">
          <mc:Choice Requires="x14">
            <control shapeId="4167" r:id="rId22" name="Générer_BL">
              <controlPr defaultSize="0" print="0" autoFill="0" autoPict="0" macro="[0]!Bouton7_Cliquer">
                <anchor moveWithCells="1" sizeWithCells="1">
                  <from>
                    <xdr:col>25</xdr:col>
                    <xdr:colOff>28575</xdr:colOff>
                    <xdr:row>0</xdr:row>
                    <xdr:rowOff>47625</xdr:rowOff>
                  </from>
                  <to>
                    <xdr:col>29</xdr:col>
                    <xdr:colOff>114300</xdr:colOff>
                    <xdr:row>4</xdr:row>
                    <xdr:rowOff>28575</xdr:rowOff>
                  </to>
                </anchor>
              </controlPr>
            </control>
          </mc:Choice>
        </mc:AlternateContent>
      </controls>
    </mc:Choice>
  </mc:AlternateConten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2</vt:i4>
      </vt:variant>
      <vt:variant>
        <vt:lpstr>Plages nommées</vt:lpstr>
      </vt:variant>
      <vt:variant>
        <vt:i4>2</vt:i4>
      </vt:variant>
    </vt:vector>
  </HeadingPairs>
  <TitlesOfParts>
    <vt:vector size="4" baseType="lpstr">
      <vt:lpstr>Récap</vt:lpstr>
      <vt:lpstr>CR</vt:lpstr>
      <vt:lpstr>CR!Impression_des_titres</vt:lpstr>
      <vt:lpstr>CR!Zone_d_impression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Manu et Cath Najar</dc:creator>
  <cp:lastModifiedBy>Manu et Cath Najar</cp:lastModifiedBy>
  <cp:lastPrinted>2016-07-03T14:30:57Z</cp:lastPrinted>
  <dcterms:created xsi:type="dcterms:W3CDTF">2016-04-26T18:50:09Z</dcterms:created>
  <dcterms:modified xsi:type="dcterms:W3CDTF">2016-07-03T14:50:18Z</dcterms:modified>
</cp:coreProperties>
</file>