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0" yWindow="0" windowWidth="15600" windowHeight="6930" activeTab="2"/>
  </bookViews>
  <sheets>
    <sheet name="COMMANDE" sheetId="3" r:id="rId1"/>
    <sheet name="DONNEES" sheetId="1" r:id="rId2"/>
    <sheet name="STOCK" sheetId="2" r:id="rId3"/>
    <sheet name="FACTURE" sheetId="4" r:id="rId4"/>
    <sheet name="CONTACT" sheetId="5" r:id="rId5"/>
  </sheets>
  <definedNames>
    <definedName name="Adresse">FACTURE!$F$11</definedName>
    <definedName name="CodeClient">COMMANDE!$A$6</definedName>
    <definedName name="donnes">DONNEES!$B$3:$E$54</definedName>
    <definedName name="Nom">FACTURE!$F$9</definedName>
    <definedName name="numérocommande">FACTURE!$C$11</definedName>
    <definedName name="Position">STOCK!$A$8</definedName>
    <definedName name="Prénom">FACTURE!$F$10</definedName>
    <definedName name="TaContact">CONTACT!$B$3:$D$200</definedName>
    <definedName name="TaFacture">FACTURE!$B$16:$K$31</definedName>
    <definedName name="TaProduit">DONNEES!$A$3:$F$54</definedName>
    <definedName name="TaStock">STOCK!$A$16:$G$109</definedName>
    <definedName name="TxRemisePer">COMMANDE!$D$22</definedName>
  </definedNames>
  <calcPr calcId="124519"/>
</workbook>
</file>

<file path=xl/calcChain.xml><?xml version="1.0" encoding="utf-8"?>
<calcChain xmlns="http://schemas.openxmlformats.org/spreadsheetml/2006/main">
  <c r="F16" i="4"/>
  <c r="I16" i="2"/>
  <c r="I18" l="1"/>
  <c r="E22" i="3" l="1"/>
  <c r="C10"/>
  <c r="B7" i="2" l="1"/>
  <c r="F7" s="1"/>
  <c r="F3" i="1"/>
  <c r="B10" i="3" l="1"/>
  <c r="F8" i="4" l="1"/>
  <c r="C25" i="1"/>
  <c r="C13"/>
  <c r="C3"/>
  <c r="C4"/>
  <c r="C18"/>
  <c r="C19"/>
  <c r="C15"/>
  <c r="C14"/>
  <c r="C17"/>
  <c r="C16"/>
  <c r="C43"/>
  <c r="C44"/>
  <c r="C35"/>
  <c r="C36"/>
  <c r="C33"/>
  <c r="C34"/>
  <c r="C29"/>
  <c r="C30"/>
  <c r="C31"/>
  <c r="C32"/>
  <c r="C22"/>
  <c r="C23"/>
  <c r="C7"/>
  <c r="C8"/>
  <c r="C49"/>
  <c r="C50"/>
  <c r="C47"/>
  <c r="C48"/>
  <c r="C41"/>
  <c r="C42"/>
  <c r="C11"/>
  <c r="C12"/>
  <c r="C53"/>
  <c r="C54"/>
  <c r="C26"/>
  <c r="C27"/>
  <c r="C24"/>
  <c r="C45"/>
  <c r="C46"/>
  <c r="C5"/>
  <c r="C6"/>
  <c r="C51"/>
  <c r="C52"/>
  <c r="C38"/>
  <c r="C37"/>
  <c r="C39"/>
  <c r="C40"/>
  <c r="C9"/>
  <c r="C10"/>
  <c r="C20"/>
  <c r="C21"/>
  <c r="C28"/>
  <c r="C22" i="3"/>
</calcChain>
</file>

<file path=xl/sharedStrings.xml><?xml version="1.0" encoding="utf-8"?>
<sst xmlns="http://schemas.openxmlformats.org/spreadsheetml/2006/main" count="196" uniqueCount="178">
  <si>
    <t>produit</t>
  </si>
  <si>
    <t>TVA</t>
  </si>
  <si>
    <t>prix au 1er septembre 2015</t>
  </si>
  <si>
    <t>prix TTC</t>
  </si>
  <si>
    <t>le Barrezien</t>
  </si>
  <si>
    <t>lait  cru 1L</t>
  </si>
  <si>
    <t>crème crue fermière 25cl</t>
  </si>
  <si>
    <t>beurre cru fermier 125g</t>
  </si>
  <si>
    <t>beurre cru fermier 250g</t>
  </si>
  <si>
    <t>fromage blanc battu 10% MG 500g</t>
  </si>
  <si>
    <t>Fromage blanc battu 40% MG 500g</t>
  </si>
  <si>
    <t>Faisselles individuelles 6x125g</t>
  </si>
  <si>
    <t>Faisselle 500g</t>
  </si>
  <si>
    <t>Fritons 180g</t>
  </si>
  <si>
    <t>friton 380g</t>
  </si>
  <si>
    <t>rillettes 180g</t>
  </si>
  <si>
    <t>rillettes 380g</t>
  </si>
  <si>
    <t>pâté de tête 180g</t>
  </si>
  <si>
    <t>pâté de tête 380g</t>
  </si>
  <si>
    <t>pâté de foie 180g</t>
  </si>
  <si>
    <t>pâté de foie 380g</t>
  </si>
  <si>
    <t>pâté de campagne 180g</t>
  </si>
  <si>
    <t>pâté de campagne 380g</t>
  </si>
  <si>
    <t>pâté de campagne avec chataîgnes 180g</t>
  </si>
  <si>
    <t>pâté de campagne avec chataîgnes 380g</t>
  </si>
  <si>
    <t>jambonneau 180g</t>
  </si>
  <si>
    <t>jambonneau 380g</t>
  </si>
  <si>
    <t>boudin 180g</t>
  </si>
  <si>
    <t>boudin 380g</t>
  </si>
  <si>
    <t>saucisse sèche au kilo</t>
  </si>
  <si>
    <t>saucisson sec au kilo</t>
  </si>
  <si>
    <t>rosette au kilo</t>
  </si>
  <si>
    <t>saucisse au bleu d'Auvergne au kilo</t>
  </si>
  <si>
    <t>ragoût de porc avec chataîgnes 380g</t>
  </si>
  <si>
    <t>ragoût de porc avec chataîgnes 750g</t>
  </si>
  <si>
    <t>civet de porc 750 g</t>
  </si>
  <si>
    <t>confit de porc 750g</t>
  </si>
  <si>
    <t>tripouilles 380g</t>
  </si>
  <si>
    <t>tripouilles 750g</t>
  </si>
  <si>
    <t>langues 380g</t>
  </si>
  <si>
    <t>langues 750g</t>
  </si>
  <si>
    <t>joues 750g</t>
  </si>
  <si>
    <t>rognons de porc sauce madère 380g</t>
  </si>
  <si>
    <t>rognons de porcs saice madère 750g</t>
  </si>
  <si>
    <t>blanquette de veau 380g</t>
  </si>
  <si>
    <t>blanquette de veau 750g</t>
  </si>
  <si>
    <t>sauté de bœuf 380g</t>
  </si>
  <si>
    <t>sauté de bœuf 750g</t>
  </si>
  <si>
    <t>potée rouergate 750g</t>
  </si>
  <si>
    <t>potée rouergate 1,500 kg</t>
  </si>
  <si>
    <t>pounti 380g</t>
  </si>
  <si>
    <t>pounti 750g</t>
  </si>
  <si>
    <t>chou farci 380g</t>
  </si>
  <si>
    <t>chou farci 750g</t>
  </si>
  <si>
    <t>jambon sec en morceau au kilo</t>
  </si>
  <si>
    <t>jambon sec tranché au kilo</t>
  </si>
  <si>
    <t>Adresse de facturation</t>
  </si>
  <si>
    <t>Commande</t>
  </si>
  <si>
    <t>total produit</t>
  </si>
  <si>
    <t>frais de port</t>
  </si>
  <si>
    <t>livraison</t>
  </si>
  <si>
    <t>aucun</t>
  </si>
  <si>
    <t>hors département</t>
  </si>
  <si>
    <t>Aveyron</t>
  </si>
  <si>
    <t>prix</t>
  </si>
  <si>
    <t>cellule liée à la livraison</t>
  </si>
  <si>
    <t>Adresse</t>
  </si>
  <si>
    <t>faire une macro pour le bouton ajouter contact</t>
  </si>
  <si>
    <t>quantité</t>
  </si>
  <si>
    <t>date</t>
  </si>
  <si>
    <t>code produit</t>
  </si>
  <si>
    <t>En votre aimable règlement,</t>
  </si>
  <si>
    <t>Cordialement,</t>
  </si>
  <si>
    <t>Carnet d'adresse</t>
  </si>
  <si>
    <t>Unité</t>
  </si>
  <si>
    <t>kg</t>
  </si>
  <si>
    <t>pièce(s)</t>
  </si>
  <si>
    <t>Quantité</t>
  </si>
  <si>
    <t>Produit</t>
  </si>
  <si>
    <t>à la promotion</t>
  </si>
  <si>
    <t>SAISIE DE COMMANDE</t>
  </si>
  <si>
    <t>ajouter un message d'erreur si le produit doit être en kg et est noté en pièce(s)</t>
  </si>
  <si>
    <t>Total TTC</t>
  </si>
  <si>
    <t>ne pas oublier d'ajouter au total les frais de port</t>
  </si>
  <si>
    <t>date de production</t>
  </si>
  <si>
    <t>STOCK</t>
  </si>
  <si>
    <t>faire une recherche du produit grace au tableau donnees et au code produit</t>
  </si>
  <si>
    <t>SAISIE DE PRODUCTION</t>
  </si>
  <si>
    <t>Sélection</t>
  </si>
  <si>
    <t>retravailler l'ajout d'une promotion</t>
  </si>
  <si>
    <t>ne pas oublier de lier le prox des frais de port</t>
  </si>
  <si>
    <t>lier la saisie d'une ligne de produit à la réduction des stocks</t>
  </si>
  <si>
    <t>lier la saisie d'une ligne de produit à la saisie de la factuer</t>
  </si>
  <si>
    <t>voir si la saisie grâce à un fichier de contact est utile ou non</t>
  </si>
  <si>
    <t>Facture de la commande numéro</t>
  </si>
  <si>
    <t>Stock initial</t>
  </si>
  <si>
    <t>Entrées</t>
  </si>
  <si>
    <t>Stock final</t>
  </si>
  <si>
    <t xml:space="preserve">2 rue du bio </t>
  </si>
  <si>
    <t>Code Client</t>
  </si>
  <si>
    <t>Nom et Prénom</t>
  </si>
  <si>
    <t>Horsin Anne</t>
  </si>
  <si>
    <t>Bos Lisa</t>
  </si>
  <si>
    <t>rue des Jasmins</t>
  </si>
  <si>
    <t>prix unitaire HT</t>
  </si>
  <si>
    <t xml:space="preserve">Référence Produit </t>
  </si>
  <si>
    <t>BCF125</t>
  </si>
  <si>
    <t>BCF250</t>
  </si>
  <si>
    <t>BDV380</t>
  </si>
  <si>
    <t>BDV750</t>
  </si>
  <si>
    <t>CCF25</t>
  </si>
  <si>
    <t>BOU180</t>
  </si>
  <si>
    <t>BOU380</t>
  </si>
  <si>
    <t>CF380</t>
  </si>
  <si>
    <t>CF750</t>
  </si>
  <si>
    <t>CIDP750</t>
  </si>
  <si>
    <t>CODP750</t>
  </si>
  <si>
    <t>FAI500</t>
  </si>
  <si>
    <t>FAI6X125</t>
  </si>
  <si>
    <t>FRI380</t>
  </si>
  <si>
    <t>FRI180</t>
  </si>
  <si>
    <t>FBB10500</t>
  </si>
  <si>
    <t>FBB40500</t>
  </si>
  <si>
    <t>JSM</t>
  </si>
  <si>
    <t>JST</t>
  </si>
  <si>
    <t>JAM180</t>
  </si>
  <si>
    <t>JAM380</t>
  </si>
  <si>
    <t>JOU750</t>
  </si>
  <si>
    <t>LAIC1</t>
  </si>
  <si>
    <t>LAN380</t>
  </si>
  <si>
    <t>LAN750</t>
  </si>
  <si>
    <t>BARRE</t>
  </si>
  <si>
    <t>PATC180</t>
  </si>
  <si>
    <t>PATC380</t>
  </si>
  <si>
    <t>PATCC180</t>
  </si>
  <si>
    <t>PATCC380</t>
  </si>
  <si>
    <t>PATF180</t>
  </si>
  <si>
    <t>PATF380</t>
  </si>
  <si>
    <t>PATT180</t>
  </si>
  <si>
    <t>PATT380</t>
  </si>
  <si>
    <t>POTR1500</t>
  </si>
  <si>
    <t>POTR750</t>
  </si>
  <si>
    <t>POUN380</t>
  </si>
  <si>
    <t>POUN750</t>
  </si>
  <si>
    <t>RAGPC380</t>
  </si>
  <si>
    <t>RAGPC750</t>
  </si>
  <si>
    <t>RILL180</t>
  </si>
  <si>
    <t>RILL380</t>
  </si>
  <si>
    <t>ROGPSM380</t>
  </si>
  <si>
    <t>ROGPSM750</t>
  </si>
  <si>
    <t>ROS</t>
  </si>
  <si>
    <t>SAUBA</t>
  </si>
  <si>
    <t>SAUCS</t>
  </si>
  <si>
    <t>SAUS</t>
  </si>
  <si>
    <t>SAUTB380</t>
  </si>
  <si>
    <t>SAUTB750</t>
  </si>
  <si>
    <t>TRIP380</t>
  </si>
  <si>
    <t>TRIP750</t>
  </si>
  <si>
    <t>Référence Produit</t>
  </si>
  <si>
    <t xml:space="preserve">Dans bon de commande, si quantité demandée supérieure à stock final mettre message d'erreur </t>
  </si>
  <si>
    <t>Durée de validité</t>
  </si>
  <si>
    <t>Référence produit</t>
  </si>
  <si>
    <t>date de péremption</t>
  </si>
  <si>
    <t>faire un tableau croisé avec les la première lettre du prénom ? Si on a le tps</t>
  </si>
  <si>
    <t>Nom du produit</t>
  </si>
  <si>
    <t>cellule stock final</t>
  </si>
  <si>
    <t>Montant HT</t>
  </si>
  <si>
    <t>Tx TVA</t>
  </si>
  <si>
    <t>Prix U.HT</t>
  </si>
  <si>
    <t>Prix unit. Remisé</t>
  </si>
  <si>
    <t>Montant TVA</t>
  </si>
  <si>
    <t>Montant TTC</t>
  </si>
  <si>
    <t>Remise péremption</t>
  </si>
  <si>
    <t xml:space="preserve">Date de péremption </t>
  </si>
  <si>
    <t xml:space="preserve">Sorties </t>
  </si>
  <si>
    <t>CF180</t>
  </si>
  <si>
    <t>CF350</t>
  </si>
  <si>
    <t>GHU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</si>
</sst>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$-F800]dddd\,\ mmmm\ dd\,\ yyyy"/>
    <numFmt numFmtId="166" formatCode="_-* #,##0.00\ [$€-40C]_-;\-* #,##0.00\ [$€-40C]_-;_-* &quot;-&quot;??\ [$€-40C]_-;_-@_-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8600"/>
      <name val="Verdana"/>
      <family val="2"/>
    </font>
    <font>
      <sz val="9"/>
      <color rgb="FF666666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9" fontId="5" fillId="0" borderId="0" applyFont="0" applyFill="0" applyBorder="0" applyAlignment="0" applyProtection="0"/>
  </cellStyleXfs>
  <cellXfs count="96">
    <xf numFmtId="0" fontId="0" fillId="0" borderId="0" xfId="0"/>
    <xf numFmtId="164" fontId="0" fillId="0" borderId="0" xfId="0" applyNumberForma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0" xfId="0" applyFont="1" applyFill="1" applyBorder="1"/>
    <xf numFmtId="0" fontId="0" fillId="3" borderId="10" xfId="0" applyFill="1" applyBorder="1"/>
    <xf numFmtId="0" fontId="0" fillId="5" borderId="1" xfId="0" applyFill="1" applyBorder="1"/>
    <xf numFmtId="0" fontId="0" fillId="7" borderId="13" xfId="0" applyFill="1" applyBorder="1"/>
    <xf numFmtId="0" fontId="0" fillId="0" borderId="0" xfId="0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justify" wrapText="1"/>
    </xf>
    <xf numFmtId="0" fontId="3" fillId="0" borderId="0" xfId="0" applyFont="1" applyAlignment="1">
      <alignment horizontal="justify" wrapText="1"/>
    </xf>
    <xf numFmtId="165" fontId="0" fillId="0" borderId="0" xfId="0" applyNumberFormat="1"/>
    <xf numFmtId="0" fontId="0" fillId="7" borderId="1" xfId="0" applyFill="1" applyBorder="1"/>
    <xf numFmtId="0" fontId="0" fillId="8" borderId="2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  <xf numFmtId="0" fontId="0" fillId="8" borderId="9" xfId="0" applyFill="1" applyBorder="1"/>
    <xf numFmtId="0" fontId="0" fillId="8" borderId="1" xfId="0" applyFill="1" applyBorder="1"/>
    <xf numFmtId="0" fontId="0" fillId="6" borderId="12" xfId="0" applyFill="1" applyBorder="1"/>
    <xf numFmtId="0" fontId="0" fillId="6" borderId="1" xfId="0" applyFill="1" applyBorder="1"/>
    <xf numFmtId="0" fontId="0" fillId="0" borderId="1" xfId="0" applyBorder="1"/>
    <xf numFmtId="0" fontId="0" fillId="9" borderId="12" xfId="0" applyFill="1" applyBorder="1"/>
    <xf numFmtId="0" fontId="0" fillId="9" borderId="1" xfId="0" applyFill="1" applyBorder="1"/>
    <xf numFmtId="0" fontId="0" fillId="3" borderId="16" xfId="0" applyFill="1" applyBorder="1"/>
    <xf numFmtId="0" fontId="0" fillId="3" borderId="17" xfId="0" applyFill="1" applyBorder="1"/>
    <xf numFmtId="0" fontId="0" fillId="10" borderId="16" xfId="0" applyFill="1" applyBorder="1"/>
    <xf numFmtId="0" fontId="0" fillId="10" borderId="17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/>
    <xf numFmtId="0" fontId="0" fillId="8" borderId="13" xfId="0" applyFill="1" applyBorder="1"/>
    <xf numFmtId="0" fontId="0" fillId="8" borderId="16" xfId="0" applyFill="1" applyBorder="1"/>
    <xf numFmtId="0" fontId="0" fillId="8" borderId="15" xfId="0" applyFill="1" applyBorder="1"/>
    <xf numFmtId="0" fontId="0" fillId="8" borderId="24" xfId="0" applyFill="1" applyBorder="1"/>
    <xf numFmtId="0" fontId="0" fillId="8" borderId="21" xfId="0" applyFill="1" applyBorder="1"/>
    <xf numFmtId="0" fontId="0" fillId="8" borderId="25" xfId="0" applyFill="1" applyBorder="1"/>
    <xf numFmtId="0" fontId="0" fillId="8" borderId="23" xfId="0" applyFill="1" applyBorder="1"/>
    <xf numFmtId="0" fontId="0" fillId="8" borderId="26" xfId="0" applyFill="1" applyBorder="1"/>
    <xf numFmtId="0" fontId="0" fillId="0" borderId="22" xfId="0" applyBorder="1"/>
    <xf numFmtId="164" fontId="0" fillId="0" borderId="0" xfId="0" applyNumberFormat="1" applyBorder="1"/>
    <xf numFmtId="10" fontId="0" fillId="0" borderId="0" xfId="0" applyNumberFormat="1" applyBorder="1"/>
    <xf numFmtId="164" fontId="0" fillId="0" borderId="18" xfId="0" applyNumberFormat="1" applyBorder="1"/>
    <xf numFmtId="0" fontId="0" fillId="0" borderId="23" xfId="0" applyBorder="1"/>
    <xf numFmtId="164" fontId="0" fillId="0" borderId="19" xfId="0" applyNumberFormat="1" applyBorder="1"/>
    <xf numFmtId="10" fontId="0" fillId="0" borderId="19" xfId="0" applyNumberFormat="1" applyBorder="1"/>
    <xf numFmtId="164" fontId="0" fillId="0" borderId="20" xfId="0" applyNumberFormat="1" applyBorder="1"/>
    <xf numFmtId="164" fontId="0" fillId="0" borderId="1" xfId="0" applyNumberFormat="1" applyBorder="1"/>
    <xf numFmtId="0" fontId="0" fillId="0" borderId="0" xfId="0" applyFill="1"/>
    <xf numFmtId="0" fontId="0" fillId="3" borderId="12" xfId="0" applyFill="1" applyBorder="1"/>
    <xf numFmtId="0" fontId="0" fillId="4" borderId="14" xfId="0" applyFill="1" applyBorder="1"/>
    <xf numFmtId="14" fontId="0" fillId="3" borderId="1" xfId="0" applyNumberFormat="1" applyFill="1" applyBorder="1"/>
    <xf numFmtId="0" fontId="0" fillId="3" borderId="10" xfId="0" applyFill="1" applyBorder="1"/>
    <xf numFmtId="0" fontId="0" fillId="8" borderId="27" xfId="0" applyFill="1" applyBorder="1"/>
    <xf numFmtId="0" fontId="0" fillId="0" borderId="16" xfId="0" applyFill="1" applyBorder="1"/>
    <xf numFmtId="0" fontId="0" fillId="0" borderId="26" xfId="0" applyFill="1" applyBorder="1"/>
    <xf numFmtId="0" fontId="0" fillId="0" borderId="26" xfId="0" applyBorder="1"/>
    <xf numFmtId="0" fontId="0" fillId="9" borderId="13" xfId="0" applyFill="1" applyBorder="1"/>
    <xf numFmtId="166" fontId="0" fillId="3" borderId="1" xfId="0" applyNumberFormat="1" applyFill="1" applyBorder="1" applyAlignment="1">
      <alignment horizontal="left"/>
    </xf>
    <xf numFmtId="0" fontId="0" fillId="3" borderId="10" xfId="0" applyFill="1" applyBorder="1"/>
    <xf numFmtId="0" fontId="0" fillId="3" borderId="12" xfId="0" applyFill="1" applyBorder="1"/>
    <xf numFmtId="0" fontId="0" fillId="0" borderId="6" xfId="0" applyFill="1" applyBorder="1"/>
    <xf numFmtId="0" fontId="0" fillId="8" borderId="5" xfId="0" applyFill="1" applyBorder="1"/>
    <xf numFmtId="2" fontId="0" fillId="0" borderId="0" xfId="0" applyNumberFormat="1"/>
    <xf numFmtId="0" fontId="0" fillId="8" borderId="0" xfId="0" applyFill="1" applyBorder="1"/>
    <xf numFmtId="14" fontId="0" fillId="8" borderId="6" xfId="0" applyNumberFormat="1" applyFill="1" applyBorder="1"/>
    <xf numFmtId="0" fontId="4" fillId="0" borderId="0" xfId="1"/>
    <xf numFmtId="0" fontId="0" fillId="9" borderId="6" xfId="0" applyFill="1" applyBorder="1"/>
    <xf numFmtId="0" fontId="0" fillId="10" borderId="17" xfId="0" applyFill="1" applyBorder="1"/>
    <xf numFmtId="0" fontId="0" fillId="3" borderId="17" xfId="0" applyFill="1" applyBorder="1"/>
    <xf numFmtId="166" fontId="0" fillId="3" borderId="12" xfId="0" applyNumberFormat="1" applyFill="1" applyBorder="1" applyAlignment="1">
      <alignment horizontal="left"/>
    </xf>
    <xf numFmtId="0" fontId="0" fillId="4" borderId="1" xfId="0" applyFill="1" applyBorder="1" applyAlignment="1">
      <alignment horizontal="centerContinuous"/>
    </xf>
    <xf numFmtId="9" fontId="0" fillId="0" borderId="0" xfId="2" applyFont="1"/>
    <xf numFmtId="14" fontId="0" fillId="8" borderId="23" xfId="0" applyNumberFormat="1" applyFill="1" applyBorder="1"/>
    <xf numFmtId="14" fontId="0" fillId="0" borderId="0" xfId="0" applyNumberFormat="1"/>
    <xf numFmtId="0" fontId="0" fillId="8" borderId="1" xfId="0" applyFill="1" applyBorder="1" applyAlignment="1">
      <alignment horizontal="centerContinuous" vertic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10" xfId="0" applyFill="1" applyBorder="1"/>
    <xf numFmtId="0" fontId="0" fillId="3" borderId="12" xfId="0" applyFill="1" applyBorder="1"/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10" borderId="15" xfId="0" applyFill="1" applyBorder="1"/>
    <xf numFmtId="0" fontId="0" fillId="10" borderId="17" xfId="0" applyFill="1" applyBorder="1"/>
    <xf numFmtId="0" fontId="0" fillId="3" borderId="15" xfId="0" applyFill="1" applyBorder="1" applyAlignment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  <colors>
    <mruColors>
      <color rgb="FFCAF781"/>
      <color rgb="FFD4F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6</xdr:row>
      <xdr:rowOff>38100</xdr:rowOff>
    </xdr:from>
    <xdr:to>
      <xdr:col>6</xdr:col>
      <xdr:colOff>742949</xdr:colOff>
      <xdr:row>11</xdr:row>
      <xdr:rowOff>76200</xdr:rowOff>
    </xdr:to>
    <xdr:sp macro="" textlink="">
      <xdr:nvSpPr>
        <xdr:cNvPr id="5" name="Rectangle à coins arrondis 4"/>
        <xdr:cNvSpPr/>
      </xdr:nvSpPr>
      <xdr:spPr>
        <a:xfrm>
          <a:off x="2800350" y="1257300"/>
          <a:ext cx="2266949" cy="1009650"/>
        </a:xfrm>
        <a:prstGeom prst="roundRect">
          <a:avLst/>
        </a:prstGeom>
        <a:noFill/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4</xdr:col>
      <xdr:colOff>57150</xdr:colOff>
      <xdr:row>0</xdr:row>
      <xdr:rowOff>66675</xdr:rowOff>
    </xdr:from>
    <xdr:to>
      <xdr:col>5</xdr:col>
      <xdr:colOff>981075</xdr:colOff>
      <xdr:row>5</xdr:row>
      <xdr:rowOff>123253</xdr:rowOff>
    </xdr:to>
    <xdr:pic>
      <xdr:nvPicPr>
        <xdr:cNvPr id="2050" name="Picture 2" descr="See original im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676525" y="66675"/>
          <a:ext cx="2009775" cy="1085278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1181100</xdr:colOff>
      <xdr:row>0</xdr:row>
      <xdr:rowOff>95250</xdr:rowOff>
    </xdr:from>
    <xdr:to>
      <xdr:col>6</xdr:col>
      <xdr:colOff>876301</xdr:colOff>
      <xdr:row>6</xdr:row>
      <xdr:rowOff>9526</xdr:rowOff>
    </xdr:to>
    <xdr:pic>
      <xdr:nvPicPr>
        <xdr:cNvPr id="2051" name="Picture 3" descr="See original ima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67175" y="95250"/>
          <a:ext cx="1133476" cy="1133476"/>
        </a:xfrm>
        <a:prstGeom prst="rect">
          <a:avLst/>
        </a:prstGeom>
        <a:noFill/>
      </xdr:spPr>
    </xdr:pic>
    <xdr:clientData/>
  </xdr:twoCellAnchor>
  <xdr:twoCellAnchor>
    <xdr:from>
      <xdr:col>0</xdr:col>
      <xdr:colOff>123825</xdr:colOff>
      <xdr:row>1</xdr:row>
      <xdr:rowOff>152400</xdr:rowOff>
    </xdr:from>
    <xdr:to>
      <xdr:col>2</xdr:col>
      <xdr:colOff>314325</xdr:colOff>
      <xdr:row>7</xdr:row>
      <xdr:rowOff>66676</xdr:rowOff>
    </xdr:to>
    <xdr:sp macro="" textlink="">
      <xdr:nvSpPr>
        <xdr:cNvPr id="4" name="ZoneTexte 3"/>
        <xdr:cNvSpPr txBox="1"/>
      </xdr:nvSpPr>
      <xdr:spPr>
        <a:xfrm>
          <a:off x="123825" y="342900"/>
          <a:ext cx="2228850" cy="113347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Isabelle et Serge RAYROLLES</a:t>
          </a:r>
        </a:p>
        <a:p>
          <a:r>
            <a:rPr lang="fr-FR" sz="1100"/>
            <a:t>La Ferme de Dilhac</a:t>
          </a:r>
        </a:p>
        <a:p>
          <a:r>
            <a:rPr lang="fr-FR" sz="1100"/>
            <a:t>Dilhac</a:t>
          </a:r>
        </a:p>
        <a:p>
          <a:r>
            <a:rPr lang="fr-FR" sz="1100"/>
            <a:t>12600 Lacroix-Barrez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1"/>
  <sheetViews>
    <sheetView showGridLines="0" zoomScale="70" zoomScaleNormal="70" workbookViewId="0">
      <selection activeCell="D22" sqref="D22"/>
    </sheetView>
  </sheetViews>
  <sheetFormatPr baseColWidth="10" defaultRowHeight="15"/>
  <cols>
    <col min="1" max="1" width="19" customWidth="1"/>
    <col min="2" max="2" width="22" customWidth="1"/>
    <col min="3" max="3" width="28.42578125" customWidth="1"/>
    <col min="4" max="4" width="20.5703125" customWidth="1"/>
    <col min="5" max="5" width="18.140625" customWidth="1"/>
    <col min="6" max="6" width="21.140625" customWidth="1"/>
  </cols>
  <sheetData>
    <row r="1" spans="1:9" ht="15.75" thickBot="1"/>
    <row r="2" spans="1:9" ht="15.75" thickBot="1">
      <c r="B2" s="90" t="s">
        <v>80</v>
      </c>
      <c r="C2" s="91"/>
      <c r="D2" s="92"/>
    </row>
    <row r="3" spans="1:9" ht="15.75" thickBot="1"/>
    <row r="4" spans="1:9" ht="15.75" thickBot="1">
      <c r="A4" s="2"/>
      <c r="B4" s="3"/>
      <c r="C4" s="3"/>
      <c r="D4" s="3"/>
      <c r="E4" s="3"/>
      <c r="F4" s="3"/>
      <c r="G4" s="3"/>
      <c r="H4" s="4"/>
    </row>
    <row r="5" spans="1:9" ht="15.75" thickBot="1">
      <c r="A5" s="32" t="s">
        <v>99</v>
      </c>
      <c r="B5" s="11" t="s">
        <v>100</v>
      </c>
      <c r="C5" s="11" t="s">
        <v>56</v>
      </c>
      <c r="D5" s="6"/>
      <c r="E5" s="6"/>
      <c r="F5" s="60"/>
      <c r="G5" s="6"/>
      <c r="H5" s="7"/>
    </row>
    <row r="6" spans="1:9" ht="15.75" thickBot="1">
      <c r="A6" s="69">
        <v>1</v>
      </c>
      <c r="B6" s="10" t="s">
        <v>101</v>
      </c>
      <c r="C6" s="70" t="s">
        <v>98</v>
      </c>
      <c r="D6" s="6"/>
      <c r="E6" s="10"/>
      <c r="F6" s="6"/>
      <c r="G6" s="7"/>
    </row>
    <row r="7" spans="1:9">
      <c r="A7" s="5"/>
      <c r="B7" s="6"/>
      <c r="C7" s="6"/>
      <c r="D7" s="6"/>
      <c r="E7" s="6"/>
      <c r="F7" s="6"/>
      <c r="G7" s="6"/>
    </row>
    <row r="8" spans="1:9" ht="15.75" thickBot="1">
      <c r="A8" s="12" t="s">
        <v>57</v>
      </c>
      <c r="B8" s="6"/>
      <c r="C8" s="6"/>
      <c r="D8" s="6"/>
      <c r="E8" s="6"/>
      <c r="F8" s="6"/>
      <c r="G8" s="6"/>
      <c r="H8" s="7"/>
    </row>
    <row r="9" spans="1:9" ht="15.75" thickBot="1">
      <c r="A9" t="s">
        <v>158</v>
      </c>
      <c r="B9" s="11" t="s">
        <v>78</v>
      </c>
      <c r="C9" s="11" t="s">
        <v>3</v>
      </c>
      <c r="D9" s="81" t="s">
        <v>77</v>
      </c>
      <c r="E9" s="11" t="s">
        <v>58</v>
      </c>
      <c r="F9" s="6"/>
      <c r="G9" s="39"/>
      <c r="H9" s="6"/>
      <c r="I9" s="7"/>
    </row>
    <row r="10" spans="1:9" ht="15.75" thickBot="1">
      <c r="A10" s="13" t="s">
        <v>111</v>
      </c>
      <c r="B10" s="10" t="str">
        <f>IF(A10="","",VLOOKUP(COMMANDE!A10,TaProduit,2,FALSE))</f>
        <v>boudin 180g</v>
      </c>
      <c r="C10" s="68">
        <f>IF(A10="","",VLOOKUP(A10,TaProduit,5,FALSE))</f>
        <v>2.9</v>
      </c>
      <c r="D10" s="80">
        <v>3</v>
      </c>
      <c r="E10" s="6"/>
      <c r="F10" s="6"/>
      <c r="G10" s="6"/>
      <c r="H10" s="7"/>
    </row>
    <row r="11" spans="1:9">
      <c r="A11" s="5"/>
      <c r="B11" s="6"/>
      <c r="C11" s="6"/>
      <c r="D11" s="6"/>
      <c r="E11" s="6"/>
      <c r="F11" s="6"/>
      <c r="G11" s="6"/>
      <c r="H11" s="7"/>
    </row>
    <row r="12" spans="1:9" ht="15.75" thickBot="1">
      <c r="A12" s="5"/>
      <c r="B12" s="6"/>
      <c r="C12" s="6"/>
      <c r="D12" s="6"/>
      <c r="E12" s="6"/>
      <c r="F12" s="6"/>
      <c r="G12" s="6"/>
      <c r="H12" s="7"/>
    </row>
    <row r="13" spans="1:9" ht="15.75" thickBot="1">
      <c r="A13" s="11" t="s">
        <v>60</v>
      </c>
      <c r="B13" s="6"/>
      <c r="C13" s="6"/>
      <c r="D13" s="6"/>
      <c r="E13" s="6"/>
      <c r="F13" s="6"/>
      <c r="G13" s="6"/>
      <c r="H13" s="7"/>
    </row>
    <row r="14" spans="1:9" ht="15.75" thickBot="1">
      <c r="A14" s="10"/>
      <c r="B14" s="6"/>
      <c r="C14" s="6"/>
      <c r="D14" s="6"/>
      <c r="E14" s="6"/>
      <c r="F14" s="6"/>
      <c r="G14" s="6"/>
      <c r="H14" s="7"/>
    </row>
    <row r="15" spans="1:9" ht="15.75" thickBot="1">
      <c r="A15" s="11" t="s">
        <v>59</v>
      </c>
      <c r="B15" s="6"/>
      <c r="C15" s="6"/>
      <c r="D15" s="6"/>
      <c r="E15" s="6"/>
      <c r="F15" s="6"/>
      <c r="G15" s="6"/>
      <c r="H15" s="7"/>
    </row>
    <row r="16" spans="1:9" ht="15.75" thickBot="1">
      <c r="A16" s="14"/>
      <c r="B16" s="6"/>
      <c r="C16" s="6"/>
      <c r="D16" s="6"/>
      <c r="E16" s="6"/>
      <c r="F16" s="6"/>
      <c r="G16" s="6"/>
      <c r="H16" s="7"/>
    </row>
    <row r="17" spans="1:8" ht="15.75" thickBot="1">
      <c r="A17" s="5"/>
      <c r="B17" s="6"/>
      <c r="C17" s="6"/>
      <c r="D17" s="6"/>
      <c r="E17" s="6"/>
      <c r="F17" s="6"/>
      <c r="G17" s="6"/>
      <c r="H17" s="7"/>
    </row>
    <row r="18" spans="1:8" ht="15.75" thickBot="1">
      <c r="A18" s="5"/>
      <c r="B18" s="6"/>
      <c r="C18" s="6"/>
      <c r="D18" s="6"/>
      <c r="E18" s="6"/>
      <c r="F18" s="6"/>
      <c r="G18" s="86" t="s">
        <v>82</v>
      </c>
      <c r="H18" s="87"/>
    </row>
    <row r="19" spans="1:8" ht="15.75" thickBot="1">
      <c r="A19" s="8"/>
      <c r="B19" s="9"/>
      <c r="C19" s="9"/>
      <c r="D19" s="9"/>
      <c r="E19" s="9"/>
      <c r="F19" s="9"/>
      <c r="G19" s="88"/>
      <c r="H19" s="89"/>
    </row>
    <row r="20" spans="1:8" ht="15.75" thickBot="1"/>
    <row r="21" spans="1:8" ht="15.75" thickBot="1">
      <c r="A21" s="15" t="s">
        <v>65</v>
      </c>
      <c r="B21" s="21" t="s">
        <v>79</v>
      </c>
      <c r="C21" t="s">
        <v>165</v>
      </c>
      <c r="D21" t="s">
        <v>172</v>
      </c>
      <c r="E21" t="s">
        <v>173</v>
      </c>
    </row>
    <row r="22" spans="1:8" ht="15.75" thickBot="1">
      <c r="A22" s="21">
        <v>2</v>
      </c>
      <c r="B22" s="21" t="b">
        <v>0</v>
      </c>
      <c r="C22">
        <f>VLOOKUP(A10,TaStock,7,FALSE)</f>
        <v>-3</v>
      </c>
      <c r="D22" s="82">
        <v>0.2</v>
      </c>
      <c r="E22" s="84">
        <f>VLOOKUP(A10,TaStock,3,FALSE)</f>
        <v>42442</v>
      </c>
    </row>
    <row r="24" spans="1:8">
      <c r="A24" t="s">
        <v>67</v>
      </c>
    </row>
    <row r="25" spans="1:8">
      <c r="A25" t="s">
        <v>83</v>
      </c>
    </row>
    <row r="26" spans="1:8">
      <c r="A26" t="s">
        <v>89</v>
      </c>
    </row>
    <row r="27" spans="1:8">
      <c r="A27" t="s">
        <v>90</v>
      </c>
    </row>
    <row r="28" spans="1:8">
      <c r="A28" t="s">
        <v>92</v>
      </c>
    </row>
    <row r="29" spans="1:8">
      <c r="A29" t="s">
        <v>91</v>
      </c>
    </row>
    <row r="31" spans="1:8">
      <c r="A31" t="s">
        <v>93</v>
      </c>
    </row>
  </sheetData>
  <mergeCells count="3">
    <mergeCell ref="G18:H18"/>
    <mergeCell ref="G19:H19"/>
    <mergeCell ref="B2:D2"/>
  </mergeCells>
  <dataValidations count="1">
    <dataValidation type="whole" errorStyle="warning" allowBlank="1" showInputMessage="1" showErrorMessage="1" errorTitle="erreur" error="La quantité demandée est supérieure au stock." promptTitle="Information" prompt="Saisir la quantité commandée" sqref="D10">
      <formula1>0</formula1>
      <formula2>C22</formula2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60"/>
  <sheetViews>
    <sheetView workbookViewId="0">
      <selection activeCell="F8" sqref="F8"/>
    </sheetView>
  </sheetViews>
  <sheetFormatPr baseColWidth="10" defaultRowHeight="15"/>
  <cols>
    <col min="1" max="1" width="17.7109375" customWidth="1"/>
    <col min="2" max="2" width="36.140625" customWidth="1"/>
    <col min="3" max="3" width="15" customWidth="1"/>
    <col min="5" max="5" width="11.42578125" style="1"/>
    <col min="6" max="6" width="21" customWidth="1"/>
  </cols>
  <sheetData>
    <row r="1" spans="1:6" ht="15.75" thickBot="1">
      <c r="B1" t="s">
        <v>2</v>
      </c>
    </row>
    <row r="2" spans="1:6" ht="15.75" thickBot="1">
      <c r="A2" t="s">
        <v>105</v>
      </c>
      <c r="B2" s="32" t="s">
        <v>0</v>
      </c>
      <c r="C2" s="32" t="s">
        <v>104</v>
      </c>
      <c r="D2" s="32" t="s">
        <v>1</v>
      </c>
      <c r="E2" s="57" t="s">
        <v>3</v>
      </c>
      <c r="F2" s="71" t="s">
        <v>160</v>
      </c>
    </row>
    <row r="3" spans="1:6">
      <c r="A3" t="s">
        <v>106</v>
      </c>
      <c r="B3" s="49" t="s">
        <v>7</v>
      </c>
      <c r="C3" s="50">
        <f t="shared" ref="C3:C34" si="0">E3-(E3*D3)</f>
        <v>1.89</v>
      </c>
      <c r="D3" s="51">
        <v>5.5E-2</v>
      </c>
      <c r="E3" s="52">
        <v>2</v>
      </c>
      <c r="F3" s="73">
        <f>30*6</f>
        <v>180</v>
      </c>
    </row>
    <row r="4" spans="1:6">
      <c r="A4" t="s">
        <v>107</v>
      </c>
      <c r="B4" s="49" t="s">
        <v>8</v>
      </c>
      <c r="C4" s="50">
        <f t="shared" si="0"/>
        <v>2.835</v>
      </c>
      <c r="D4" s="51">
        <v>5.5E-2</v>
      </c>
      <c r="E4" s="52">
        <v>3</v>
      </c>
      <c r="F4">
        <v>5855</v>
      </c>
    </row>
    <row r="5" spans="1:6">
      <c r="A5" t="s">
        <v>108</v>
      </c>
      <c r="B5" s="49" t="s">
        <v>44</v>
      </c>
      <c r="C5" s="50">
        <f t="shared" si="0"/>
        <v>5.4809999999999999</v>
      </c>
      <c r="D5" s="51">
        <v>5.5E-2</v>
      </c>
      <c r="E5" s="52">
        <v>5.8</v>
      </c>
      <c r="F5">
        <v>654</v>
      </c>
    </row>
    <row r="6" spans="1:6">
      <c r="A6" t="s">
        <v>109</v>
      </c>
      <c r="B6" s="49" t="s">
        <v>45</v>
      </c>
      <c r="C6" s="50">
        <f t="shared" si="0"/>
        <v>10.584</v>
      </c>
      <c r="D6" s="51">
        <v>5.5E-2</v>
      </c>
      <c r="E6" s="52">
        <v>11.2</v>
      </c>
      <c r="F6">
        <v>589</v>
      </c>
    </row>
    <row r="7" spans="1:6">
      <c r="A7" t="s">
        <v>111</v>
      </c>
      <c r="B7" s="49" t="s">
        <v>27</v>
      </c>
      <c r="C7" s="50">
        <f t="shared" si="0"/>
        <v>2.7404999999999999</v>
      </c>
      <c r="D7" s="51">
        <v>5.5E-2</v>
      </c>
      <c r="E7" s="52">
        <v>2.9</v>
      </c>
      <c r="F7">
        <v>486</v>
      </c>
    </row>
    <row r="8" spans="1:6">
      <c r="A8" t="s">
        <v>112</v>
      </c>
      <c r="B8" s="49" t="s">
        <v>28</v>
      </c>
      <c r="C8" s="50">
        <f t="shared" si="0"/>
        <v>5.4809999999999999</v>
      </c>
      <c r="D8" s="51">
        <v>5.5E-2</v>
      </c>
      <c r="E8" s="52">
        <v>5.8</v>
      </c>
    </row>
    <row r="9" spans="1:6">
      <c r="A9" t="s">
        <v>113</v>
      </c>
      <c r="B9" s="49" t="s">
        <v>52</v>
      </c>
      <c r="C9" s="50">
        <f t="shared" si="0"/>
        <v>5.4809999999999999</v>
      </c>
      <c r="D9" s="51">
        <v>5.5E-2</v>
      </c>
      <c r="E9" s="52">
        <v>5.8</v>
      </c>
    </row>
    <row r="10" spans="1:6">
      <c r="A10" t="s">
        <v>114</v>
      </c>
      <c r="B10" s="49" t="s">
        <v>53</v>
      </c>
      <c r="C10" s="50">
        <f t="shared" si="0"/>
        <v>9.9224999999999994</v>
      </c>
      <c r="D10" s="51">
        <v>5.5E-2</v>
      </c>
      <c r="E10" s="52">
        <v>10.5</v>
      </c>
    </row>
    <row r="11" spans="1:6">
      <c r="A11" t="s">
        <v>115</v>
      </c>
      <c r="B11" s="49" t="s">
        <v>35</v>
      </c>
      <c r="C11" s="50">
        <f t="shared" si="0"/>
        <v>10.584</v>
      </c>
      <c r="D11" s="51">
        <v>5.5E-2</v>
      </c>
      <c r="E11" s="52">
        <v>11.2</v>
      </c>
    </row>
    <row r="12" spans="1:6">
      <c r="A12" t="s">
        <v>116</v>
      </c>
      <c r="B12" s="49" t="s">
        <v>36</v>
      </c>
      <c r="C12" s="50">
        <f t="shared" si="0"/>
        <v>10.395</v>
      </c>
      <c r="D12" s="51">
        <v>5.5E-2</v>
      </c>
      <c r="E12" s="52">
        <v>11</v>
      </c>
    </row>
    <row r="13" spans="1:6">
      <c r="A13" t="s">
        <v>110</v>
      </c>
      <c r="B13" s="49" t="s">
        <v>6</v>
      </c>
      <c r="C13" s="50">
        <f t="shared" si="0"/>
        <v>2.0790000000000002</v>
      </c>
      <c r="D13" s="51">
        <v>5.5E-2</v>
      </c>
      <c r="E13" s="52">
        <v>2.2000000000000002</v>
      </c>
    </row>
    <row r="14" spans="1:6">
      <c r="A14" t="s">
        <v>117</v>
      </c>
      <c r="B14" s="49" t="s">
        <v>12</v>
      </c>
      <c r="C14" s="50">
        <f t="shared" si="0"/>
        <v>1.9845000000000002</v>
      </c>
      <c r="D14" s="51">
        <v>5.5E-2</v>
      </c>
      <c r="E14" s="52">
        <v>2.1</v>
      </c>
    </row>
    <row r="15" spans="1:6">
      <c r="A15" t="s">
        <v>118</v>
      </c>
      <c r="B15" s="49" t="s">
        <v>11</v>
      </c>
      <c r="C15" s="50">
        <f t="shared" si="0"/>
        <v>2.5515000000000003</v>
      </c>
      <c r="D15" s="51">
        <v>5.5E-2</v>
      </c>
      <c r="E15" s="52">
        <v>2.7</v>
      </c>
    </row>
    <row r="16" spans="1:6">
      <c r="A16" t="s">
        <v>119</v>
      </c>
      <c r="B16" s="49" t="s">
        <v>14</v>
      </c>
      <c r="C16" s="50">
        <f t="shared" si="0"/>
        <v>5.4809999999999999</v>
      </c>
      <c r="D16" s="51">
        <v>5.5E-2</v>
      </c>
      <c r="E16" s="52">
        <v>5.8</v>
      </c>
    </row>
    <row r="17" spans="1:5">
      <c r="A17" t="s">
        <v>120</v>
      </c>
      <c r="B17" s="49" t="s">
        <v>13</v>
      </c>
      <c r="C17" s="50">
        <f t="shared" si="0"/>
        <v>2.7404999999999999</v>
      </c>
      <c r="D17" s="51">
        <v>5.5E-2</v>
      </c>
      <c r="E17" s="52">
        <v>2.9</v>
      </c>
    </row>
    <row r="18" spans="1:5">
      <c r="A18" t="s">
        <v>121</v>
      </c>
      <c r="B18" s="49" t="s">
        <v>9</v>
      </c>
      <c r="C18" s="50">
        <f t="shared" si="0"/>
        <v>1.89</v>
      </c>
      <c r="D18" s="51">
        <v>5.5E-2</v>
      </c>
      <c r="E18" s="52">
        <v>2</v>
      </c>
    </row>
    <row r="19" spans="1:5">
      <c r="A19" t="s">
        <v>122</v>
      </c>
      <c r="B19" s="49" t="s">
        <v>10</v>
      </c>
      <c r="C19" s="50">
        <f t="shared" si="0"/>
        <v>1.9845000000000002</v>
      </c>
      <c r="D19" s="51">
        <v>5.5E-2</v>
      </c>
      <c r="E19" s="52">
        <v>2.1</v>
      </c>
    </row>
    <row r="20" spans="1:5">
      <c r="A20" t="s">
        <v>123</v>
      </c>
      <c r="B20" s="49" t="s">
        <v>54</v>
      </c>
      <c r="C20" s="50">
        <f t="shared" si="0"/>
        <v>20.79</v>
      </c>
      <c r="D20" s="51">
        <v>5.5E-2</v>
      </c>
      <c r="E20" s="52">
        <v>22</v>
      </c>
    </row>
    <row r="21" spans="1:5">
      <c r="A21" t="s">
        <v>124</v>
      </c>
      <c r="B21" s="49" t="s">
        <v>55</v>
      </c>
      <c r="C21" s="50">
        <f t="shared" si="0"/>
        <v>28.255499999999998</v>
      </c>
      <c r="D21" s="51">
        <v>5.5E-2</v>
      </c>
      <c r="E21" s="52">
        <v>29.9</v>
      </c>
    </row>
    <row r="22" spans="1:5">
      <c r="A22" t="s">
        <v>125</v>
      </c>
      <c r="B22" s="49" t="s">
        <v>25</v>
      </c>
      <c r="C22" s="50">
        <f t="shared" si="0"/>
        <v>3.024</v>
      </c>
      <c r="D22" s="51">
        <v>5.5E-2</v>
      </c>
      <c r="E22" s="52">
        <v>3.2</v>
      </c>
    </row>
    <row r="23" spans="1:5">
      <c r="A23" t="s">
        <v>126</v>
      </c>
      <c r="B23" s="49" t="s">
        <v>26</v>
      </c>
      <c r="C23" s="50">
        <f t="shared" si="0"/>
        <v>5.4809999999999999</v>
      </c>
      <c r="D23" s="51">
        <v>5.5E-2</v>
      </c>
      <c r="E23" s="52">
        <v>5.8</v>
      </c>
    </row>
    <row r="24" spans="1:5">
      <c r="A24" t="s">
        <v>127</v>
      </c>
      <c r="B24" s="49" t="s">
        <v>41</v>
      </c>
      <c r="C24" s="50">
        <f t="shared" si="0"/>
        <v>9.9224999999999994</v>
      </c>
      <c r="D24" s="51">
        <v>5.5E-2</v>
      </c>
      <c r="E24" s="52">
        <v>10.5</v>
      </c>
    </row>
    <row r="25" spans="1:5">
      <c r="A25" t="s">
        <v>128</v>
      </c>
      <c r="B25" s="49" t="s">
        <v>5</v>
      </c>
      <c r="C25" s="50">
        <f t="shared" si="0"/>
        <v>0.75600000000000001</v>
      </c>
      <c r="D25" s="51">
        <v>5.5E-2</v>
      </c>
      <c r="E25" s="52">
        <v>0.8</v>
      </c>
    </row>
    <row r="26" spans="1:5">
      <c r="A26" t="s">
        <v>129</v>
      </c>
      <c r="B26" s="49" t="s">
        <v>39</v>
      </c>
      <c r="C26" s="50">
        <f t="shared" si="0"/>
        <v>5.4809999999999999</v>
      </c>
      <c r="D26" s="51">
        <v>5.5E-2</v>
      </c>
      <c r="E26" s="52">
        <v>5.8</v>
      </c>
    </row>
    <row r="27" spans="1:5">
      <c r="A27" t="s">
        <v>130</v>
      </c>
      <c r="B27" s="49" t="s">
        <v>40</v>
      </c>
      <c r="C27" s="50">
        <f t="shared" si="0"/>
        <v>9.9224999999999994</v>
      </c>
      <c r="D27" s="51">
        <v>5.5E-2</v>
      </c>
      <c r="E27" s="52">
        <v>10.5</v>
      </c>
    </row>
    <row r="28" spans="1:5">
      <c r="A28" t="s">
        <v>131</v>
      </c>
      <c r="B28" s="49" t="s">
        <v>4</v>
      </c>
      <c r="C28" s="50">
        <f t="shared" si="0"/>
        <v>1.9845000000000002</v>
      </c>
      <c r="D28" s="51">
        <v>5.5E-2</v>
      </c>
      <c r="E28" s="52">
        <v>2.1</v>
      </c>
    </row>
    <row r="29" spans="1:5">
      <c r="A29" t="s">
        <v>132</v>
      </c>
      <c r="B29" s="49" t="s">
        <v>21</v>
      </c>
      <c r="C29" s="50">
        <f t="shared" si="0"/>
        <v>2.7404999999999999</v>
      </c>
      <c r="D29" s="51">
        <v>5.5E-2</v>
      </c>
      <c r="E29" s="52">
        <v>2.9</v>
      </c>
    </row>
    <row r="30" spans="1:5">
      <c r="A30" t="s">
        <v>133</v>
      </c>
      <c r="B30" s="49" t="s">
        <v>22</v>
      </c>
      <c r="C30" s="50">
        <f t="shared" si="0"/>
        <v>5.4809999999999999</v>
      </c>
      <c r="D30" s="51">
        <v>5.5E-2</v>
      </c>
      <c r="E30" s="52">
        <v>5.8</v>
      </c>
    </row>
    <row r="31" spans="1:5">
      <c r="A31" t="s">
        <v>134</v>
      </c>
      <c r="B31" s="49" t="s">
        <v>23</v>
      </c>
      <c r="C31" s="50">
        <f t="shared" si="0"/>
        <v>3.024</v>
      </c>
      <c r="D31" s="51">
        <v>5.5E-2</v>
      </c>
      <c r="E31" s="52">
        <v>3.2</v>
      </c>
    </row>
    <row r="32" spans="1:5">
      <c r="A32" t="s">
        <v>135</v>
      </c>
      <c r="B32" s="49" t="s">
        <v>24</v>
      </c>
      <c r="C32" s="50">
        <f t="shared" si="0"/>
        <v>5.4809999999999999</v>
      </c>
      <c r="D32" s="51">
        <v>5.5E-2</v>
      </c>
      <c r="E32" s="52">
        <v>5.8</v>
      </c>
    </row>
    <row r="33" spans="1:5">
      <c r="A33" t="s">
        <v>136</v>
      </c>
      <c r="B33" s="49" t="s">
        <v>19</v>
      </c>
      <c r="C33" s="50">
        <f t="shared" si="0"/>
        <v>3.024</v>
      </c>
      <c r="D33" s="51">
        <v>5.5E-2</v>
      </c>
      <c r="E33" s="52">
        <v>3.2</v>
      </c>
    </row>
    <row r="34" spans="1:5">
      <c r="A34" t="s">
        <v>137</v>
      </c>
      <c r="B34" s="49" t="s">
        <v>20</v>
      </c>
      <c r="C34" s="50">
        <f t="shared" si="0"/>
        <v>5.4809999999999999</v>
      </c>
      <c r="D34" s="51">
        <v>5.5E-2</v>
      </c>
      <c r="E34" s="52">
        <v>5.8</v>
      </c>
    </row>
    <row r="35" spans="1:5">
      <c r="A35" t="s">
        <v>138</v>
      </c>
      <c r="B35" s="49" t="s">
        <v>17</v>
      </c>
      <c r="C35" s="50">
        <f t="shared" ref="C35:C54" si="1">E35-(E35*D35)</f>
        <v>2.7404999999999999</v>
      </c>
      <c r="D35" s="51">
        <v>5.5E-2</v>
      </c>
      <c r="E35" s="52">
        <v>2.9</v>
      </c>
    </row>
    <row r="36" spans="1:5">
      <c r="A36" t="s">
        <v>139</v>
      </c>
      <c r="B36" s="49" t="s">
        <v>18</v>
      </c>
      <c r="C36" s="50">
        <f t="shared" si="1"/>
        <v>5.4809999999999999</v>
      </c>
      <c r="D36" s="51">
        <v>5.5E-2</v>
      </c>
      <c r="E36" s="52">
        <v>5.8</v>
      </c>
    </row>
    <row r="37" spans="1:5">
      <c r="A37" t="s">
        <v>140</v>
      </c>
      <c r="B37" s="49" t="s">
        <v>49</v>
      </c>
      <c r="C37" s="50">
        <f t="shared" si="1"/>
        <v>13.23</v>
      </c>
      <c r="D37" s="51">
        <v>5.5E-2</v>
      </c>
      <c r="E37" s="52">
        <v>14</v>
      </c>
    </row>
    <row r="38" spans="1:5">
      <c r="A38" t="s">
        <v>141</v>
      </c>
      <c r="B38" s="49" t="s">
        <v>48</v>
      </c>
      <c r="C38" s="50">
        <f t="shared" si="1"/>
        <v>6.8040000000000003</v>
      </c>
      <c r="D38" s="51">
        <v>5.5E-2</v>
      </c>
      <c r="E38" s="52">
        <v>7.2</v>
      </c>
    </row>
    <row r="39" spans="1:5">
      <c r="A39" t="s">
        <v>142</v>
      </c>
      <c r="B39" s="49" t="s">
        <v>50</v>
      </c>
      <c r="C39" s="50">
        <f t="shared" si="1"/>
        <v>5.4809999999999999</v>
      </c>
      <c r="D39" s="51">
        <v>5.5E-2</v>
      </c>
      <c r="E39" s="52">
        <v>5.8</v>
      </c>
    </row>
    <row r="40" spans="1:5">
      <c r="A40" t="s">
        <v>143</v>
      </c>
      <c r="B40" s="49" t="s">
        <v>51</v>
      </c>
      <c r="C40" s="50">
        <f t="shared" si="1"/>
        <v>9.9224999999999994</v>
      </c>
      <c r="D40" s="51">
        <v>5.5E-2</v>
      </c>
      <c r="E40" s="52">
        <v>10.5</v>
      </c>
    </row>
    <row r="41" spans="1:5">
      <c r="A41" t="s">
        <v>144</v>
      </c>
      <c r="B41" s="49" t="s">
        <v>33</v>
      </c>
      <c r="C41" s="50">
        <f t="shared" si="1"/>
        <v>5.4809999999999999</v>
      </c>
      <c r="D41" s="51">
        <v>5.5E-2</v>
      </c>
      <c r="E41" s="52">
        <v>5.8</v>
      </c>
    </row>
    <row r="42" spans="1:5">
      <c r="A42" t="s">
        <v>145</v>
      </c>
      <c r="B42" s="49" t="s">
        <v>34</v>
      </c>
      <c r="C42" s="50">
        <f t="shared" si="1"/>
        <v>10.584</v>
      </c>
      <c r="D42" s="51">
        <v>5.5E-2</v>
      </c>
      <c r="E42" s="52">
        <v>11.2</v>
      </c>
    </row>
    <row r="43" spans="1:5">
      <c r="A43" t="s">
        <v>146</v>
      </c>
      <c r="B43" s="49" t="s">
        <v>15</v>
      </c>
      <c r="C43" s="50">
        <f t="shared" si="1"/>
        <v>2.7404999999999999</v>
      </c>
      <c r="D43" s="51">
        <v>5.5E-2</v>
      </c>
      <c r="E43" s="52">
        <v>2.9</v>
      </c>
    </row>
    <row r="44" spans="1:5">
      <c r="A44" t="s">
        <v>147</v>
      </c>
      <c r="B44" s="49" t="s">
        <v>16</v>
      </c>
      <c r="C44" s="50">
        <f t="shared" si="1"/>
        <v>5.4809999999999999</v>
      </c>
      <c r="D44" s="51">
        <v>5.5E-2</v>
      </c>
      <c r="E44" s="52">
        <v>5.8</v>
      </c>
    </row>
    <row r="45" spans="1:5">
      <c r="A45" t="s">
        <v>148</v>
      </c>
      <c r="B45" s="49" t="s">
        <v>42</v>
      </c>
      <c r="C45" s="50">
        <f t="shared" si="1"/>
        <v>5.4809999999999999</v>
      </c>
      <c r="D45" s="51">
        <v>5.5E-2</v>
      </c>
      <c r="E45" s="52">
        <v>5.8</v>
      </c>
    </row>
    <row r="46" spans="1:5">
      <c r="A46" t="s">
        <v>149</v>
      </c>
      <c r="B46" s="49" t="s">
        <v>43</v>
      </c>
      <c r="C46" s="50">
        <f t="shared" si="1"/>
        <v>9.9224999999999994</v>
      </c>
      <c r="D46" s="51">
        <v>5.5E-2</v>
      </c>
      <c r="E46" s="52">
        <v>10.5</v>
      </c>
    </row>
    <row r="47" spans="1:5">
      <c r="A47" t="s">
        <v>150</v>
      </c>
      <c r="B47" s="49" t="s">
        <v>31</v>
      </c>
      <c r="C47" s="50">
        <f t="shared" si="1"/>
        <v>23.9085</v>
      </c>
      <c r="D47" s="51">
        <v>5.5E-2</v>
      </c>
      <c r="E47" s="52">
        <v>25.3</v>
      </c>
    </row>
    <row r="48" spans="1:5">
      <c r="A48" t="s">
        <v>151</v>
      </c>
      <c r="B48" s="49" t="s">
        <v>32</v>
      </c>
      <c r="C48" s="50">
        <f t="shared" si="1"/>
        <v>24.8535</v>
      </c>
      <c r="D48" s="51">
        <v>5.5E-2</v>
      </c>
      <c r="E48" s="52">
        <v>26.3</v>
      </c>
    </row>
    <row r="49" spans="1:5">
      <c r="A49" t="s">
        <v>153</v>
      </c>
      <c r="B49" s="49" t="s">
        <v>29</v>
      </c>
      <c r="C49" s="50">
        <f t="shared" si="1"/>
        <v>20.648250000000001</v>
      </c>
      <c r="D49" s="51">
        <v>5.5E-2</v>
      </c>
      <c r="E49" s="52">
        <v>21.85</v>
      </c>
    </row>
    <row r="50" spans="1:5">
      <c r="A50" t="s">
        <v>152</v>
      </c>
      <c r="B50" s="49" t="s">
        <v>30</v>
      </c>
      <c r="C50" s="50">
        <f t="shared" si="1"/>
        <v>21.734999999999999</v>
      </c>
      <c r="D50" s="51">
        <v>5.5E-2</v>
      </c>
      <c r="E50" s="52">
        <v>23</v>
      </c>
    </row>
    <row r="51" spans="1:5">
      <c r="A51" t="s">
        <v>154</v>
      </c>
      <c r="B51" s="49" t="s">
        <v>46</v>
      </c>
      <c r="C51" s="50">
        <f t="shared" si="1"/>
        <v>5.4809999999999999</v>
      </c>
      <c r="D51" s="51">
        <v>5.5E-2</v>
      </c>
      <c r="E51" s="52">
        <v>5.8</v>
      </c>
    </row>
    <row r="52" spans="1:5">
      <c r="A52" t="s">
        <v>155</v>
      </c>
      <c r="B52" s="49" t="s">
        <v>47</v>
      </c>
      <c r="C52" s="50">
        <f t="shared" si="1"/>
        <v>10.584</v>
      </c>
      <c r="D52" s="51">
        <v>5.5E-2</v>
      </c>
      <c r="E52" s="52">
        <v>11.2</v>
      </c>
    </row>
    <row r="53" spans="1:5">
      <c r="A53" t="s">
        <v>156</v>
      </c>
      <c r="B53" s="49" t="s">
        <v>37</v>
      </c>
      <c r="C53" s="50">
        <f t="shared" si="1"/>
        <v>5.4809999999999999</v>
      </c>
      <c r="D53" s="51">
        <v>5.5E-2</v>
      </c>
      <c r="E53" s="52">
        <v>5.8</v>
      </c>
    </row>
    <row r="54" spans="1:5">
      <c r="A54" t="s">
        <v>157</v>
      </c>
      <c r="B54" s="53" t="s">
        <v>38</v>
      </c>
      <c r="C54" s="54">
        <f t="shared" si="1"/>
        <v>9.9224999999999994</v>
      </c>
      <c r="D54" s="55">
        <v>5.5E-2</v>
      </c>
      <c r="E54" s="56">
        <v>10.5</v>
      </c>
    </row>
    <row r="56" spans="1:5" ht="15.75" thickBot="1"/>
    <row r="57" spans="1:5" ht="15.75" thickBot="1">
      <c r="B57" s="32" t="s">
        <v>59</v>
      </c>
      <c r="C57" s="32" t="s">
        <v>64</v>
      </c>
    </row>
    <row r="58" spans="1:5">
      <c r="B58" s="49" t="s">
        <v>61</v>
      </c>
      <c r="C58" s="52">
        <v>0</v>
      </c>
    </row>
    <row r="59" spans="1:5">
      <c r="B59" s="49" t="s">
        <v>63</v>
      </c>
      <c r="C59" s="52">
        <v>2.5</v>
      </c>
    </row>
    <row r="60" spans="1:5">
      <c r="B60" s="53" t="s">
        <v>62</v>
      </c>
      <c r="C60" s="56">
        <v>10</v>
      </c>
    </row>
  </sheetData>
  <sortState ref="B3:E54">
    <sortCondition ref="B3:B54"/>
  </sortState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N100"/>
  <sheetViews>
    <sheetView showGridLines="0" tabSelected="1" topLeftCell="A15" workbookViewId="0">
      <selection activeCell="E20" sqref="E20"/>
    </sheetView>
  </sheetViews>
  <sheetFormatPr baseColWidth="10" defaultRowHeight="15"/>
  <cols>
    <col min="1" max="1" width="26.5703125" customWidth="1"/>
    <col min="2" max="2" width="18.7109375" customWidth="1"/>
    <col min="3" max="3" width="18" customWidth="1"/>
    <col min="4" max="4" width="18.28515625" customWidth="1"/>
    <col min="5" max="5" width="17.85546875" customWidth="1"/>
    <col min="6" max="6" width="13.42578125" customWidth="1"/>
    <col min="9" max="9" width="9.7109375" customWidth="1"/>
    <col min="10" max="10" width="12.42578125" customWidth="1"/>
  </cols>
  <sheetData>
    <row r="3" spans="1:14" ht="15.75" thickBot="1"/>
    <row r="4" spans="1:14" ht="15.75" thickBot="1">
      <c r="A4" s="29" t="s">
        <v>87</v>
      </c>
    </row>
    <row r="5" spans="1:14" ht="15.75" thickBot="1">
      <c r="A5" s="22"/>
      <c r="B5" s="23"/>
      <c r="C5" s="23"/>
      <c r="D5" s="23"/>
      <c r="E5" s="24"/>
      <c r="I5" s="31" t="s">
        <v>70</v>
      </c>
      <c r="J5" s="30">
        <v>6</v>
      </c>
    </row>
    <row r="6" spans="1:14" ht="15.75" thickBot="1">
      <c r="A6" s="11" t="s">
        <v>0</v>
      </c>
      <c r="B6" s="11" t="s">
        <v>161</v>
      </c>
      <c r="C6" s="11" t="s">
        <v>68</v>
      </c>
      <c r="D6" s="11" t="s">
        <v>74</v>
      </c>
      <c r="E6" s="11" t="s">
        <v>84</v>
      </c>
      <c r="F6" s="25" t="s">
        <v>162</v>
      </c>
      <c r="G6" s="74"/>
      <c r="H6" s="74"/>
      <c r="J6" s="31" t="s">
        <v>68</v>
      </c>
      <c r="K6" s="30"/>
    </row>
    <row r="7" spans="1:14" ht="15.75" thickBot="1">
      <c r="A7" s="10"/>
      <c r="B7" s="10" t="str">
        <f>INDEX(TaProduit,Position,1)</f>
        <v>FRI380</v>
      </c>
      <c r="C7" s="10">
        <v>12</v>
      </c>
      <c r="D7" s="10"/>
      <c r="E7" s="61">
        <v>1212</v>
      </c>
      <c r="F7" s="75">
        <f>E7+VLOOKUP(B7,TaProduit,6,FALSE)</f>
        <v>1212</v>
      </c>
      <c r="G7" s="74"/>
      <c r="H7" s="74"/>
      <c r="J7" s="31" t="s">
        <v>69</v>
      </c>
      <c r="K7" s="30"/>
    </row>
    <row r="8" spans="1:14" ht="15.75" thickBot="1">
      <c r="A8" s="26">
        <v>14</v>
      </c>
      <c r="B8" s="27"/>
      <c r="C8" s="27"/>
      <c r="D8" s="27"/>
      <c r="E8" s="28"/>
      <c r="I8" s="31" t="s">
        <v>75</v>
      </c>
      <c r="J8" s="31"/>
      <c r="L8" s="58"/>
    </row>
    <row r="9" spans="1:14" ht="15.75" thickBot="1">
      <c r="I9" s="31" t="s">
        <v>76</v>
      </c>
      <c r="L9" s="40"/>
    </row>
    <row r="10" spans="1:14">
      <c r="J10" s="58"/>
    </row>
    <row r="12" spans="1:14">
      <c r="C12" s="84"/>
      <c r="D12" s="73"/>
    </row>
    <row r="13" spans="1:14" ht="15.75" thickBot="1"/>
    <row r="14" spans="1:14" ht="15.75" thickBot="1">
      <c r="A14" s="29" t="s">
        <v>85</v>
      </c>
    </row>
    <row r="15" spans="1:14" ht="15.75" thickBot="1">
      <c r="A15" s="29" t="s">
        <v>161</v>
      </c>
      <c r="B15" s="29" t="s">
        <v>164</v>
      </c>
      <c r="C15" s="29" t="s">
        <v>162</v>
      </c>
      <c r="D15" s="41" t="s">
        <v>95</v>
      </c>
      <c r="E15" s="29" t="s">
        <v>96</v>
      </c>
      <c r="F15" s="85" t="s">
        <v>174</v>
      </c>
      <c r="G15" s="29" t="s">
        <v>97</v>
      </c>
      <c r="H15" s="40"/>
      <c r="I15" s="72" t="s">
        <v>159</v>
      </c>
    </row>
    <row r="16" spans="1:14">
      <c r="A16" s="48" t="s">
        <v>111</v>
      </c>
      <c r="B16" s="47"/>
      <c r="C16" s="83">
        <v>42442</v>
      </c>
      <c r="D16" s="63">
        <v>2</v>
      </c>
      <c r="E16" s="65"/>
      <c r="F16" s="65">
        <v>5</v>
      </c>
      <c r="G16" s="66">
        <v>-3</v>
      </c>
      <c r="H16" s="40"/>
      <c r="I16" s="40">
        <f>IF(ISNA(VLOOKUP(A16,FACTURE!B16:E28,3,FALSE)=TRUE),0,VLOOKUP(A16,FACTURE!B16:E24,3,FALSE))</f>
        <v>0</v>
      </c>
      <c r="N16" t="s">
        <v>86</v>
      </c>
    </row>
    <row r="17" spans="1:14">
      <c r="A17" s="42" t="s">
        <v>175</v>
      </c>
      <c r="B17" s="43"/>
      <c r="C17" s="43"/>
      <c r="D17" s="43">
        <v>1</v>
      </c>
      <c r="E17" s="64"/>
      <c r="F17" s="64">
        <v>6</v>
      </c>
      <c r="G17" s="66">
        <v>-5</v>
      </c>
      <c r="H17" s="40"/>
      <c r="I17" s="40"/>
    </row>
    <row r="18" spans="1:14">
      <c r="A18" s="42" t="s">
        <v>176</v>
      </c>
      <c r="B18" s="43"/>
      <c r="C18" s="43"/>
      <c r="D18" s="43">
        <v>7</v>
      </c>
      <c r="E18" s="64"/>
      <c r="F18" s="64">
        <v>7</v>
      </c>
      <c r="G18" s="66">
        <v>0</v>
      </c>
      <c r="H18" s="40"/>
      <c r="I18" s="40">
        <f>IF(ISNA(VLOOKUP(A16,FACTURE!B16:E28,3,FALSE)=TRUE),#REF!,VLOOKUP(A16,FACTURE!B16:E24,3,FALSE))</f>
        <v>0</v>
      </c>
      <c r="N18" t="s">
        <v>81</v>
      </c>
    </row>
    <row r="19" spans="1:14">
      <c r="A19" s="42" t="s">
        <v>177</v>
      </c>
      <c r="B19" s="43"/>
      <c r="C19" s="43"/>
      <c r="D19" s="43">
        <v>10</v>
      </c>
      <c r="E19" s="64"/>
      <c r="F19" s="64"/>
      <c r="G19" s="66">
        <v>10</v>
      </c>
      <c r="H19" s="40"/>
      <c r="I19" s="40"/>
    </row>
    <row r="20" spans="1:14">
      <c r="A20" s="42"/>
      <c r="B20" s="43"/>
      <c r="C20" s="43"/>
      <c r="D20" s="43"/>
      <c r="E20" s="64"/>
      <c r="F20" s="64"/>
      <c r="G20" s="66">
        <v>0</v>
      </c>
      <c r="H20" s="40"/>
      <c r="I20" s="40"/>
    </row>
    <row r="21" spans="1:14">
      <c r="A21" s="42"/>
      <c r="B21" s="43"/>
      <c r="C21" s="43"/>
      <c r="D21" s="43"/>
      <c r="E21" s="64"/>
      <c r="F21" s="64"/>
      <c r="G21" s="66">
        <v>0</v>
      </c>
      <c r="H21" s="40"/>
      <c r="I21" s="40"/>
    </row>
    <row r="22" spans="1:14">
      <c r="A22" s="42"/>
      <c r="B22" s="43"/>
      <c r="C22" s="43"/>
      <c r="D22" s="43"/>
      <c r="E22" s="64"/>
      <c r="F22" s="64"/>
      <c r="G22" s="66">
        <v>0</v>
      </c>
      <c r="H22" s="40"/>
      <c r="I22" s="40"/>
    </row>
    <row r="23" spans="1:14">
      <c r="A23" s="44"/>
      <c r="B23" s="45"/>
      <c r="C23" s="45"/>
      <c r="D23" s="43"/>
      <c r="E23" s="64"/>
      <c r="F23" s="64"/>
      <c r="G23" s="66">
        <v>0</v>
      </c>
      <c r="H23" s="40"/>
      <c r="I23" s="40"/>
    </row>
    <row r="24" spans="1:14" ht="15.75" thickBot="1">
      <c r="A24" s="46"/>
      <c r="B24" s="46"/>
      <c r="C24" s="46"/>
      <c r="D24" s="27"/>
      <c r="E24" s="64"/>
      <c r="F24" s="64"/>
      <c r="G24" s="66">
        <v>0</v>
      </c>
      <c r="H24" s="40"/>
      <c r="I24" s="40"/>
    </row>
    <row r="25" spans="1:14">
      <c r="G25">
        <v>0</v>
      </c>
    </row>
    <row r="26" spans="1:14">
      <c r="G26">
        <v>0</v>
      </c>
    </row>
    <row r="27" spans="1:14">
      <c r="G27">
        <v>0</v>
      </c>
    </row>
    <row r="28" spans="1:14">
      <c r="G28">
        <v>0</v>
      </c>
    </row>
    <row r="29" spans="1:14">
      <c r="G29">
        <v>0</v>
      </c>
    </row>
    <row r="30" spans="1:14">
      <c r="G30">
        <v>0</v>
      </c>
    </row>
    <row r="31" spans="1:14">
      <c r="G31">
        <v>0</v>
      </c>
    </row>
    <row r="32" spans="1:14">
      <c r="G32">
        <v>0</v>
      </c>
    </row>
    <row r="33" spans="7:7">
      <c r="G33">
        <v>0</v>
      </c>
    </row>
    <row r="34" spans="7:7">
      <c r="G34">
        <v>0</v>
      </c>
    </row>
    <row r="35" spans="7:7">
      <c r="G35">
        <v>0</v>
      </c>
    </row>
    <row r="36" spans="7:7">
      <c r="G36">
        <v>0</v>
      </c>
    </row>
    <row r="37" spans="7:7">
      <c r="G37">
        <v>0</v>
      </c>
    </row>
    <row r="38" spans="7:7">
      <c r="G38">
        <v>0</v>
      </c>
    </row>
    <row r="39" spans="7:7">
      <c r="G39">
        <v>0</v>
      </c>
    </row>
    <row r="40" spans="7:7">
      <c r="G40">
        <v>0</v>
      </c>
    </row>
    <row r="41" spans="7:7">
      <c r="G41">
        <v>0</v>
      </c>
    </row>
    <row r="42" spans="7:7">
      <c r="G42">
        <v>0</v>
      </c>
    </row>
    <row r="43" spans="7:7">
      <c r="G43">
        <v>0</v>
      </c>
    </row>
    <row r="44" spans="7:7">
      <c r="G44">
        <v>0</v>
      </c>
    </row>
    <row r="45" spans="7:7">
      <c r="G45">
        <v>0</v>
      </c>
    </row>
    <row r="46" spans="7:7">
      <c r="G46">
        <v>0</v>
      </c>
    </row>
    <row r="47" spans="7:7">
      <c r="G47">
        <v>0</v>
      </c>
    </row>
    <row r="48" spans="7:7">
      <c r="G48">
        <v>0</v>
      </c>
    </row>
    <row r="49" spans="7:7">
      <c r="G49">
        <v>0</v>
      </c>
    </row>
    <row r="50" spans="7:7">
      <c r="G50">
        <v>0</v>
      </c>
    </row>
    <row r="51" spans="7:7">
      <c r="G51">
        <v>0</v>
      </c>
    </row>
    <row r="52" spans="7:7">
      <c r="G52">
        <v>0</v>
      </c>
    </row>
    <row r="53" spans="7:7">
      <c r="G53">
        <v>0</v>
      </c>
    </row>
    <row r="54" spans="7:7">
      <c r="G54">
        <v>0</v>
      </c>
    </row>
    <row r="55" spans="7:7">
      <c r="G55">
        <v>0</v>
      </c>
    </row>
    <row r="56" spans="7:7">
      <c r="G56">
        <v>0</v>
      </c>
    </row>
    <row r="57" spans="7:7">
      <c r="G57">
        <v>0</v>
      </c>
    </row>
    <row r="58" spans="7:7">
      <c r="G58">
        <v>0</v>
      </c>
    </row>
    <row r="59" spans="7:7">
      <c r="G59">
        <v>0</v>
      </c>
    </row>
    <row r="60" spans="7:7">
      <c r="G60">
        <v>0</v>
      </c>
    </row>
    <row r="61" spans="7:7">
      <c r="G61">
        <v>0</v>
      </c>
    </row>
    <row r="62" spans="7:7">
      <c r="G62">
        <v>0</v>
      </c>
    </row>
    <row r="63" spans="7:7">
      <c r="G63">
        <v>0</v>
      </c>
    </row>
    <row r="64" spans="7:7">
      <c r="G64">
        <v>0</v>
      </c>
    </row>
    <row r="65" spans="7:7">
      <c r="G65">
        <v>0</v>
      </c>
    </row>
    <row r="66" spans="7:7">
      <c r="G66">
        <v>0</v>
      </c>
    </row>
    <row r="67" spans="7:7">
      <c r="G67">
        <v>0</v>
      </c>
    </row>
    <row r="68" spans="7:7">
      <c r="G68">
        <v>0</v>
      </c>
    </row>
    <row r="69" spans="7:7">
      <c r="G69">
        <v>0</v>
      </c>
    </row>
    <row r="70" spans="7:7">
      <c r="G70">
        <v>0</v>
      </c>
    </row>
    <row r="71" spans="7:7">
      <c r="G71">
        <v>0</v>
      </c>
    </row>
    <row r="72" spans="7:7">
      <c r="G72">
        <v>0</v>
      </c>
    </row>
    <row r="73" spans="7:7">
      <c r="G73">
        <v>0</v>
      </c>
    </row>
    <row r="74" spans="7:7">
      <c r="G74">
        <v>0</v>
      </c>
    </row>
    <row r="75" spans="7:7">
      <c r="G75">
        <v>0</v>
      </c>
    </row>
    <row r="76" spans="7:7">
      <c r="G76">
        <v>0</v>
      </c>
    </row>
    <row r="77" spans="7:7">
      <c r="G77">
        <v>0</v>
      </c>
    </row>
    <row r="78" spans="7:7">
      <c r="G78">
        <v>0</v>
      </c>
    </row>
    <row r="79" spans="7:7">
      <c r="G79">
        <v>0</v>
      </c>
    </row>
    <row r="80" spans="7:7">
      <c r="G80">
        <v>0</v>
      </c>
    </row>
    <row r="81" spans="7:7">
      <c r="G81">
        <v>0</v>
      </c>
    </row>
    <row r="82" spans="7:7">
      <c r="G82">
        <v>0</v>
      </c>
    </row>
    <row r="83" spans="7:7">
      <c r="G83">
        <v>0</v>
      </c>
    </row>
    <row r="84" spans="7:7">
      <c r="G84">
        <v>0</v>
      </c>
    </row>
    <row r="85" spans="7:7">
      <c r="G85">
        <v>0</v>
      </c>
    </row>
    <row r="86" spans="7:7">
      <c r="G86">
        <v>0</v>
      </c>
    </row>
    <row r="87" spans="7:7">
      <c r="G87">
        <v>0</v>
      </c>
    </row>
    <row r="88" spans="7:7">
      <c r="G88">
        <v>0</v>
      </c>
    </row>
    <row r="89" spans="7:7">
      <c r="G89">
        <v>0</v>
      </c>
    </row>
    <row r="90" spans="7:7">
      <c r="G90">
        <v>0</v>
      </c>
    </row>
    <row r="91" spans="7:7">
      <c r="G91">
        <v>0</v>
      </c>
    </row>
    <row r="92" spans="7:7">
      <c r="G92">
        <v>0</v>
      </c>
    </row>
    <row r="93" spans="7:7">
      <c r="G93">
        <v>0</v>
      </c>
    </row>
    <row r="94" spans="7:7">
      <c r="G94">
        <v>0</v>
      </c>
    </row>
    <row r="95" spans="7:7">
      <c r="G95">
        <v>0</v>
      </c>
    </row>
    <row r="96" spans="7:7">
      <c r="G96">
        <v>0</v>
      </c>
    </row>
    <row r="97" spans="7:7">
      <c r="G97">
        <v>0</v>
      </c>
    </row>
    <row r="98" spans="7:7">
      <c r="G98">
        <v>0</v>
      </c>
    </row>
    <row r="99" spans="7:7">
      <c r="G99">
        <v>0</v>
      </c>
    </row>
    <row r="100" spans="7:7">
      <c r="G100">
        <v>0</v>
      </c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O37"/>
  <sheetViews>
    <sheetView topLeftCell="A12" workbookViewId="0">
      <selection activeCell="C16" sqref="C16"/>
    </sheetView>
  </sheetViews>
  <sheetFormatPr baseColWidth="10" defaultRowHeight="15"/>
  <cols>
    <col min="1" max="1" width="4.7109375" customWidth="1"/>
    <col min="2" max="2" width="16.7109375" customWidth="1"/>
    <col min="3" max="3" width="17.5703125" customWidth="1"/>
    <col min="4" max="4" width="4" customWidth="1"/>
    <col min="5" max="5" width="16.28515625" customWidth="1"/>
    <col min="6" max="6" width="21.5703125" bestFit="1" customWidth="1"/>
    <col min="7" max="7" width="15.85546875" customWidth="1"/>
    <col min="9" max="9" width="14.28515625" customWidth="1"/>
    <col min="10" max="10" width="16.140625" customWidth="1"/>
  </cols>
  <sheetData>
    <row r="2" spans="2:15" ht="18.75" customHeight="1"/>
    <row r="3" spans="2:15" ht="17.25" customHeight="1">
      <c r="B3" s="16"/>
    </row>
    <row r="8" spans="2:15">
      <c r="F8" s="20">
        <f ca="1">TODAY()</f>
        <v>42442</v>
      </c>
    </row>
    <row r="9" spans="2:15" ht="16.5" customHeight="1">
      <c r="J9" s="17"/>
    </row>
    <row r="10" spans="2:15">
      <c r="J10" s="18"/>
    </row>
    <row r="11" spans="2:15">
      <c r="J11" s="19"/>
    </row>
    <row r="12" spans="2:15">
      <c r="J12" s="19"/>
    </row>
    <row r="13" spans="2:15">
      <c r="B13" t="s">
        <v>94</v>
      </c>
      <c r="D13">
        <v>1</v>
      </c>
      <c r="J13" s="19"/>
    </row>
    <row r="14" spans="2:15">
      <c r="J14" s="19"/>
    </row>
    <row r="15" spans="2:15">
      <c r="B15" t="s">
        <v>158</v>
      </c>
      <c r="C15" s="37" t="s">
        <v>78</v>
      </c>
      <c r="D15" s="93" t="s">
        <v>77</v>
      </c>
      <c r="E15" s="94"/>
      <c r="F15" s="78" t="s">
        <v>168</v>
      </c>
      <c r="G15" s="78" t="s">
        <v>169</v>
      </c>
      <c r="H15" s="78" t="s">
        <v>166</v>
      </c>
      <c r="I15" s="78" t="s">
        <v>167</v>
      </c>
      <c r="J15" s="38" t="s">
        <v>170</v>
      </c>
      <c r="K15" s="38" t="s">
        <v>171</v>
      </c>
      <c r="O15" s="19"/>
    </row>
    <row r="16" spans="2:15">
      <c r="B16" s="48" t="s">
        <v>111</v>
      </c>
      <c r="C16" s="35"/>
      <c r="E16" s="95">
        <v>5</v>
      </c>
      <c r="F16" s="79">
        <f>IF(ISNA(VLOOKUP(A16,FACTURE!B16:E28,3,FALSE)=TRUE),0,VLOOKUP(A16,FACTURE!B16:E24,3,FALSE))</f>
        <v>0</v>
      </c>
      <c r="G16" s="79">
        <v>3</v>
      </c>
      <c r="H16" s="79"/>
      <c r="I16" s="79"/>
      <c r="J16" s="36"/>
      <c r="K16" s="36"/>
    </row>
    <row r="17" spans="2:10">
      <c r="B17" s="42" t="s">
        <v>175</v>
      </c>
      <c r="E17">
        <v>6</v>
      </c>
    </row>
    <row r="18" spans="2:10">
      <c r="B18" s="42" t="s">
        <v>176</v>
      </c>
      <c r="E18">
        <v>7</v>
      </c>
      <c r="J18" s="17"/>
    </row>
    <row r="19" spans="2:10">
      <c r="J19" s="18"/>
    </row>
    <row r="20" spans="2:10">
      <c r="J20" s="19"/>
    </row>
    <row r="21" spans="2:10">
      <c r="J21" s="19"/>
    </row>
    <row r="22" spans="2:10">
      <c r="J22" s="19"/>
    </row>
    <row r="23" spans="2:10">
      <c r="J23" s="19"/>
    </row>
    <row r="24" spans="2:10">
      <c r="J24" s="19"/>
    </row>
    <row r="36" spans="2:2">
      <c r="B36" t="s">
        <v>71</v>
      </c>
    </row>
    <row r="37" spans="2:2">
      <c r="B37" t="s">
        <v>72</v>
      </c>
    </row>
  </sheetData>
  <mergeCells count="1">
    <mergeCell ref="D15:E15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4"/>
  <sheetViews>
    <sheetView showGridLines="0" workbookViewId="0">
      <selection activeCell="E14" sqref="E14"/>
    </sheetView>
  </sheetViews>
  <sheetFormatPr baseColWidth="10" defaultRowHeight="15"/>
  <cols>
    <col min="1" max="1" width="15.42578125" customWidth="1"/>
    <col min="2" max="2" width="16.85546875" customWidth="1"/>
    <col min="3" max="3" width="16.7109375" customWidth="1"/>
    <col min="4" max="4" width="18.28515625" customWidth="1"/>
    <col min="5" max="5" width="34.28515625" customWidth="1"/>
    <col min="6" max="6" width="9.85546875" customWidth="1"/>
    <col min="8" max="8" width="17.28515625" customWidth="1"/>
    <col min="10" max="10" width="17.140625" customWidth="1"/>
    <col min="11" max="11" width="33.140625" customWidth="1"/>
  </cols>
  <sheetData>
    <row r="1" spans="1:8" ht="15.75" thickBot="1">
      <c r="A1" s="10" t="s">
        <v>73</v>
      </c>
    </row>
    <row r="2" spans="1:8" ht="15.75" thickBot="1">
      <c r="B2" s="34" t="s">
        <v>99</v>
      </c>
      <c r="C2" s="67" t="s">
        <v>100</v>
      </c>
      <c r="D2" s="33" t="s">
        <v>66</v>
      </c>
      <c r="E2" s="77" t="s">
        <v>88</v>
      </c>
    </row>
    <row r="3" spans="1:8" ht="15.75" thickBot="1">
      <c r="B3" s="62">
        <v>1</v>
      </c>
      <c r="C3" s="10" t="s">
        <v>101</v>
      </c>
      <c r="D3" s="59" t="s">
        <v>98</v>
      </c>
    </row>
    <row r="4" spans="1:8" ht="15.75" thickBot="1">
      <c r="B4" s="62">
        <v>2</v>
      </c>
      <c r="C4" s="10" t="s">
        <v>102</v>
      </c>
      <c r="D4" s="59" t="s">
        <v>103</v>
      </c>
    </row>
    <row r="12" spans="1:8">
      <c r="E12" s="76"/>
    </row>
    <row r="14" spans="1:8">
      <c r="H14" t="s">
        <v>163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COMMANDE</vt:lpstr>
      <vt:lpstr>DONNEES</vt:lpstr>
      <vt:lpstr>STOCK</vt:lpstr>
      <vt:lpstr>FACTURE</vt:lpstr>
      <vt:lpstr>CONTACT</vt:lpstr>
      <vt:lpstr>Adresse</vt:lpstr>
      <vt:lpstr>CodeClient</vt:lpstr>
      <vt:lpstr>donnes</vt:lpstr>
      <vt:lpstr>Nom</vt:lpstr>
      <vt:lpstr>numérocommande</vt:lpstr>
      <vt:lpstr>Position</vt:lpstr>
      <vt:lpstr>Prénom</vt:lpstr>
      <vt:lpstr>TaContact</vt:lpstr>
      <vt:lpstr>TaFacture</vt:lpstr>
      <vt:lpstr>TaProduit</vt:lpstr>
      <vt:lpstr>TaStock</vt:lpstr>
      <vt:lpstr>TxRemisePer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2016-03-13T17:41:25Z</dcterms:modified>
</cp:coreProperties>
</file>