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405" windowWidth="18300" windowHeight="11505" activeTab="8"/>
  </bookViews>
  <sheets>
    <sheet name="Données de base" sheetId="16" r:id="rId1"/>
    <sheet name="Données affaires" sheetId="17" r:id="rId2"/>
    <sheet name="TCD" sheetId="62" r:id="rId3"/>
    <sheet name="V-01" sheetId="1" r:id="rId4"/>
    <sheet name="A-01" sheetId="27" r:id="rId5"/>
    <sheet name="V-02" sheetId="4" r:id="rId6"/>
    <sheet name="A-02" sheetId="28" r:id="rId7"/>
    <sheet name="V-03" sheetId="5" r:id="rId8"/>
    <sheet name="A-03" sheetId="29" r:id="rId9"/>
    <sheet name="Feuil2" sheetId="2" r:id="rId10"/>
    <sheet name="Feuil3" sheetId="3" r:id="rId11"/>
  </sheets>
  <externalReferences>
    <externalReference r:id="rId12"/>
  </externalReferences>
  <definedNames>
    <definedName name="_xlnm._FilterDatabase" localSheetId="0" hidden="1">'Données de base'!$A$38:$B$38</definedName>
    <definedName name="TYPE_DE_FRAIS">'Données de base'!$A$41:$A$63</definedName>
    <definedName name="_xlnm.Print_Area" localSheetId="4">'A-01'!$A$1:$J$8</definedName>
    <definedName name="_xlnm.Print_Area" localSheetId="6">'A-02'!$A$1:$K$22</definedName>
    <definedName name="_xlnm.Print_Area" localSheetId="8">'A-03'!$A$1:$J$20</definedName>
    <definedName name="_xlnm.Print_Area" localSheetId="3">'V-01'!$A$1:$U$9</definedName>
    <definedName name="_xlnm.Print_Area" localSheetId="5">'V-02'!$A$1:$U$9</definedName>
    <definedName name="_xlnm.Print_Area" localSheetId="7">'V-03'!$A$1:$U$9</definedName>
  </definedNames>
  <calcPr calcId="145621" calcMode="manual"/>
  <pivotCaches>
    <pivotCache cacheId="7" r:id="rId13"/>
    <pivotCache cacheId="8" r:id="rId14"/>
    <pivotCache cacheId="10" r:id="rId15"/>
  </pivotCaches>
</workbook>
</file>

<file path=xl/calcChain.xml><?xml version="1.0" encoding="utf-8"?>
<calcChain xmlns="http://schemas.openxmlformats.org/spreadsheetml/2006/main">
  <c r="F19" i="28" l="1"/>
  <c r="H19" i="28"/>
  <c r="G8" i="28" l="1"/>
  <c r="I8" i="28" s="1"/>
  <c r="F17" i="29"/>
  <c r="H16" i="29"/>
  <c r="G16" i="29"/>
  <c r="G15" i="29"/>
  <c r="H15" i="29" s="1"/>
  <c r="H14" i="29"/>
  <c r="G14" i="29"/>
  <c r="G13" i="29"/>
  <c r="H13" i="29" s="1"/>
  <c r="H12" i="29"/>
  <c r="G12" i="29"/>
  <c r="G11" i="29"/>
  <c r="H11" i="29" s="1"/>
  <c r="H10" i="29"/>
  <c r="G10" i="29"/>
  <c r="G9" i="29"/>
  <c r="H9" i="29" s="1"/>
  <c r="H8" i="29"/>
  <c r="G8" i="29"/>
  <c r="G7" i="29"/>
  <c r="H7" i="29" s="1"/>
  <c r="H6" i="29"/>
  <c r="G6" i="29"/>
  <c r="G5" i="29"/>
  <c r="H5" i="29" s="1"/>
  <c r="H4" i="29"/>
  <c r="G4" i="29"/>
  <c r="G3" i="29"/>
  <c r="G17" i="29" s="1"/>
  <c r="G5" i="27"/>
  <c r="F5" i="27"/>
  <c r="H5" i="27" s="1"/>
  <c r="C4" i="5"/>
  <c r="C5" i="5"/>
  <c r="C6" i="5"/>
  <c r="C3" i="5"/>
  <c r="C4" i="4"/>
  <c r="C5" i="4"/>
  <c r="C3" i="4"/>
  <c r="C4" i="1"/>
  <c r="C5" i="1"/>
  <c r="C3" i="1"/>
  <c r="H17" i="29" l="1"/>
  <c r="H3" i="29"/>
  <c r="G19" i="28"/>
  <c r="I19" i="28" s="1"/>
  <c r="H7" i="1"/>
  <c r="U4" i="5" l="1"/>
  <c r="O4" i="5"/>
  <c r="N4" i="5"/>
  <c r="M4" i="5"/>
  <c r="M3" i="5"/>
  <c r="Q7" i="5"/>
  <c r="H7" i="5"/>
  <c r="M5" i="4"/>
  <c r="M4" i="4"/>
  <c r="M3" i="4"/>
  <c r="Q7" i="4"/>
  <c r="Q7" i="1"/>
  <c r="M5" i="1"/>
  <c r="M4" i="1"/>
  <c r="M3" i="1"/>
  <c r="M7" i="5" l="1"/>
  <c r="N3" i="5"/>
  <c r="O3" i="5" s="1"/>
  <c r="U3" i="5" s="1"/>
  <c r="M7" i="4"/>
  <c r="N3" i="4"/>
  <c r="O3" i="4" s="1"/>
  <c r="U3" i="4" s="1"/>
  <c r="N4" i="4"/>
  <c r="O4" i="4" s="1"/>
  <c r="U4" i="4" s="1"/>
  <c r="N5" i="4"/>
  <c r="O5" i="4" s="1"/>
  <c r="U5" i="4" s="1"/>
  <c r="M7" i="1"/>
  <c r="N3" i="1"/>
  <c r="N4" i="1"/>
  <c r="O4" i="1" s="1"/>
  <c r="U4" i="1" s="1"/>
  <c r="N5" i="1"/>
  <c r="O5" i="1" s="1"/>
  <c r="U5" i="1" s="1"/>
  <c r="U7" i="5" l="1"/>
  <c r="N7" i="5"/>
  <c r="O7" i="5" s="1"/>
  <c r="N7" i="4"/>
  <c r="O7" i="4" s="1"/>
  <c r="U7" i="4"/>
  <c r="O3" i="1"/>
  <c r="U3" i="1" s="1"/>
  <c r="U7" i="1" s="1"/>
  <c r="N7" i="1"/>
  <c r="O7" i="1" s="1"/>
</calcChain>
</file>

<file path=xl/sharedStrings.xml><?xml version="1.0" encoding="utf-8"?>
<sst xmlns="http://schemas.openxmlformats.org/spreadsheetml/2006/main" count="269" uniqueCount="108">
  <si>
    <t xml:space="preserve">DATE </t>
  </si>
  <si>
    <t>CLIENT</t>
  </si>
  <si>
    <t>N°CHANTIER</t>
  </si>
  <si>
    <t>CHANTIER</t>
  </si>
  <si>
    <t>TYPE DE TRAVAUX</t>
  </si>
  <si>
    <t>*+/- VALUES</t>
  </si>
  <si>
    <t>SITUATION</t>
  </si>
  <si>
    <t>% SITUATION</t>
  </si>
  <si>
    <t>MONTANT HT</t>
  </si>
  <si>
    <t>TVA</t>
  </si>
  <si>
    <t>DATE ECHEANCE</t>
  </si>
  <si>
    <t>MONTANT REGLE</t>
  </si>
  <si>
    <t>REGLE LE</t>
  </si>
  <si>
    <t>OBSERVATIONS</t>
  </si>
  <si>
    <t>MONTANT RESTANT DU</t>
  </si>
  <si>
    <t>N° COMMANDE</t>
  </si>
  <si>
    <t>N°FACTURE</t>
  </si>
  <si>
    <t>SITUATIONS ANTERIEURES</t>
  </si>
  <si>
    <t>MONTANT TTC</t>
  </si>
  <si>
    <t>RELANCE</t>
  </si>
  <si>
    <t>MONTANT HT
 DU MARCHE</t>
  </si>
  <si>
    <t>SD 1096</t>
  </si>
  <si>
    <t>CSO-140302-DEV_B</t>
  </si>
  <si>
    <t>1401-01</t>
  </si>
  <si>
    <t>ACOMPTE</t>
  </si>
  <si>
    <t>A réception facture</t>
  </si>
  <si>
    <t>X</t>
  </si>
  <si>
    <t>1401-02</t>
  </si>
  <si>
    <t>S1</t>
  </si>
  <si>
    <t>1401-03</t>
  </si>
  <si>
    <t>1402-01</t>
  </si>
  <si>
    <t>1402-02</t>
  </si>
  <si>
    <t>SOLDE</t>
  </si>
  <si>
    <t>1402-03</t>
  </si>
  <si>
    <t>CSO - 140303</t>
  </si>
  <si>
    <t>1403-01</t>
  </si>
  <si>
    <t>1403-02</t>
  </si>
  <si>
    <t>DONNES DE BASE</t>
  </si>
  <si>
    <t>DATE</t>
  </si>
  <si>
    <t>DONNEES AFFAIRES</t>
  </si>
  <si>
    <t>DESIGNATION DE L'AFFAIRE</t>
  </si>
  <si>
    <t>N° DE L'AFFAIRE</t>
  </si>
  <si>
    <t>SOCIETE CONCERNEE</t>
  </si>
  <si>
    <t>ADRESSE DU CHANTIER</t>
  </si>
  <si>
    <t>CODE POSTALE</t>
  </si>
  <si>
    <t>VILLE</t>
  </si>
  <si>
    <t>Multi-sites</t>
  </si>
  <si>
    <t>SD 0123 FE</t>
  </si>
  <si>
    <t>SD 0745</t>
  </si>
  <si>
    <t>Fournisseur</t>
  </si>
  <si>
    <t>Article</t>
  </si>
  <si>
    <t>Date facture</t>
  </si>
  <si>
    <t>Date écheance</t>
  </si>
  <si>
    <t>N° facture</t>
  </si>
  <si>
    <t>Montant HT</t>
  </si>
  <si>
    <t>Montant TTC</t>
  </si>
  <si>
    <t>Règlement oui ou non</t>
  </si>
  <si>
    <t>Validée oui ou non</t>
  </si>
  <si>
    <t>Bon pour règlement 11/02/14</t>
  </si>
  <si>
    <t>Bon pour règlement 18/02/14</t>
  </si>
  <si>
    <t>FB0007859999</t>
  </si>
  <si>
    <t>Oui prev automatique</t>
  </si>
  <si>
    <t>FP14-0210</t>
  </si>
  <si>
    <t>Bon pour règlement 19/02/14</t>
  </si>
  <si>
    <t>FP14-0211</t>
  </si>
  <si>
    <t>FP14-0212</t>
  </si>
  <si>
    <t>FP14-0213</t>
  </si>
  <si>
    <t>FOURNISSEUR</t>
  </si>
  <si>
    <t>Total général</t>
  </si>
  <si>
    <t>Étiquettes de colonnes</t>
  </si>
  <si>
    <t>Somme de Valeur</t>
  </si>
  <si>
    <t>Bon pour règlement 03/03/14</t>
  </si>
  <si>
    <t>2014-317</t>
  </si>
  <si>
    <t>Acompte</t>
  </si>
  <si>
    <t>Page1</t>
  </si>
  <si>
    <t>(Tous)</t>
  </si>
  <si>
    <t>TTT</t>
  </si>
  <si>
    <t>ZZZ</t>
  </si>
  <si>
    <t>AAA</t>
  </si>
  <si>
    <t>XXX</t>
  </si>
  <si>
    <t>ZEZE</t>
  </si>
  <si>
    <t>TYTY</t>
  </si>
  <si>
    <t>UIUI</t>
  </si>
  <si>
    <t>DFDF</t>
  </si>
  <si>
    <t>FGFG</t>
  </si>
  <si>
    <t>HJHJ</t>
  </si>
  <si>
    <t>JKJK</t>
  </si>
  <si>
    <t>LMLM</t>
  </si>
  <si>
    <t>GH</t>
  </si>
  <si>
    <t>UI</t>
  </si>
  <si>
    <t>KL</t>
  </si>
  <si>
    <t>ML</t>
  </si>
  <si>
    <t>PO</t>
  </si>
  <si>
    <t>TY</t>
  </si>
  <si>
    <t>BN</t>
  </si>
  <si>
    <t>RI</t>
  </si>
  <si>
    <t>LK</t>
  </si>
  <si>
    <t>CHRONOS FACTURES VENTES CS 2014 - JANVIER</t>
  </si>
  <si>
    <t>CHRONOS FACTURES ACHATS CS 2014 - JANVIER</t>
  </si>
  <si>
    <t>CHRONOS FACTURES VENTES CS 2014 - FEVRIER</t>
  </si>
  <si>
    <t>CHRONOS FACTURES ACHATS CS 2014 - FEVRIER</t>
  </si>
  <si>
    <t>CHRONOS FACTURES VENTES CS 2014 - MARS</t>
  </si>
  <si>
    <t>CHRONOS FACTURES ACHATS CS 2014 - MARS</t>
  </si>
  <si>
    <t>(vide)</t>
  </si>
  <si>
    <t>VENTES</t>
  </si>
  <si>
    <t>ACHAT</t>
  </si>
  <si>
    <t xml:space="preserve"> VENTES MONTANT HT</t>
  </si>
  <si>
    <t>ACHAT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</si>
</sst>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mbria"/>
      <family val="1"/>
      <scheme val="major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CE7270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6" xfId="0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9" xfId="0" applyBorder="1"/>
    <xf numFmtId="0" fontId="3" fillId="0" borderId="12" xfId="0" applyFont="1" applyFill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9" fontId="3" fillId="0" borderId="5" xfId="0" applyNumberFormat="1" applyFont="1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9" fontId="4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4" fillId="0" borderId="15" xfId="0" applyFont="1" applyBorder="1"/>
    <xf numFmtId="0" fontId="4" fillId="0" borderId="16" xfId="0" applyFont="1" applyBorder="1"/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/>
    </xf>
    <xf numFmtId="9" fontId="3" fillId="0" borderId="8" xfId="0" applyNumberFormat="1" applyFont="1" applyFill="1" applyBorder="1" applyAlignment="1">
      <alignment horizontal="center" vertical="center"/>
    </xf>
    <xf numFmtId="14" fontId="3" fillId="0" borderId="8" xfId="0" applyNumberFormat="1" applyFont="1" applyFill="1" applyBorder="1" applyAlignment="1">
      <alignment horizontal="center" vertical="center"/>
    </xf>
    <xf numFmtId="4" fontId="3" fillId="0" borderId="8" xfId="0" applyNumberFormat="1" applyFont="1" applyFill="1" applyBorder="1" applyAlignment="1">
      <alignment horizontal="center" vertical="center"/>
    </xf>
    <xf numFmtId="4" fontId="3" fillId="0" borderId="5" xfId="0" applyNumberFormat="1" applyFont="1" applyFill="1" applyBorder="1" applyAlignment="1">
      <alignment horizontal="center" vertical="center"/>
    </xf>
    <xf numFmtId="4" fontId="0" fillId="0" borderId="6" xfId="0" applyNumberFormat="1" applyBorder="1"/>
    <xf numFmtId="4" fontId="1" fillId="5" borderId="1" xfId="0" applyNumberFormat="1" applyFont="1" applyFill="1" applyBorder="1" applyAlignment="1">
      <alignment horizontal="center" vertical="center"/>
    </xf>
    <xf numFmtId="4" fontId="0" fillId="4" borderId="0" xfId="0" applyNumberFormat="1" applyFill="1"/>
    <xf numFmtId="4" fontId="3" fillId="0" borderId="8" xfId="0" applyNumberFormat="1" applyFont="1" applyFill="1" applyBorder="1" applyAlignment="1">
      <alignment horizontal="center" vertical="center" wrapText="1"/>
    </xf>
    <xf numFmtId="4" fontId="3" fillId="0" borderId="5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9" fontId="3" fillId="0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4" fontId="4" fillId="0" borderId="12" xfId="0" applyNumberFormat="1" applyFont="1" applyFill="1" applyBorder="1" applyAlignment="1">
      <alignment horizontal="center" vertical="center"/>
    </xf>
    <xf numFmtId="0" fontId="4" fillId="0" borderId="6" xfId="0" applyFont="1" applyBorder="1"/>
    <xf numFmtId="0" fontId="4" fillId="0" borderId="11" xfId="0" applyFont="1" applyBorder="1"/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 wrapText="1"/>
    </xf>
    <xf numFmtId="0" fontId="4" fillId="0" borderId="6" xfId="0" applyNumberFormat="1" applyFont="1" applyBorder="1"/>
    <xf numFmtId="4" fontId="3" fillId="0" borderId="4" xfId="0" applyNumberFormat="1" applyFont="1" applyFill="1" applyBorder="1" applyAlignment="1">
      <alignment horizontal="center" vertical="center"/>
    </xf>
    <xf numFmtId="4" fontId="3" fillId="0" borderId="12" xfId="0" applyNumberFormat="1" applyFont="1" applyFill="1" applyBorder="1" applyAlignment="1">
      <alignment horizontal="center" vertical="center"/>
    </xf>
    <xf numFmtId="4" fontId="4" fillId="0" borderId="5" xfId="0" applyNumberFormat="1" applyFont="1" applyFill="1" applyBorder="1" applyAlignment="1">
      <alignment horizontal="center" vertical="center"/>
    </xf>
    <xf numFmtId="4" fontId="4" fillId="0" borderId="12" xfId="0" applyNumberFormat="1" applyFont="1" applyFill="1" applyBorder="1" applyAlignment="1">
      <alignment horizontal="center" vertical="center"/>
    </xf>
    <xf numFmtId="4" fontId="4" fillId="0" borderId="6" xfId="0" applyNumberFormat="1" applyFont="1" applyBorder="1"/>
    <xf numFmtId="4" fontId="4" fillId="0" borderId="11" xfId="0" applyNumberFormat="1" applyFont="1" applyBorder="1"/>
    <xf numFmtId="4" fontId="3" fillId="0" borderId="3" xfId="0" applyNumberFormat="1" applyFont="1" applyFill="1" applyBorder="1" applyAlignment="1">
      <alignment horizontal="center" vertical="center" wrapText="1"/>
    </xf>
    <xf numFmtId="4" fontId="4" fillId="0" borderId="3" xfId="0" applyNumberFormat="1" applyFont="1" applyFill="1" applyBorder="1" applyAlignment="1">
      <alignment horizontal="center" vertical="center" wrapText="1"/>
    </xf>
    <xf numFmtId="4" fontId="4" fillId="0" borderId="9" xfId="0" applyNumberFormat="1" applyFont="1" applyBorder="1"/>
    <xf numFmtId="0" fontId="3" fillId="0" borderId="10" xfId="0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center" vertical="center"/>
    </xf>
    <xf numFmtId="4" fontId="7" fillId="5" borderId="1" xfId="0" applyNumberFormat="1" applyFont="1" applyFill="1" applyBorder="1" applyAlignment="1">
      <alignment horizontal="center" vertical="center"/>
    </xf>
    <xf numFmtId="4" fontId="8" fillId="4" borderId="0" xfId="0" applyNumberFormat="1" applyFont="1" applyFill="1"/>
    <xf numFmtId="0" fontId="8" fillId="4" borderId="0" xfId="0" applyFont="1" applyFill="1"/>
    <xf numFmtId="0" fontId="8" fillId="0" borderId="0" xfId="0" applyFont="1"/>
    <xf numFmtId="14" fontId="3" fillId="0" borderId="6" xfId="0" applyNumberFormat="1" applyFont="1" applyFill="1" applyBorder="1" applyAlignment="1">
      <alignment horizontal="center" vertical="center"/>
    </xf>
    <xf numFmtId="4" fontId="4" fillId="0" borderId="16" xfId="0" applyNumberFormat="1" applyFont="1" applyBorder="1"/>
    <xf numFmtId="4" fontId="3" fillId="0" borderId="10" xfId="0" applyNumberFormat="1" applyFont="1" applyFill="1" applyBorder="1" applyAlignment="1">
      <alignment horizontal="center" vertical="center"/>
    </xf>
    <xf numFmtId="4" fontId="4" fillId="0" borderId="15" xfId="0" applyNumberFormat="1" applyFont="1" applyBorder="1"/>
    <xf numFmtId="4" fontId="3" fillId="0" borderId="2" xfId="0" applyNumberFormat="1" applyFont="1" applyFill="1" applyBorder="1" applyAlignment="1">
      <alignment horizontal="center" vertical="center" wrapText="1"/>
    </xf>
    <xf numFmtId="4" fontId="4" fillId="0" borderId="17" xfId="0" applyNumberFormat="1" applyFont="1" applyBorder="1"/>
    <xf numFmtId="0" fontId="9" fillId="2" borderId="1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>
      <alignment horizontal="center" vertical="center"/>
    </xf>
    <xf numFmtId="164" fontId="4" fillId="0" borderId="13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4" fillId="0" borderId="11" xfId="0" applyNumberFormat="1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" fontId="0" fillId="0" borderId="10" xfId="0" applyNumberFormat="1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4" fontId="7" fillId="5" borderId="16" xfId="0" applyNumberFormat="1" applyFont="1" applyFill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0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pivotButton="1"/>
    <xf numFmtId="4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4" fontId="0" fillId="0" borderId="4" xfId="0" applyNumberFormat="1" applyFont="1" applyBorder="1" applyAlignment="1">
      <alignment horizontal="center" vertical="center"/>
    </xf>
    <xf numFmtId="4" fontId="0" fillId="0" borderId="5" xfId="0" applyNumberFormat="1" applyFont="1" applyBorder="1" applyAlignment="1">
      <alignment horizontal="center" vertical="center"/>
    </xf>
    <xf numFmtId="4" fontId="4" fillId="0" borderId="25" xfId="0" applyNumberFormat="1" applyFont="1" applyFill="1" applyBorder="1" applyAlignment="1">
      <alignment horizontal="center" vertical="center"/>
    </xf>
    <xf numFmtId="4" fontId="1" fillId="0" borderId="5" xfId="0" applyNumberFormat="1" applyFont="1" applyBorder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26" xfId="0" applyNumberFormat="1" applyBorder="1" applyAlignment="1">
      <alignment horizontal="center" vertical="center"/>
    </xf>
    <xf numFmtId="3" fontId="0" fillId="0" borderId="6" xfId="0" applyNumberFormat="1" applyBorder="1"/>
    <xf numFmtId="0" fontId="10" fillId="0" borderId="4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11" fillId="0" borderId="7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3" fillId="0" borderId="28" xfId="0" applyFont="1" applyFill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CBA-DAT-01\Data\Groupe%20CS\00%20-%20Facturation%20GROUPE%20CS\CHRONOS%20CSC%202014%20VERSION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e base"/>
      <sheetName val="Données affaires"/>
      <sheetName val="RECAP"/>
      <sheetName val=" V-01"/>
      <sheetName val="A-01"/>
      <sheetName val="V-02"/>
      <sheetName val="A-02"/>
      <sheetName val="V-03"/>
      <sheetName val="A-03"/>
      <sheetName val="V-04"/>
      <sheetName val="A-04"/>
      <sheetName val="V-05"/>
      <sheetName val="A-05"/>
      <sheetName val="V-06"/>
      <sheetName val="A-06"/>
      <sheetName val="V-07"/>
      <sheetName val="A-07"/>
      <sheetName val="V-08"/>
      <sheetName val="A-08"/>
      <sheetName val="V-09"/>
      <sheetName val="A-09"/>
      <sheetName val="V-10"/>
      <sheetName val="A-10"/>
      <sheetName val="V-11"/>
      <sheetName val="A-11"/>
      <sheetName val="V-12"/>
      <sheetName val="A-12"/>
      <sheetName val="Feuil1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élène PORET" refreshedDate="41710.443320601851" createdVersion="4" refreshedVersion="4" minRefreshableVersion="3" recordCount="72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ref="D2:M5" sheet="V-01"/>
        <rangeSet i1="1" ref="D2:M5" sheet="V-02"/>
        <rangeSet i1="2" ref="D2:M4" sheet="V-03"/>
      </rangeSets>
    </consolidation>
  </cacheSource>
  <cacheFields count="4">
    <cacheField name="Ligne" numFmtId="0">
      <sharedItems count="2">
        <s v="KL"/>
        <s v="GH"/>
      </sharedItems>
    </cacheField>
    <cacheField name="Colonne" numFmtId="0">
      <sharedItems count="9">
        <s v="N° COMMANDE"/>
        <s v="N°FACTURE"/>
        <s v="TYPE DE TRAVAUX"/>
        <s v="MONTANT HT_x000a_ DU MARCHE"/>
        <s v="*+/- VALUES"/>
        <s v="SITUATIONS ANTERIEURES"/>
        <s v="SITUATION"/>
        <s v="% SITUATION"/>
        <s v="MONTANT HT"/>
      </sharedItems>
    </cacheField>
    <cacheField name="Valeur" numFmtId="0">
      <sharedItems containsBlank="1" containsMixedTypes="1" containsNumber="1" minValue="-30024.639999999999" maxValue="49347.25"/>
    </cacheField>
    <cacheField name="Page1" numFmtId="0">
      <sharedItems count="3">
        <s v="Élément1"/>
        <s v="Élément2"/>
        <s v="Élément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élène PORET" refreshedDate="41710.44411365741" createdVersion="4" refreshedVersion="4" minRefreshableVersion="3" recordCount="56">
  <cacheSource type="consolidation">
    <consolidation>
      <pages count="1">
        <page count="1">
          <pageItem name="Élément1"/>
        </page>
      </pages>
      <rangeSets count="1">
        <rangeSet i1="0" ref="B2:F16" sheet="A-02"/>
      </rangeSets>
    </consolidation>
  </cacheSource>
  <cacheFields count="4">
    <cacheField name="Ligne" numFmtId="0">
      <sharedItems containsBlank="1" count="2">
        <s v="KL"/>
        <m/>
      </sharedItems>
    </cacheField>
    <cacheField name="Colonne" numFmtId="0">
      <sharedItems count="4">
        <s v="Date facture"/>
        <s v="Date écheance"/>
        <s v="N° facture"/>
        <s v="Montant HT"/>
      </sharedItems>
    </cacheField>
    <cacheField name="Valeur" numFmtId="0">
      <sharedItems containsDate="1" containsBlank="1" containsMixedTypes="1" minDate="2014-02-07T00:00:00" maxDate="1900-01-02T06:56:05"/>
    </cacheField>
    <cacheField name="Page1" numFmtId="0">
      <sharedItems count="1">
        <s v="Élément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Hélène PORET" refreshedDate="41710.446443749999" createdVersion="4" refreshedVersion="4" minRefreshableVersion="3" recordCount="4">
  <cacheSource type="consolidation">
    <consolidation>
      <pages count="1">
        <page count="2">
          <pageItem name="Élément1"/>
          <pageItem name="Élément2"/>
        </page>
      </pages>
      <rangeSets count="2">
        <rangeSet i1="0" ref="B5:C7" sheet="TCD"/>
        <rangeSet i1="1" ref="D5:E7" sheet="TCD"/>
      </rangeSets>
    </consolidation>
  </cacheSource>
  <cacheFields count="4">
    <cacheField name="Ligne" numFmtId="0">
      <sharedItems count="3">
        <s v="GH"/>
        <s v="KL"/>
        <s v="(vide)"/>
      </sharedItems>
    </cacheField>
    <cacheField name="Colonne" numFmtId="0">
      <sharedItems count="2">
        <s v=" VENTES MONTANT HT"/>
        <s v="ACHAT MONTANT HT"/>
      </sharedItems>
    </cacheField>
    <cacheField name="Valeur" numFmtId="0">
      <sharedItems containsSemiMixedTypes="0" containsString="0" containsNumber="1" minValue="25.08" maxValue="58137" count="4">
        <n v="58137"/>
        <n v="53358.3"/>
        <n v="33708.18"/>
        <n v="25.08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s v="CSO-140302-DEV_B"/>
    <x v="0"/>
  </r>
  <r>
    <x v="0"/>
    <x v="1"/>
    <s v="1401-01"/>
    <x v="0"/>
  </r>
  <r>
    <x v="0"/>
    <x v="2"/>
    <n v="45"/>
    <x v="0"/>
  </r>
  <r>
    <x v="0"/>
    <x v="3"/>
    <n v="37530.800000000003"/>
    <x v="0"/>
  </r>
  <r>
    <x v="0"/>
    <x v="4"/>
    <m/>
    <x v="0"/>
  </r>
  <r>
    <x v="0"/>
    <x v="5"/>
    <m/>
    <x v="0"/>
  </r>
  <r>
    <x v="0"/>
    <x v="6"/>
    <s v="ACOMPTE"/>
    <x v="0"/>
  </r>
  <r>
    <x v="0"/>
    <x v="7"/>
    <n v="0.3"/>
    <x v="0"/>
  </r>
  <r>
    <x v="0"/>
    <x v="8"/>
    <n v="11259.24"/>
    <x v="0"/>
  </r>
  <r>
    <x v="0"/>
    <x v="0"/>
    <s v="CSO-140302-DEV_B"/>
    <x v="0"/>
  </r>
  <r>
    <x v="0"/>
    <x v="1"/>
    <s v="1401-02"/>
    <x v="0"/>
  </r>
  <r>
    <x v="0"/>
    <x v="2"/>
    <n v="45"/>
    <x v="0"/>
  </r>
  <r>
    <x v="0"/>
    <x v="3"/>
    <n v="37530.800000000003"/>
    <x v="0"/>
  </r>
  <r>
    <x v="0"/>
    <x v="4"/>
    <m/>
    <x v="0"/>
  </r>
  <r>
    <x v="0"/>
    <x v="5"/>
    <n v="-11259.24"/>
    <x v="0"/>
  </r>
  <r>
    <x v="0"/>
    <x v="6"/>
    <s v="S1"/>
    <x v="0"/>
  </r>
  <r>
    <x v="0"/>
    <x v="7"/>
    <n v="0.8"/>
    <x v="0"/>
  </r>
  <r>
    <x v="0"/>
    <x v="8"/>
    <n v="18765.400000000001"/>
    <x v="0"/>
  </r>
  <r>
    <x v="0"/>
    <x v="0"/>
    <s v="CSO-140302-DEV_B"/>
    <x v="0"/>
  </r>
  <r>
    <x v="0"/>
    <x v="1"/>
    <s v="1401-03"/>
    <x v="0"/>
  </r>
  <r>
    <x v="0"/>
    <x v="2"/>
    <n v="45"/>
    <x v="0"/>
  </r>
  <r>
    <x v="0"/>
    <x v="3"/>
    <n v="11379.5"/>
    <x v="0"/>
  </r>
  <r>
    <x v="0"/>
    <x v="4"/>
    <m/>
    <x v="0"/>
  </r>
  <r>
    <x v="0"/>
    <x v="5"/>
    <m/>
    <x v="0"/>
  </r>
  <r>
    <x v="0"/>
    <x v="6"/>
    <s v="ACOMPTE"/>
    <x v="0"/>
  </r>
  <r>
    <x v="0"/>
    <x v="7"/>
    <n v="0.3"/>
    <x v="0"/>
  </r>
  <r>
    <x v="0"/>
    <x v="8"/>
    <n v="3413.85"/>
    <x v="0"/>
  </r>
  <r>
    <x v="0"/>
    <x v="0"/>
    <s v="CSO-140302-DEV_B"/>
    <x v="1"/>
  </r>
  <r>
    <x v="0"/>
    <x v="1"/>
    <s v="1402-01"/>
    <x v="1"/>
  </r>
  <r>
    <x v="0"/>
    <x v="2"/>
    <n v="45"/>
    <x v="1"/>
  </r>
  <r>
    <x v="0"/>
    <x v="3"/>
    <n v="11379.5"/>
    <x v="1"/>
  </r>
  <r>
    <x v="0"/>
    <x v="4"/>
    <m/>
    <x v="1"/>
  </r>
  <r>
    <x v="0"/>
    <x v="5"/>
    <n v="-3413.85"/>
    <x v="1"/>
  </r>
  <r>
    <x v="0"/>
    <x v="6"/>
    <s v="S1"/>
    <x v="1"/>
  </r>
  <r>
    <x v="0"/>
    <x v="7"/>
    <n v="0.8"/>
    <x v="1"/>
  </r>
  <r>
    <x v="0"/>
    <x v="8"/>
    <n v="5689.75"/>
    <x v="1"/>
  </r>
  <r>
    <x v="0"/>
    <x v="0"/>
    <s v="CSO-140302-DEV_B"/>
    <x v="1"/>
  </r>
  <r>
    <x v="0"/>
    <x v="1"/>
    <s v="1402-02"/>
    <x v="1"/>
  </r>
  <r>
    <x v="0"/>
    <x v="2"/>
    <n v="45"/>
    <x v="1"/>
  </r>
  <r>
    <x v="0"/>
    <x v="3"/>
    <n v="37530.800000000003"/>
    <x v="1"/>
  </r>
  <r>
    <x v="0"/>
    <x v="4"/>
    <n v="2810"/>
    <x v="1"/>
  </r>
  <r>
    <x v="0"/>
    <x v="5"/>
    <n v="-30024.639999999999"/>
    <x v="1"/>
  </r>
  <r>
    <x v="0"/>
    <x v="6"/>
    <s v="SOLDE"/>
    <x v="1"/>
  </r>
  <r>
    <x v="0"/>
    <x v="7"/>
    <n v="1"/>
    <x v="1"/>
  </r>
  <r>
    <x v="0"/>
    <x v="8"/>
    <n v="10316.160000000003"/>
    <x v="1"/>
  </r>
  <r>
    <x v="0"/>
    <x v="0"/>
    <s v="CSO-140302-DEV_B"/>
    <x v="1"/>
  </r>
  <r>
    <x v="0"/>
    <x v="1"/>
    <s v="1402-03"/>
    <x v="1"/>
  </r>
  <r>
    <x v="0"/>
    <x v="2"/>
    <n v="45"/>
    <x v="1"/>
  </r>
  <r>
    <x v="0"/>
    <x v="3"/>
    <n v="11379.5"/>
    <x v="1"/>
  </r>
  <r>
    <x v="0"/>
    <x v="4"/>
    <n v="1638"/>
    <x v="1"/>
  </r>
  <r>
    <x v="0"/>
    <x v="5"/>
    <n v="-9103.6"/>
    <x v="1"/>
  </r>
  <r>
    <x v="0"/>
    <x v="6"/>
    <s v="SOLDE"/>
    <x v="1"/>
  </r>
  <r>
    <x v="0"/>
    <x v="7"/>
    <n v="1"/>
    <x v="1"/>
  </r>
  <r>
    <x v="0"/>
    <x v="8"/>
    <n v="3913.8999999999996"/>
    <x v="1"/>
  </r>
  <r>
    <x v="1"/>
    <x v="0"/>
    <s v="CSO - 140303"/>
    <x v="2"/>
  </r>
  <r>
    <x v="1"/>
    <x v="1"/>
    <s v="1403-01"/>
    <x v="2"/>
  </r>
  <r>
    <x v="1"/>
    <x v="2"/>
    <n v="45"/>
    <x v="2"/>
  </r>
  <r>
    <x v="1"/>
    <x v="3"/>
    <n v="49347.25"/>
    <x v="2"/>
  </r>
  <r>
    <x v="1"/>
    <x v="4"/>
    <m/>
    <x v="2"/>
  </r>
  <r>
    <x v="1"/>
    <x v="5"/>
    <m/>
    <x v="2"/>
  </r>
  <r>
    <x v="1"/>
    <x v="6"/>
    <s v="S1"/>
    <x v="2"/>
  </r>
  <r>
    <x v="1"/>
    <x v="7"/>
    <n v="0.8"/>
    <x v="2"/>
  </r>
  <r>
    <x v="1"/>
    <x v="8"/>
    <n v="39477.800000000003"/>
    <x v="2"/>
  </r>
  <r>
    <x v="1"/>
    <x v="0"/>
    <s v="CSO - 140303"/>
    <x v="2"/>
  </r>
  <r>
    <x v="1"/>
    <x v="1"/>
    <s v="1403-02"/>
    <x v="2"/>
  </r>
  <r>
    <x v="1"/>
    <x v="2"/>
    <n v="45"/>
    <x v="2"/>
  </r>
  <r>
    <x v="1"/>
    <x v="3"/>
    <n v="23324"/>
    <x v="2"/>
  </r>
  <r>
    <x v="1"/>
    <x v="4"/>
    <m/>
    <x v="2"/>
  </r>
  <r>
    <x v="1"/>
    <x v="5"/>
    <m/>
    <x v="2"/>
  </r>
  <r>
    <x v="1"/>
    <x v="6"/>
    <s v="S1"/>
    <x v="2"/>
  </r>
  <r>
    <x v="1"/>
    <x v="7"/>
    <n v="0.8"/>
    <x v="2"/>
  </r>
  <r>
    <x v="1"/>
    <x v="8"/>
    <n v="18659.2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">
  <r>
    <x v="0"/>
    <x v="0"/>
    <d v="2014-02-07T00:00:00"/>
    <x v="0"/>
  </r>
  <r>
    <x v="0"/>
    <x v="1"/>
    <d v="2014-03-14T00:00:00"/>
    <x v="0"/>
  </r>
  <r>
    <x v="0"/>
    <x v="2"/>
    <n v="14021064"/>
    <x v="0"/>
  </r>
  <r>
    <x v="0"/>
    <x v="3"/>
    <n v="12486"/>
    <x v="0"/>
  </r>
  <r>
    <x v="0"/>
    <x v="0"/>
    <d v="2014-02-12T00:00:00"/>
    <x v="0"/>
  </r>
  <r>
    <x v="0"/>
    <x v="1"/>
    <d v="2014-03-14T00:00:00"/>
    <x v="0"/>
  </r>
  <r>
    <x v="0"/>
    <x v="2"/>
    <n v="140204"/>
    <x v="0"/>
  </r>
  <r>
    <x v="0"/>
    <x v="3"/>
    <n v="6349.22"/>
    <x v="0"/>
  </r>
  <r>
    <x v="0"/>
    <x v="0"/>
    <d v="2014-02-12T00:00:00"/>
    <x v="0"/>
  </r>
  <r>
    <x v="0"/>
    <x v="1"/>
    <d v="2014-03-14T00:00:00"/>
    <x v="0"/>
  </r>
  <r>
    <x v="0"/>
    <x v="2"/>
    <n v="140205"/>
    <x v="0"/>
  </r>
  <r>
    <x v="0"/>
    <x v="3"/>
    <n v="920"/>
    <x v="0"/>
  </r>
  <r>
    <x v="0"/>
    <x v="0"/>
    <d v="2014-02-12T00:00:00"/>
    <x v="0"/>
  </r>
  <r>
    <x v="0"/>
    <x v="1"/>
    <d v="2014-03-14T00:00:00"/>
    <x v="0"/>
  </r>
  <r>
    <x v="0"/>
    <x v="2"/>
    <n v="140206"/>
    <x v="0"/>
  </r>
  <r>
    <x v="0"/>
    <x v="3"/>
    <n v="2519"/>
    <x v="0"/>
  </r>
  <r>
    <x v="0"/>
    <x v="0"/>
    <d v="2014-02-12T00:00:00"/>
    <x v="0"/>
  </r>
  <r>
    <x v="0"/>
    <x v="1"/>
    <d v="2014-03-14T00:00:00"/>
    <x v="0"/>
  </r>
  <r>
    <x v="0"/>
    <x v="2"/>
    <n v="140209"/>
    <x v="0"/>
  </r>
  <r>
    <x v="0"/>
    <x v="3"/>
    <n v="2441"/>
    <x v="0"/>
  </r>
  <r>
    <x v="1"/>
    <x v="0"/>
    <d v="2014-02-07T00:00:00"/>
    <x v="0"/>
  </r>
  <r>
    <x v="1"/>
    <x v="1"/>
    <m/>
    <x v="0"/>
  </r>
  <r>
    <x v="1"/>
    <x v="2"/>
    <s v="FB0007859999"/>
    <x v="0"/>
  </r>
  <r>
    <x v="1"/>
    <x v="3"/>
    <n v="25.08"/>
    <x v="0"/>
  </r>
  <r>
    <x v="0"/>
    <x v="0"/>
    <d v="2014-02-10T00:00:00"/>
    <x v="0"/>
  </r>
  <r>
    <x v="0"/>
    <x v="1"/>
    <d v="2014-03-10T00:00:00"/>
    <x v="0"/>
  </r>
  <r>
    <x v="0"/>
    <x v="2"/>
    <s v="FP14-0210"/>
    <x v="0"/>
  </r>
  <r>
    <x v="0"/>
    <x v="3"/>
    <n v="409.09"/>
    <x v="0"/>
  </r>
  <r>
    <x v="0"/>
    <x v="0"/>
    <d v="2014-02-10T00:00:00"/>
    <x v="0"/>
  </r>
  <r>
    <x v="0"/>
    <x v="1"/>
    <d v="2014-03-10T00:00:00"/>
    <x v="0"/>
  </r>
  <r>
    <x v="0"/>
    <x v="2"/>
    <s v="FP14-0211"/>
    <x v="0"/>
  </r>
  <r>
    <x v="0"/>
    <x v="3"/>
    <n v="2327.2800000000002"/>
    <x v="0"/>
  </r>
  <r>
    <x v="0"/>
    <x v="0"/>
    <d v="2014-02-10T00:00:00"/>
    <x v="0"/>
  </r>
  <r>
    <x v="0"/>
    <x v="1"/>
    <d v="2014-03-10T00:00:00"/>
    <x v="0"/>
  </r>
  <r>
    <x v="0"/>
    <x v="2"/>
    <s v="FP14-0212"/>
    <x v="0"/>
  </r>
  <r>
    <x v="0"/>
    <x v="3"/>
    <n v="500"/>
    <x v="0"/>
  </r>
  <r>
    <x v="0"/>
    <x v="0"/>
    <d v="2014-02-10T00:00:00"/>
    <x v="0"/>
  </r>
  <r>
    <x v="0"/>
    <x v="1"/>
    <d v="2014-03-10T00:00:00"/>
    <x v="0"/>
  </r>
  <r>
    <x v="0"/>
    <x v="2"/>
    <s v="FP14-0213"/>
    <x v="0"/>
  </r>
  <r>
    <x v="0"/>
    <x v="3"/>
    <n v="2959.09"/>
    <x v="0"/>
  </r>
  <r>
    <x v="0"/>
    <x v="0"/>
    <d v="2014-02-11T00:00:00"/>
    <x v="0"/>
  </r>
  <r>
    <x v="0"/>
    <x v="1"/>
    <d v="2014-03-14T00:00:00"/>
    <x v="0"/>
  </r>
  <r>
    <x v="0"/>
    <x v="2"/>
    <n v="20140205"/>
    <x v="0"/>
  </r>
  <r>
    <x v="0"/>
    <x v="3"/>
    <n v="1227.5"/>
    <x v="0"/>
  </r>
  <r>
    <x v="0"/>
    <x v="0"/>
    <d v="2014-02-11T00:00:00"/>
    <x v="0"/>
  </r>
  <r>
    <x v="0"/>
    <x v="1"/>
    <d v="2014-03-14T00:00:00"/>
    <x v="0"/>
  </r>
  <r>
    <x v="0"/>
    <x v="2"/>
    <n v="20140206"/>
    <x v="0"/>
  </r>
  <r>
    <x v="0"/>
    <x v="3"/>
    <n v="575"/>
    <x v="0"/>
  </r>
  <r>
    <x v="0"/>
    <x v="0"/>
    <d v="2014-02-11T00:00:00"/>
    <x v="0"/>
  </r>
  <r>
    <x v="0"/>
    <x v="1"/>
    <d v="2014-03-14T00:00:00"/>
    <x v="0"/>
  </r>
  <r>
    <x v="0"/>
    <x v="2"/>
    <n v="20140207"/>
    <x v="0"/>
  </r>
  <r>
    <x v="0"/>
    <x v="3"/>
    <n v="945"/>
    <x v="0"/>
  </r>
  <r>
    <x v="0"/>
    <x v="0"/>
    <d v="2014-02-11T00:00:00"/>
    <x v="0"/>
  </r>
  <r>
    <x v="0"/>
    <x v="1"/>
    <d v="2014-03-14T00:00:00"/>
    <x v="0"/>
  </r>
  <r>
    <x v="0"/>
    <x v="2"/>
    <n v="20140208"/>
    <x v="0"/>
  </r>
  <r>
    <x v="0"/>
    <x v="3"/>
    <n v="5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</r>
  <r>
    <x v="1"/>
    <x v="0"/>
    <x v="1"/>
    <x v="0"/>
  </r>
  <r>
    <x v="1"/>
    <x v="1"/>
    <x v="2"/>
    <x v="1"/>
  </r>
  <r>
    <x v="2"/>
    <x v="1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CHANTIER">
  <location ref="B11:D16" firstHeaderRow="1" firstDataRow="2" firstDataCol="1" rowPageCount="1" colPageCount="1"/>
  <pivotFields count="4">
    <pivotField axis="axisRow" showAll="0">
      <items count="4">
        <item x="2"/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2">
    <i>
      <x/>
    </i>
    <i>
      <x v="1"/>
    </i>
  </colItems>
  <pageFields count="1">
    <pageField fld="3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CHANTIER">
  <location ref="D4:E8" firstHeaderRow="1" firstDataRow="2" firstDataCol="1" rowPageCount="1" colPageCount="1"/>
  <pivotFields count="4">
    <pivotField axis="axisRow" showAll="0">
      <items count="3">
        <item x="0"/>
        <item x="1"/>
        <item t="default"/>
      </items>
    </pivotField>
    <pivotField axis="axisCol" showAll="0">
      <items count="5">
        <item h="1" x="1"/>
        <item h="1" x="0"/>
        <item n="ACHAT MONTANT HT" x="3"/>
        <item h="1" x="2"/>
        <item t="default"/>
      </items>
    </pivotField>
    <pivotField dataField="1" showAll="0"/>
    <pivotField axis="axisPage" showAll="0">
      <items count="2"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1">
    <i>
      <x v="2"/>
    </i>
  </colItems>
  <pageFields count="1">
    <pageField fld="3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CHANTIER">
  <location ref="B4:C8" firstHeaderRow="1" firstDataRow="2" firstDataCol="1" rowPageCount="1" colPageCount="1"/>
  <pivotFields count="4">
    <pivotField axis="axisRow" showAll="0">
      <items count="3">
        <item x="1"/>
        <item x="0"/>
        <item t="default"/>
      </items>
    </pivotField>
    <pivotField axis="axisCol" showAll="0">
      <items count="10">
        <item h="1" x="7"/>
        <item h="1" x="4"/>
        <item n=" VENTES MONTANT HT" x="8"/>
        <item h="1" x="3"/>
        <item h="1" x="0"/>
        <item h="1" x="1"/>
        <item h="1" x="6"/>
        <item h="1" x="5"/>
        <item h="1" x="2"/>
        <item t="default"/>
      </items>
    </pivotField>
    <pivotField dataField="1" showAll="0"/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1">
    <i>
      <x v="2"/>
    </i>
  </colItems>
  <pageFields count="1">
    <pageField fld="3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BH68"/>
  <sheetViews>
    <sheetView topLeftCell="A19" zoomScale="85" zoomScaleNormal="85" workbookViewId="0">
      <selection activeCell="B48" sqref="B48"/>
    </sheetView>
  </sheetViews>
  <sheetFormatPr baseColWidth="10" defaultColWidth="11.42578125" defaultRowHeight="14.25" x14ac:dyDescent="0.25"/>
  <cols>
    <col min="1" max="1" width="70.7109375" style="27" customWidth="1"/>
    <col min="2" max="2" width="30.7109375" style="27" customWidth="1"/>
    <col min="3" max="48" width="10.7109375" style="27" customWidth="1"/>
    <col min="49" max="16384" width="11.42578125" style="27"/>
  </cols>
  <sheetData>
    <row r="1" spans="1:1" x14ac:dyDescent="0.25">
      <c r="A1" s="26" t="s">
        <v>37</v>
      </c>
    </row>
    <row r="3" spans="1:1" x14ac:dyDescent="0.25">
      <c r="A3" s="28" t="s">
        <v>38</v>
      </c>
    </row>
    <row r="5" spans="1:1" x14ac:dyDescent="0.25">
      <c r="A5" s="27">
        <v>1</v>
      </c>
    </row>
    <row r="6" spans="1:1" x14ac:dyDescent="0.25">
      <c r="A6" s="27">
        <v>2</v>
      </c>
    </row>
    <row r="7" spans="1:1" x14ac:dyDescent="0.25">
      <c r="A7" s="27">
        <v>3</v>
      </c>
    </row>
    <row r="8" spans="1:1" x14ac:dyDescent="0.25">
      <c r="A8" s="27">
        <v>4</v>
      </c>
    </row>
    <row r="9" spans="1:1" x14ac:dyDescent="0.25">
      <c r="A9" s="27">
        <v>5</v>
      </c>
    </row>
    <row r="10" spans="1:1" x14ac:dyDescent="0.25">
      <c r="A10" s="27">
        <v>6</v>
      </c>
    </row>
    <row r="11" spans="1:1" x14ac:dyDescent="0.25">
      <c r="A11" s="27">
        <v>7</v>
      </c>
    </row>
    <row r="12" spans="1:1" x14ac:dyDescent="0.25">
      <c r="A12" s="27">
        <v>8</v>
      </c>
    </row>
    <row r="13" spans="1:1" x14ac:dyDescent="0.25">
      <c r="A13" s="27">
        <v>9</v>
      </c>
    </row>
    <row r="14" spans="1:1" x14ac:dyDescent="0.25">
      <c r="A14" s="27">
        <v>10</v>
      </c>
    </row>
    <row r="15" spans="1:1" x14ac:dyDescent="0.25">
      <c r="A15" s="27">
        <v>11</v>
      </c>
    </row>
    <row r="16" spans="1:1" x14ac:dyDescent="0.25">
      <c r="A16" s="27">
        <v>12</v>
      </c>
    </row>
    <row r="17" spans="1:1" x14ac:dyDescent="0.25">
      <c r="A17" s="27">
        <v>13</v>
      </c>
    </row>
    <row r="18" spans="1:1" x14ac:dyDescent="0.25">
      <c r="A18" s="27">
        <v>14</v>
      </c>
    </row>
    <row r="19" spans="1:1" x14ac:dyDescent="0.25">
      <c r="A19" s="27">
        <v>15</v>
      </c>
    </row>
    <row r="20" spans="1:1" x14ac:dyDescent="0.25">
      <c r="A20" s="27">
        <v>16</v>
      </c>
    </row>
    <row r="21" spans="1:1" x14ac:dyDescent="0.25">
      <c r="A21" s="27">
        <v>17</v>
      </c>
    </row>
    <row r="22" spans="1:1" x14ac:dyDescent="0.25">
      <c r="A22" s="27">
        <v>18</v>
      </c>
    </row>
    <row r="23" spans="1:1" x14ac:dyDescent="0.25">
      <c r="A23" s="27">
        <v>19</v>
      </c>
    </row>
    <row r="24" spans="1:1" x14ac:dyDescent="0.25">
      <c r="A24" s="27">
        <v>20</v>
      </c>
    </row>
    <row r="25" spans="1:1" x14ac:dyDescent="0.25">
      <c r="A25" s="27">
        <v>21</v>
      </c>
    </row>
    <row r="26" spans="1:1" x14ac:dyDescent="0.25">
      <c r="A26" s="27">
        <v>22</v>
      </c>
    </row>
    <row r="27" spans="1:1" x14ac:dyDescent="0.25">
      <c r="A27" s="27">
        <v>23</v>
      </c>
    </row>
    <row r="28" spans="1:1" x14ac:dyDescent="0.25">
      <c r="A28" s="27">
        <v>24</v>
      </c>
    </row>
    <row r="29" spans="1:1" x14ac:dyDescent="0.25">
      <c r="A29" s="27">
        <v>25</v>
      </c>
    </row>
    <row r="30" spans="1:1" x14ac:dyDescent="0.25">
      <c r="A30" s="27">
        <v>26</v>
      </c>
    </row>
    <row r="31" spans="1:1" x14ac:dyDescent="0.25">
      <c r="A31" s="27">
        <v>27</v>
      </c>
    </row>
    <row r="32" spans="1:1" x14ac:dyDescent="0.25">
      <c r="A32" s="27">
        <v>28</v>
      </c>
    </row>
    <row r="33" spans="1:60" x14ac:dyDescent="0.25">
      <c r="A33" s="27">
        <v>29</v>
      </c>
    </row>
    <row r="34" spans="1:60" x14ac:dyDescent="0.25">
      <c r="A34" s="27">
        <v>30</v>
      </c>
    </row>
    <row r="35" spans="1:60" x14ac:dyDescent="0.25">
      <c r="A35" s="27">
        <v>31</v>
      </c>
    </row>
    <row r="38" spans="1:60" x14ac:dyDescent="0.25">
      <c r="A38" s="28" t="s">
        <v>1</v>
      </c>
      <c r="B38" s="28" t="s">
        <v>67</v>
      </c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</row>
    <row r="39" spans="1:60" x14ac:dyDescent="0.25">
      <c r="A39" s="29"/>
      <c r="B39" s="29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</row>
    <row r="40" spans="1:60" x14ac:dyDescent="0.25">
      <c r="A40" s="29" t="s">
        <v>76</v>
      </c>
      <c r="B40" s="29" t="s">
        <v>80</v>
      </c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</row>
    <row r="41" spans="1:60" x14ac:dyDescent="0.25">
      <c r="A41" s="27" t="s">
        <v>77</v>
      </c>
      <c r="B41" s="29" t="s">
        <v>81</v>
      </c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</row>
    <row r="42" spans="1:60" ht="15" x14ac:dyDescent="0.25">
      <c r="A42" s="31" t="s">
        <v>78</v>
      </c>
      <c r="B42" s="29" t="s">
        <v>82</v>
      </c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</row>
    <row r="43" spans="1:60" ht="15" x14ac:dyDescent="0.25">
      <c r="A43" s="32" t="s">
        <v>79</v>
      </c>
      <c r="B43" s="29" t="s">
        <v>83</v>
      </c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</row>
    <row r="44" spans="1:60" x14ac:dyDescent="0.25">
      <c r="A44" s="33"/>
      <c r="B44" s="29" t="s">
        <v>84</v>
      </c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</row>
    <row r="45" spans="1:60" x14ac:dyDescent="0.25">
      <c r="A45" s="33"/>
      <c r="B45" s="29" t="s">
        <v>85</v>
      </c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</row>
    <row r="46" spans="1:60" x14ac:dyDescent="0.25">
      <c r="A46" s="33"/>
      <c r="B46" s="29" t="s">
        <v>81</v>
      </c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</row>
    <row r="47" spans="1:60" x14ac:dyDescent="0.25">
      <c r="A47" s="33"/>
      <c r="B47" s="29" t="s">
        <v>86</v>
      </c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</row>
    <row r="48" spans="1:60" x14ac:dyDescent="0.25">
      <c r="A48" s="34"/>
      <c r="B48" s="35" t="s">
        <v>87</v>
      </c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</row>
    <row r="49" spans="1:60" x14ac:dyDescent="0.25">
      <c r="A49" s="33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  <c r="BE49" s="29"/>
      <c r="BF49" s="29"/>
      <c r="BG49" s="29"/>
      <c r="BH49" s="29"/>
    </row>
    <row r="50" spans="1:60" x14ac:dyDescent="0.25">
      <c r="A50" s="33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</row>
    <row r="51" spans="1:60" x14ac:dyDescent="0.25">
      <c r="A51" s="33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  <c r="BC51" s="29"/>
      <c r="BD51" s="29"/>
      <c r="BE51" s="29"/>
      <c r="BF51" s="29"/>
      <c r="BG51" s="29"/>
      <c r="BH51" s="29"/>
    </row>
    <row r="52" spans="1:60" x14ac:dyDescent="0.25">
      <c r="A52" s="33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  <c r="BE52" s="29"/>
      <c r="BF52" s="29"/>
      <c r="BG52" s="29"/>
      <c r="BH52" s="29"/>
    </row>
    <row r="53" spans="1:60" x14ac:dyDescent="0.25">
      <c r="A53" s="33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  <c r="BE53" s="29"/>
      <c r="BF53" s="29"/>
      <c r="BG53" s="29"/>
      <c r="BH53" s="29"/>
    </row>
    <row r="54" spans="1:60" x14ac:dyDescent="0.25">
      <c r="A54" s="33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  <c r="BE54" s="29"/>
      <c r="BF54" s="29"/>
      <c r="BG54" s="29"/>
      <c r="BH54" s="29"/>
    </row>
    <row r="55" spans="1:60" x14ac:dyDescent="0.25">
      <c r="A55" s="33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  <c r="BC55" s="29"/>
      <c r="BD55" s="29"/>
      <c r="BE55" s="29"/>
      <c r="BF55" s="29"/>
      <c r="BG55" s="29"/>
      <c r="BH55" s="29"/>
    </row>
    <row r="56" spans="1:60" x14ac:dyDescent="0.25">
      <c r="A56" s="33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29"/>
      <c r="BE56" s="29"/>
      <c r="BF56" s="29"/>
      <c r="BG56" s="29"/>
      <c r="BH56" s="29"/>
    </row>
    <row r="57" spans="1:60" x14ac:dyDescent="0.25">
      <c r="A57" s="33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  <c r="BC57" s="29"/>
      <c r="BD57" s="29"/>
      <c r="BE57" s="29"/>
      <c r="BF57" s="29"/>
      <c r="BG57" s="29"/>
      <c r="BH57" s="29"/>
    </row>
    <row r="58" spans="1:60" x14ac:dyDescent="0.25">
      <c r="A58" s="33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</row>
    <row r="59" spans="1:60" x14ac:dyDescent="0.25">
      <c r="A59" s="33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</row>
    <row r="60" spans="1:60" x14ac:dyDescent="0.25">
      <c r="A60" s="33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  <c r="BC60" s="29"/>
      <c r="BD60" s="29"/>
      <c r="BE60" s="29"/>
      <c r="BF60" s="29"/>
      <c r="BG60" s="29"/>
      <c r="BH60" s="29"/>
    </row>
    <row r="61" spans="1:60" x14ac:dyDescent="0.25">
      <c r="A61" s="33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29"/>
      <c r="BE61" s="29"/>
      <c r="BF61" s="29"/>
      <c r="BG61" s="29"/>
      <c r="BH61" s="29"/>
    </row>
    <row r="62" spans="1:60" x14ac:dyDescent="0.25">
      <c r="A62" s="33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  <c r="BC62" s="29"/>
      <c r="BD62" s="29"/>
      <c r="BE62" s="29"/>
      <c r="BF62" s="29"/>
      <c r="BG62" s="29"/>
      <c r="BH62" s="29"/>
    </row>
    <row r="63" spans="1:60" x14ac:dyDescent="0.25">
      <c r="A63" s="33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  <c r="BC63" s="29"/>
      <c r="BD63" s="29"/>
      <c r="BE63" s="29"/>
      <c r="BF63" s="29"/>
      <c r="BG63" s="29"/>
      <c r="BH63" s="29"/>
    </row>
    <row r="64" spans="1:60" x14ac:dyDescent="0.25">
      <c r="A64" s="34"/>
      <c r="B64" s="35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29"/>
      <c r="BE64" s="29"/>
      <c r="BF64" s="29"/>
      <c r="BG64" s="29"/>
      <c r="BH64" s="29"/>
    </row>
    <row r="65" spans="1:60" x14ac:dyDescent="0.25"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  <c r="BC65" s="29"/>
      <c r="BD65" s="29"/>
      <c r="BE65" s="29"/>
      <c r="BF65" s="29"/>
      <c r="BG65" s="29"/>
      <c r="BH65" s="29"/>
    </row>
    <row r="66" spans="1:60" x14ac:dyDescent="0.25">
      <c r="A66" s="33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29"/>
      <c r="BE66" s="29"/>
      <c r="BF66" s="29"/>
      <c r="BG66" s="29"/>
      <c r="BH66" s="29"/>
    </row>
    <row r="68" spans="1:60" x14ac:dyDescent="0.25">
      <c r="A68" s="3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F13"/>
  <sheetViews>
    <sheetView zoomScale="85" zoomScaleNormal="85" workbookViewId="0">
      <selection activeCell="D18" sqref="D18"/>
    </sheetView>
  </sheetViews>
  <sheetFormatPr baseColWidth="10" defaultColWidth="11.42578125" defaultRowHeight="14.25" x14ac:dyDescent="0.25"/>
  <cols>
    <col min="1" max="1" width="50.7109375" style="37" customWidth="1"/>
    <col min="2" max="3" width="30.7109375" style="37" customWidth="1"/>
    <col min="4" max="4" width="40.7109375" style="37" customWidth="1"/>
    <col min="5" max="5" width="11.42578125" style="37"/>
    <col min="6" max="6" width="40.7109375" style="37" customWidth="1"/>
    <col min="7" max="16384" width="11.42578125" style="37"/>
  </cols>
  <sheetData>
    <row r="1" spans="1:6" x14ac:dyDescent="0.25">
      <c r="A1" s="36" t="s">
        <v>39</v>
      </c>
    </row>
    <row r="3" spans="1:6" ht="28.5" x14ac:dyDescent="0.25">
      <c r="A3" s="38" t="s">
        <v>40</v>
      </c>
      <c r="B3" s="38" t="s">
        <v>41</v>
      </c>
      <c r="C3" s="38" t="s">
        <v>42</v>
      </c>
      <c r="D3" s="38" t="s">
        <v>43</v>
      </c>
      <c r="E3" s="38" t="s">
        <v>44</v>
      </c>
      <c r="F3" s="38" t="s">
        <v>45</v>
      </c>
    </row>
    <row r="4" spans="1:6" x14ac:dyDescent="0.25">
      <c r="A4" s="37" t="s">
        <v>88</v>
      </c>
    </row>
    <row r="5" spans="1:6" x14ac:dyDescent="0.25">
      <c r="A5" s="37" t="s">
        <v>89</v>
      </c>
    </row>
    <row r="6" spans="1:6" x14ac:dyDescent="0.25">
      <c r="A6" s="37" t="s">
        <v>90</v>
      </c>
      <c r="B6" s="37" t="s">
        <v>46</v>
      </c>
    </row>
    <row r="7" spans="1:6" ht="42.75" customHeight="1" x14ac:dyDescent="0.25">
      <c r="A7" s="37" t="s">
        <v>91</v>
      </c>
      <c r="B7" s="37" t="s">
        <v>47</v>
      </c>
      <c r="D7" s="37" t="s">
        <v>96</v>
      </c>
      <c r="E7" s="37">
        <v>44331</v>
      </c>
      <c r="F7" s="37" t="s">
        <v>90</v>
      </c>
    </row>
    <row r="8" spans="1:6" ht="42.75" customHeight="1" x14ac:dyDescent="0.25">
      <c r="A8" s="37" t="s">
        <v>92</v>
      </c>
      <c r="B8" s="37" t="s">
        <v>48</v>
      </c>
    </row>
    <row r="9" spans="1:6" ht="42.75" customHeight="1" x14ac:dyDescent="0.25">
      <c r="A9" s="37" t="s">
        <v>93</v>
      </c>
      <c r="B9" s="37" t="s">
        <v>21</v>
      </c>
    </row>
    <row r="10" spans="1:6" ht="42.75" customHeight="1" x14ac:dyDescent="0.25">
      <c r="A10" s="37" t="s">
        <v>94</v>
      </c>
      <c r="D10" s="37" t="s">
        <v>90</v>
      </c>
      <c r="E10" s="37">
        <v>75010</v>
      </c>
      <c r="F10" s="37" t="s">
        <v>90</v>
      </c>
    </row>
    <row r="11" spans="1:6" x14ac:dyDescent="0.25">
      <c r="A11" s="37" t="s">
        <v>91</v>
      </c>
    </row>
    <row r="12" spans="1:6" x14ac:dyDescent="0.25">
      <c r="A12" s="37" t="s">
        <v>93</v>
      </c>
    </row>
    <row r="13" spans="1:6" ht="42.75" customHeight="1" x14ac:dyDescent="0.25">
      <c r="A13" s="37" t="s">
        <v>95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de base'!#REF!</xm:f>
          </x14:formula1>
          <xm:sqref>C13 C7:C10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6"/>
  <sheetViews>
    <sheetView workbookViewId="0">
      <selection activeCell="C19" sqref="C19"/>
    </sheetView>
  </sheetViews>
  <sheetFormatPr baseColWidth="10" defaultRowHeight="15" x14ac:dyDescent="0.25"/>
  <cols>
    <col min="2" max="2" width="20.85546875" bestFit="1" customWidth="1"/>
    <col min="3" max="3" width="23.7109375" bestFit="1" customWidth="1"/>
    <col min="4" max="4" width="19.7109375" customWidth="1"/>
    <col min="5" max="5" width="21.5703125" bestFit="1" customWidth="1"/>
    <col min="6" max="6" width="12.5703125" customWidth="1"/>
    <col min="7" max="7" width="11.42578125" bestFit="1" customWidth="1"/>
    <col min="8" max="8" width="9.85546875" customWidth="1"/>
    <col min="9" max="9" width="12.5703125" customWidth="1"/>
    <col min="10" max="10" width="17.140625" bestFit="1" customWidth="1"/>
    <col min="11" max="11" width="12.5703125" bestFit="1" customWidth="1"/>
  </cols>
  <sheetData>
    <row r="1" spans="2:5" ht="27.75" customHeight="1" thickBot="1" x14ac:dyDescent="0.3">
      <c r="B1" s="143" t="s">
        <v>104</v>
      </c>
      <c r="C1" s="144"/>
      <c r="D1" s="144" t="s">
        <v>105</v>
      </c>
      <c r="E1" s="145"/>
    </row>
    <row r="2" spans="2:5" x14ac:dyDescent="0.25">
      <c r="B2" s="116" t="s">
        <v>74</v>
      </c>
      <c r="C2" t="s">
        <v>75</v>
      </c>
      <c r="D2" s="116" t="s">
        <v>74</v>
      </c>
      <c r="E2" t="s">
        <v>75</v>
      </c>
    </row>
    <row r="4" spans="2:5" x14ac:dyDescent="0.25">
      <c r="B4" s="116" t="s">
        <v>70</v>
      </c>
      <c r="C4" s="116" t="s">
        <v>69</v>
      </c>
      <c r="D4" s="116" t="s">
        <v>70</v>
      </c>
      <c r="E4" s="116" t="s">
        <v>69</v>
      </c>
    </row>
    <row r="5" spans="2:5" x14ac:dyDescent="0.25">
      <c r="B5" s="116" t="s">
        <v>3</v>
      </c>
      <c r="C5" t="s">
        <v>106</v>
      </c>
      <c r="D5" s="116" t="s">
        <v>3</v>
      </c>
      <c r="E5" t="s">
        <v>107</v>
      </c>
    </row>
    <row r="6" spans="2:5" x14ac:dyDescent="0.25">
      <c r="B6" s="132" t="s">
        <v>88</v>
      </c>
      <c r="C6" s="133">
        <v>58137</v>
      </c>
      <c r="D6" s="132" t="s">
        <v>90</v>
      </c>
      <c r="E6" s="133">
        <v>33708.18</v>
      </c>
    </row>
    <row r="7" spans="2:5" x14ac:dyDescent="0.25">
      <c r="B7" s="132" t="s">
        <v>90</v>
      </c>
      <c r="C7" s="133">
        <v>53358.3</v>
      </c>
      <c r="D7" s="132" t="s">
        <v>103</v>
      </c>
      <c r="E7" s="133">
        <v>25.08</v>
      </c>
    </row>
    <row r="8" spans="2:5" x14ac:dyDescent="0.25">
      <c r="B8" s="132" t="s">
        <v>68</v>
      </c>
      <c r="C8" s="133">
        <v>111495.3</v>
      </c>
      <c r="D8" s="132" t="s">
        <v>68</v>
      </c>
      <c r="E8" s="133">
        <v>33733.26</v>
      </c>
    </row>
    <row r="9" spans="2:5" x14ac:dyDescent="0.25">
      <c r="B9" s="116" t="s">
        <v>74</v>
      </c>
      <c r="C9" t="s">
        <v>75</v>
      </c>
    </row>
    <row r="11" spans="2:5" x14ac:dyDescent="0.25">
      <c r="B11" s="116" t="s">
        <v>70</v>
      </c>
      <c r="C11" s="116" t="s">
        <v>69</v>
      </c>
    </row>
    <row r="12" spans="2:5" x14ac:dyDescent="0.25">
      <c r="B12" s="116" t="s">
        <v>3</v>
      </c>
      <c r="C12" t="s">
        <v>106</v>
      </c>
      <c r="D12" t="s">
        <v>107</v>
      </c>
    </row>
    <row r="13" spans="2:5" x14ac:dyDescent="0.25">
      <c r="B13" s="132" t="s">
        <v>103</v>
      </c>
      <c r="C13" s="133"/>
      <c r="D13" s="133">
        <v>25.08</v>
      </c>
    </row>
    <row r="14" spans="2:5" x14ac:dyDescent="0.25">
      <c r="B14" s="132" t="s">
        <v>88</v>
      </c>
      <c r="C14" s="133">
        <v>58137</v>
      </c>
      <c r="D14" s="133"/>
    </row>
    <row r="15" spans="2:5" x14ac:dyDescent="0.25">
      <c r="B15" s="132" t="s">
        <v>90</v>
      </c>
      <c r="C15" s="133">
        <v>53358.3</v>
      </c>
      <c r="D15" s="133">
        <v>33708.18</v>
      </c>
    </row>
    <row r="16" spans="2:5" x14ac:dyDescent="0.25">
      <c r="B16" s="132" t="s">
        <v>68</v>
      </c>
      <c r="C16" s="133">
        <v>111495.3</v>
      </c>
      <c r="D16" s="133">
        <v>33733.26</v>
      </c>
    </row>
  </sheetData>
  <dataConsolidate function="average"/>
  <mergeCells count="2">
    <mergeCell ref="B1:C1"/>
    <mergeCell ref="D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V9"/>
  <sheetViews>
    <sheetView view="pageBreakPreview" zoomScale="60" zoomScaleNormal="70" workbookViewId="0">
      <selection activeCell="I16" sqref="I16"/>
    </sheetView>
  </sheetViews>
  <sheetFormatPr baseColWidth="10" defaultRowHeight="15" x14ac:dyDescent="0.25"/>
  <cols>
    <col min="1" max="1" width="13.85546875" customWidth="1"/>
    <col min="2" max="2" width="17" customWidth="1"/>
    <col min="3" max="3" width="17.42578125" customWidth="1"/>
    <col min="4" max="4" width="30.42578125" customWidth="1"/>
    <col min="5" max="5" width="23" customWidth="1"/>
    <col min="6" max="6" width="16.85546875" bestFit="1" customWidth="1"/>
    <col min="7" max="7" width="16.7109375" customWidth="1"/>
    <col min="8" max="8" width="19.5703125" customWidth="1"/>
    <col min="9" max="9" width="16.85546875" bestFit="1" customWidth="1"/>
    <col min="10" max="10" width="20.5703125" bestFit="1" customWidth="1"/>
    <col min="11" max="11" width="20.5703125" customWidth="1"/>
    <col min="12" max="12" width="18.42578125" bestFit="1" customWidth="1"/>
    <col min="13" max="13" width="19.85546875" bestFit="1" customWidth="1"/>
    <col min="14" max="14" width="13.140625" customWidth="1"/>
    <col min="15" max="15" width="21.5703125" bestFit="1" customWidth="1"/>
    <col min="16" max="16" width="24.7109375" bestFit="1" customWidth="1"/>
    <col min="17" max="17" width="24.85546875" bestFit="1" customWidth="1"/>
    <col min="18" max="19" width="14.42578125" bestFit="1" customWidth="1"/>
    <col min="20" max="20" width="22.7109375" bestFit="1" customWidth="1"/>
    <col min="21" max="21" width="18.7109375" bestFit="1" customWidth="1"/>
  </cols>
  <sheetData>
    <row r="1" spans="1:22" ht="39.75" customHeight="1" thickBot="1" x14ac:dyDescent="0.3">
      <c r="A1" s="130" t="s">
        <v>97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2"/>
    </row>
    <row r="2" spans="1:22" s="1" customFormat="1" ht="38.25" customHeight="1" thickBot="1" x14ac:dyDescent="0.3">
      <c r="A2" s="58" t="s">
        <v>0</v>
      </c>
      <c r="B2" s="18" t="s">
        <v>1</v>
      </c>
      <c r="C2" s="18" t="s">
        <v>2</v>
      </c>
      <c r="D2" s="18" t="s">
        <v>3</v>
      </c>
      <c r="E2" s="4" t="s">
        <v>15</v>
      </c>
      <c r="F2" s="4" t="s">
        <v>16</v>
      </c>
      <c r="G2" s="5" t="s">
        <v>4</v>
      </c>
      <c r="H2" s="5" t="s">
        <v>20</v>
      </c>
      <c r="I2" s="4" t="s">
        <v>5</v>
      </c>
      <c r="J2" s="5" t="s">
        <v>17</v>
      </c>
      <c r="K2" s="5" t="s">
        <v>6</v>
      </c>
      <c r="L2" s="4" t="s">
        <v>7</v>
      </c>
      <c r="M2" s="4" t="s">
        <v>8</v>
      </c>
      <c r="N2" s="4" t="s">
        <v>9</v>
      </c>
      <c r="O2" s="4" t="s">
        <v>18</v>
      </c>
      <c r="P2" s="4" t="s">
        <v>10</v>
      </c>
      <c r="Q2" s="4" t="s">
        <v>11</v>
      </c>
      <c r="R2" s="4" t="s">
        <v>19</v>
      </c>
      <c r="S2" s="4" t="s">
        <v>12</v>
      </c>
      <c r="T2" s="4" t="s">
        <v>13</v>
      </c>
      <c r="U2" s="5" t="s">
        <v>14</v>
      </c>
    </row>
    <row r="3" spans="1:22" ht="38.25" customHeight="1" x14ac:dyDescent="0.25">
      <c r="A3" s="59">
        <v>29</v>
      </c>
      <c r="B3" s="39" t="s">
        <v>78</v>
      </c>
      <c r="C3" s="39" t="str">
        <f>VLOOKUP(D3,'Données affaires'!$A$5:$F$29,2,FALSE)</f>
        <v>Multi-sites</v>
      </c>
      <c r="D3" s="39" t="s">
        <v>90</v>
      </c>
      <c r="E3" s="56" t="s">
        <v>22</v>
      </c>
      <c r="F3" s="40" t="s">
        <v>23</v>
      </c>
      <c r="G3" s="40">
        <v>45</v>
      </c>
      <c r="H3" s="43">
        <v>37530.800000000003</v>
      </c>
      <c r="I3" s="43"/>
      <c r="J3" s="43"/>
      <c r="K3" s="40" t="s">
        <v>24</v>
      </c>
      <c r="L3" s="41">
        <v>0.3</v>
      </c>
      <c r="M3" s="43">
        <f>H3*L3</f>
        <v>11259.24</v>
      </c>
      <c r="N3" s="43">
        <f>M3*20%</f>
        <v>2251.848</v>
      </c>
      <c r="O3" s="43">
        <f>M3+N3</f>
        <v>13511.088</v>
      </c>
      <c r="P3" s="42" t="s">
        <v>25</v>
      </c>
      <c r="Q3" s="43">
        <v>13511.09</v>
      </c>
      <c r="R3" s="40"/>
      <c r="S3" s="42">
        <v>41675</v>
      </c>
      <c r="T3" s="40" t="s">
        <v>26</v>
      </c>
      <c r="U3" s="48">
        <f t="shared" ref="U3:U5" si="0">O3-Q3</f>
        <v>-2.0000000004074536E-3</v>
      </c>
    </row>
    <row r="4" spans="1:22" ht="40.5" customHeight="1" x14ac:dyDescent="0.25">
      <c r="A4" s="60">
        <v>29</v>
      </c>
      <c r="B4" s="17" t="s">
        <v>78</v>
      </c>
      <c r="C4" s="17" t="str">
        <f>VLOOKUP(D4,'Données affaires'!$A$5:$F$29,2,FALSE)</f>
        <v>Multi-sites</v>
      </c>
      <c r="D4" s="17" t="s">
        <v>90</v>
      </c>
      <c r="E4" s="57" t="s">
        <v>22</v>
      </c>
      <c r="F4" s="10" t="s">
        <v>27</v>
      </c>
      <c r="G4" s="10">
        <v>45</v>
      </c>
      <c r="H4" s="44">
        <v>37530.800000000003</v>
      </c>
      <c r="I4" s="44"/>
      <c r="J4" s="44">
        <v>-11259.24</v>
      </c>
      <c r="K4" s="10" t="s">
        <v>28</v>
      </c>
      <c r="L4" s="11">
        <v>0.8</v>
      </c>
      <c r="M4" s="44">
        <f t="shared" ref="M4:M5" si="1">H4*L4+J4</f>
        <v>18765.400000000001</v>
      </c>
      <c r="N4" s="44">
        <f>M4*20%</f>
        <v>3753.0800000000004</v>
      </c>
      <c r="O4" s="44">
        <f>M4+N4</f>
        <v>22518.480000000003</v>
      </c>
      <c r="P4" s="12">
        <v>41676</v>
      </c>
      <c r="Q4" s="44">
        <v>22518.48</v>
      </c>
      <c r="R4" s="10"/>
      <c r="S4" s="12">
        <v>41675</v>
      </c>
      <c r="T4" s="10" t="s">
        <v>26</v>
      </c>
      <c r="U4" s="49">
        <f t="shared" si="0"/>
        <v>0</v>
      </c>
    </row>
    <row r="5" spans="1:22" ht="39" customHeight="1" x14ac:dyDescent="0.25">
      <c r="A5" s="60">
        <v>29</v>
      </c>
      <c r="B5" s="17" t="s">
        <v>78</v>
      </c>
      <c r="C5" s="17" t="str">
        <f>VLOOKUP(D5,'Données affaires'!$A$5:$F$29,2,FALSE)</f>
        <v>Multi-sites</v>
      </c>
      <c r="D5" s="17" t="s">
        <v>90</v>
      </c>
      <c r="E5" s="57" t="s">
        <v>22</v>
      </c>
      <c r="F5" s="10" t="s">
        <v>29</v>
      </c>
      <c r="G5" s="10">
        <v>45</v>
      </c>
      <c r="H5" s="44">
        <v>11379.5</v>
      </c>
      <c r="I5" s="44"/>
      <c r="J5" s="44"/>
      <c r="K5" s="10" t="s">
        <v>24</v>
      </c>
      <c r="L5" s="11">
        <v>0.3</v>
      </c>
      <c r="M5" s="44">
        <f t="shared" si="1"/>
        <v>3413.85</v>
      </c>
      <c r="N5" s="44">
        <f>M5*20%</f>
        <v>682.77</v>
      </c>
      <c r="O5" s="44">
        <f>M5+N5</f>
        <v>4096.62</v>
      </c>
      <c r="P5" s="12" t="s">
        <v>25</v>
      </c>
      <c r="Q5" s="44">
        <v>4096.62</v>
      </c>
      <c r="R5" s="10"/>
      <c r="S5" s="12">
        <v>41675</v>
      </c>
      <c r="T5" s="12" t="s">
        <v>26</v>
      </c>
      <c r="U5" s="49">
        <f t="shared" si="0"/>
        <v>0</v>
      </c>
    </row>
    <row r="6" spans="1:22" ht="26.25" customHeight="1" thickBot="1" x14ac:dyDescent="0.3">
      <c r="A6" s="61"/>
      <c r="B6" s="62"/>
      <c r="C6" s="62"/>
      <c r="D6" s="62"/>
      <c r="E6" s="7"/>
      <c r="F6" s="3"/>
      <c r="G6" s="3"/>
      <c r="H6" s="45"/>
      <c r="I6" s="45"/>
      <c r="J6" s="45"/>
      <c r="K6" s="3"/>
      <c r="L6" s="3"/>
      <c r="M6" s="45"/>
      <c r="N6" s="45"/>
      <c r="O6" s="45"/>
      <c r="P6" s="3"/>
      <c r="Q6" s="45"/>
      <c r="R6" s="3"/>
      <c r="S6" s="3"/>
      <c r="T6" s="3"/>
      <c r="U6" s="45"/>
    </row>
    <row r="7" spans="1:22" ht="33.75" customHeight="1" thickBot="1" x14ac:dyDescent="0.3">
      <c r="A7" s="6"/>
      <c r="B7" s="6"/>
      <c r="C7" s="6"/>
      <c r="D7" s="6"/>
      <c r="E7" s="6"/>
      <c r="F7" s="6"/>
      <c r="G7" s="6"/>
      <c r="H7" s="75">
        <f>H4+H5</f>
        <v>48910.3</v>
      </c>
      <c r="I7" s="76"/>
      <c r="J7" s="76"/>
      <c r="K7" s="77"/>
      <c r="L7" s="77"/>
      <c r="M7" s="75">
        <f>SUM(M3:M6)</f>
        <v>33438.49</v>
      </c>
      <c r="N7" s="75">
        <f>SUM(N3:N6)</f>
        <v>6687.6980000000003</v>
      </c>
      <c r="O7" s="75">
        <f>SUM(M7:N7)</f>
        <v>40126.187999999995</v>
      </c>
      <c r="P7" s="78"/>
      <c r="Q7" s="75">
        <f>SUM(Q3:Q6)</f>
        <v>40126.19</v>
      </c>
      <c r="R7" s="77"/>
      <c r="S7" s="77"/>
      <c r="T7" s="77"/>
      <c r="U7" s="75">
        <f>SUM(U3:U6)</f>
        <v>-2.0000000004074536E-3</v>
      </c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</sheetData>
  <mergeCells count="1">
    <mergeCell ref="A1:U1"/>
  </mergeCells>
  <pageMargins left="0.7" right="0.7" top="0.75" bottom="0.75" header="0.3" footer="0.3"/>
  <pageSetup paperSize="9" scale="21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de base'!$A$4:$A$35</xm:f>
          </x14:formula1>
          <xm:sqref>A3:A6</xm:sqref>
        </x14:dataValidation>
        <x14:dataValidation type="list" allowBlank="1" showInputMessage="1" showErrorMessage="1">
          <x14:formula1>
            <xm:f>'Données de base'!$A$39:$A$49</xm:f>
          </x14:formula1>
          <xm:sqref>B3:B6</xm:sqref>
        </x14:dataValidation>
        <x14:dataValidation type="list" allowBlank="1" showInputMessage="1" showErrorMessage="1">
          <x14:formula1>
            <xm:f>'Données affaires'!$A$5:$A$27</xm:f>
          </x14:formula1>
          <xm:sqref>D3:D6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view="pageBreakPreview" zoomScale="80" zoomScaleNormal="100" zoomScaleSheetLayoutView="80" workbookViewId="0">
      <selection activeCell="A2" sqref="A2"/>
    </sheetView>
  </sheetViews>
  <sheetFormatPr baseColWidth="10" defaultRowHeight="15" x14ac:dyDescent="0.25"/>
  <cols>
    <col min="1" max="1" width="20.85546875" bestFit="1" customWidth="1"/>
    <col min="2" max="2" width="21.28515625" bestFit="1" customWidth="1"/>
    <col min="3" max="3" width="16.42578125" customWidth="1"/>
    <col min="4" max="4" width="16.7109375" bestFit="1" customWidth="1"/>
    <col min="5" max="5" width="14.5703125" customWidth="1"/>
    <col min="6" max="6" width="14.140625" bestFit="1" customWidth="1"/>
    <col min="7" max="7" width="14.28515625" customWidth="1"/>
    <col min="8" max="8" width="15" bestFit="1" customWidth="1"/>
    <col min="9" max="9" width="25" bestFit="1" customWidth="1"/>
    <col min="10" max="10" width="21.28515625" bestFit="1" customWidth="1"/>
  </cols>
  <sheetData>
    <row r="1" spans="1:10" ht="30.75" customHeight="1" thickBot="1" x14ac:dyDescent="0.3">
      <c r="A1" s="131" t="s">
        <v>98</v>
      </c>
      <c r="B1" s="131"/>
      <c r="C1" s="131"/>
      <c r="D1" s="131"/>
      <c r="E1" s="131"/>
      <c r="F1" s="131"/>
      <c r="G1" s="131"/>
      <c r="H1" s="131"/>
      <c r="I1" s="131"/>
      <c r="J1" s="131"/>
    </row>
    <row r="2" spans="1:10" ht="18" thickBot="1" x14ac:dyDescent="0.3">
      <c r="A2" s="85" t="s">
        <v>49</v>
      </c>
      <c r="B2" s="85" t="s">
        <v>50</v>
      </c>
      <c r="C2" s="85" t="s">
        <v>51</v>
      </c>
      <c r="D2" s="85" t="s">
        <v>52</v>
      </c>
      <c r="E2" s="85" t="s">
        <v>53</v>
      </c>
      <c r="F2" s="86" t="s">
        <v>54</v>
      </c>
      <c r="G2" s="85" t="s">
        <v>9</v>
      </c>
      <c r="H2" s="86" t="s">
        <v>55</v>
      </c>
      <c r="I2" s="85" t="s">
        <v>56</v>
      </c>
      <c r="J2" s="85" t="s">
        <v>57</v>
      </c>
    </row>
    <row r="3" spans="1:10" x14ac:dyDescent="0.25">
      <c r="A3" s="127"/>
      <c r="B3" s="22"/>
      <c r="C3" s="87"/>
      <c r="D3" s="87"/>
      <c r="E3" s="87"/>
      <c r="F3" s="88"/>
      <c r="G3" s="89"/>
      <c r="H3" s="88"/>
      <c r="I3" s="87"/>
      <c r="J3" s="87"/>
    </row>
    <row r="4" spans="1:10" ht="15.75" thickBot="1" x14ac:dyDescent="0.3">
      <c r="A4" s="128"/>
      <c r="B4" s="129"/>
      <c r="C4" s="91"/>
      <c r="D4" s="91"/>
      <c r="E4" s="90"/>
      <c r="F4" s="92"/>
      <c r="G4" s="93"/>
      <c r="H4" s="92"/>
      <c r="I4" s="90"/>
      <c r="J4" s="90"/>
    </row>
    <row r="5" spans="1:10" ht="15.75" thickBot="1" x14ac:dyDescent="0.3">
      <c r="F5" s="75">
        <f>SUM(F3:F4)</f>
        <v>0</v>
      </c>
      <c r="G5" s="75">
        <f>SUM(G3:G4)</f>
        <v>0</v>
      </c>
      <c r="H5" s="75">
        <f>SUM(F5+G5)</f>
        <v>0</v>
      </c>
    </row>
  </sheetData>
  <mergeCells count="1">
    <mergeCell ref="A1:J1"/>
  </mergeCells>
  <pageMargins left="0.7" right="0.7" top="0.75" bottom="0.75" header="0.3" footer="0.3"/>
  <pageSetup paperSize="9" scale="47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de base'!$B$39:$B$59</xm:f>
          </x14:formula1>
          <xm:sqref>A3:A4</xm:sqref>
        </x14:dataValidation>
        <x14:dataValidation type="list" allowBlank="1" showInputMessage="1" showErrorMessage="1">
          <x14:formula1>
            <xm:f>'Données de base'!#REF!</xm:f>
          </x14:formula1>
          <xm:sqref>B4</xm:sqref>
        </x14:dataValidation>
        <x14:dataValidation type="list" allowBlank="1" showInputMessage="1" showErrorMessage="1">
          <x14:formula1>
            <xm:f>'Données affaires'!$A$5:$A$23</xm:f>
          </x14:formula1>
          <xm:sqref>B3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V9"/>
  <sheetViews>
    <sheetView view="pageBreakPreview" zoomScale="60" zoomScaleNormal="70" workbookViewId="0">
      <selection activeCell="E17" sqref="E17"/>
    </sheetView>
  </sheetViews>
  <sheetFormatPr baseColWidth="10" defaultRowHeight="15" x14ac:dyDescent="0.25"/>
  <cols>
    <col min="1" max="1" width="13.85546875" customWidth="1"/>
    <col min="2" max="2" width="17" customWidth="1"/>
    <col min="3" max="3" width="17.42578125" customWidth="1"/>
    <col min="4" max="4" width="30.42578125" customWidth="1"/>
    <col min="5" max="5" width="23" customWidth="1"/>
    <col min="6" max="6" width="16.85546875" bestFit="1" customWidth="1"/>
    <col min="7" max="7" width="16.7109375" customWidth="1"/>
    <col min="8" max="8" width="19.5703125" customWidth="1"/>
    <col min="9" max="9" width="16.85546875" bestFit="1" customWidth="1"/>
    <col min="10" max="10" width="20.5703125" bestFit="1" customWidth="1"/>
    <col min="11" max="11" width="20.5703125" customWidth="1"/>
    <col min="12" max="12" width="18.42578125" bestFit="1" customWidth="1"/>
    <col min="13" max="13" width="19.85546875" bestFit="1" customWidth="1"/>
    <col min="14" max="14" width="13.140625" customWidth="1"/>
    <col min="15" max="15" width="21.5703125" bestFit="1" customWidth="1"/>
    <col min="16" max="16" width="24.7109375" bestFit="1" customWidth="1"/>
    <col min="17" max="17" width="24.85546875" bestFit="1" customWidth="1"/>
    <col min="18" max="19" width="14.42578125" bestFit="1" customWidth="1"/>
    <col min="20" max="20" width="27" customWidth="1"/>
    <col min="21" max="21" width="18.7109375" bestFit="1" customWidth="1"/>
  </cols>
  <sheetData>
    <row r="1" spans="1:22" ht="39.75" customHeight="1" thickBot="1" x14ac:dyDescent="0.3">
      <c r="A1" s="130" t="s">
        <v>99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2"/>
    </row>
    <row r="2" spans="1:22" s="1" customFormat="1" ht="38.25" customHeight="1" thickBot="1" x14ac:dyDescent="0.3">
      <c r="A2" s="58" t="s">
        <v>0</v>
      </c>
      <c r="B2" s="18" t="s">
        <v>1</v>
      </c>
      <c r="C2" s="18" t="s">
        <v>2</v>
      </c>
      <c r="D2" s="18" t="s">
        <v>3</v>
      </c>
      <c r="E2" s="4" t="s">
        <v>15</v>
      </c>
      <c r="F2" s="4" t="s">
        <v>16</v>
      </c>
      <c r="G2" s="5" t="s">
        <v>4</v>
      </c>
      <c r="H2" s="5" t="s">
        <v>20</v>
      </c>
      <c r="I2" s="4" t="s">
        <v>5</v>
      </c>
      <c r="J2" s="5" t="s">
        <v>17</v>
      </c>
      <c r="K2" s="5" t="s">
        <v>6</v>
      </c>
      <c r="L2" s="4" t="s">
        <v>7</v>
      </c>
      <c r="M2" s="4" t="s">
        <v>8</v>
      </c>
      <c r="N2" s="4" t="s">
        <v>9</v>
      </c>
      <c r="O2" s="4" t="s">
        <v>18</v>
      </c>
      <c r="P2" s="4" t="s">
        <v>10</v>
      </c>
      <c r="Q2" s="4" t="s">
        <v>11</v>
      </c>
      <c r="R2" s="4" t="s">
        <v>19</v>
      </c>
      <c r="S2" s="4" t="s">
        <v>12</v>
      </c>
      <c r="T2" s="4" t="s">
        <v>13</v>
      </c>
      <c r="U2" s="5" t="s">
        <v>14</v>
      </c>
    </row>
    <row r="3" spans="1:22" ht="38.25" customHeight="1" x14ac:dyDescent="0.25">
      <c r="A3" s="59">
        <v>29</v>
      </c>
      <c r="B3" s="39" t="s">
        <v>78</v>
      </c>
      <c r="C3" s="140" t="str">
        <f>VLOOKUP(D3,'Données affaires'!$A$5:$F$42,2,FALSE)</f>
        <v>Multi-sites</v>
      </c>
      <c r="D3" s="39" t="s">
        <v>90</v>
      </c>
      <c r="E3" s="8" t="s">
        <v>22</v>
      </c>
      <c r="F3" s="50" t="s">
        <v>30</v>
      </c>
      <c r="G3" s="8">
        <v>45</v>
      </c>
      <c r="H3" s="64">
        <v>11379.5</v>
      </c>
      <c r="I3" s="65"/>
      <c r="J3" s="64">
        <v>-3413.85</v>
      </c>
      <c r="K3" s="8" t="s">
        <v>28</v>
      </c>
      <c r="L3" s="51">
        <v>0.8</v>
      </c>
      <c r="M3" s="65">
        <f>H3*L3+J3</f>
        <v>5689.75</v>
      </c>
      <c r="N3" s="64">
        <f>M3*20%</f>
        <v>1137.95</v>
      </c>
      <c r="O3" s="65">
        <f>M3+N3</f>
        <v>6827.7</v>
      </c>
      <c r="P3" s="52">
        <v>41676</v>
      </c>
      <c r="Q3" s="65">
        <v>6827.7</v>
      </c>
      <c r="R3" s="50"/>
      <c r="S3" s="9">
        <v>41675</v>
      </c>
      <c r="T3" s="52" t="s">
        <v>26</v>
      </c>
      <c r="U3" s="70">
        <f>O3-Q3</f>
        <v>0</v>
      </c>
    </row>
    <row r="4" spans="1:22" ht="40.5" customHeight="1" x14ac:dyDescent="0.25">
      <c r="A4" s="60">
        <v>11</v>
      </c>
      <c r="B4" s="17" t="s">
        <v>78</v>
      </c>
      <c r="C4" s="141" t="str">
        <f>VLOOKUP(D4,'Données affaires'!$A$5:$F$42,2,FALSE)</f>
        <v>Multi-sites</v>
      </c>
      <c r="D4" s="17" t="s">
        <v>90</v>
      </c>
      <c r="E4" s="8" t="s">
        <v>22</v>
      </c>
      <c r="F4" s="10" t="s">
        <v>31</v>
      </c>
      <c r="G4" s="8">
        <v>45</v>
      </c>
      <c r="H4" s="44">
        <v>37530.800000000003</v>
      </c>
      <c r="I4" s="65">
        <v>2810</v>
      </c>
      <c r="J4" s="44">
        <v>-30024.639999999999</v>
      </c>
      <c r="K4" s="8" t="s">
        <v>32</v>
      </c>
      <c r="L4" s="11">
        <v>1</v>
      </c>
      <c r="M4" s="65">
        <f>H4+I4*L4+J4</f>
        <v>10316.160000000003</v>
      </c>
      <c r="N4" s="44">
        <f>M4*20%</f>
        <v>2063.2320000000009</v>
      </c>
      <c r="O4" s="65">
        <f>M4+N4</f>
        <v>12379.392000000003</v>
      </c>
      <c r="P4" s="12">
        <v>41690</v>
      </c>
      <c r="Q4" s="65">
        <v>12379.99</v>
      </c>
      <c r="R4" s="10"/>
      <c r="S4" s="9">
        <v>41698</v>
      </c>
      <c r="T4" s="13" t="s">
        <v>26</v>
      </c>
      <c r="U4" s="70">
        <f>O4-Q4</f>
        <v>-0.59799999999631837</v>
      </c>
    </row>
    <row r="5" spans="1:22" ht="39" customHeight="1" x14ac:dyDescent="0.25">
      <c r="A5" s="60">
        <v>11</v>
      </c>
      <c r="B5" s="17" t="s">
        <v>78</v>
      </c>
      <c r="C5" s="141" t="str">
        <f>VLOOKUP(D5,'Données affaires'!$A$5:$F$42,2,FALSE)</f>
        <v>Multi-sites</v>
      </c>
      <c r="D5" s="17" t="s">
        <v>90</v>
      </c>
      <c r="E5" s="8" t="s">
        <v>22</v>
      </c>
      <c r="F5" s="13" t="s">
        <v>33</v>
      </c>
      <c r="G5" s="14">
        <v>45</v>
      </c>
      <c r="H5" s="66">
        <v>11379.5</v>
      </c>
      <c r="I5" s="67">
        <v>1638</v>
      </c>
      <c r="J5" s="66">
        <v>-9103.6</v>
      </c>
      <c r="K5" s="14" t="s">
        <v>32</v>
      </c>
      <c r="L5" s="15">
        <v>1</v>
      </c>
      <c r="M5" s="65">
        <f>H5+I5*L5+J5</f>
        <v>3913.8999999999996</v>
      </c>
      <c r="N5" s="44">
        <f>M5*20%</f>
        <v>782.78</v>
      </c>
      <c r="O5" s="67">
        <f>M5+N5</f>
        <v>4696.6799999999994</v>
      </c>
      <c r="P5" s="16">
        <v>41690</v>
      </c>
      <c r="Q5" s="67">
        <v>4696.68</v>
      </c>
      <c r="R5" s="13"/>
      <c r="S5" s="53">
        <v>41698</v>
      </c>
      <c r="T5" s="13" t="s">
        <v>26</v>
      </c>
      <c r="U5" s="71">
        <f>O5-Q5</f>
        <v>0</v>
      </c>
    </row>
    <row r="6" spans="1:22" ht="26.25" customHeight="1" thickBot="1" x14ac:dyDescent="0.3">
      <c r="A6" s="63"/>
      <c r="B6" s="62"/>
      <c r="C6" s="142"/>
      <c r="D6" s="62"/>
      <c r="E6" s="55"/>
      <c r="F6" s="54"/>
      <c r="G6" s="55"/>
      <c r="H6" s="68"/>
      <c r="I6" s="69"/>
      <c r="J6" s="68"/>
      <c r="K6" s="55"/>
      <c r="L6" s="54"/>
      <c r="M6" s="69"/>
      <c r="N6" s="68"/>
      <c r="O6" s="69"/>
      <c r="P6" s="54"/>
      <c r="Q6" s="69"/>
      <c r="R6" s="54"/>
      <c r="S6" s="55"/>
      <c r="T6" s="54"/>
      <c r="U6" s="72"/>
    </row>
    <row r="7" spans="1:22" ht="33.75" customHeight="1" thickBot="1" x14ac:dyDescent="0.3">
      <c r="A7" s="6"/>
      <c r="B7" s="6"/>
      <c r="C7" s="6"/>
      <c r="D7" s="6"/>
      <c r="E7" s="6"/>
      <c r="F7" s="6"/>
      <c r="G7" s="6"/>
      <c r="H7" s="75">
        <v>0</v>
      </c>
      <c r="I7" s="76"/>
      <c r="J7" s="76"/>
      <c r="K7" s="77"/>
      <c r="L7" s="77"/>
      <c r="M7" s="75">
        <f>SUM(M3:M6)</f>
        <v>19919.810000000005</v>
      </c>
      <c r="N7" s="75">
        <f>SUM(N3:N6)</f>
        <v>3983.9620000000004</v>
      </c>
      <c r="O7" s="75">
        <f>SUM(M7:N7)</f>
        <v>23903.772000000004</v>
      </c>
      <c r="P7" s="78"/>
      <c r="Q7" s="75">
        <f>SUM(Q3:Q6)</f>
        <v>23904.37</v>
      </c>
      <c r="R7" s="77"/>
      <c r="S7" s="77"/>
      <c r="T7" s="77"/>
      <c r="U7" s="75">
        <f>SUM(U3:U6)</f>
        <v>-0.59799999999631837</v>
      </c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47"/>
      <c r="R8" s="6"/>
      <c r="S8" s="6"/>
      <c r="T8" s="6"/>
      <c r="U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</sheetData>
  <mergeCells count="1">
    <mergeCell ref="A1:U1"/>
  </mergeCells>
  <pageMargins left="0.7" right="0.7" top="0.75" bottom="0.75" header="0.3" footer="0.3"/>
  <pageSetup paperSize="9" scale="21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de base'!$A$4:$A$35</xm:f>
          </x14:formula1>
          <xm:sqref>A3:A6</xm:sqref>
        </x14:dataValidation>
        <x14:dataValidation type="list" allowBlank="1" showInputMessage="1" showErrorMessage="1">
          <x14:formula1>
            <xm:f>'Données de base'!$A$39:$A$51</xm:f>
          </x14:formula1>
          <xm:sqref>B3:B6</xm:sqref>
        </x14:dataValidation>
        <x14:dataValidation type="list" allowBlank="1" showInputMessage="1" showErrorMessage="1">
          <x14:formula1>
            <xm:f>'Données affaires'!$A$4:$A$31</xm:f>
          </x14:formula1>
          <xm:sqref>D3:D6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view="pageBreakPreview" zoomScale="80" zoomScaleNormal="100" zoomScaleSheetLayoutView="80" workbookViewId="0">
      <selection activeCell="A2" sqref="A2"/>
    </sheetView>
  </sheetViews>
  <sheetFormatPr baseColWidth="10" defaultRowHeight="15" x14ac:dyDescent="0.25"/>
  <cols>
    <col min="1" max="1" width="20.85546875" bestFit="1" customWidth="1"/>
    <col min="2" max="2" width="32.7109375" customWidth="1"/>
    <col min="3" max="3" width="13.85546875" bestFit="1" customWidth="1"/>
    <col min="4" max="4" width="16.7109375" bestFit="1" customWidth="1"/>
    <col min="5" max="5" width="14.28515625" bestFit="1" customWidth="1"/>
    <col min="6" max="6" width="14.140625" bestFit="1" customWidth="1"/>
    <col min="7" max="8" width="14.28515625" customWidth="1"/>
    <col min="9" max="9" width="15" bestFit="1" customWidth="1"/>
    <col min="10" max="10" width="25" bestFit="1" customWidth="1"/>
    <col min="11" max="11" width="32.140625" customWidth="1"/>
  </cols>
  <sheetData>
    <row r="1" spans="1:11" ht="30.75" customHeight="1" thickBot="1" x14ac:dyDescent="0.3">
      <c r="A1" s="131" t="s">
        <v>100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</row>
    <row r="2" spans="1:11" ht="18" thickBot="1" x14ac:dyDescent="0.3">
      <c r="A2" s="85" t="s">
        <v>49</v>
      </c>
      <c r="B2" s="113" t="s">
        <v>50</v>
      </c>
      <c r="C2" s="85" t="s">
        <v>51</v>
      </c>
      <c r="D2" s="85" t="s">
        <v>52</v>
      </c>
      <c r="E2" s="85" t="s">
        <v>53</v>
      </c>
      <c r="F2" s="86" t="s">
        <v>54</v>
      </c>
      <c r="G2" s="85" t="s">
        <v>9</v>
      </c>
      <c r="H2" s="85" t="s">
        <v>73</v>
      </c>
      <c r="I2" s="103" t="s">
        <v>55</v>
      </c>
      <c r="J2" s="85" t="s">
        <v>56</v>
      </c>
      <c r="K2" s="85" t="s">
        <v>57</v>
      </c>
    </row>
    <row r="3" spans="1:11" x14ac:dyDescent="0.25">
      <c r="A3" s="134" t="s">
        <v>81</v>
      </c>
      <c r="B3" s="22" t="s">
        <v>90</v>
      </c>
      <c r="C3" s="137">
        <v>41677</v>
      </c>
      <c r="D3" s="109">
        <v>41712</v>
      </c>
      <c r="E3" s="22">
        <v>14021064</v>
      </c>
      <c r="F3" s="120">
        <v>12486</v>
      </c>
      <c r="G3" s="22"/>
      <c r="H3" s="22"/>
      <c r="I3" s="22"/>
      <c r="J3" s="22"/>
      <c r="K3" s="95" t="s">
        <v>58</v>
      </c>
    </row>
    <row r="4" spans="1:11" x14ac:dyDescent="0.25">
      <c r="A4" s="135" t="s">
        <v>83</v>
      </c>
      <c r="B4" s="24" t="s">
        <v>90</v>
      </c>
      <c r="C4" s="138">
        <v>41682</v>
      </c>
      <c r="D4" s="110">
        <v>41712</v>
      </c>
      <c r="E4" s="24">
        <v>140204</v>
      </c>
      <c r="F4" s="121">
        <v>6349.22</v>
      </c>
      <c r="G4" s="24"/>
      <c r="H4" s="24"/>
      <c r="I4" s="24"/>
      <c r="J4" s="24"/>
      <c r="K4" s="95" t="s">
        <v>59</v>
      </c>
    </row>
    <row r="5" spans="1:11" x14ac:dyDescent="0.25">
      <c r="A5" s="135" t="s">
        <v>83</v>
      </c>
      <c r="B5" s="24" t="s">
        <v>90</v>
      </c>
      <c r="C5" s="138">
        <v>41682</v>
      </c>
      <c r="D5" s="110">
        <v>41712</v>
      </c>
      <c r="E5" s="24">
        <v>140205</v>
      </c>
      <c r="F5" s="121">
        <v>920</v>
      </c>
      <c r="G5" s="24"/>
      <c r="H5" s="24"/>
      <c r="I5" s="24"/>
      <c r="J5" s="24"/>
      <c r="K5" s="95" t="s">
        <v>59</v>
      </c>
    </row>
    <row r="6" spans="1:11" x14ac:dyDescent="0.25">
      <c r="A6" s="135" t="s">
        <v>83</v>
      </c>
      <c r="B6" s="24" t="s">
        <v>90</v>
      </c>
      <c r="C6" s="138">
        <v>41682</v>
      </c>
      <c r="D6" s="110">
        <v>41712</v>
      </c>
      <c r="E6" s="24">
        <v>140206</v>
      </c>
      <c r="F6" s="121">
        <v>2519</v>
      </c>
      <c r="G6" s="24"/>
      <c r="H6" s="24"/>
      <c r="I6" s="24"/>
      <c r="J6" s="24"/>
      <c r="K6" s="95" t="s">
        <v>59</v>
      </c>
    </row>
    <row r="7" spans="1:11" x14ac:dyDescent="0.25">
      <c r="A7" s="135" t="s">
        <v>83</v>
      </c>
      <c r="B7" s="24" t="s">
        <v>90</v>
      </c>
      <c r="C7" s="138">
        <v>41682</v>
      </c>
      <c r="D7" s="110">
        <v>41712</v>
      </c>
      <c r="E7" s="24">
        <v>140209</v>
      </c>
      <c r="F7" s="121">
        <v>2441</v>
      </c>
      <c r="G7" s="24"/>
      <c r="H7" s="24"/>
      <c r="I7" s="24"/>
      <c r="J7" s="24"/>
      <c r="K7" s="95" t="s">
        <v>59</v>
      </c>
    </row>
    <row r="8" spans="1:11" x14ac:dyDescent="0.25">
      <c r="A8" s="135" t="s">
        <v>84</v>
      </c>
      <c r="B8" s="115"/>
      <c r="C8" s="138">
        <v>41677</v>
      </c>
      <c r="D8" s="110"/>
      <c r="E8" s="24" t="s">
        <v>60</v>
      </c>
      <c r="F8" s="121">
        <v>25.08</v>
      </c>
      <c r="G8" s="123">
        <f>F8*20%</f>
        <v>5.016</v>
      </c>
      <c r="H8" s="123"/>
      <c r="I8" s="105">
        <f>F8+G8</f>
        <v>30.095999999999997</v>
      </c>
      <c r="J8" s="24" t="s">
        <v>61</v>
      </c>
      <c r="K8" s="95"/>
    </row>
    <row r="9" spans="1:11" x14ac:dyDescent="0.25">
      <c r="A9" s="135" t="s">
        <v>84</v>
      </c>
      <c r="B9" s="24" t="s">
        <v>90</v>
      </c>
      <c r="C9" s="138">
        <v>41680</v>
      </c>
      <c r="D9" s="110">
        <v>41708</v>
      </c>
      <c r="E9" s="24" t="s">
        <v>62</v>
      </c>
      <c r="F9" s="121">
        <v>409.09</v>
      </c>
      <c r="G9" s="24"/>
      <c r="H9" s="24"/>
      <c r="I9" s="24"/>
      <c r="J9" s="24"/>
      <c r="K9" s="95" t="s">
        <v>63</v>
      </c>
    </row>
    <row r="10" spans="1:11" x14ac:dyDescent="0.25">
      <c r="A10" s="135" t="s">
        <v>84</v>
      </c>
      <c r="B10" s="24" t="s">
        <v>90</v>
      </c>
      <c r="C10" s="138">
        <v>41680</v>
      </c>
      <c r="D10" s="110">
        <v>41708</v>
      </c>
      <c r="E10" s="24" t="s">
        <v>64</v>
      </c>
      <c r="F10" s="121">
        <v>2327.2800000000002</v>
      </c>
      <c r="G10" s="24"/>
      <c r="H10" s="24"/>
      <c r="I10" s="24"/>
      <c r="J10" s="24"/>
      <c r="K10" s="95" t="s">
        <v>63</v>
      </c>
    </row>
    <row r="11" spans="1:11" x14ac:dyDescent="0.25">
      <c r="A11" s="135" t="s">
        <v>84</v>
      </c>
      <c r="B11" s="24" t="s">
        <v>90</v>
      </c>
      <c r="C11" s="138">
        <v>41680</v>
      </c>
      <c r="D11" s="110">
        <v>41708</v>
      </c>
      <c r="E11" s="24" t="s">
        <v>65</v>
      </c>
      <c r="F11" s="121">
        <v>500</v>
      </c>
      <c r="G11" s="24"/>
      <c r="H11" s="24"/>
      <c r="I11" s="24"/>
      <c r="J11" s="24"/>
      <c r="K11" s="95" t="s">
        <v>63</v>
      </c>
    </row>
    <row r="12" spans="1:11" x14ac:dyDescent="0.25">
      <c r="A12" s="135" t="s">
        <v>84</v>
      </c>
      <c r="B12" s="24" t="s">
        <v>90</v>
      </c>
      <c r="C12" s="138">
        <v>41680</v>
      </c>
      <c r="D12" s="110">
        <v>41708</v>
      </c>
      <c r="E12" s="24" t="s">
        <v>66</v>
      </c>
      <c r="F12" s="121">
        <v>2959.09</v>
      </c>
      <c r="G12" s="24"/>
      <c r="H12" s="24"/>
      <c r="I12" s="24"/>
      <c r="J12" s="24"/>
      <c r="K12" s="95" t="s">
        <v>63</v>
      </c>
    </row>
    <row r="13" spans="1:11" x14ac:dyDescent="0.25">
      <c r="A13" s="135" t="s">
        <v>82</v>
      </c>
      <c r="B13" s="24" t="s">
        <v>90</v>
      </c>
      <c r="C13" s="138">
        <v>41681</v>
      </c>
      <c r="D13" s="110">
        <v>41712</v>
      </c>
      <c r="E13" s="24">
        <v>20140205</v>
      </c>
      <c r="F13" s="121">
        <v>1227.5</v>
      </c>
      <c r="G13" s="124"/>
      <c r="H13" s="124"/>
      <c r="I13" s="105"/>
      <c r="J13" s="24"/>
      <c r="K13" s="108" t="s">
        <v>71</v>
      </c>
    </row>
    <row r="14" spans="1:11" x14ac:dyDescent="0.25">
      <c r="A14" s="135" t="s">
        <v>82</v>
      </c>
      <c r="B14" s="24" t="s">
        <v>90</v>
      </c>
      <c r="C14" s="138">
        <v>41681</v>
      </c>
      <c r="D14" s="110">
        <v>41712</v>
      </c>
      <c r="E14" s="24">
        <v>20140206</v>
      </c>
      <c r="F14" s="121">
        <v>575</v>
      </c>
      <c r="G14" s="124"/>
      <c r="H14" s="124"/>
      <c r="I14" s="105"/>
      <c r="J14" s="24"/>
      <c r="K14" s="108" t="s">
        <v>71</v>
      </c>
    </row>
    <row r="15" spans="1:11" x14ac:dyDescent="0.25">
      <c r="A15" s="135" t="s">
        <v>82</v>
      </c>
      <c r="B15" s="24" t="s">
        <v>90</v>
      </c>
      <c r="C15" s="138">
        <v>41681</v>
      </c>
      <c r="D15" s="110">
        <v>41712</v>
      </c>
      <c r="E15" s="24">
        <v>20140207</v>
      </c>
      <c r="F15" s="121">
        <v>945</v>
      </c>
      <c r="G15" s="124"/>
      <c r="H15" s="124"/>
      <c r="I15" s="105"/>
      <c r="J15" s="24"/>
      <c r="K15" s="108" t="s">
        <v>71</v>
      </c>
    </row>
    <row r="16" spans="1:11" x14ac:dyDescent="0.25">
      <c r="A16" s="135" t="s">
        <v>82</v>
      </c>
      <c r="B16" s="24" t="s">
        <v>90</v>
      </c>
      <c r="C16" s="139">
        <v>41681</v>
      </c>
      <c r="D16" s="119">
        <v>41712</v>
      </c>
      <c r="E16" s="118">
        <v>20140208</v>
      </c>
      <c r="F16" s="122">
        <v>50</v>
      </c>
      <c r="G16" s="125"/>
      <c r="H16" s="125"/>
      <c r="I16" s="117"/>
      <c r="J16" s="118"/>
      <c r="K16" s="108" t="s">
        <v>71</v>
      </c>
    </row>
    <row r="17" spans="1:11" x14ac:dyDescent="0.25">
      <c r="A17" s="135" t="s">
        <v>87</v>
      </c>
      <c r="B17" s="24"/>
      <c r="C17" s="138">
        <v>41725</v>
      </c>
      <c r="D17" s="110">
        <v>41730</v>
      </c>
      <c r="E17" s="24" t="s">
        <v>72</v>
      </c>
      <c r="F17" s="66">
        <v>6600</v>
      </c>
      <c r="G17" s="105">
        <v>1320</v>
      </c>
      <c r="H17" s="105">
        <v>4143.63</v>
      </c>
      <c r="I17" s="105">
        <v>4143.63</v>
      </c>
      <c r="J17" s="24"/>
      <c r="K17" s="95"/>
    </row>
    <row r="18" spans="1:11" ht="15.75" thickBot="1" x14ac:dyDescent="0.3">
      <c r="A18" s="136"/>
      <c r="B18" s="114"/>
      <c r="C18" s="7"/>
      <c r="D18" s="3"/>
      <c r="E18" s="3"/>
      <c r="F18" s="126"/>
      <c r="G18" s="106"/>
      <c r="H18" s="106"/>
      <c r="I18" s="106"/>
      <c r="J18" s="90"/>
      <c r="K18" s="97"/>
    </row>
    <row r="19" spans="1:11" ht="15.75" thickBot="1" x14ac:dyDescent="0.3">
      <c r="A19" s="107"/>
      <c r="B19" s="107"/>
      <c r="C19" s="107"/>
      <c r="D19" s="107"/>
      <c r="E19" s="107"/>
      <c r="F19" s="104">
        <f>SUM(F3:F18)</f>
        <v>40333.26</v>
      </c>
      <c r="G19" s="75">
        <f>SUM(G3:G18)</f>
        <v>1325.0160000000001</v>
      </c>
      <c r="H19" s="75">
        <f>SUM(H3:H18)</f>
        <v>4143.63</v>
      </c>
      <c r="I19" s="75">
        <f>SUM(F19+G19)-H19</f>
        <v>37514.646000000008</v>
      </c>
      <c r="J19" s="107"/>
      <c r="K19" s="107"/>
    </row>
  </sheetData>
  <mergeCells count="1">
    <mergeCell ref="A1:K1"/>
  </mergeCells>
  <dataValidations count="1">
    <dataValidation showDropDown="1" showInputMessage="1" showErrorMessage="1" sqref="B8"/>
  </dataValidations>
  <pageMargins left="0.7" right="0.7" top="0.75" bottom="0.75" header="0.3" footer="0.3"/>
  <pageSetup paperSize="9" scale="4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de base'!$B$39:$B$57</xm:f>
          </x14:formula1>
          <xm:sqref>A3:A18</xm:sqref>
        </x14:dataValidation>
        <x14:dataValidation type="list" allowBlank="1" showInputMessage="1" showErrorMessage="1">
          <x14:formula1>
            <xm:f>'Données affaires'!$A$5:$A$23</xm:f>
          </x14:formula1>
          <xm:sqref>B3:B7 B9:B16</xm:sqref>
        </x14:dataValidation>
        <x14:dataValidation type="list" allowBlank="1" showInputMessage="1" showErrorMessage="1">
          <x14:formula1>
            <xm:f>'Données affaires'!$A$5:$A$12</xm:f>
          </x14:formula1>
          <xm:sqref>B18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V9"/>
  <sheetViews>
    <sheetView view="pageBreakPreview" topLeftCell="B1"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13.85546875" customWidth="1"/>
    <col min="2" max="2" width="17" customWidth="1"/>
    <col min="3" max="3" width="18.42578125" customWidth="1"/>
    <col min="4" max="4" width="30.42578125" customWidth="1"/>
    <col min="5" max="5" width="23" customWidth="1"/>
    <col min="6" max="6" width="16.85546875" bestFit="1" customWidth="1"/>
    <col min="7" max="7" width="16.7109375" customWidth="1"/>
    <col min="8" max="8" width="19.5703125" customWidth="1"/>
    <col min="9" max="9" width="16.85546875" bestFit="1" customWidth="1"/>
    <col min="10" max="10" width="20.5703125" bestFit="1" customWidth="1"/>
    <col min="11" max="11" width="20.5703125" customWidth="1"/>
    <col min="12" max="12" width="18.42578125" bestFit="1" customWidth="1"/>
    <col min="13" max="13" width="19.85546875" bestFit="1" customWidth="1"/>
    <col min="14" max="14" width="13.140625" customWidth="1"/>
    <col min="15" max="15" width="21.5703125" bestFit="1" customWidth="1"/>
    <col min="16" max="16" width="24.7109375" bestFit="1" customWidth="1"/>
    <col min="17" max="17" width="24.85546875" bestFit="1" customWidth="1"/>
    <col min="18" max="19" width="14.42578125" bestFit="1" customWidth="1"/>
    <col min="20" max="20" width="27" customWidth="1"/>
    <col min="21" max="21" width="18.7109375" bestFit="1" customWidth="1"/>
  </cols>
  <sheetData>
    <row r="1" spans="1:22" ht="39.75" customHeight="1" thickBot="1" x14ac:dyDescent="0.3">
      <c r="A1" s="130" t="s">
        <v>101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2"/>
    </row>
    <row r="2" spans="1:22" s="1" customFormat="1" ht="38.25" customHeight="1" thickBot="1" x14ac:dyDescent="0.3">
      <c r="A2" s="58" t="s">
        <v>0</v>
      </c>
      <c r="B2" s="18" t="s">
        <v>1</v>
      </c>
      <c r="C2" s="18" t="s">
        <v>2</v>
      </c>
      <c r="D2" s="18" t="s">
        <v>3</v>
      </c>
      <c r="E2" s="4" t="s">
        <v>15</v>
      </c>
      <c r="F2" s="18" t="s">
        <v>16</v>
      </c>
      <c r="G2" s="5" t="s">
        <v>4</v>
      </c>
      <c r="H2" s="19" t="s">
        <v>20</v>
      </c>
      <c r="I2" s="4" t="s">
        <v>5</v>
      </c>
      <c r="J2" s="19" t="s">
        <v>17</v>
      </c>
      <c r="K2" s="5" t="s">
        <v>6</v>
      </c>
      <c r="L2" s="18" t="s">
        <v>7</v>
      </c>
      <c r="M2" s="4" t="s">
        <v>8</v>
      </c>
      <c r="N2" s="4" t="s">
        <v>9</v>
      </c>
      <c r="O2" s="4" t="s">
        <v>18</v>
      </c>
      <c r="P2" s="4" t="s">
        <v>10</v>
      </c>
      <c r="Q2" s="4" t="s">
        <v>11</v>
      </c>
      <c r="R2" s="4" t="s">
        <v>19</v>
      </c>
      <c r="S2" s="4" t="s">
        <v>12</v>
      </c>
      <c r="T2" s="4" t="s">
        <v>13</v>
      </c>
      <c r="U2" s="5" t="s">
        <v>14</v>
      </c>
    </row>
    <row r="3" spans="1:22" ht="38.25" customHeight="1" x14ac:dyDescent="0.25">
      <c r="A3" s="59">
        <v>7</v>
      </c>
      <c r="B3" s="39" t="s">
        <v>79</v>
      </c>
      <c r="C3" s="39" t="e">
        <f>VLOOKUP(D3,'Données affaires'!$A$5:$F$34,2,FALSE)</f>
        <v>#N/A</v>
      </c>
      <c r="D3" s="39" t="s">
        <v>88</v>
      </c>
      <c r="E3" s="73" t="s">
        <v>34</v>
      </c>
      <c r="F3" s="50" t="s">
        <v>35</v>
      </c>
      <c r="G3" s="73">
        <v>45</v>
      </c>
      <c r="H3" s="64">
        <v>49347.25</v>
      </c>
      <c r="I3" s="81"/>
      <c r="J3" s="64"/>
      <c r="K3" s="73" t="s">
        <v>28</v>
      </c>
      <c r="L3" s="51">
        <v>0.8</v>
      </c>
      <c r="M3" s="81">
        <f>H3*L3+J3</f>
        <v>39477.800000000003</v>
      </c>
      <c r="N3" s="64">
        <f>M3*20%</f>
        <v>7895.5600000000013</v>
      </c>
      <c r="O3" s="81">
        <f>M3+N3</f>
        <v>47373.36</v>
      </c>
      <c r="P3" s="52">
        <v>41710</v>
      </c>
      <c r="Q3" s="81">
        <v>0</v>
      </c>
      <c r="R3" s="50"/>
      <c r="S3" s="74"/>
      <c r="T3" s="52"/>
      <c r="U3" s="83">
        <f>O3-Q3</f>
        <v>47373.36</v>
      </c>
    </row>
    <row r="4" spans="1:22" ht="40.5" customHeight="1" x14ac:dyDescent="0.25">
      <c r="A4" s="60">
        <v>7</v>
      </c>
      <c r="B4" s="17" t="s">
        <v>79</v>
      </c>
      <c r="C4" s="17" t="e">
        <f>VLOOKUP(D4,'Données affaires'!$A$5:$F$34,2,FALSE)</f>
        <v>#N/A</v>
      </c>
      <c r="D4" s="17" t="s">
        <v>88</v>
      </c>
      <c r="E4" s="8" t="s">
        <v>34</v>
      </c>
      <c r="F4" s="10" t="s">
        <v>36</v>
      </c>
      <c r="G4" s="8">
        <v>45</v>
      </c>
      <c r="H4" s="44">
        <v>23324</v>
      </c>
      <c r="I4" s="65"/>
      <c r="J4" s="44"/>
      <c r="K4" s="8" t="s">
        <v>28</v>
      </c>
      <c r="L4" s="11">
        <v>0.8</v>
      </c>
      <c r="M4" s="65">
        <f>H4*L4+J4</f>
        <v>18659.2</v>
      </c>
      <c r="N4" s="44">
        <f>M4*20%</f>
        <v>3731.84</v>
      </c>
      <c r="O4" s="65">
        <f>M4+N4</f>
        <v>22391.040000000001</v>
      </c>
      <c r="P4" s="12">
        <v>41711</v>
      </c>
      <c r="Q4" s="65">
        <v>0</v>
      </c>
      <c r="R4" s="10"/>
      <c r="S4" s="8"/>
      <c r="T4" s="13"/>
      <c r="U4" s="70">
        <f>O4-Q4</f>
        <v>22391.040000000001</v>
      </c>
    </row>
    <row r="5" spans="1:22" ht="39" customHeight="1" x14ac:dyDescent="0.25">
      <c r="A5" s="12"/>
      <c r="B5" s="17"/>
      <c r="C5" s="17" t="e">
        <f>VLOOKUP(D5,'Données affaires'!$A$5:$F$34,2,FALSE)</f>
        <v>#N/A</v>
      </c>
      <c r="D5" s="17"/>
      <c r="E5" s="8"/>
      <c r="F5" s="13"/>
      <c r="G5" s="14"/>
      <c r="H5" s="66"/>
      <c r="I5" s="67"/>
      <c r="J5" s="66"/>
      <c r="K5" s="14"/>
      <c r="L5" s="15"/>
      <c r="M5" s="65"/>
      <c r="N5" s="44"/>
      <c r="O5" s="65"/>
      <c r="P5" s="16"/>
      <c r="Q5" s="67"/>
      <c r="R5" s="13"/>
      <c r="S5" s="14"/>
      <c r="T5" s="13"/>
      <c r="U5" s="71"/>
    </row>
    <row r="6" spans="1:22" ht="26.25" customHeight="1" thickBot="1" x14ac:dyDescent="0.3">
      <c r="A6" s="79"/>
      <c r="B6" s="62"/>
      <c r="C6" s="62" t="e">
        <f>VLOOKUP(D6,'Données affaires'!$A$5:$F$34,2,FALSE)</f>
        <v>#N/A</v>
      </c>
      <c r="D6" s="62"/>
      <c r="E6" s="20"/>
      <c r="F6" s="21"/>
      <c r="G6" s="20"/>
      <c r="H6" s="80"/>
      <c r="I6" s="82"/>
      <c r="J6" s="80"/>
      <c r="K6" s="20"/>
      <c r="L6" s="21"/>
      <c r="M6" s="82"/>
      <c r="N6" s="80"/>
      <c r="O6" s="82"/>
      <c r="P6" s="21"/>
      <c r="Q6" s="82"/>
      <c r="R6" s="21"/>
      <c r="S6" s="20"/>
      <c r="T6" s="21"/>
      <c r="U6" s="84"/>
    </row>
    <row r="7" spans="1:22" ht="33.75" customHeight="1" thickBot="1" x14ac:dyDescent="0.3">
      <c r="A7" s="6"/>
      <c r="B7" s="6"/>
      <c r="C7" s="6"/>
      <c r="D7" s="6"/>
      <c r="E7" s="6"/>
      <c r="F7" s="6"/>
      <c r="G7" s="6"/>
      <c r="H7" s="46">
        <f>SUM(H3:H6)</f>
        <v>72671.25</v>
      </c>
      <c r="I7" s="6"/>
      <c r="J7" s="6"/>
      <c r="K7" s="6"/>
      <c r="L7" s="6"/>
      <c r="M7" s="46">
        <f>SUM(M3:M6)</f>
        <v>58137</v>
      </c>
      <c r="N7" s="46">
        <f>SUM(N3:N6)</f>
        <v>11627.400000000001</v>
      </c>
      <c r="O7" s="46">
        <f>SUM(M7:N7)</f>
        <v>69764.399999999994</v>
      </c>
      <c r="Q7" s="46">
        <f>SUM(Q3:Q6)</f>
        <v>0</v>
      </c>
      <c r="R7" s="6"/>
      <c r="S7" s="6"/>
      <c r="T7" s="6"/>
      <c r="U7" s="46">
        <f>SUM(U3:U6)</f>
        <v>69764.399999999994</v>
      </c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</sheetData>
  <mergeCells count="1">
    <mergeCell ref="A1:U1"/>
  </mergeCells>
  <pageMargins left="0.7" right="0.7" top="0.75" bottom="0.75" header="0.3" footer="0.3"/>
  <pageSetup paperSize="9" scale="21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de base'!$A$4:$A$35</xm:f>
          </x14:formula1>
          <xm:sqref>A3:A6</xm:sqref>
        </x14:dataValidation>
        <x14:dataValidation type="list" allowBlank="1" showInputMessage="1" showErrorMessage="1">
          <x14:formula1>
            <xm:f>'Données de base'!$A$39:$A$65</xm:f>
          </x14:formula1>
          <xm:sqref>B3:B6</xm:sqref>
        </x14:dataValidation>
        <x14:dataValidation type="list" allowBlank="1" showInputMessage="1" showErrorMessage="1">
          <x14:formula1>
            <xm:f>'Données affaires'!$A$4:$A$32</xm:f>
          </x14:formula1>
          <xm:sqref>D3:D6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view="pageBreakPreview" zoomScale="80" zoomScaleNormal="100" zoomScaleSheetLayoutView="80" workbookViewId="0">
      <selection activeCell="A2" sqref="A2"/>
    </sheetView>
  </sheetViews>
  <sheetFormatPr baseColWidth="10" defaultRowHeight="15" x14ac:dyDescent="0.25"/>
  <cols>
    <col min="1" max="1" width="20.85546875" bestFit="1" customWidth="1"/>
    <col min="2" max="2" width="33.5703125" customWidth="1"/>
    <col min="3" max="3" width="13.85546875" bestFit="1" customWidth="1"/>
    <col min="4" max="4" width="16.7109375" bestFit="1" customWidth="1"/>
    <col min="5" max="5" width="11.7109375" bestFit="1" customWidth="1"/>
    <col min="6" max="6" width="14.140625" bestFit="1" customWidth="1"/>
    <col min="7" max="7" width="14.28515625" customWidth="1"/>
    <col min="8" max="8" width="15" bestFit="1" customWidth="1"/>
    <col min="9" max="9" width="25" bestFit="1" customWidth="1"/>
    <col min="10" max="10" width="21.28515625" bestFit="1" customWidth="1"/>
  </cols>
  <sheetData>
    <row r="1" spans="1:10" ht="30.75" customHeight="1" thickBot="1" x14ac:dyDescent="0.3">
      <c r="A1" s="131" t="s">
        <v>102</v>
      </c>
      <c r="B1" s="131"/>
      <c r="C1" s="131"/>
      <c r="D1" s="131"/>
      <c r="E1" s="131"/>
      <c r="F1" s="131"/>
      <c r="G1" s="131"/>
      <c r="H1" s="131"/>
      <c r="I1" s="131"/>
      <c r="J1" s="131"/>
    </row>
    <row r="2" spans="1:10" ht="18" thickBot="1" x14ac:dyDescent="0.3">
      <c r="A2" s="85" t="s">
        <v>49</v>
      </c>
      <c r="B2" s="113" t="s">
        <v>50</v>
      </c>
      <c r="C2" s="85" t="s">
        <v>51</v>
      </c>
      <c r="D2" s="85" t="s">
        <v>52</v>
      </c>
      <c r="E2" s="85" t="s">
        <v>53</v>
      </c>
      <c r="F2" s="86" t="s">
        <v>54</v>
      </c>
      <c r="G2" s="85" t="s">
        <v>9</v>
      </c>
      <c r="H2" s="103" t="s">
        <v>55</v>
      </c>
      <c r="I2" s="85" t="s">
        <v>56</v>
      </c>
      <c r="J2" s="85" t="s">
        <v>57</v>
      </c>
    </row>
    <row r="3" spans="1:10" x14ac:dyDescent="0.25">
      <c r="A3" s="111"/>
      <c r="B3" s="22"/>
      <c r="C3" s="23"/>
      <c r="D3" s="22"/>
      <c r="E3" s="23"/>
      <c r="F3" s="99"/>
      <c r="G3" s="101">
        <f>F3*20%</f>
        <v>0</v>
      </c>
      <c r="H3" s="102">
        <f>F3+G3</f>
        <v>0</v>
      </c>
      <c r="I3" s="23"/>
      <c r="J3" s="22"/>
    </row>
    <row r="4" spans="1:10" x14ac:dyDescent="0.25">
      <c r="A4" s="94"/>
      <c r="B4" s="24"/>
      <c r="C4" s="23"/>
      <c r="D4" s="87"/>
      <c r="E4" s="23"/>
      <c r="F4" s="89"/>
      <c r="G4" s="101">
        <f t="shared" ref="G4:G16" si="0">F4*20%</f>
        <v>0</v>
      </c>
      <c r="H4" s="105">
        <f t="shared" ref="H4:H16" si="1">F4+G4</f>
        <v>0</v>
      </c>
      <c r="I4" s="23"/>
      <c r="J4" s="87"/>
    </row>
    <row r="5" spans="1:10" x14ac:dyDescent="0.25">
      <c r="A5" s="94"/>
      <c r="B5" s="24"/>
      <c r="C5" s="23"/>
      <c r="D5" s="87"/>
      <c r="E5" s="23"/>
      <c r="F5" s="89"/>
      <c r="G5" s="101">
        <f t="shared" si="0"/>
        <v>0</v>
      </c>
      <c r="H5" s="105">
        <f t="shared" si="1"/>
        <v>0</v>
      </c>
      <c r="I5" s="23"/>
      <c r="J5" s="87"/>
    </row>
    <row r="6" spans="1:10" x14ac:dyDescent="0.25">
      <c r="A6" s="94"/>
      <c r="B6" s="24"/>
      <c r="C6" s="23"/>
      <c r="D6" s="87"/>
      <c r="E6" s="23"/>
      <c r="F6" s="89"/>
      <c r="G6" s="101">
        <f t="shared" si="0"/>
        <v>0</v>
      </c>
      <c r="H6" s="105">
        <f t="shared" si="1"/>
        <v>0</v>
      </c>
      <c r="I6" s="23"/>
      <c r="J6" s="87"/>
    </row>
    <row r="7" spans="1:10" x14ac:dyDescent="0.25">
      <c r="A7" s="94"/>
      <c r="B7" s="24"/>
      <c r="C7" s="23"/>
      <c r="D7" s="87"/>
      <c r="E7" s="23"/>
      <c r="F7" s="89"/>
      <c r="G7" s="101">
        <f t="shared" si="0"/>
        <v>0</v>
      </c>
      <c r="H7" s="105">
        <f t="shared" si="1"/>
        <v>0</v>
      </c>
      <c r="I7" s="23"/>
      <c r="J7" s="87"/>
    </row>
    <row r="8" spans="1:10" x14ac:dyDescent="0.25">
      <c r="A8" s="94"/>
      <c r="B8" s="24"/>
      <c r="C8" s="23"/>
      <c r="D8" s="87"/>
      <c r="E8" s="23"/>
      <c r="F8" s="89"/>
      <c r="G8" s="101">
        <f t="shared" si="0"/>
        <v>0</v>
      </c>
      <c r="H8" s="105">
        <f t="shared" si="1"/>
        <v>0</v>
      </c>
      <c r="I8" s="23"/>
      <c r="J8" s="87"/>
    </row>
    <row r="9" spans="1:10" x14ac:dyDescent="0.25">
      <c r="A9" s="94"/>
      <c r="B9" s="24"/>
      <c r="C9" s="23"/>
      <c r="D9" s="87"/>
      <c r="E9" s="23"/>
      <c r="F9" s="89"/>
      <c r="G9" s="101">
        <f t="shared" si="0"/>
        <v>0</v>
      </c>
      <c r="H9" s="105">
        <f t="shared" si="1"/>
        <v>0</v>
      </c>
      <c r="I9" s="23"/>
      <c r="J9" s="87"/>
    </row>
    <row r="10" spans="1:10" x14ac:dyDescent="0.25">
      <c r="A10" s="94"/>
      <c r="B10" s="24"/>
      <c r="C10" s="23"/>
      <c r="D10" s="87"/>
      <c r="E10" s="23"/>
      <c r="F10" s="89"/>
      <c r="G10" s="101">
        <f t="shared" si="0"/>
        <v>0</v>
      </c>
      <c r="H10" s="105">
        <f t="shared" si="1"/>
        <v>0</v>
      </c>
      <c r="I10" s="23"/>
      <c r="J10" s="87"/>
    </row>
    <row r="11" spans="1:10" x14ac:dyDescent="0.25">
      <c r="A11" s="94"/>
      <c r="B11" s="24"/>
      <c r="C11" s="23"/>
      <c r="D11" s="87"/>
      <c r="E11" s="23"/>
      <c r="F11" s="89"/>
      <c r="G11" s="101">
        <f t="shared" si="0"/>
        <v>0</v>
      </c>
      <c r="H11" s="105">
        <f t="shared" si="1"/>
        <v>0</v>
      </c>
      <c r="I11" s="23"/>
      <c r="J11" s="87"/>
    </row>
    <row r="12" spans="1:10" x14ac:dyDescent="0.25">
      <c r="A12" s="94"/>
      <c r="B12" s="24"/>
      <c r="C12" s="23"/>
      <c r="D12" s="87"/>
      <c r="E12" s="23"/>
      <c r="F12" s="89"/>
      <c r="G12" s="101">
        <f t="shared" si="0"/>
        <v>0</v>
      </c>
      <c r="H12" s="105">
        <f t="shared" si="1"/>
        <v>0</v>
      </c>
      <c r="I12" s="23"/>
      <c r="J12" s="87"/>
    </row>
    <row r="13" spans="1:10" x14ac:dyDescent="0.25">
      <c r="A13" s="94"/>
      <c r="B13" s="24"/>
      <c r="C13" s="25"/>
      <c r="D13" s="24"/>
      <c r="E13" s="25"/>
      <c r="F13" s="100"/>
      <c r="G13" s="101">
        <f t="shared" si="0"/>
        <v>0</v>
      </c>
      <c r="H13" s="105">
        <f t="shared" si="1"/>
        <v>0</v>
      </c>
      <c r="I13" s="25"/>
      <c r="J13" s="24"/>
    </row>
    <row r="14" spans="1:10" x14ac:dyDescent="0.25">
      <c r="A14" s="94"/>
      <c r="B14" s="24"/>
      <c r="C14" s="25"/>
      <c r="D14" s="24"/>
      <c r="E14" s="25"/>
      <c r="F14" s="100"/>
      <c r="G14" s="101">
        <f t="shared" si="0"/>
        <v>0</v>
      </c>
      <c r="H14" s="105">
        <f t="shared" si="1"/>
        <v>0</v>
      </c>
      <c r="I14" s="25"/>
      <c r="J14" s="24"/>
    </row>
    <row r="15" spans="1:10" x14ac:dyDescent="0.25">
      <c r="A15" s="94"/>
      <c r="B15" s="24"/>
      <c r="C15" s="25"/>
      <c r="D15" s="24"/>
      <c r="E15" s="25"/>
      <c r="F15" s="100"/>
      <c r="G15" s="101">
        <f t="shared" si="0"/>
        <v>0</v>
      </c>
      <c r="H15" s="105">
        <f t="shared" si="1"/>
        <v>0</v>
      </c>
      <c r="I15" s="25"/>
      <c r="J15" s="24"/>
    </row>
    <row r="16" spans="1:10" ht="15.75" thickBot="1" x14ac:dyDescent="0.3">
      <c r="A16" s="112"/>
      <c r="B16" s="114"/>
      <c r="C16" s="96"/>
      <c r="D16" s="91"/>
      <c r="E16" s="98"/>
      <c r="F16" s="93"/>
      <c r="G16" s="101">
        <f t="shared" si="0"/>
        <v>0</v>
      </c>
      <c r="H16" s="106">
        <f t="shared" si="1"/>
        <v>0</v>
      </c>
      <c r="I16" s="98"/>
      <c r="J16" s="90"/>
    </row>
    <row r="17" spans="6:8" ht="15.75" thickBot="1" x14ac:dyDescent="0.3">
      <c r="F17" s="75">
        <f>SUM(F3:F16)</f>
        <v>0</v>
      </c>
      <c r="G17" s="75">
        <f>SUM(G3:G16)</f>
        <v>0</v>
      </c>
      <c r="H17" s="104">
        <f>SUM(F17+G17)</f>
        <v>0</v>
      </c>
    </row>
  </sheetData>
  <mergeCells count="1">
    <mergeCell ref="A1:J1"/>
  </mergeCells>
  <pageMargins left="0.7" right="0.7" top="0.75" bottom="0.75" header="0.3" footer="0.3"/>
  <pageSetup paperSize="9" scale="47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de base'!$B$40:$B$68</xm:f>
          </x14:formula1>
          <xm:sqref>A3:A16</xm:sqref>
        </x14:dataValidation>
        <x14:dataValidation type="list" allowBlank="1" showInputMessage="1" showErrorMessage="1">
          <x14:formula1>
            <xm:f>'Données affaires'!$A$5:$A$23</xm:f>
          </x14:formula1>
          <xm:sqref>B3:B16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8" sqref="A38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Données de base</vt:lpstr>
      <vt:lpstr>Données affaires</vt:lpstr>
      <vt:lpstr>TCD</vt:lpstr>
      <vt:lpstr>V-01</vt:lpstr>
      <vt:lpstr>A-01</vt:lpstr>
      <vt:lpstr>V-02</vt:lpstr>
      <vt:lpstr>A-02</vt:lpstr>
      <vt:lpstr>V-03</vt:lpstr>
      <vt:lpstr>A-03</vt:lpstr>
      <vt:lpstr>Feuil2</vt:lpstr>
      <vt:lpstr>Feuil3</vt:lpstr>
      <vt:lpstr>TYPE_DE_FRAIS</vt:lpstr>
      <vt:lpstr>'A-01'!Zone_d_impression</vt:lpstr>
      <vt:lpstr>'A-02'!Zone_d_impression</vt:lpstr>
      <vt:lpstr>'A-03'!Zone_d_impression</vt:lpstr>
      <vt:lpstr>'V-01'!Zone_d_impression</vt:lpstr>
      <vt:lpstr>'V-02'!Zone_d_impression</vt:lpstr>
      <vt:lpstr>'V-03'!Zone_d_impression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PORET</dc:creator>
  <cp:lastModifiedBy>Hélène PORET</cp:lastModifiedBy>
  <dcterms:created xsi:type="dcterms:W3CDTF">2014-03-07T10:55:31Z</dcterms:created>
  <dcterms:modified xsi:type="dcterms:W3CDTF">2014-03-12T09:44:24Z</dcterms:modified>
</cp:coreProperties>
</file>