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0" yWindow="0" windowWidth="25200" windowHeight="11760" tabRatio="847"/>
  </bookViews>
  <sheets>
    <sheet name="gestion journalière" sheetId="6" r:id="rId1"/>
    <sheet name="Produits et prix" sheetId="1" r:id="rId2"/>
    <sheet name="Casiers" sheetId="4" r:id="rId3"/>
    <sheet name="VENTE" sheetId="7" r:id="rId4"/>
    <sheet name="Feuil1" sheetId="8" state="hidden" r:id="rId5"/>
    <sheet name="Tableau de bord" sheetId="9" r:id="rId6"/>
  </sheets>
  <definedNames>
    <definedName name="CASIERS">Casiers!$B$5:$AF$19</definedName>
    <definedName name="conditionnement">'Produits et prix'!$J$6:$J$22</definedName>
    <definedName name="PRIX">'Produits et prix'!$B$6:$D$18</definedName>
    <definedName name="produits">'Produits et prix'!$H$6:$H$22</definedName>
    <definedName name="Vente_Date">OFFSET(Vente_Num_Casier,,4)</definedName>
    <definedName name="Vente_Heure">OFFSET(Vente_Num_Casier,,5)</definedName>
    <definedName name="Vente_Num_Casier">OFFSET(VENTE!$A$5,,,COUNTA(VENTE!$A:$A))</definedName>
    <definedName name="Vente_Prix">OFFSET(Vente_Num_Casier,,3)</definedName>
    <definedName name="Vente_Produits">OFFSET(Vente_Num_Casier,,1)</definedName>
    <definedName name="Vente_Quantite">OFFSET(Vente_Num_Casier,,2)</definedName>
  </definedNames>
  <calcPr calcId="124519" iterate="1" iterateDelta="1" calcOnSave="0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8"/>
  <c r="J35" s="1"/>
  <c r="B1"/>
  <c r="C20" i="7"/>
  <c r="C19"/>
  <c r="C18"/>
  <c r="C17"/>
  <c r="C16"/>
  <c r="C15"/>
  <c r="C14"/>
  <c r="C13"/>
  <c r="C12"/>
  <c r="C11"/>
  <c r="C10"/>
  <c r="C9"/>
  <c r="C8"/>
  <c r="C7"/>
  <c r="C6"/>
  <c r="B20"/>
  <c r="B19"/>
  <c r="B18"/>
  <c r="B17"/>
  <c r="B16"/>
  <c r="B15"/>
  <c r="B14"/>
  <c r="B13"/>
  <c r="B12"/>
  <c r="B11"/>
  <c r="B10"/>
  <c r="B9"/>
  <c r="B8"/>
  <c r="B7"/>
  <c r="B6"/>
  <c r="B6" i="8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5"/>
  <c r="J7" l="1"/>
  <c r="C24"/>
  <c r="C27"/>
  <c r="C16"/>
  <c r="C8"/>
  <c r="C12"/>
  <c r="C7"/>
  <c r="C28"/>
  <c r="C20"/>
  <c r="C23"/>
  <c r="C25"/>
  <c r="C21"/>
  <c r="C17"/>
  <c r="C13"/>
  <c r="C9"/>
  <c r="C5"/>
  <c r="C22"/>
  <c r="C18"/>
  <c r="C14"/>
  <c r="C6"/>
  <c r="C19"/>
  <c r="C15"/>
  <c r="C11"/>
  <c r="J66"/>
  <c r="J58"/>
  <c r="J46"/>
  <c r="J30"/>
  <c r="J22"/>
  <c r="J6"/>
  <c r="J64"/>
  <c r="J60"/>
  <c r="J56"/>
  <c r="J52"/>
  <c r="J48"/>
  <c r="J44"/>
  <c r="J40"/>
  <c r="J36"/>
  <c r="J32"/>
  <c r="J28"/>
  <c r="J24"/>
  <c r="J20"/>
  <c r="J16"/>
  <c r="J12"/>
  <c r="J8"/>
  <c r="J54"/>
  <c r="J42"/>
  <c r="J34"/>
  <c r="J18"/>
  <c r="J10"/>
  <c r="J65"/>
  <c r="J61"/>
  <c r="J57"/>
  <c r="J53"/>
  <c r="J49"/>
  <c r="J45"/>
  <c r="J41"/>
  <c r="J37"/>
  <c r="J33"/>
  <c r="J29"/>
  <c r="J25"/>
  <c r="J21"/>
  <c r="J17"/>
  <c r="J13"/>
  <c r="J9"/>
  <c r="J5"/>
  <c r="J62"/>
  <c r="J50"/>
  <c r="J38"/>
  <c r="J26"/>
  <c r="J14"/>
  <c r="J63"/>
  <c r="J59"/>
  <c r="J55"/>
  <c r="J51"/>
  <c r="J47"/>
  <c r="J43"/>
  <c r="J39"/>
  <c r="J31"/>
  <c r="J27"/>
  <c r="J23"/>
  <c r="J19"/>
  <c r="J15"/>
  <c r="J11"/>
  <c r="F6" i="6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F56"/>
  <c r="F57"/>
  <c r="F58"/>
  <c r="F59"/>
  <c r="F60"/>
  <c r="F61"/>
  <c r="F62"/>
  <c r="F63"/>
  <c r="F64"/>
  <c r="F65"/>
  <c r="F66"/>
  <c r="F67"/>
  <c r="F68"/>
  <c r="F69"/>
  <c r="F70"/>
  <c r="F71"/>
  <c r="F72"/>
  <c r="F73"/>
  <c r="F74"/>
  <c r="F75"/>
  <c r="F76"/>
  <c r="C2"/>
  <c r="F5" s="1"/>
  <c r="C6"/>
  <c r="D6"/>
  <c r="E6"/>
  <c r="C7"/>
  <c r="D7"/>
  <c r="E7"/>
  <c r="C8"/>
  <c r="D8"/>
  <c r="E8"/>
  <c r="C9"/>
  <c r="D9"/>
  <c r="E9"/>
  <c r="C10"/>
  <c r="D10"/>
  <c r="E10"/>
  <c r="C11"/>
  <c r="D11"/>
  <c r="E11"/>
  <c r="C12"/>
  <c r="D12"/>
  <c r="E12"/>
  <c r="C13"/>
  <c r="D13"/>
  <c r="E13"/>
  <c r="C14"/>
  <c r="D14"/>
  <c r="E14"/>
  <c r="C15"/>
  <c r="D15"/>
  <c r="E15"/>
  <c r="C16"/>
  <c r="D16"/>
  <c r="E16"/>
  <c r="C17"/>
  <c r="D17"/>
  <c r="E17"/>
  <c r="C18"/>
  <c r="D18"/>
  <c r="E18"/>
  <c r="C19"/>
  <c r="D19"/>
  <c r="E19"/>
  <c r="C20"/>
  <c r="D20"/>
  <c r="E20"/>
  <c r="C21"/>
  <c r="D21"/>
  <c r="E21"/>
  <c r="C22"/>
  <c r="D22"/>
  <c r="E22"/>
  <c r="C23"/>
  <c r="D23"/>
  <c r="E23"/>
  <c r="C24"/>
  <c r="D24"/>
  <c r="E24"/>
  <c r="C25"/>
  <c r="D25"/>
  <c r="E25"/>
  <c r="C26"/>
  <c r="D26"/>
  <c r="E26"/>
  <c r="C27"/>
  <c r="D27"/>
  <c r="E27"/>
  <c r="C28"/>
  <c r="D28"/>
  <c r="E28"/>
  <c r="C29"/>
  <c r="D29"/>
  <c r="E29"/>
  <c r="C30"/>
  <c r="D30"/>
  <c r="E30"/>
  <c r="C31"/>
  <c r="D31"/>
  <c r="E31"/>
  <c r="C32"/>
  <c r="D32"/>
  <c r="E32"/>
  <c r="C33"/>
  <c r="D33"/>
  <c r="E33"/>
  <c r="C34"/>
  <c r="D34"/>
  <c r="E34"/>
  <c r="C35"/>
  <c r="D35"/>
  <c r="E35"/>
  <c r="C36"/>
  <c r="D36"/>
  <c r="E36"/>
  <c r="C37"/>
  <c r="D37"/>
  <c r="E37"/>
  <c r="C38"/>
  <c r="D38"/>
  <c r="E38"/>
  <c r="C39"/>
  <c r="D39"/>
  <c r="E39"/>
  <c r="C40"/>
  <c r="D40"/>
  <c r="E40"/>
  <c r="C41"/>
  <c r="D41"/>
  <c r="E41"/>
  <c r="C42"/>
  <c r="D42"/>
  <c r="E42"/>
  <c r="C43"/>
  <c r="D43"/>
  <c r="E43"/>
  <c r="C44"/>
  <c r="D44"/>
  <c r="E44"/>
  <c r="C45"/>
  <c r="D45"/>
  <c r="E45"/>
  <c r="C46"/>
  <c r="D46"/>
  <c r="E46"/>
  <c r="C47"/>
  <c r="D47"/>
  <c r="E47"/>
  <c r="C48"/>
  <c r="D48"/>
  <c r="E48"/>
  <c r="C49"/>
  <c r="D49"/>
  <c r="E49"/>
  <c r="C50"/>
  <c r="D50"/>
  <c r="E50"/>
  <c r="C51"/>
  <c r="D51"/>
  <c r="E51"/>
  <c r="C52"/>
  <c r="D52"/>
  <c r="E52"/>
  <c r="C53"/>
  <c r="D53"/>
  <c r="E53"/>
  <c r="C54"/>
  <c r="D54"/>
  <c r="E54"/>
  <c r="C55"/>
  <c r="D55"/>
  <c r="E55"/>
  <c r="C56"/>
  <c r="D56"/>
  <c r="E56"/>
  <c r="C57"/>
  <c r="D57"/>
  <c r="E57"/>
  <c r="C58"/>
  <c r="D58"/>
  <c r="E58"/>
  <c r="C59"/>
  <c r="D59"/>
  <c r="E59"/>
  <c r="C60"/>
  <c r="D60"/>
  <c r="E60"/>
  <c r="C61"/>
  <c r="D61"/>
  <c r="E61"/>
  <c r="C62"/>
  <c r="D62"/>
  <c r="E62"/>
  <c r="C63"/>
  <c r="D63"/>
  <c r="E63"/>
  <c r="C64"/>
  <c r="D64"/>
  <c r="E64"/>
  <c r="C65"/>
  <c r="D65"/>
  <c r="E65"/>
  <c r="C66"/>
  <c r="D66"/>
  <c r="E66"/>
  <c r="C67"/>
  <c r="D67"/>
  <c r="E67"/>
  <c r="C68"/>
  <c r="D68"/>
  <c r="E68"/>
  <c r="C69"/>
  <c r="D69"/>
  <c r="E69"/>
  <c r="C70"/>
  <c r="D70"/>
  <c r="E70"/>
  <c r="C71"/>
  <c r="D71"/>
  <c r="E71"/>
  <c r="C72"/>
  <c r="D72"/>
  <c r="E72"/>
  <c r="C73"/>
  <c r="D73"/>
  <c r="E73"/>
  <c r="C74"/>
  <c r="D74"/>
  <c r="E74"/>
  <c r="C75"/>
  <c r="D75"/>
  <c r="E75"/>
  <c r="C76"/>
  <c r="D76"/>
  <c r="E76"/>
  <c r="D5"/>
  <c r="C5"/>
  <c r="H15" i="8" l="1"/>
  <c r="H31"/>
  <c r="H50"/>
  <c r="H45"/>
  <c r="H34"/>
  <c r="H44"/>
  <c r="H11"/>
  <c r="H27"/>
  <c r="H43"/>
  <c r="H59"/>
  <c r="H38"/>
  <c r="H9"/>
  <c r="H25"/>
  <c r="H41"/>
  <c r="H57"/>
  <c r="H18"/>
  <c r="H8"/>
  <c r="H24"/>
  <c r="H40"/>
  <c r="H56"/>
  <c r="H22"/>
  <c r="H66"/>
  <c r="H63"/>
  <c r="H29"/>
  <c r="H12"/>
  <c r="H60"/>
  <c r="H7"/>
  <c r="H23"/>
  <c r="H39"/>
  <c r="H55"/>
  <c r="H26"/>
  <c r="H5"/>
  <c r="H21"/>
  <c r="H37"/>
  <c r="H53"/>
  <c r="H10"/>
  <c r="H54"/>
  <c r="H20"/>
  <c r="H36"/>
  <c r="H52"/>
  <c r="H6"/>
  <c r="H58"/>
  <c r="H47"/>
  <c r="H13"/>
  <c r="H61"/>
  <c r="H28"/>
  <c r="H30"/>
  <c r="H19"/>
  <c r="H35"/>
  <c r="H51"/>
  <c r="H14"/>
  <c r="H62"/>
  <c r="H17"/>
  <c r="H33"/>
  <c r="H49"/>
  <c r="H65"/>
  <c r="H42"/>
  <c r="H16"/>
  <c r="H32"/>
  <c r="H48"/>
  <c r="H64"/>
  <c r="H46"/>
  <c r="M18" i="6"/>
  <c r="M19"/>
  <c r="M20"/>
  <c r="M21"/>
  <c r="M22"/>
  <c r="M23"/>
  <c r="M24"/>
  <c r="M25"/>
  <c r="M26"/>
  <c r="M27"/>
  <c r="M28"/>
  <c r="M29"/>
  <c r="J6"/>
  <c r="J7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5"/>
  <c r="I6"/>
  <c r="I7"/>
  <c r="I8"/>
  <c r="I9"/>
  <c r="I10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5"/>
  <c r="E7" i="1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E56"/>
  <c r="E57"/>
  <c r="E58"/>
  <c r="E59"/>
  <c r="E60"/>
  <c r="E61"/>
  <c r="E62"/>
  <c r="E63"/>
  <c r="E64"/>
  <c r="E65"/>
  <c r="E66"/>
  <c r="E67"/>
  <c r="E68"/>
  <c r="E69"/>
  <c r="E70"/>
  <c r="E6"/>
  <c r="M24" i="4" l="1"/>
  <c r="M25"/>
  <c r="M26"/>
  <c r="M27"/>
  <c r="M28"/>
  <c r="M29"/>
  <c r="M30"/>
  <c r="M31"/>
  <c r="M32"/>
  <c r="M33"/>
  <c r="M34"/>
  <c r="M35"/>
  <c r="M36"/>
  <c r="M37"/>
  <c r="M38"/>
  <c r="M39"/>
  <c r="M40"/>
  <c r="M41"/>
  <c r="M42"/>
  <c r="M43"/>
  <c r="M44"/>
  <c r="M45"/>
  <c r="M46"/>
  <c r="M47"/>
  <c r="M48"/>
  <c r="M49"/>
  <c r="M50"/>
  <c r="M51"/>
  <c r="M52"/>
  <c r="M53"/>
  <c r="M54"/>
  <c r="M55"/>
  <c r="M56"/>
  <c r="M57"/>
  <c r="M58"/>
  <c r="M59"/>
  <c r="M60"/>
  <c r="M61"/>
  <c r="M62"/>
  <c r="M63"/>
  <c r="M64"/>
  <c r="M65"/>
  <c r="M66"/>
  <c r="M67"/>
  <c r="M68"/>
  <c r="M69"/>
  <c r="M70"/>
  <c r="M71"/>
  <c r="M72"/>
  <c r="M73"/>
  <c r="M74"/>
  <c r="M75"/>
  <c r="M76"/>
  <c r="M77"/>
  <c r="M78"/>
  <c r="M79"/>
  <c r="M80"/>
  <c r="M81"/>
  <c r="M82"/>
  <c r="M83"/>
  <c r="M84"/>
  <c r="M23"/>
  <c r="K33" l="1"/>
  <c r="D12" i="7" s="1"/>
  <c r="K34" i="4"/>
  <c r="K40"/>
  <c r="K42"/>
  <c r="K44"/>
  <c r="K45"/>
  <c r="K46"/>
  <c r="D15" i="7" s="1"/>
  <c r="K53" i="4"/>
  <c r="K54"/>
  <c r="K55"/>
  <c r="K74"/>
  <c r="K78"/>
  <c r="K80"/>
  <c r="K81"/>
  <c r="K82"/>
  <c r="I80"/>
  <c r="I81"/>
  <c r="I82"/>
  <c r="I83"/>
  <c r="I84"/>
  <c r="I79"/>
  <c r="G80"/>
  <c r="G81"/>
  <c r="G82"/>
  <c r="G83"/>
  <c r="K83" s="1"/>
  <c r="G84"/>
  <c r="K84" s="1"/>
  <c r="D14" i="7" s="1"/>
  <c r="G79" i="4"/>
  <c r="K79" s="1"/>
  <c r="D16" i="7" s="1"/>
  <c r="I74" i="4"/>
  <c r="I75"/>
  <c r="I76"/>
  <c r="I77"/>
  <c r="I78"/>
  <c r="I73"/>
  <c r="G74"/>
  <c r="G75"/>
  <c r="K75" s="1"/>
  <c r="G76"/>
  <c r="K76" s="1"/>
  <c r="G77"/>
  <c r="K77" s="1"/>
  <c r="G78"/>
  <c r="G73"/>
  <c r="K73" s="1"/>
  <c r="I68"/>
  <c r="I69"/>
  <c r="I70"/>
  <c r="I71"/>
  <c r="I72"/>
  <c r="I67"/>
  <c r="G68"/>
  <c r="K68" s="1"/>
  <c r="G69"/>
  <c r="K69" s="1"/>
  <c r="G70"/>
  <c r="K70" s="1"/>
  <c r="G71"/>
  <c r="K71" s="1"/>
  <c r="D13" i="7" s="1"/>
  <c r="G72" i="4"/>
  <c r="K72" s="1"/>
  <c r="G67"/>
  <c r="K67" s="1"/>
  <c r="I62"/>
  <c r="I63"/>
  <c r="I64"/>
  <c r="I65"/>
  <c r="I66"/>
  <c r="I61"/>
  <c r="G62"/>
  <c r="K62" s="1"/>
  <c r="G63"/>
  <c r="K63" s="1"/>
  <c r="D7" i="7" s="1"/>
  <c r="G64" i="4"/>
  <c r="K64" s="1"/>
  <c r="G65"/>
  <c r="K65" s="1"/>
  <c r="G66"/>
  <c r="K66" s="1"/>
  <c r="D20" i="7" s="1"/>
  <c r="G61" i="4"/>
  <c r="K61" s="1"/>
  <c r="I56"/>
  <c r="I57"/>
  <c r="I58"/>
  <c r="I59"/>
  <c r="I60"/>
  <c r="I55"/>
  <c r="G56"/>
  <c r="K56" s="1"/>
  <c r="G57"/>
  <c r="K57" s="1"/>
  <c r="G58"/>
  <c r="K58" s="1"/>
  <c r="G59"/>
  <c r="K59" s="1"/>
  <c r="G60"/>
  <c r="K60" s="1"/>
  <c r="G55"/>
  <c r="I50"/>
  <c r="I51"/>
  <c r="I52"/>
  <c r="I53"/>
  <c r="I54"/>
  <c r="I49"/>
  <c r="G50"/>
  <c r="K50" s="1"/>
  <c r="G51"/>
  <c r="K51" s="1"/>
  <c r="G52"/>
  <c r="K52" s="1"/>
  <c r="G53"/>
  <c r="G54"/>
  <c r="G49"/>
  <c r="K49" s="1"/>
  <c r="G47"/>
  <c r="K47" s="1"/>
  <c r="G48"/>
  <c r="K48" s="1"/>
  <c r="I47"/>
  <c r="I48"/>
  <c r="I46"/>
  <c r="G46"/>
  <c r="I44"/>
  <c r="I45"/>
  <c r="I43"/>
  <c r="G44"/>
  <c r="G45"/>
  <c r="G43"/>
  <c r="K43" s="1"/>
  <c r="I40"/>
  <c r="I41"/>
  <c r="I42"/>
  <c r="I39"/>
  <c r="G40"/>
  <c r="G41"/>
  <c r="K41" s="1"/>
  <c r="G42"/>
  <c r="G39"/>
  <c r="K39" s="1"/>
  <c r="I36"/>
  <c r="I37"/>
  <c r="I38"/>
  <c r="I35"/>
  <c r="G36"/>
  <c r="K36" s="1"/>
  <c r="G37"/>
  <c r="K37" s="1"/>
  <c r="G38"/>
  <c r="K38" s="1"/>
  <c r="G35"/>
  <c r="K35" s="1"/>
  <c r="I32"/>
  <c r="I33"/>
  <c r="I34"/>
  <c r="I31"/>
  <c r="G32"/>
  <c r="K32" s="1"/>
  <c r="D18" i="7" s="1"/>
  <c r="G33" i="4"/>
  <c r="G34"/>
  <c r="G31"/>
  <c r="K31" s="1"/>
  <c r="I28"/>
  <c r="I29"/>
  <c r="I30"/>
  <c r="I27"/>
  <c r="G28"/>
  <c r="K28" s="1"/>
  <c r="D6" i="7" s="1"/>
  <c r="G29" i="4"/>
  <c r="K29" s="1"/>
  <c r="G30"/>
  <c r="K30" s="1"/>
  <c r="G27"/>
  <c r="K27" s="1"/>
  <c r="I24"/>
  <c r="I25"/>
  <c r="I26"/>
  <c r="I23"/>
  <c r="G24"/>
  <c r="K24" s="1"/>
  <c r="G25"/>
  <c r="K25" s="1"/>
  <c r="D11" i="7" s="1"/>
  <c r="G26" i="4"/>
  <c r="K26" s="1"/>
  <c r="D9" i="7" s="1"/>
  <c r="G23" i="4"/>
  <c r="D10" i="7" l="1"/>
  <c r="D17"/>
  <c r="C26" i="8"/>
  <c r="F6"/>
  <c r="D8" i="7"/>
  <c r="F11" i="8" s="1"/>
  <c r="D19" i="7"/>
  <c r="L8" i="6"/>
  <c r="M8" s="1"/>
  <c r="L13"/>
  <c r="M13" s="1"/>
  <c r="L9"/>
  <c r="M9" s="1"/>
  <c r="L5"/>
  <c r="M5" s="1"/>
  <c r="L16"/>
  <c r="M16" s="1"/>
  <c r="L15"/>
  <c r="M15" s="1"/>
  <c r="L6"/>
  <c r="M6" s="1"/>
  <c r="L17"/>
  <c r="M17" s="1"/>
  <c r="L12"/>
  <c r="M12" s="1"/>
  <c r="L7"/>
  <c r="M7" s="1"/>
  <c r="K23" i="4"/>
  <c r="E5" i="6" s="1"/>
  <c r="L10"/>
  <c r="M10" s="1"/>
  <c r="L14"/>
  <c r="M14" s="1"/>
  <c r="L11"/>
  <c r="M11" s="1"/>
  <c r="F7" i="8" l="1"/>
  <c r="F5"/>
  <c r="F9"/>
  <c r="F8"/>
  <c r="C10"/>
  <c r="F10"/>
  <c r="M31" i="6"/>
</calcChain>
</file>

<file path=xl/sharedStrings.xml><?xml version="1.0" encoding="utf-8"?>
<sst xmlns="http://schemas.openxmlformats.org/spreadsheetml/2006/main" count="71" uniqueCount="40">
  <si>
    <t>LEGUME</t>
  </si>
  <si>
    <t>PRIX</t>
  </si>
  <si>
    <t>PRIX/Kg</t>
  </si>
  <si>
    <t>MONALISA</t>
  </si>
  <si>
    <t>CONDITIONNEMENT</t>
  </si>
  <si>
    <t>EXCELLENCY</t>
  </si>
  <si>
    <t>GOURMANDINE</t>
  </si>
  <si>
    <t>OIGNON</t>
  </si>
  <si>
    <r>
      <t xml:space="preserve">20 casiers </t>
    </r>
    <r>
      <rPr>
        <sz val="14"/>
        <color rgb="FFFF0000"/>
        <rFont val="Calibri"/>
        <family val="2"/>
        <scheme val="minor"/>
      </rPr>
      <t>B2</t>
    </r>
    <r>
      <rPr>
        <sz val="11"/>
        <color theme="1"/>
        <rFont val="Calibri"/>
        <family val="2"/>
        <scheme val="minor"/>
      </rPr>
      <t xml:space="preserve"> 30 haut*31 larg*47 prof</t>
    </r>
  </si>
  <si>
    <r>
      <t xml:space="preserve">36 casiers </t>
    </r>
    <r>
      <rPr>
        <sz val="14"/>
        <color rgb="FFFF0000"/>
        <rFont val="Calibri"/>
        <family val="2"/>
        <scheme val="minor"/>
      </rPr>
      <t>D2</t>
    </r>
    <r>
      <rPr>
        <sz val="11"/>
        <color theme="1"/>
        <rFont val="Calibri"/>
        <family val="2"/>
        <scheme val="minor"/>
      </rPr>
      <t xml:space="preserve"> 19 haut*36 larg*47 prof</t>
    </r>
  </si>
  <si>
    <r>
      <t>6 casiers</t>
    </r>
    <r>
      <rPr>
        <b/>
        <sz val="10"/>
        <color theme="1"/>
        <rFont val="Calibri"/>
        <family val="2"/>
        <scheme val="minor"/>
      </rPr>
      <t xml:space="preserve"> </t>
    </r>
    <r>
      <rPr>
        <b/>
        <sz val="10"/>
        <color rgb="FFFF0000"/>
        <rFont val="Calibri"/>
        <family val="2"/>
        <scheme val="minor"/>
      </rPr>
      <t>E2</t>
    </r>
    <r>
      <rPr>
        <sz val="10"/>
        <color theme="1"/>
        <rFont val="Calibri"/>
        <family val="2"/>
        <scheme val="minor"/>
      </rPr>
      <t xml:space="preserve"> 41 haut*45 larg*47</t>
    </r>
  </si>
  <si>
    <t>CASIERS</t>
  </si>
  <si>
    <t>Nbre sacs</t>
  </si>
  <si>
    <t>Vente</t>
  </si>
  <si>
    <t>LISTE PRODUITS</t>
  </si>
  <si>
    <t>ECHALOTTE</t>
  </si>
  <si>
    <t>CONDITIONNEMENTS</t>
  </si>
  <si>
    <t>RECAPITULATIF JOURNALIER</t>
  </si>
  <si>
    <t>heure</t>
  </si>
  <si>
    <t>jour</t>
  </si>
  <si>
    <t>REGISTRE DES VENTES</t>
  </si>
  <si>
    <t>PRODUIT</t>
  </si>
  <si>
    <t>QUANTITE</t>
  </si>
  <si>
    <t>JOUR</t>
  </si>
  <si>
    <t>HEURE</t>
  </si>
  <si>
    <t>Du</t>
  </si>
  <si>
    <t>Au</t>
  </si>
  <si>
    <t>Prix</t>
  </si>
  <si>
    <t>Créneaux</t>
  </si>
  <si>
    <t>Jours</t>
  </si>
  <si>
    <t>Lundi</t>
  </si>
  <si>
    <t>Mardi</t>
  </si>
  <si>
    <t>Mercredi</t>
  </si>
  <si>
    <t>Jeudi</t>
  </si>
  <si>
    <t>Vendredi</t>
  </si>
  <si>
    <t>Samedi</t>
  </si>
  <si>
    <t>Dimanche</t>
  </si>
  <si>
    <t>Num_Casier</t>
  </si>
  <si>
    <t>Nb_Vendu</t>
  </si>
  <si>
    <t>Rang</t>
  </si>
</sst>
</file>

<file path=xl/styles.xml><?xml version="1.0" encoding="utf-8"?>
<styleSheet xmlns="http://schemas.openxmlformats.org/spreadsheetml/2006/main">
  <numFmts count="6">
    <numFmt numFmtId="44" formatCode="_-* #,##0.00\ &quot;€&quot;_-;\-* #,##0.00\ &quot;€&quot;_-;_-* &quot;-&quot;??\ &quot;€&quot;_-;_-@_-"/>
    <numFmt numFmtId="164" formatCode="#,##0.00&quot; Kg&quot;"/>
    <numFmt numFmtId="165" formatCode="&quot;N° &quot;#,##0"/>
    <numFmt numFmtId="166" formatCode="_-* #,##0.00\ [$€-40C]_-;\-* #,##0.00\ [$€-40C]_-;_-* &quot;-&quot;??\ [$€-40C]_-;_-@_-"/>
    <numFmt numFmtId="167" formatCode="h:mm;@"/>
    <numFmt numFmtId="169" formatCode="General\ &quot;Kg&quot;"/>
  </numFmts>
  <fonts count="1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rgb="FFFF0000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gradientFill>
        <stop position="0">
          <color theme="0"/>
        </stop>
        <stop position="1">
          <color theme="4"/>
        </stop>
      </gradientFill>
    </fill>
    <fill>
      <patternFill patternType="solid">
        <fgColor theme="3"/>
        <bgColor indexed="64"/>
      </patternFill>
    </fill>
    <fill>
      <patternFill patternType="solid">
        <fgColor theme="1"/>
        <bgColor indexed="64"/>
      </patternFill>
    </fill>
  </fills>
  <borders count="4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10">
    <xf numFmtId="0" fontId="0" fillId="0" borderId="0" xfId="0"/>
    <xf numFmtId="0" fontId="0" fillId="0" borderId="0" xfId="0" applyBorder="1"/>
    <xf numFmtId="0" fontId="0" fillId="0" borderId="1" xfId="0" applyBorder="1"/>
    <xf numFmtId="0" fontId="0" fillId="0" borderId="2" xfId="0" applyBorder="1"/>
    <xf numFmtId="0" fontId="0" fillId="0" borderId="4" xfId="0" applyBorder="1"/>
    <xf numFmtId="0" fontId="0" fillId="0" borderId="6" xfId="0" applyBorder="1"/>
    <xf numFmtId="0" fontId="0" fillId="0" borderId="7" xfId="0" applyBorder="1"/>
    <xf numFmtId="44" fontId="2" fillId="0" borderId="0" xfId="1" applyFont="1" applyBorder="1"/>
    <xf numFmtId="0" fontId="0" fillId="0" borderId="0" xfId="0" applyAlignment="1">
      <alignment horizontal="center"/>
    </xf>
    <xf numFmtId="0" fontId="4" fillId="0" borderId="0" xfId="0" applyFont="1"/>
    <xf numFmtId="0" fontId="0" fillId="0" borderId="0" xfId="0" applyAlignment="1">
      <alignment horizontal="center" vertical="center"/>
    </xf>
    <xf numFmtId="0" fontId="0" fillId="0" borderId="3" xfId="0" applyBorder="1"/>
    <xf numFmtId="0" fontId="0" fillId="0" borderId="5" xfId="0" applyBorder="1"/>
    <xf numFmtId="0" fontId="0" fillId="0" borderId="8" xfId="0" applyBorder="1"/>
    <xf numFmtId="44" fontId="0" fillId="0" borderId="0" xfId="1" applyFont="1"/>
    <xf numFmtId="0" fontId="0" fillId="0" borderId="10" xfId="0" applyBorder="1"/>
    <xf numFmtId="0" fontId="0" fillId="0" borderId="11" xfId="0" applyBorder="1"/>
    <xf numFmtId="0" fontId="0" fillId="0" borderId="12" xfId="0" applyBorder="1"/>
    <xf numFmtId="164" fontId="6" fillId="0" borderId="0" xfId="0" applyNumberFormat="1" applyFont="1"/>
    <xf numFmtId="164" fontId="4" fillId="0" borderId="0" xfId="0" applyNumberFormat="1" applyFont="1" applyAlignment="1">
      <alignment horizontal="center" vertical="center"/>
    </xf>
    <xf numFmtId="165" fontId="0" fillId="0" borderId="9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0" fontId="4" fillId="0" borderId="0" xfId="0" applyFont="1" applyAlignment="1">
      <alignment horizontal="center"/>
    </xf>
    <xf numFmtId="0" fontId="0" fillId="2" borderId="0" xfId="0" applyFill="1"/>
    <xf numFmtId="0" fontId="5" fillId="0" borderId="0" xfId="0" applyFont="1" applyAlignment="1">
      <alignment horizontal="center"/>
    </xf>
    <xf numFmtId="164" fontId="0" fillId="0" borderId="0" xfId="0" applyNumberFormat="1" applyBorder="1"/>
    <xf numFmtId="44" fontId="6" fillId="0" borderId="0" xfId="1" applyFont="1"/>
    <xf numFmtId="0" fontId="2" fillId="0" borderId="0" xfId="0" applyFont="1" applyBorder="1" applyAlignment="1">
      <alignment horizontal="center"/>
    </xf>
    <xf numFmtId="0" fontId="9" fillId="0" borderId="0" xfId="0" applyFont="1"/>
    <xf numFmtId="0" fontId="9" fillId="0" borderId="1" xfId="0" applyFont="1" applyBorder="1"/>
    <xf numFmtId="164" fontId="9" fillId="0" borderId="2" xfId="0" applyNumberFormat="1" applyFont="1" applyBorder="1"/>
    <xf numFmtId="44" fontId="10" fillId="0" borderId="2" xfId="1" applyFont="1" applyBorder="1"/>
    <xf numFmtId="44" fontId="9" fillId="0" borderId="3" xfId="1" applyFont="1" applyBorder="1"/>
    <xf numFmtId="0" fontId="9" fillId="0" borderId="4" xfId="0" applyFont="1" applyBorder="1"/>
    <xf numFmtId="164" fontId="9" fillId="0" borderId="0" xfId="0" applyNumberFormat="1" applyFont="1" applyBorder="1"/>
    <xf numFmtId="44" fontId="10" fillId="0" borderId="0" xfId="1" applyFont="1" applyBorder="1"/>
    <xf numFmtId="44" fontId="9" fillId="0" borderId="5" xfId="1" applyFont="1" applyBorder="1"/>
    <xf numFmtId="0" fontId="9" fillId="0" borderId="6" xfId="0" applyFont="1" applyBorder="1"/>
    <xf numFmtId="164" fontId="9" fillId="0" borderId="7" xfId="0" applyNumberFormat="1" applyFont="1" applyBorder="1"/>
    <xf numFmtId="44" fontId="10" fillId="0" borderId="7" xfId="1" applyFont="1" applyBorder="1"/>
    <xf numFmtId="44" fontId="9" fillId="0" borderId="8" xfId="1" applyFont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64" fontId="9" fillId="0" borderId="10" xfId="0" applyNumberFormat="1" applyFont="1" applyBorder="1"/>
    <xf numFmtId="164" fontId="9" fillId="0" borderId="11" xfId="0" applyNumberFormat="1" applyFont="1" applyBorder="1"/>
    <xf numFmtId="164" fontId="9" fillId="0" borderId="12" xfId="0" applyNumberFormat="1" applyFont="1" applyBorder="1"/>
    <xf numFmtId="44" fontId="10" fillId="0" borderId="0" xfId="0" applyNumberFormat="1" applyFont="1"/>
    <xf numFmtId="0" fontId="0" fillId="0" borderId="0" xfId="0" applyAlignment="1">
      <alignment horizontal="center"/>
    </xf>
    <xf numFmtId="0" fontId="0" fillId="0" borderId="13" xfId="0" applyBorder="1"/>
    <xf numFmtId="0" fontId="0" fillId="0" borderId="14" xfId="0" applyBorder="1"/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44" fontId="0" fillId="0" borderId="20" xfId="1" applyFont="1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166" fontId="0" fillId="0" borderId="0" xfId="0" applyNumberFormat="1" applyBorder="1"/>
    <xf numFmtId="14" fontId="0" fillId="0" borderId="0" xfId="0" applyNumberFormat="1"/>
    <xf numFmtId="0" fontId="11" fillId="0" borderId="0" xfId="0" applyFont="1"/>
    <xf numFmtId="16" fontId="0" fillId="0" borderId="0" xfId="0" applyNumberFormat="1"/>
    <xf numFmtId="167" fontId="0" fillId="0" borderId="0" xfId="0" applyNumberFormat="1" applyBorder="1"/>
    <xf numFmtId="167" fontId="0" fillId="0" borderId="0" xfId="0" applyNumberFormat="1"/>
    <xf numFmtId="14" fontId="0" fillId="0" borderId="0" xfId="0" applyNumberFormat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0" xfId="0" applyAlignment="1">
      <alignment horizontal="center"/>
    </xf>
    <xf numFmtId="165" fontId="0" fillId="0" borderId="10" xfId="0" applyNumberFormat="1" applyBorder="1" applyAlignment="1">
      <alignment horizontal="center" vertical="center"/>
    </xf>
    <xf numFmtId="165" fontId="0" fillId="0" borderId="12" xfId="0" applyNumberFormat="1" applyBorder="1" applyAlignment="1">
      <alignment horizontal="center" vertical="center"/>
    </xf>
    <xf numFmtId="165" fontId="0" fillId="0" borderId="11" xfId="0" applyNumberFormat="1" applyBorder="1" applyAlignment="1">
      <alignment horizontal="center" vertical="center"/>
    </xf>
    <xf numFmtId="0" fontId="5" fillId="0" borderId="0" xfId="0" applyFont="1" applyAlignment="1">
      <alignment horizontal="center"/>
    </xf>
    <xf numFmtId="0" fontId="10" fillId="0" borderId="0" xfId="0" applyFont="1" applyAlignment="1">
      <alignment horizontal="center"/>
    </xf>
    <xf numFmtId="44" fontId="0" fillId="0" borderId="0" xfId="1" applyFont="1" applyAlignment="1">
      <alignment horizontal="center"/>
    </xf>
    <xf numFmtId="14" fontId="0" fillId="0" borderId="0" xfId="0" applyNumberFormat="1" applyAlignment="1">
      <alignment horizontal="center"/>
    </xf>
    <xf numFmtId="167" fontId="0" fillId="0" borderId="0" xfId="0" applyNumberFormat="1" applyAlignment="1">
      <alignment horizontal="center"/>
    </xf>
    <xf numFmtId="169" fontId="0" fillId="0" borderId="0" xfId="0" applyNumberFormat="1" applyAlignment="1">
      <alignment horizontal="center"/>
    </xf>
    <xf numFmtId="0" fontId="0" fillId="0" borderId="24" xfId="0" applyBorder="1" applyAlignment="1">
      <alignment horizontal="center"/>
    </xf>
    <xf numFmtId="44" fontId="0" fillId="0" borderId="30" xfId="1" applyFont="1" applyBorder="1"/>
    <xf numFmtId="44" fontId="0" fillId="0" borderId="32" xfId="1" applyFont="1" applyBorder="1"/>
    <xf numFmtId="0" fontId="0" fillId="0" borderId="27" xfId="0" applyBorder="1" applyAlignment="1">
      <alignment horizontal="center"/>
    </xf>
    <xf numFmtId="44" fontId="0" fillId="0" borderId="28" xfId="1" applyFont="1" applyBorder="1" applyAlignment="1">
      <alignment horizontal="center"/>
    </xf>
    <xf numFmtId="0" fontId="0" fillId="0" borderId="29" xfId="0" applyBorder="1" applyAlignment="1">
      <alignment horizontal="center"/>
    </xf>
    <xf numFmtId="44" fontId="0" fillId="0" borderId="30" xfId="1" applyFont="1" applyBorder="1" applyAlignment="1">
      <alignment horizontal="center"/>
    </xf>
    <xf numFmtId="0" fontId="0" fillId="0" borderId="31" xfId="0" applyBorder="1" applyAlignment="1">
      <alignment horizontal="center"/>
    </xf>
    <xf numFmtId="44" fontId="0" fillId="0" borderId="32" xfId="1" applyFont="1" applyBorder="1" applyAlignment="1">
      <alignment horizontal="center"/>
    </xf>
    <xf numFmtId="0" fontId="0" fillId="0" borderId="28" xfId="0" applyBorder="1" applyAlignment="1">
      <alignment horizontal="center"/>
    </xf>
    <xf numFmtId="44" fontId="0" fillId="0" borderId="34" xfId="1" applyFont="1" applyBorder="1"/>
    <xf numFmtId="0" fontId="0" fillId="0" borderId="33" xfId="0" applyBorder="1" applyAlignment="1">
      <alignment horizontal="right"/>
    </xf>
    <xf numFmtId="0" fontId="0" fillId="0" borderId="29" xfId="0" applyBorder="1" applyAlignment="1">
      <alignment horizontal="right"/>
    </xf>
    <xf numFmtId="0" fontId="0" fillId="0" borderId="31" xfId="0" applyBorder="1" applyAlignment="1">
      <alignment horizontal="right"/>
    </xf>
    <xf numFmtId="20" fontId="12" fillId="0" borderId="0" xfId="0" applyNumberFormat="1" applyFont="1"/>
    <xf numFmtId="0" fontId="12" fillId="3" borderId="0" xfId="0" applyFont="1" applyFill="1" applyAlignment="1">
      <alignment horizontal="right"/>
    </xf>
    <xf numFmtId="0" fontId="12" fillId="3" borderId="25" xfId="0" applyFont="1" applyFill="1" applyBorder="1" applyAlignment="1">
      <alignment horizontal="center"/>
    </xf>
    <xf numFmtId="0" fontId="12" fillId="3" borderId="26" xfId="0" applyFont="1" applyFill="1" applyBorder="1" applyAlignment="1">
      <alignment horizontal="center"/>
    </xf>
    <xf numFmtId="14" fontId="0" fillId="0" borderId="35" xfId="0" applyNumberFormat="1" applyBorder="1"/>
    <xf numFmtId="14" fontId="0" fillId="0" borderId="36" xfId="0" applyNumberFormat="1" applyBorder="1"/>
    <xf numFmtId="0" fontId="0" fillId="0" borderId="30" xfId="0" applyBorder="1" applyAlignment="1">
      <alignment horizontal="center"/>
    </xf>
    <xf numFmtId="0" fontId="0" fillId="0" borderId="32" xfId="0" applyBorder="1" applyAlignment="1">
      <alignment horizontal="center"/>
    </xf>
    <xf numFmtId="0" fontId="12" fillId="3" borderId="37" xfId="0" applyFont="1" applyFill="1" applyBorder="1" applyAlignment="1">
      <alignment horizontal="center"/>
    </xf>
    <xf numFmtId="0" fontId="12" fillId="3" borderId="38" xfId="0" applyFont="1" applyFill="1" applyBorder="1" applyAlignment="1">
      <alignment horizontal="center"/>
    </xf>
    <xf numFmtId="0" fontId="12" fillId="3" borderId="39" xfId="0" applyFont="1" applyFill="1" applyBorder="1" applyAlignment="1">
      <alignment horizontal="center"/>
    </xf>
    <xf numFmtId="0" fontId="0" fillId="0" borderId="40" xfId="0" applyBorder="1" applyAlignment="1">
      <alignment horizontal="center"/>
    </xf>
    <xf numFmtId="0" fontId="0" fillId="0" borderId="41" xfId="0" applyBorder="1" applyAlignment="1">
      <alignment horizontal="center"/>
    </xf>
    <xf numFmtId="0" fontId="12" fillId="4" borderId="0" xfId="0" applyFont="1" applyFill="1" applyAlignment="1">
      <alignment horizontal="right"/>
    </xf>
    <xf numFmtId="0" fontId="0" fillId="4" borderId="0" xfId="0" applyFill="1"/>
    <xf numFmtId="14" fontId="12" fillId="4" borderId="0" xfId="0" applyNumberFormat="1" applyFont="1" applyFill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48"/>
  <c:chart>
    <c:title>
      <c:tx>
        <c:rich>
          <a:bodyPr/>
          <a:lstStyle/>
          <a:p>
            <a:pPr>
              <a:defRPr/>
            </a:pPr>
            <a:r>
              <a:rPr lang="en-US"/>
              <a:t>CA par créneaux horaires</a:t>
            </a:r>
          </a:p>
        </c:rich>
      </c:tx>
      <c:layout/>
    </c:title>
    <c:view3D>
      <c:rAngAx val="1"/>
    </c:view3D>
    <c:plotArea>
      <c:layout/>
      <c:bar3DChart>
        <c:barDir val="col"/>
        <c:grouping val="clustered"/>
        <c:ser>
          <c:idx val="0"/>
          <c:order val="0"/>
          <c:tx>
            <c:strRef>
              <c:f>Feuil1!$C$4</c:f>
              <c:strCache>
                <c:ptCount val="1"/>
                <c:pt idx="0">
                  <c:v>Prix</c:v>
                </c:pt>
              </c:strCache>
            </c:strRef>
          </c:tx>
          <c:cat>
            <c:strRef>
              <c:f>Feuil1!$B$5:$B$28</c:f>
              <c:strCache>
                <c:ptCount val="24"/>
                <c:pt idx="0">
                  <c:v>08:00-08:30</c:v>
                </c:pt>
                <c:pt idx="1">
                  <c:v>08:30-09:00</c:v>
                </c:pt>
                <c:pt idx="2">
                  <c:v>09:00-09:30</c:v>
                </c:pt>
                <c:pt idx="3">
                  <c:v>09:30-10:00</c:v>
                </c:pt>
                <c:pt idx="4">
                  <c:v>10:00-10:30</c:v>
                </c:pt>
                <c:pt idx="5">
                  <c:v>10:30-11:00</c:v>
                </c:pt>
                <c:pt idx="6">
                  <c:v>11:00-11:30</c:v>
                </c:pt>
                <c:pt idx="7">
                  <c:v>11:30-12:00</c:v>
                </c:pt>
                <c:pt idx="8">
                  <c:v>12:00-12:30</c:v>
                </c:pt>
                <c:pt idx="9">
                  <c:v>12:30-13:00</c:v>
                </c:pt>
                <c:pt idx="10">
                  <c:v>13:00-13:30</c:v>
                </c:pt>
                <c:pt idx="11">
                  <c:v>13:30-14:00</c:v>
                </c:pt>
                <c:pt idx="12">
                  <c:v>14:00-14:30</c:v>
                </c:pt>
                <c:pt idx="13">
                  <c:v>14:30-15:00</c:v>
                </c:pt>
                <c:pt idx="14">
                  <c:v>15:00-15:30</c:v>
                </c:pt>
                <c:pt idx="15">
                  <c:v>15:30-16:00</c:v>
                </c:pt>
                <c:pt idx="16">
                  <c:v>16:00-16:30</c:v>
                </c:pt>
                <c:pt idx="17">
                  <c:v>16:30-17:00</c:v>
                </c:pt>
                <c:pt idx="18">
                  <c:v>17:00-17:30</c:v>
                </c:pt>
                <c:pt idx="19">
                  <c:v>17:30-18:00</c:v>
                </c:pt>
                <c:pt idx="20">
                  <c:v>18:00-18:30</c:v>
                </c:pt>
                <c:pt idx="21">
                  <c:v>18:30-19:00</c:v>
                </c:pt>
                <c:pt idx="22">
                  <c:v>19:00-19:30</c:v>
                </c:pt>
                <c:pt idx="23">
                  <c:v>19:30-20:00</c:v>
                </c:pt>
              </c:strCache>
            </c:strRef>
          </c:cat>
          <c:val>
            <c:numRef>
              <c:f>Feuil1!$C$5:$C$28</c:f>
              <c:numCache>
                <c:formatCode>_-* #,##0.00\ "€"_-;\-* #,##0.00\ "€"_-;_-* "-"??\ "€"_-;_-@_-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11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4.5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4.5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</c:ser>
        <c:shape val="box"/>
        <c:axId val="80734464"/>
        <c:axId val="135958528"/>
        <c:axId val="0"/>
      </c:bar3DChart>
      <c:catAx>
        <c:axId val="80734464"/>
        <c:scaling>
          <c:orientation val="minMax"/>
        </c:scaling>
        <c:axPos val="b"/>
        <c:tickLblPos val="nextTo"/>
        <c:crossAx val="135958528"/>
        <c:crosses val="autoZero"/>
        <c:auto val="1"/>
        <c:lblAlgn val="ctr"/>
        <c:lblOffset val="100"/>
      </c:catAx>
      <c:valAx>
        <c:axId val="135958528"/>
        <c:scaling>
          <c:orientation val="minMax"/>
        </c:scaling>
        <c:axPos val="l"/>
        <c:majorGridlines/>
        <c:numFmt formatCode="_-* #,##0.00\ &quot;€&quot;_-;\-* #,##0.00\ &quot;€&quot;_-;_-* &quot;-&quot;??\ &quot;€&quot;_-;_-@_-" sourceLinked="1"/>
        <c:tickLblPos val="nextTo"/>
        <c:crossAx val="80734464"/>
        <c:crosses val="autoZero"/>
        <c:crossBetween val="between"/>
      </c:valAx>
    </c:plotArea>
    <c:plotVisOnly val="1"/>
  </c:chart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42"/>
  <c:chart>
    <c:title>
      <c:tx>
        <c:rich>
          <a:bodyPr/>
          <a:lstStyle/>
          <a:p>
            <a:pPr>
              <a:defRPr/>
            </a:pPr>
            <a:r>
              <a:rPr lang="en-US"/>
              <a:t>CA</a:t>
            </a:r>
            <a:r>
              <a:rPr lang="en-US" baseline="0"/>
              <a:t> par jour</a:t>
            </a:r>
            <a:endParaRPr lang="en-US"/>
          </a:p>
        </c:rich>
      </c:tx>
      <c:layout/>
    </c:title>
    <c:view3D>
      <c:rAngAx val="1"/>
    </c:view3D>
    <c:plotArea>
      <c:layout/>
      <c:bar3DChart>
        <c:barDir val="col"/>
        <c:grouping val="clustered"/>
        <c:ser>
          <c:idx val="0"/>
          <c:order val="0"/>
          <c:tx>
            <c:strRef>
              <c:f>Feuil1!$F$4</c:f>
              <c:strCache>
                <c:ptCount val="1"/>
                <c:pt idx="0">
                  <c:v>Prix</c:v>
                </c:pt>
              </c:strCache>
            </c:strRef>
          </c:tx>
          <c:cat>
            <c:strRef>
              <c:f>Feuil1!$E$5:$E$11</c:f>
              <c:strCache>
                <c:ptCount val="7"/>
                <c:pt idx="0">
                  <c:v>Lundi</c:v>
                </c:pt>
                <c:pt idx="1">
                  <c:v>Mardi</c:v>
                </c:pt>
                <c:pt idx="2">
                  <c:v>Mercredi</c:v>
                </c:pt>
                <c:pt idx="3">
                  <c:v>Jeudi</c:v>
                </c:pt>
                <c:pt idx="4">
                  <c:v>Vendredi</c:v>
                </c:pt>
                <c:pt idx="5">
                  <c:v>Samedi</c:v>
                </c:pt>
                <c:pt idx="6">
                  <c:v>Dimanche</c:v>
                </c:pt>
              </c:strCache>
            </c:strRef>
          </c:cat>
          <c:val>
            <c:numRef>
              <c:f>Feuil1!$F$5:$F$11</c:f>
              <c:numCache>
                <c:formatCode>_-* #,##0.00\ "€"_-;\-* #,##0.00\ "€"_-;_-* "-"??\ "€"_-;_-@_-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20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shape val="box"/>
        <c:axId val="238459136"/>
        <c:axId val="392089600"/>
        <c:axId val="0"/>
      </c:bar3DChart>
      <c:catAx>
        <c:axId val="238459136"/>
        <c:scaling>
          <c:orientation val="minMax"/>
        </c:scaling>
        <c:axPos val="b"/>
        <c:tickLblPos val="nextTo"/>
        <c:crossAx val="392089600"/>
        <c:crosses val="autoZero"/>
        <c:auto val="1"/>
        <c:lblAlgn val="ctr"/>
        <c:lblOffset val="100"/>
      </c:catAx>
      <c:valAx>
        <c:axId val="392089600"/>
        <c:scaling>
          <c:orientation val="minMax"/>
        </c:scaling>
        <c:axPos val="l"/>
        <c:majorGridlines/>
        <c:numFmt formatCode="_-* #,##0.00\ &quot;€&quot;_-;\-* #,##0.00\ &quot;€&quot;_-;_-* &quot;-&quot;??\ &quot;€&quot;_-;_-@_-" sourceLinked="1"/>
        <c:tickLblPos val="nextTo"/>
        <c:crossAx val="238459136"/>
        <c:crosses val="autoZero"/>
        <c:crossBetween val="between"/>
      </c:valAx>
    </c:plotArea>
    <c:plotVisOnly val="1"/>
  </c:chart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44"/>
  <c:chart>
    <c:title>
      <c:tx>
        <c:rich>
          <a:bodyPr/>
          <a:lstStyle/>
          <a:p>
            <a:pPr>
              <a:defRPr/>
            </a:pPr>
            <a:r>
              <a:rPr lang="en-US"/>
              <a:t>Top Ventes par Numéro</a:t>
            </a:r>
            <a:r>
              <a:rPr lang="en-US" baseline="0"/>
              <a:t> de Casier</a:t>
            </a:r>
            <a:endParaRPr lang="en-US"/>
          </a:p>
        </c:rich>
      </c:tx>
      <c:layout/>
    </c:title>
    <c:view3D>
      <c:rAngAx val="1"/>
    </c:view3D>
    <c:plotArea>
      <c:layout/>
      <c:bar3DChart>
        <c:barDir val="col"/>
        <c:grouping val="clustered"/>
        <c:ser>
          <c:idx val="0"/>
          <c:order val="0"/>
          <c:tx>
            <c:strRef>
              <c:f>Feuil1!$J$4</c:f>
              <c:strCache>
                <c:ptCount val="1"/>
                <c:pt idx="0">
                  <c:v>Nb_Vendu</c:v>
                </c:pt>
              </c:strCache>
            </c:strRef>
          </c:tx>
          <c:cat>
            <c:numRef>
              <c:f>Feuil1!$I$5:$I$66</c:f>
              <c:numCache>
                <c:formatCode>General</c:formatCode>
                <c:ptCount val="62"/>
                <c:pt idx="0">
                  <c:v>10</c:v>
                </c:pt>
                <c:pt idx="1">
                  <c:v>11</c:v>
                </c:pt>
                <c:pt idx="2">
                  <c:v>12</c:v>
                </c:pt>
                <c:pt idx="3">
                  <c:v>13</c:v>
                </c:pt>
                <c:pt idx="4">
                  <c:v>14</c:v>
                </c:pt>
                <c:pt idx="5">
                  <c:v>15</c:v>
                </c:pt>
                <c:pt idx="6">
                  <c:v>16</c:v>
                </c:pt>
                <c:pt idx="7">
                  <c:v>17</c:v>
                </c:pt>
                <c:pt idx="8">
                  <c:v>18</c:v>
                </c:pt>
                <c:pt idx="9">
                  <c:v>19</c:v>
                </c:pt>
                <c:pt idx="10">
                  <c:v>20</c:v>
                </c:pt>
                <c:pt idx="11">
                  <c:v>21</c:v>
                </c:pt>
                <c:pt idx="12">
                  <c:v>22</c:v>
                </c:pt>
                <c:pt idx="13">
                  <c:v>23</c:v>
                </c:pt>
                <c:pt idx="14">
                  <c:v>24</c:v>
                </c:pt>
                <c:pt idx="15">
                  <c:v>25</c:v>
                </c:pt>
                <c:pt idx="16">
                  <c:v>26</c:v>
                </c:pt>
                <c:pt idx="17">
                  <c:v>27</c:v>
                </c:pt>
                <c:pt idx="18">
                  <c:v>28</c:v>
                </c:pt>
                <c:pt idx="19">
                  <c:v>29</c:v>
                </c:pt>
                <c:pt idx="20">
                  <c:v>30</c:v>
                </c:pt>
                <c:pt idx="21">
                  <c:v>31</c:v>
                </c:pt>
                <c:pt idx="22">
                  <c:v>32</c:v>
                </c:pt>
                <c:pt idx="23">
                  <c:v>33</c:v>
                </c:pt>
                <c:pt idx="24">
                  <c:v>34</c:v>
                </c:pt>
                <c:pt idx="25">
                  <c:v>35</c:v>
                </c:pt>
                <c:pt idx="26">
                  <c:v>36</c:v>
                </c:pt>
                <c:pt idx="27">
                  <c:v>37</c:v>
                </c:pt>
                <c:pt idx="28">
                  <c:v>38</c:v>
                </c:pt>
                <c:pt idx="29">
                  <c:v>39</c:v>
                </c:pt>
                <c:pt idx="30">
                  <c:v>40</c:v>
                </c:pt>
                <c:pt idx="31">
                  <c:v>41</c:v>
                </c:pt>
                <c:pt idx="32">
                  <c:v>42</c:v>
                </c:pt>
                <c:pt idx="33">
                  <c:v>43</c:v>
                </c:pt>
                <c:pt idx="34">
                  <c:v>44</c:v>
                </c:pt>
                <c:pt idx="35">
                  <c:v>45</c:v>
                </c:pt>
                <c:pt idx="36">
                  <c:v>46</c:v>
                </c:pt>
                <c:pt idx="37">
                  <c:v>47</c:v>
                </c:pt>
                <c:pt idx="38">
                  <c:v>48</c:v>
                </c:pt>
                <c:pt idx="39">
                  <c:v>49</c:v>
                </c:pt>
                <c:pt idx="40">
                  <c:v>50</c:v>
                </c:pt>
                <c:pt idx="41">
                  <c:v>51</c:v>
                </c:pt>
                <c:pt idx="42">
                  <c:v>52</c:v>
                </c:pt>
                <c:pt idx="43">
                  <c:v>53</c:v>
                </c:pt>
                <c:pt idx="44">
                  <c:v>54</c:v>
                </c:pt>
                <c:pt idx="45">
                  <c:v>55</c:v>
                </c:pt>
                <c:pt idx="46">
                  <c:v>56</c:v>
                </c:pt>
                <c:pt idx="47">
                  <c:v>57</c:v>
                </c:pt>
                <c:pt idx="48">
                  <c:v>58</c:v>
                </c:pt>
                <c:pt idx="49">
                  <c:v>59</c:v>
                </c:pt>
                <c:pt idx="50">
                  <c:v>60</c:v>
                </c:pt>
                <c:pt idx="51">
                  <c:v>61</c:v>
                </c:pt>
                <c:pt idx="52">
                  <c:v>62</c:v>
                </c:pt>
                <c:pt idx="53">
                  <c:v>63</c:v>
                </c:pt>
                <c:pt idx="54">
                  <c:v>64</c:v>
                </c:pt>
                <c:pt idx="55">
                  <c:v>65</c:v>
                </c:pt>
                <c:pt idx="56">
                  <c:v>66</c:v>
                </c:pt>
                <c:pt idx="57">
                  <c:v>67</c:v>
                </c:pt>
                <c:pt idx="58">
                  <c:v>68</c:v>
                </c:pt>
                <c:pt idx="59">
                  <c:v>69</c:v>
                </c:pt>
                <c:pt idx="60">
                  <c:v>70</c:v>
                </c:pt>
                <c:pt idx="61">
                  <c:v>71</c:v>
                </c:pt>
              </c:numCache>
            </c:numRef>
          </c:cat>
          <c:val>
            <c:numRef>
              <c:f>Feuil1!$J$5:$J$66</c:f>
              <c:numCache>
                <c:formatCode>General</c:formatCode>
                <c:ptCount val="62"/>
                <c:pt idx="0">
                  <c:v>1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1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1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1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</c:numCache>
            </c:numRef>
          </c:val>
        </c:ser>
        <c:shape val="box"/>
        <c:axId val="140204288"/>
        <c:axId val="140733824"/>
        <c:axId val="0"/>
      </c:bar3DChart>
      <c:catAx>
        <c:axId val="140204288"/>
        <c:scaling>
          <c:orientation val="minMax"/>
        </c:scaling>
        <c:axPos val="b"/>
        <c:numFmt formatCode="General" sourceLinked="1"/>
        <c:tickLblPos val="nextTo"/>
        <c:crossAx val="140733824"/>
        <c:crosses val="autoZero"/>
        <c:auto val="1"/>
        <c:lblAlgn val="ctr"/>
        <c:lblOffset val="100"/>
      </c:catAx>
      <c:valAx>
        <c:axId val="140733824"/>
        <c:scaling>
          <c:orientation val="minMax"/>
        </c:scaling>
        <c:axPos val="l"/>
        <c:majorGridlines/>
        <c:numFmt formatCode="General" sourceLinked="1"/>
        <c:tickLblPos val="nextTo"/>
        <c:crossAx val="140204288"/>
        <c:crosses val="autoZero"/>
        <c:crossBetween val="between"/>
      </c:valAx>
    </c:plotArea>
    <c:plotVisOnly val="1"/>
  </c:chart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</xdr:row>
      <xdr:rowOff>28574</xdr:rowOff>
    </xdr:from>
    <xdr:to>
      <xdr:col>23</xdr:col>
      <xdr:colOff>76201</xdr:colOff>
      <xdr:row>39</xdr:row>
      <xdr:rowOff>142875</xdr:rowOff>
    </xdr:to>
    <xdr:grpSp>
      <xdr:nvGrpSpPr>
        <xdr:cNvPr id="5" name="Groupe 4"/>
        <xdr:cNvGrpSpPr/>
      </xdr:nvGrpSpPr>
      <xdr:grpSpPr>
        <a:xfrm>
          <a:off x="0" y="219074"/>
          <a:ext cx="17602201" cy="7353301"/>
          <a:chOff x="0" y="219074"/>
          <a:chExt cx="17602201" cy="7353301"/>
        </a:xfrm>
      </xdr:grpSpPr>
      <xdr:graphicFrame macro="">
        <xdr:nvGraphicFramePr>
          <xdr:cNvPr id="2" name="Graphique 1"/>
          <xdr:cNvGraphicFramePr/>
        </xdr:nvGraphicFramePr>
        <xdr:xfrm>
          <a:off x="0" y="219074"/>
          <a:ext cx="8782051" cy="3971925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1"/>
          </a:graphicData>
        </a:graphic>
      </xdr:graphicFrame>
      <xdr:graphicFrame macro="">
        <xdr:nvGraphicFramePr>
          <xdr:cNvPr id="3" name="Graphique 2"/>
          <xdr:cNvGraphicFramePr/>
        </xdr:nvGraphicFramePr>
        <xdr:xfrm>
          <a:off x="8782051" y="219075"/>
          <a:ext cx="8820150" cy="3990975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2"/>
          </a:graphicData>
        </a:graphic>
      </xdr:graphicFrame>
      <xdr:graphicFrame macro="">
        <xdr:nvGraphicFramePr>
          <xdr:cNvPr id="4" name="Graphique 3"/>
          <xdr:cNvGraphicFramePr/>
        </xdr:nvGraphicFramePr>
        <xdr:xfrm>
          <a:off x="0" y="4171949"/>
          <a:ext cx="17583150" cy="3400426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3"/>
          </a:graphicData>
        </a:graphic>
      </xdr:graphicFrame>
    </xdr:grp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2:N76"/>
  <sheetViews>
    <sheetView tabSelected="1" workbookViewId="0">
      <selection activeCell="C5" sqref="C5"/>
    </sheetView>
  </sheetViews>
  <sheetFormatPr baseColWidth="10" defaultRowHeight="15"/>
  <cols>
    <col min="1" max="1" width="2.85546875" customWidth="1"/>
    <col min="3" max="3" width="14.85546875" bestFit="1" customWidth="1"/>
    <col min="11" max="11" width="0" hidden="1" customWidth="1"/>
    <col min="13" max="13" width="20" customWidth="1"/>
  </cols>
  <sheetData>
    <row r="2" spans="2:14">
      <c r="C2" s="61">
        <f ca="1">TODAY()</f>
        <v>43168</v>
      </c>
      <c r="I2" s="67" t="s">
        <v>17</v>
      </c>
      <c r="J2" s="68"/>
      <c r="K2" s="68"/>
      <c r="L2" s="68"/>
      <c r="M2" s="69"/>
    </row>
    <row r="3" spans="2:14">
      <c r="B3" t="s">
        <v>11</v>
      </c>
      <c r="F3" t="s">
        <v>19</v>
      </c>
      <c r="G3" t="s">
        <v>18</v>
      </c>
      <c r="I3" s="48"/>
      <c r="J3" s="49"/>
      <c r="K3" s="49"/>
      <c r="L3" s="50" t="s">
        <v>12</v>
      </c>
      <c r="M3" s="51" t="s">
        <v>13</v>
      </c>
    </row>
    <row r="4" spans="2:14" ht="6.75" customHeight="1" thickBot="1">
      <c r="I4" s="52"/>
      <c r="J4" s="53"/>
      <c r="K4" s="53"/>
      <c r="L4" s="53"/>
      <c r="M4" s="54"/>
    </row>
    <row r="5" spans="2:14">
      <c r="B5" s="15">
        <v>10</v>
      </c>
      <c r="C5" s="1" t="str">
        <f>IF($B5=0,"",VLOOKUP(B5,Casiers!$E$23:$M$84,3,FALSE))</f>
        <v>GOURMANDINE</v>
      </c>
      <c r="D5" s="25">
        <f>IF($B5=0,"",VLOOKUP(B5,Casiers!$E$23:$M$84,5,FALSE))</f>
        <v>10</v>
      </c>
      <c r="E5" s="60">
        <f>IF($B5=0,"",VLOOKUP(B5,Casiers!$E$23:$M$84,7,FALSE))</f>
        <v>4.5</v>
      </c>
      <c r="F5" s="66">
        <f ca="1">IF(B5=0,"",$C$2)</f>
        <v>43168</v>
      </c>
      <c r="G5" s="64">
        <v>0.66666666666666663</v>
      </c>
      <c r="H5" s="1"/>
      <c r="I5" s="55" t="str">
        <f>'Produits et prix'!B6</f>
        <v>MONALISA</v>
      </c>
      <c r="J5" s="25">
        <f>'Produits et prix'!C6</f>
        <v>25</v>
      </c>
      <c r="K5" s="7">
        <v>8</v>
      </c>
      <c r="L5" s="27" t="str">
        <f>IF(SUMIFS(Casiers!$M$23:$M$84,Casiers!$G$23:$G$84,'gestion journalière'!I5,Casiers!$I$23:$I$84,'gestion journalière'!J5)=0,"",SUMIFS(Casiers!$M$23:$M$84,Casiers!$G$23:$G$84,'gestion journalière'!I5,Casiers!$I$23:$I$84,'gestion journalière'!J5))</f>
        <v/>
      </c>
      <c r="M5" s="56" t="str">
        <f>IF(L5="","",L5*K5)</f>
        <v/>
      </c>
    </row>
    <row r="6" spans="2:14">
      <c r="B6" s="16"/>
      <c r="C6" s="1" t="str">
        <f>IF($B6=0,"",VLOOKUP(B6,Casiers!$E$23:$M$84,3,FALSE))</f>
        <v/>
      </c>
      <c r="D6" s="25" t="str">
        <f>IF($B6=0,"",VLOOKUP(B6,Casiers!$E$23:$M$84,5,FALSE))</f>
        <v/>
      </c>
      <c r="E6" s="60" t="str">
        <f>IF($B6=0,"",VLOOKUP(B6,Casiers!$E$23:$M$84,7,FALSE))</f>
        <v/>
      </c>
      <c r="F6" s="66" t="str">
        <f t="shared" ref="F6:F69" si="0">IF(B6=0,"",$C$2)</f>
        <v/>
      </c>
      <c r="G6" s="64"/>
      <c r="H6" s="1"/>
      <c r="I6" s="55" t="str">
        <f>'Produits et prix'!B7</f>
        <v>MONALISA</v>
      </c>
      <c r="J6" s="25">
        <f>'Produits et prix'!C7</f>
        <v>10</v>
      </c>
      <c r="K6" s="7">
        <v>3.5</v>
      </c>
      <c r="L6" s="27" t="str">
        <f>IF(SUMIFS(Casiers!$M$23:$M$84,Casiers!$G$23:$G$84,'gestion journalière'!I6,Casiers!$I$23:$I$84,'gestion journalière'!J6)=0,"",SUMIFS(Casiers!$M$23:$M$84,Casiers!$G$23:$G$84,'gestion journalière'!I6,Casiers!$I$23:$I$84,'gestion journalière'!J6))</f>
        <v/>
      </c>
      <c r="M6" s="56" t="str">
        <f t="shared" ref="M6:M29" si="1">IF(L6="","",L6*K6)</f>
        <v/>
      </c>
      <c r="N6" s="62"/>
    </row>
    <row r="7" spans="2:14">
      <c r="B7" s="16"/>
      <c r="C7" s="1" t="str">
        <f>IF($B7=0,"",VLOOKUP(B7,Casiers!$E$23:$M$84,3,FALSE))</f>
        <v/>
      </c>
      <c r="D7" s="25" t="str">
        <f>IF($B7=0,"",VLOOKUP(B7,Casiers!$E$23:$M$84,5,FALSE))</f>
        <v/>
      </c>
      <c r="E7" s="60" t="str">
        <f>IF($B7=0,"",VLOOKUP(B7,Casiers!$E$23:$M$84,7,FALSE))</f>
        <v/>
      </c>
      <c r="F7" s="66" t="str">
        <f t="shared" si="0"/>
        <v/>
      </c>
      <c r="G7" s="64"/>
      <c r="H7" s="1"/>
      <c r="I7" s="55" t="str">
        <f>'Produits et prix'!B8</f>
        <v>MONALISA</v>
      </c>
      <c r="J7" s="25">
        <f>'Produits et prix'!C8</f>
        <v>5</v>
      </c>
      <c r="K7" s="7">
        <v>2</v>
      </c>
      <c r="L7" s="27" t="str">
        <f>IF(SUMIFS(Casiers!$M$23:$M$84,Casiers!$G$23:$G$84,'gestion journalière'!I7,Casiers!$I$23:$I$84,'gestion journalière'!J7)=0,"",SUMIFS(Casiers!$M$23:$M$84,Casiers!$G$23:$G$84,'gestion journalière'!I7,Casiers!$I$23:$I$84,'gestion journalière'!J7))</f>
        <v/>
      </c>
      <c r="M7" s="56" t="str">
        <f t="shared" si="1"/>
        <v/>
      </c>
      <c r="N7" s="62"/>
    </row>
    <row r="8" spans="2:14">
      <c r="B8" s="16"/>
      <c r="C8" s="1" t="str">
        <f>IF($B8=0,"",VLOOKUP(B8,Casiers!$E$23:$M$84,3,FALSE))</f>
        <v/>
      </c>
      <c r="D8" s="25" t="str">
        <f>IF($B8=0,"",VLOOKUP(B8,Casiers!$E$23:$M$84,5,FALSE))</f>
        <v/>
      </c>
      <c r="E8" s="60" t="str">
        <f>IF($B8=0,"",VLOOKUP(B8,Casiers!$E$23:$M$84,7,FALSE))</f>
        <v/>
      </c>
      <c r="F8" s="66" t="str">
        <f t="shared" si="0"/>
        <v/>
      </c>
      <c r="G8" s="64"/>
      <c r="H8" s="1"/>
      <c r="I8" s="55" t="str">
        <f>'Produits et prix'!B9</f>
        <v>EXCELLENCY</v>
      </c>
      <c r="J8" s="25">
        <f>'Produits et prix'!C9</f>
        <v>25</v>
      </c>
      <c r="K8" s="7">
        <v>8</v>
      </c>
      <c r="L8" s="27" t="str">
        <f>IF(SUMIFS(Casiers!$M$23:$M$84,Casiers!$G$23:$G$84,'gestion journalière'!I8,Casiers!$I$23:$I$84,'gestion journalière'!J8)=0,"",SUMIFS(Casiers!$M$23:$M$84,Casiers!$G$23:$G$84,'gestion journalière'!I8,Casiers!$I$23:$I$84,'gestion journalière'!J8))</f>
        <v/>
      </c>
      <c r="M8" s="56" t="str">
        <f t="shared" si="1"/>
        <v/>
      </c>
      <c r="N8" s="62"/>
    </row>
    <row r="9" spans="2:14">
      <c r="B9" s="16"/>
      <c r="C9" s="1" t="str">
        <f>IF($B9=0,"",VLOOKUP(B9,Casiers!$E$23:$M$84,3,FALSE))</f>
        <v/>
      </c>
      <c r="D9" s="25" t="str">
        <f>IF($B9=0,"",VLOOKUP(B9,Casiers!$E$23:$M$84,5,FALSE))</f>
        <v/>
      </c>
      <c r="E9" s="60" t="str">
        <f>IF($B9=0,"",VLOOKUP(B9,Casiers!$E$23:$M$84,7,FALSE))</f>
        <v/>
      </c>
      <c r="F9" s="66" t="str">
        <f t="shared" si="0"/>
        <v/>
      </c>
      <c r="G9" s="64"/>
      <c r="H9" s="1"/>
      <c r="I9" s="55" t="str">
        <f>'Produits et prix'!B10</f>
        <v>EXCELLENCY</v>
      </c>
      <c r="J9" s="25">
        <f>'Produits et prix'!C10</f>
        <v>10</v>
      </c>
      <c r="K9" s="7">
        <v>3.5</v>
      </c>
      <c r="L9" s="27" t="str">
        <f>IF(SUMIFS(Casiers!$M$23:$M$84,Casiers!$G$23:$G$84,'gestion journalière'!I9,Casiers!$I$23:$I$84,'gestion journalière'!J9)=0,"",SUMIFS(Casiers!$M$23:$M$84,Casiers!$G$23:$G$84,'gestion journalière'!I9,Casiers!$I$23:$I$84,'gestion journalière'!J9))</f>
        <v/>
      </c>
      <c r="M9" s="56" t="str">
        <f t="shared" si="1"/>
        <v/>
      </c>
      <c r="N9" s="62"/>
    </row>
    <row r="10" spans="2:14">
      <c r="B10" s="16"/>
      <c r="C10" s="1" t="str">
        <f>IF($B10=0,"",VLOOKUP(B10,Casiers!$E$23:$M$84,3,FALSE))</f>
        <v/>
      </c>
      <c r="D10" s="25" t="str">
        <f>IF($B10=0,"",VLOOKUP(B10,Casiers!$E$23:$M$84,5,FALSE))</f>
        <v/>
      </c>
      <c r="E10" s="60" t="str">
        <f>IF($B10=0,"",VLOOKUP(B10,Casiers!$E$23:$M$84,7,FALSE))</f>
        <v/>
      </c>
      <c r="F10" s="66" t="str">
        <f t="shared" si="0"/>
        <v/>
      </c>
      <c r="G10" s="64"/>
      <c r="H10" s="1"/>
      <c r="I10" s="55" t="str">
        <f>'Produits et prix'!B11</f>
        <v>EXCELLENCY</v>
      </c>
      <c r="J10" s="25">
        <f>'Produits et prix'!C11</f>
        <v>5</v>
      </c>
      <c r="K10" s="7">
        <v>2</v>
      </c>
      <c r="L10" s="27" t="str">
        <f>IF(SUMIFS(Casiers!$M$23:$M$84,Casiers!$G$23:$G$84,'gestion journalière'!I10,Casiers!$I$23:$I$84,'gestion journalière'!J10)=0,"",SUMIFS(Casiers!$M$23:$M$84,Casiers!$G$23:$G$84,'gestion journalière'!I10,Casiers!$I$23:$I$84,'gestion journalière'!J10))</f>
        <v/>
      </c>
      <c r="M10" s="56" t="str">
        <f t="shared" si="1"/>
        <v/>
      </c>
      <c r="N10" s="62"/>
    </row>
    <row r="11" spans="2:14">
      <c r="B11" s="16"/>
      <c r="C11" s="1" t="str">
        <f>IF($B11=0,"",VLOOKUP(B11,Casiers!$E$23:$M$84,3,FALSE))</f>
        <v/>
      </c>
      <c r="D11" s="25" t="str">
        <f>IF($B11=0,"",VLOOKUP(B11,Casiers!$E$23:$M$84,5,FALSE))</f>
        <v/>
      </c>
      <c r="E11" s="60" t="str">
        <f>IF($B11=0,"",VLOOKUP(B11,Casiers!$E$23:$M$84,7,FALSE))</f>
        <v/>
      </c>
      <c r="F11" s="66" t="str">
        <f t="shared" si="0"/>
        <v/>
      </c>
      <c r="G11" s="64"/>
      <c r="H11" s="1"/>
      <c r="I11" s="55" t="str">
        <f>'Produits et prix'!B12</f>
        <v>GOURMANDINE</v>
      </c>
      <c r="J11" s="25">
        <f>'Produits et prix'!C12</f>
        <v>25</v>
      </c>
      <c r="K11" s="7">
        <v>10</v>
      </c>
      <c r="L11" s="27" t="str">
        <f>IF(SUMIFS(Casiers!$M$23:$M$84,Casiers!$G$23:$G$84,'gestion journalière'!I11,Casiers!$I$23:$I$84,'gestion journalière'!J11)=0,"",SUMIFS(Casiers!$M$23:$M$84,Casiers!$G$23:$G$84,'gestion journalière'!I11,Casiers!$I$23:$I$84,'gestion journalière'!J11))</f>
        <v/>
      </c>
      <c r="M11" s="56" t="str">
        <f t="shared" si="1"/>
        <v/>
      </c>
      <c r="N11" s="62"/>
    </row>
    <row r="12" spans="2:14">
      <c r="B12" s="16"/>
      <c r="C12" s="1" t="str">
        <f>IF($B12=0,"",VLOOKUP(B12,Casiers!$E$23:$M$84,3,FALSE))</f>
        <v/>
      </c>
      <c r="D12" s="25" t="str">
        <f>IF($B12=0,"",VLOOKUP(B12,Casiers!$E$23:$M$84,5,FALSE))</f>
        <v/>
      </c>
      <c r="E12" s="60" t="str">
        <f>IF($B12=0,"",VLOOKUP(B12,Casiers!$E$23:$M$84,7,FALSE))</f>
        <v/>
      </c>
      <c r="F12" s="66" t="str">
        <f t="shared" si="0"/>
        <v/>
      </c>
      <c r="G12" s="64"/>
      <c r="H12" s="1"/>
      <c r="I12" s="55" t="str">
        <f>'Produits et prix'!B13</f>
        <v>GOURMANDINE</v>
      </c>
      <c r="J12" s="25">
        <f>'Produits et prix'!C13</f>
        <v>10</v>
      </c>
      <c r="K12" s="7">
        <v>4.5</v>
      </c>
      <c r="L12" s="27">
        <f>IF(SUMIFS(Casiers!$M$23:$M$84,Casiers!$G$23:$G$84,'gestion journalière'!I12,Casiers!$I$23:$I$84,'gestion journalière'!J12)=0,"",SUMIFS(Casiers!$M$23:$M$84,Casiers!$G$23:$G$84,'gestion journalière'!I12,Casiers!$I$23:$I$84,'gestion journalière'!J12))</f>
        <v>1</v>
      </c>
      <c r="M12" s="56">
        <f t="shared" si="1"/>
        <v>4.5</v>
      </c>
      <c r="N12" s="62"/>
    </row>
    <row r="13" spans="2:14">
      <c r="B13" s="16"/>
      <c r="C13" s="1" t="str">
        <f>IF($B13=0,"",VLOOKUP(B13,Casiers!$E$23:$M$84,3,FALSE))</f>
        <v/>
      </c>
      <c r="D13" s="25" t="str">
        <f>IF($B13=0,"",VLOOKUP(B13,Casiers!$E$23:$M$84,5,FALSE))</f>
        <v/>
      </c>
      <c r="E13" s="60" t="str">
        <f>IF($B13=0,"",VLOOKUP(B13,Casiers!$E$23:$M$84,7,FALSE))</f>
        <v/>
      </c>
      <c r="F13" s="66" t="str">
        <f t="shared" si="0"/>
        <v/>
      </c>
      <c r="G13" s="64"/>
      <c r="H13" s="1"/>
      <c r="I13" s="55" t="str">
        <f>'Produits et prix'!B14</f>
        <v>GOURMANDINE</v>
      </c>
      <c r="J13" s="25">
        <f>'Produits et prix'!C14</f>
        <v>5</v>
      </c>
      <c r="K13" s="7">
        <v>2.5</v>
      </c>
      <c r="L13" s="27" t="str">
        <f>IF(SUMIFS(Casiers!$M$23:$M$84,Casiers!$G$23:$G$84,'gestion journalière'!I13,Casiers!$I$23:$I$84,'gestion journalière'!J13)=0,"",SUMIFS(Casiers!$M$23:$M$84,Casiers!$G$23:$G$84,'gestion journalière'!I13,Casiers!$I$23:$I$84,'gestion journalière'!J13))</f>
        <v/>
      </c>
      <c r="M13" s="56" t="str">
        <f t="shared" si="1"/>
        <v/>
      </c>
      <c r="N13" s="62"/>
    </row>
    <row r="14" spans="2:14">
      <c r="B14" s="16"/>
      <c r="C14" s="1" t="str">
        <f>IF($B14=0,"",VLOOKUP(B14,Casiers!$E$23:$M$84,3,FALSE))</f>
        <v/>
      </c>
      <c r="D14" s="25" t="str">
        <f>IF($B14=0,"",VLOOKUP(B14,Casiers!$E$23:$M$84,5,FALSE))</f>
        <v/>
      </c>
      <c r="E14" s="60" t="str">
        <f>IF($B14=0,"",VLOOKUP(B14,Casiers!$E$23:$M$84,7,FALSE))</f>
        <v/>
      </c>
      <c r="F14" s="66" t="str">
        <f t="shared" si="0"/>
        <v/>
      </c>
      <c r="G14" s="64"/>
      <c r="H14" s="1"/>
      <c r="I14" s="55" t="str">
        <f>'Produits et prix'!B15</f>
        <v>OIGNON</v>
      </c>
      <c r="J14" s="25">
        <f>'Produits et prix'!C15</f>
        <v>10</v>
      </c>
      <c r="K14" s="7">
        <v>4.5</v>
      </c>
      <c r="L14" s="27" t="str">
        <f>IF(SUMIFS(Casiers!$M$23:$M$84,Casiers!$G$23:$G$84,'gestion journalière'!I14,Casiers!$I$23:$I$84,'gestion journalière'!J14)=0,"",SUMIFS(Casiers!$M$23:$M$84,Casiers!$G$23:$G$84,'gestion journalière'!I14,Casiers!$I$23:$I$84,'gestion journalière'!J14))</f>
        <v/>
      </c>
      <c r="M14" s="56" t="str">
        <f t="shared" si="1"/>
        <v/>
      </c>
    </row>
    <row r="15" spans="2:14">
      <c r="B15" s="16"/>
      <c r="C15" s="1" t="str">
        <f>IF($B15=0,"",VLOOKUP(B15,Casiers!$E$23:$M$84,3,FALSE))</f>
        <v/>
      </c>
      <c r="D15" s="25" t="str">
        <f>IF($B15=0,"",VLOOKUP(B15,Casiers!$E$23:$M$84,5,FALSE))</f>
        <v/>
      </c>
      <c r="E15" s="60" t="str">
        <f>IF($B15=0,"",VLOOKUP(B15,Casiers!$E$23:$M$84,7,FALSE))</f>
        <v/>
      </c>
      <c r="F15" s="66" t="str">
        <f t="shared" si="0"/>
        <v/>
      </c>
      <c r="G15" s="64"/>
      <c r="H15" s="1"/>
      <c r="I15" s="55" t="str">
        <f>'Produits et prix'!B16</f>
        <v>OIGNON</v>
      </c>
      <c r="J15" s="25">
        <f>'Produits et prix'!C16</f>
        <v>5</v>
      </c>
      <c r="K15" s="7">
        <v>2.5</v>
      </c>
      <c r="L15" s="27" t="str">
        <f>IF(SUMIFS(Casiers!$M$23:$M$84,Casiers!$G$23:$G$84,'gestion journalière'!I15,Casiers!$I$23:$I$84,'gestion journalière'!J15)=0,"",SUMIFS(Casiers!$M$23:$M$84,Casiers!$G$23:$G$84,'gestion journalière'!I15,Casiers!$I$23:$I$84,'gestion journalière'!J15))</f>
        <v/>
      </c>
      <c r="M15" s="56" t="str">
        <f t="shared" si="1"/>
        <v/>
      </c>
    </row>
    <row r="16" spans="2:14">
      <c r="B16" s="16"/>
      <c r="C16" s="1" t="str">
        <f>IF($B16=0,"",VLOOKUP(B16,Casiers!$E$23:$M$84,3,FALSE))</f>
        <v/>
      </c>
      <c r="D16" s="25" t="str">
        <f>IF($B16=0,"",VLOOKUP(B16,Casiers!$E$23:$M$84,5,FALSE))</f>
        <v/>
      </c>
      <c r="E16" s="60" t="str">
        <f>IF($B16=0,"",VLOOKUP(B16,Casiers!$E$23:$M$84,7,FALSE))</f>
        <v/>
      </c>
      <c r="F16" s="66" t="str">
        <f t="shared" si="0"/>
        <v/>
      </c>
      <c r="G16" s="64"/>
      <c r="H16" s="1"/>
      <c r="I16" s="55" t="str">
        <f>'Produits et prix'!B17</f>
        <v>ECHALOTTE</v>
      </c>
      <c r="J16" s="25">
        <f>'Produits et prix'!C17</f>
        <v>5</v>
      </c>
      <c r="K16" s="7">
        <v>15</v>
      </c>
      <c r="L16" s="27" t="str">
        <f>IF(SUMIFS(Casiers!$M$23:$M$84,Casiers!$G$23:$G$84,'gestion journalière'!I16,Casiers!$I$23:$I$84,'gestion journalière'!J16)=0,"",SUMIFS(Casiers!$M$23:$M$84,Casiers!$G$23:$G$84,'gestion journalière'!I16,Casiers!$I$23:$I$84,'gestion journalière'!J16))</f>
        <v/>
      </c>
      <c r="M16" s="56" t="str">
        <f t="shared" si="1"/>
        <v/>
      </c>
    </row>
    <row r="17" spans="2:13">
      <c r="B17" s="16"/>
      <c r="C17" s="1" t="str">
        <f>IF($B17=0,"",VLOOKUP(B17,Casiers!$E$23:$M$84,3,FALSE))</f>
        <v/>
      </c>
      <c r="D17" s="25" t="str">
        <f>IF($B17=0,"",VLOOKUP(B17,Casiers!$E$23:$M$84,5,FALSE))</f>
        <v/>
      </c>
      <c r="E17" s="60" t="str">
        <f>IF($B17=0,"",VLOOKUP(B17,Casiers!$E$23:$M$84,7,FALSE))</f>
        <v/>
      </c>
      <c r="F17" s="66" t="str">
        <f t="shared" si="0"/>
        <v/>
      </c>
      <c r="G17" s="64"/>
      <c r="H17" s="1"/>
      <c r="I17" s="55" t="str">
        <f>'Produits et prix'!B18</f>
        <v>ECHALOTTE</v>
      </c>
      <c r="J17" s="25">
        <f>'Produits et prix'!C18</f>
        <v>2.5</v>
      </c>
      <c r="K17" s="7">
        <v>8.5</v>
      </c>
      <c r="L17" s="27" t="str">
        <f>IF(SUMIFS(Casiers!$M$23:$M$84,Casiers!$G$23:$G$84,'gestion journalière'!I17,Casiers!$I$23:$I$84,'gestion journalière'!J17)=0,"",SUMIFS(Casiers!$M$23:$M$84,Casiers!$G$23:$G$84,'gestion journalière'!I17,Casiers!$I$23:$I$84,'gestion journalière'!J17))</f>
        <v/>
      </c>
      <c r="M17" s="56" t="str">
        <f t="shared" si="1"/>
        <v/>
      </c>
    </row>
    <row r="18" spans="2:13">
      <c r="B18" s="16"/>
      <c r="C18" s="1" t="str">
        <f>IF($B18=0,"",VLOOKUP(B18,Casiers!$E$23:$M$84,3,FALSE))</f>
        <v/>
      </c>
      <c r="D18" s="25" t="str">
        <f>IF($B18=0,"",VLOOKUP(B18,Casiers!$E$23:$M$84,5,FALSE))</f>
        <v/>
      </c>
      <c r="E18" s="60" t="str">
        <f>IF($B18=0,"",VLOOKUP(B18,Casiers!$E$23:$M$84,7,FALSE))</f>
        <v/>
      </c>
      <c r="F18" s="66" t="str">
        <f t="shared" si="0"/>
        <v/>
      </c>
      <c r="G18" s="64"/>
      <c r="H18" s="1"/>
      <c r="I18" s="55">
        <f>'Produits et prix'!B19</f>
        <v>0</v>
      </c>
      <c r="J18" s="25">
        <f>'Produits et prix'!C19</f>
        <v>0</v>
      </c>
      <c r="K18" s="1"/>
      <c r="L18" s="1"/>
      <c r="M18" s="56" t="str">
        <f t="shared" si="1"/>
        <v/>
      </c>
    </row>
    <row r="19" spans="2:13">
      <c r="B19" s="16"/>
      <c r="C19" s="1" t="str">
        <f>IF($B19=0,"",VLOOKUP(B19,Casiers!$E$23:$M$84,3,FALSE))</f>
        <v/>
      </c>
      <c r="D19" s="25" t="str">
        <f>IF($B19=0,"",VLOOKUP(B19,Casiers!$E$23:$M$84,5,FALSE))</f>
        <v/>
      </c>
      <c r="E19" s="60" t="str">
        <f>IF($B19=0,"",VLOOKUP(B19,Casiers!$E$23:$M$84,7,FALSE))</f>
        <v/>
      </c>
      <c r="F19" s="66" t="str">
        <f t="shared" si="0"/>
        <v/>
      </c>
      <c r="G19" s="64"/>
      <c r="H19" s="1"/>
      <c r="I19" s="55">
        <f>'Produits et prix'!B20</f>
        <v>0</v>
      </c>
      <c r="J19" s="25">
        <f>'Produits et prix'!C20</f>
        <v>0</v>
      </c>
      <c r="K19" s="1"/>
      <c r="L19" s="1"/>
      <c r="M19" s="56" t="str">
        <f t="shared" si="1"/>
        <v/>
      </c>
    </row>
    <row r="20" spans="2:13">
      <c r="B20" s="16"/>
      <c r="C20" s="1" t="str">
        <f>IF($B20=0,"",VLOOKUP(B20,Casiers!$E$23:$M$84,3,FALSE))</f>
        <v/>
      </c>
      <c r="D20" s="25" t="str">
        <f>IF($B20=0,"",VLOOKUP(B20,Casiers!$E$23:$M$84,5,FALSE))</f>
        <v/>
      </c>
      <c r="E20" s="60" t="str">
        <f>IF($B20=0,"",VLOOKUP(B20,Casiers!$E$23:$M$84,7,FALSE))</f>
        <v/>
      </c>
      <c r="F20" s="66" t="str">
        <f t="shared" si="0"/>
        <v/>
      </c>
      <c r="G20" s="64"/>
      <c r="H20" s="1"/>
      <c r="I20" s="55">
        <f>'Produits et prix'!B21</f>
        <v>0</v>
      </c>
      <c r="J20" s="25">
        <f>'Produits et prix'!C21</f>
        <v>0</v>
      </c>
      <c r="K20" s="1"/>
      <c r="L20" s="1"/>
      <c r="M20" s="56" t="str">
        <f t="shared" si="1"/>
        <v/>
      </c>
    </row>
    <row r="21" spans="2:13">
      <c r="B21" s="16"/>
      <c r="C21" s="1" t="str">
        <f>IF($B21=0,"",VLOOKUP(B21,Casiers!$E$23:$M$84,3,FALSE))</f>
        <v/>
      </c>
      <c r="D21" s="25" t="str">
        <f>IF($B21=0,"",VLOOKUP(B21,Casiers!$E$23:$M$84,5,FALSE))</f>
        <v/>
      </c>
      <c r="E21" s="60" t="str">
        <f>IF($B21=0,"",VLOOKUP(B21,Casiers!$E$23:$M$84,7,FALSE))</f>
        <v/>
      </c>
      <c r="F21" s="66" t="str">
        <f t="shared" si="0"/>
        <v/>
      </c>
      <c r="G21" s="64"/>
      <c r="H21" s="1"/>
      <c r="I21" s="55">
        <f>'Produits et prix'!B22</f>
        <v>0</v>
      </c>
      <c r="J21" s="25">
        <f>'Produits et prix'!C22</f>
        <v>0</v>
      </c>
      <c r="K21" s="1"/>
      <c r="L21" s="1"/>
      <c r="M21" s="56" t="str">
        <f t="shared" si="1"/>
        <v/>
      </c>
    </row>
    <row r="22" spans="2:13">
      <c r="B22" s="16"/>
      <c r="C22" s="1" t="str">
        <f>IF($B22=0,"",VLOOKUP(B22,Casiers!$E$23:$M$84,3,FALSE))</f>
        <v/>
      </c>
      <c r="D22" s="25" t="str">
        <f>IF($B22=0,"",VLOOKUP(B22,Casiers!$E$23:$M$84,5,FALSE))</f>
        <v/>
      </c>
      <c r="E22" s="60" t="str">
        <f>IF($B22=0,"",VLOOKUP(B22,Casiers!$E$23:$M$84,7,FALSE))</f>
        <v/>
      </c>
      <c r="F22" s="66" t="str">
        <f t="shared" si="0"/>
        <v/>
      </c>
      <c r="G22" s="64"/>
      <c r="H22" s="1"/>
      <c r="I22" s="55">
        <f>'Produits et prix'!B23</f>
        <v>0</v>
      </c>
      <c r="J22" s="25">
        <f>'Produits et prix'!C23</f>
        <v>0</v>
      </c>
      <c r="K22" s="1"/>
      <c r="L22" s="1"/>
      <c r="M22" s="56" t="str">
        <f t="shared" si="1"/>
        <v/>
      </c>
    </row>
    <row r="23" spans="2:13">
      <c r="B23" s="16"/>
      <c r="C23" s="1" t="str">
        <f>IF($B23=0,"",VLOOKUP(B23,Casiers!$E$23:$M$84,3,FALSE))</f>
        <v/>
      </c>
      <c r="D23" s="25" t="str">
        <f>IF($B23=0,"",VLOOKUP(B23,Casiers!$E$23:$M$84,5,FALSE))</f>
        <v/>
      </c>
      <c r="E23" s="60" t="str">
        <f>IF($B23=0,"",VLOOKUP(B23,Casiers!$E$23:$M$84,7,FALSE))</f>
        <v/>
      </c>
      <c r="F23" s="66" t="str">
        <f t="shared" si="0"/>
        <v/>
      </c>
      <c r="G23" s="64"/>
      <c r="H23" s="1"/>
      <c r="I23" s="55">
        <f>'Produits et prix'!B24</f>
        <v>0</v>
      </c>
      <c r="J23" s="25">
        <f>'Produits et prix'!C24</f>
        <v>0</v>
      </c>
      <c r="K23" s="1"/>
      <c r="L23" s="1"/>
      <c r="M23" s="56" t="str">
        <f t="shared" si="1"/>
        <v/>
      </c>
    </row>
    <row r="24" spans="2:13">
      <c r="B24" s="16"/>
      <c r="C24" s="1" t="str">
        <f>IF($B24=0,"",VLOOKUP(B24,Casiers!$E$23:$M$84,3,FALSE))</f>
        <v/>
      </c>
      <c r="D24" s="25" t="str">
        <f>IF($B24=0,"",VLOOKUP(B24,Casiers!$E$23:$M$84,5,FALSE))</f>
        <v/>
      </c>
      <c r="E24" s="60" t="str">
        <f>IF($B24=0,"",VLOOKUP(B24,Casiers!$E$23:$M$84,7,FALSE))</f>
        <v/>
      </c>
      <c r="F24" s="66" t="str">
        <f t="shared" si="0"/>
        <v/>
      </c>
      <c r="G24" s="64"/>
      <c r="H24" s="1"/>
      <c r="I24" s="55">
        <f>'Produits et prix'!B25</f>
        <v>0</v>
      </c>
      <c r="J24" s="25">
        <f>'Produits et prix'!C25</f>
        <v>0</v>
      </c>
      <c r="K24" s="1"/>
      <c r="L24" s="1"/>
      <c r="M24" s="56" t="str">
        <f t="shared" si="1"/>
        <v/>
      </c>
    </row>
    <row r="25" spans="2:13">
      <c r="B25" s="16"/>
      <c r="C25" s="1" t="str">
        <f>IF($B25=0,"",VLOOKUP(B25,Casiers!$E$23:$M$84,3,FALSE))</f>
        <v/>
      </c>
      <c r="D25" s="25" t="str">
        <f>IF($B25=0,"",VLOOKUP(B25,Casiers!$E$23:$M$84,5,FALSE))</f>
        <v/>
      </c>
      <c r="E25" s="60" t="str">
        <f>IF($B25=0,"",VLOOKUP(B25,Casiers!$E$23:$M$84,7,FALSE))</f>
        <v/>
      </c>
      <c r="F25" s="66" t="str">
        <f t="shared" si="0"/>
        <v/>
      </c>
      <c r="G25" s="64"/>
      <c r="H25" s="1"/>
      <c r="I25" s="55">
        <f>'Produits et prix'!B26</f>
        <v>0</v>
      </c>
      <c r="J25" s="25">
        <f>'Produits et prix'!C26</f>
        <v>0</v>
      </c>
      <c r="K25" s="1"/>
      <c r="L25" s="1"/>
      <c r="M25" s="56" t="str">
        <f t="shared" si="1"/>
        <v/>
      </c>
    </row>
    <row r="26" spans="2:13">
      <c r="B26" s="16"/>
      <c r="C26" s="1" t="str">
        <f>IF($B26=0,"",VLOOKUP(B26,Casiers!$E$23:$M$84,3,FALSE))</f>
        <v/>
      </c>
      <c r="D26" s="25" t="str">
        <f>IF($B26=0,"",VLOOKUP(B26,Casiers!$E$23:$M$84,5,FALSE))</f>
        <v/>
      </c>
      <c r="E26" s="60" t="str">
        <f>IF($B26=0,"",VLOOKUP(B26,Casiers!$E$23:$M$84,7,FALSE))</f>
        <v/>
      </c>
      <c r="F26" s="66" t="str">
        <f t="shared" si="0"/>
        <v/>
      </c>
      <c r="G26" s="64"/>
      <c r="H26" s="1"/>
      <c r="I26" s="55">
        <f>'Produits et prix'!B27</f>
        <v>0</v>
      </c>
      <c r="J26" s="25">
        <f>'Produits et prix'!C27</f>
        <v>0</v>
      </c>
      <c r="K26" s="1"/>
      <c r="L26" s="1"/>
      <c r="M26" s="56" t="str">
        <f t="shared" si="1"/>
        <v/>
      </c>
    </row>
    <row r="27" spans="2:13">
      <c r="B27" s="16"/>
      <c r="C27" s="1" t="str">
        <f>IF($B27=0,"",VLOOKUP(B27,Casiers!$E$23:$M$84,3,FALSE))</f>
        <v/>
      </c>
      <c r="D27" s="25" t="str">
        <f>IF($B27=0,"",VLOOKUP(B27,Casiers!$E$23:$M$84,5,FALSE))</f>
        <v/>
      </c>
      <c r="E27" s="60" t="str">
        <f>IF($B27=0,"",VLOOKUP(B27,Casiers!$E$23:$M$84,7,FALSE))</f>
        <v/>
      </c>
      <c r="F27" s="66" t="str">
        <f t="shared" si="0"/>
        <v/>
      </c>
      <c r="G27" s="64"/>
      <c r="H27" s="1"/>
      <c r="I27" s="55">
        <f>'Produits et prix'!B28</f>
        <v>0</v>
      </c>
      <c r="J27" s="25">
        <f>'Produits et prix'!C28</f>
        <v>0</v>
      </c>
      <c r="K27" s="1"/>
      <c r="L27" s="1"/>
      <c r="M27" s="56" t="str">
        <f t="shared" si="1"/>
        <v/>
      </c>
    </row>
    <row r="28" spans="2:13">
      <c r="B28" s="16"/>
      <c r="C28" s="1" t="str">
        <f>IF($B28=0,"",VLOOKUP(B28,Casiers!$E$23:$M$84,3,FALSE))</f>
        <v/>
      </c>
      <c r="D28" s="25" t="str">
        <f>IF($B28=0,"",VLOOKUP(B28,Casiers!$E$23:$M$84,5,FALSE))</f>
        <v/>
      </c>
      <c r="E28" s="60" t="str">
        <f>IF($B28=0,"",VLOOKUP(B28,Casiers!$E$23:$M$84,7,FALSE))</f>
        <v/>
      </c>
      <c r="F28" s="66" t="str">
        <f t="shared" si="0"/>
        <v/>
      </c>
      <c r="G28" s="64"/>
      <c r="H28" s="1"/>
      <c r="I28" s="55">
        <f>'Produits et prix'!B29</f>
        <v>0</v>
      </c>
      <c r="J28" s="25">
        <f>'Produits et prix'!C29</f>
        <v>0</v>
      </c>
      <c r="K28" s="1"/>
      <c r="L28" s="1"/>
      <c r="M28" s="56" t="str">
        <f t="shared" si="1"/>
        <v/>
      </c>
    </row>
    <row r="29" spans="2:13">
      <c r="B29" s="16"/>
      <c r="C29" s="1" t="str">
        <f>IF($B29=0,"",VLOOKUP(B29,Casiers!$E$23:$M$84,3,FALSE))</f>
        <v/>
      </c>
      <c r="D29" s="25" t="str">
        <f>IF($B29=0,"",VLOOKUP(B29,Casiers!$E$23:$M$84,5,FALSE))</f>
        <v/>
      </c>
      <c r="E29" s="60" t="str">
        <f>IF($B29=0,"",VLOOKUP(B29,Casiers!$E$23:$M$84,7,FALSE))</f>
        <v/>
      </c>
      <c r="F29" s="66" t="str">
        <f t="shared" si="0"/>
        <v/>
      </c>
      <c r="G29" s="64"/>
      <c r="H29" s="1"/>
      <c r="I29" s="55">
        <f>'Produits et prix'!B30</f>
        <v>0</v>
      </c>
      <c r="J29" s="25">
        <f>'Produits et prix'!C30</f>
        <v>0</v>
      </c>
      <c r="K29" s="1"/>
      <c r="L29" s="1"/>
      <c r="M29" s="56" t="str">
        <f t="shared" si="1"/>
        <v/>
      </c>
    </row>
    <row r="30" spans="2:13">
      <c r="B30" s="16"/>
      <c r="C30" s="1" t="str">
        <f>IF($B30=0,"",VLOOKUP(B30,Casiers!$E$23:$M$84,3,FALSE))</f>
        <v/>
      </c>
      <c r="D30" s="25" t="str">
        <f>IF($B30=0,"",VLOOKUP(B30,Casiers!$E$23:$M$84,5,FALSE))</f>
        <v/>
      </c>
      <c r="E30" s="60" t="str">
        <f>IF($B30=0,"",VLOOKUP(B30,Casiers!$E$23:$M$84,7,FALSE))</f>
        <v/>
      </c>
      <c r="F30" s="66" t="str">
        <f t="shared" si="0"/>
        <v/>
      </c>
      <c r="G30" s="65"/>
      <c r="I30" s="57"/>
      <c r="J30" s="58"/>
      <c r="K30" s="58"/>
      <c r="L30" s="58"/>
      <c r="M30" s="59"/>
    </row>
    <row r="31" spans="2:13" ht="21">
      <c r="B31" s="16"/>
      <c r="C31" s="1" t="str">
        <f>IF($B31=0,"",VLOOKUP(B31,Casiers!$E$23:$M$84,3,FALSE))</f>
        <v/>
      </c>
      <c r="D31" s="25" t="str">
        <f>IF($B31=0,"",VLOOKUP(B31,Casiers!$E$23:$M$84,5,FALSE))</f>
        <v/>
      </c>
      <c r="E31" s="60" t="str">
        <f>IF($B31=0,"",VLOOKUP(B31,Casiers!$E$23:$M$84,7,FALSE))</f>
        <v/>
      </c>
      <c r="F31" s="66" t="str">
        <f t="shared" si="0"/>
        <v/>
      </c>
      <c r="G31" s="65"/>
      <c r="M31" s="46">
        <f>SUM(M5:M29)</f>
        <v>4.5</v>
      </c>
    </row>
    <row r="32" spans="2:13">
      <c r="B32" s="16"/>
      <c r="C32" s="1" t="str">
        <f>IF($B32=0,"",VLOOKUP(B32,Casiers!$E$23:$M$84,3,FALSE))</f>
        <v/>
      </c>
      <c r="D32" s="25" t="str">
        <f>IF($B32=0,"",VLOOKUP(B32,Casiers!$E$23:$M$84,5,FALSE))</f>
        <v/>
      </c>
      <c r="E32" s="60" t="str">
        <f>IF($B32=0,"",VLOOKUP(B32,Casiers!$E$23:$M$84,7,FALSE))</f>
        <v/>
      </c>
      <c r="F32" s="66" t="str">
        <f t="shared" si="0"/>
        <v/>
      </c>
      <c r="G32" s="65"/>
    </row>
    <row r="33" spans="2:7">
      <c r="B33" s="16"/>
      <c r="C33" s="1" t="str">
        <f>IF($B33=0,"",VLOOKUP(B33,Casiers!$E$23:$M$84,3,FALSE))</f>
        <v/>
      </c>
      <c r="D33" s="25" t="str">
        <f>IF($B33=0,"",VLOOKUP(B33,Casiers!$E$23:$M$84,5,FALSE))</f>
        <v/>
      </c>
      <c r="E33" s="60" t="str">
        <f>IF($B33=0,"",VLOOKUP(B33,Casiers!$E$23:$M$84,7,FALSE))</f>
        <v/>
      </c>
      <c r="F33" s="66" t="str">
        <f t="shared" si="0"/>
        <v/>
      </c>
      <c r="G33" s="65"/>
    </row>
    <row r="34" spans="2:7">
      <c r="B34" s="16"/>
      <c r="C34" s="1" t="str">
        <f>IF($B34=0,"",VLOOKUP(B34,Casiers!$E$23:$M$84,3,FALSE))</f>
        <v/>
      </c>
      <c r="D34" s="25" t="str">
        <f>IF($B34=0,"",VLOOKUP(B34,Casiers!$E$23:$M$84,5,FALSE))</f>
        <v/>
      </c>
      <c r="E34" s="60" t="str">
        <f>IF($B34=0,"",VLOOKUP(B34,Casiers!$E$23:$M$84,7,FALSE))</f>
        <v/>
      </c>
      <c r="F34" s="66" t="str">
        <f t="shared" si="0"/>
        <v/>
      </c>
      <c r="G34" s="65"/>
    </row>
    <row r="35" spans="2:7">
      <c r="B35" s="16"/>
      <c r="C35" s="1" t="str">
        <f>IF($B35=0,"",VLOOKUP(B35,Casiers!$E$23:$M$84,3,FALSE))</f>
        <v/>
      </c>
      <c r="D35" s="25" t="str">
        <f>IF($B35=0,"",VLOOKUP(B35,Casiers!$E$23:$M$84,5,FALSE))</f>
        <v/>
      </c>
      <c r="E35" s="60" t="str">
        <f>IF($B35=0,"",VLOOKUP(B35,Casiers!$E$23:$M$84,7,FALSE))</f>
        <v/>
      </c>
      <c r="F35" s="66" t="str">
        <f t="shared" si="0"/>
        <v/>
      </c>
      <c r="G35" s="65"/>
    </row>
    <row r="36" spans="2:7">
      <c r="B36" s="16"/>
      <c r="C36" s="1" t="str">
        <f>IF($B36=0,"",VLOOKUP(B36,Casiers!$E$23:$M$84,3,FALSE))</f>
        <v/>
      </c>
      <c r="D36" s="25" t="str">
        <f>IF($B36=0,"",VLOOKUP(B36,Casiers!$E$23:$M$84,5,FALSE))</f>
        <v/>
      </c>
      <c r="E36" s="60" t="str">
        <f>IF($B36=0,"",VLOOKUP(B36,Casiers!$E$23:$M$84,7,FALSE))</f>
        <v/>
      </c>
      <c r="F36" s="66" t="str">
        <f t="shared" si="0"/>
        <v/>
      </c>
      <c r="G36" s="65"/>
    </row>
    <row r="37" spans="2:7">
      <c r="B37" s="16"/>
      <c r="C37" s="1" t="str">
        <f>IF($B37=0,"",VLOOKUP(B37,Casiers!$E$23:$M$84,3,FALSE))</f>
        <v/>
      </c>
      <c r="D37" s="25" t="str">
        <f>IF($B37=0,"",VLOOKUP(B37,Casiers!$E$23:$M$84,5,FALSE))</f>
        <v/>
      </c>
      <c r="E37" s="60" t="str">
        <f>IF($B37=0,"",VLOOKUP(B37,Casiers!$E$23:$M$84,7,FALSE))</f>
        <v/>
      </c>
      <c r="F37" s="66" t="str">
        <f t="shared" si="0"/>
        <v/>
      </c>
      <c r="G37" s="65"/>
    </row>
    <row r="38" spans="2:7">
      <c r="B38" s="16"/>
      <c r="C38" s="1" t="str">
        <f>IF($B38=0,"",VLOOKUP(B38,Casiers!$E$23:$M$84,3,FALSE))</f>
        <v/>
      </c>
      <c r="D38" s="25" t="str">
        <f>IF($B38=0,"",VLOOKUP(B38,Casiers!$E$23:$M$84,5,FALSE))</f>
        <v/>
      </c>
      <c r="E38" s="60" t="str">
        <f>IF($B38=0,"",VLOOKUP(B38,Casiers!$E$23:$M$84,7,FALSE))</f>
        <v/>
      </c>
      <c r="F38" s="66" t="str">
        <f t="shared" si="0"/>
        <v/>
      </c>
      <c r="G38" s="65"/>
    </row>
    <row r="39" spans="2:7">
      <c r="B39" s="16"/>
      <c r="C39" s="1" t="str">
        <f>IF($B39=0,"",VLOOKUP(B39,Casiers!$E$23:$M$84,3,FALSE))</f>
        <v/>
      </c>
      <c r="D39" s="25" t="str">
        <f>IF($B39=0,"",VLOOKUP(B39,Casiers!$E$23:$M$84,5,FALSE))</f>
        <v/>
      </c>
      <c r="E39" s="60" t="str">
        <f>IF($B39=0,"",VLOOKUP(B39,Casiers!$E$23:$M$84,7,FALSE))</f>
        <v/>
      </c>
      <c r="F39" s="66" t="str">
        <f t="shared" si="0"/>
        <v/>
      </c>
      <c r="G39" s="65"/>
    </row>
    <row r="40" spans="2:7">
      <c r="B40" s="16"/>
      <c r="C40" s="1" t="str">
        <f>IF($B40=0,"",VLOOKUP(B40,Casiers!$E$23:$M$84,3,FALSE))</f>
        <v/>
      </c>
      <c r="D40" s="25" t="str">
        <f>IF($B40=0,"",VLOOKUP(B40,Casiers!$E$23:$M$84,5,FALSE))</f>
        <v/>
      </c>
      <c r="E40" s="60" t="str">
        <f>IF($B40=0,"",VLOOKUP(B40,Casiers!$E$23:$M$84,7,FALSE))</f>
        <v/>
      </c>
      <c r="F40" s="66" t="str">
        <f t="shared" si="0"/>
        <v/>
      </c>
      <c r="G40" s="65"/>
    </row>
    <row r="41" spans="2:7">
      <c r="B41" s="16"/>
      <c r="C41" s="1" t="str">
        <f>IF($B41=0,"",VLOOKUP(B41,Casiers!$E$23:$M$84,3,FALSE))</f>
        <v/>
      </c>
      <c r="D41" s="25" t="str">
        <f>IF($B41=0,"",VLOOKUP(B41,Casiers!$E$23:$M$84,5,FALSE))</f>
        <v/>
      </c>
      <c r="E41" s="60" t="str">
        <f>IF($B41=0,"",VLOOKUP(B41,Casiers!$E$23:$M$84,7,FALSE))</f>
        <v/>
      </c>
      <c r="F41" s="66" t="str">
        <f t="shared" si="0"/>
        <v/>
      </c>
      <c r="G41" s="65"/>
    </row>
    <row r="42" spans="2:7">
      <c r="B42" s="16"/>
      <c r="C42" s="1" t="str">
        <f>IF($B42=0,"",VLOOKUP(B42,Casiers!$E$23:$M$84,3,FALSE))</f>
        <v/>
      </c>
      <c r="D42" s="25" t="str">
        <f>IF($B42=0,"",VLOOKUP(B42,Casiers!$E$23:$M$84,5,FALSE))</f>
        <v/>
      </c>
      <c r="E42" s="60" t="str">
        <f>IF($B42=0,"",VLOOKUP(B42,Casiers!$E$23:$M$84,7,FALSE))</f>
        <v/>
      </c>
      <c r="F42" s="66" t="str">
        <f t="shared" si="0"/>
        <v/>
      </c>
      <c r="G42" s="65"/>
    </row>
    <row r="43" spans="2:7">
      <c r="B43" s="16"/>
      <c r="C43" s="1" t="str">
        <f>IF($B43=0,"",VLOOKUP(B43,Casiers!$E$23:$M$84,3,FALSE))</f>
        <v/>
      </c>
      <c r="D43" s="25" t="str">
        <f>IF($B43=0,"",VLOOKUP(B43,Casiers!$E$23:$M$84,5,FALSE))</f>
        <v/>
      </c>
      <c r="E43" s="60" t="str">
        <f>IF($B43=0,"",VLOOKUP(B43,Casiers!$E$23:$M$84,7,FALSE))</f>
        <v/>
      </c>
      <c r="F43" s="66" t="str">
        <f t="shared" si="0"/>
        <v/>
      </c>
      <c r="G43" s="65"/>
    </row>
    <row r="44" spans="2:7">
      <c r="B44" s="16"/>
      <c r="C44" s="1" t="str">
        <f>IF($B44=0,"",VLOOKUP(B44,Casiers!$E$23:$M$84,3,FALSE))</f>
        <v/>
      </c>
      <c r="D44" s="25" t="str">
        <f>IF($B44=0,"",VLOOKUP(B44,Casiers!$E$23:$M$84,5,FALSE))</f>
        <v/>
      </c>
      <c r="E44" s="60" t="str">
        <f>IF($B44=0,"",VLOOKUP(B44,Casiers!$E$23:$M$84,7,FALSE))</f>
        <v/>
      </c>
      <c r="F44" s="66" t="str">
        <f t="shared" si="0"/>
        <v/>
      </c>
      <c r="G44" s="65"/>
    </row>
    <row r="45" spans="2:7">
      <c r="B45" s="16"/>
      <c r="C45" s="1" t="str">
        <f>IF($B45=0,"",VLOOKUP(B45,Casiers!$E$23:$M$84,3,FALSE))</f>
        <v/>
      </c>
      <c r="D45" s="25" t="str">
        <f>IF($B45=0,"",VLOOKUP(B45,Casiers!$E$23:$M$84,5,FALSE))</f>
        <v/>
      </c>
      <c r="E45" s="60" t="str">
        <f>IF($B45=0,"",VLOOKUP(B45,Casiers!$E$23:$M$84,7,FALSE))</f>
        <v/>
      </c>
      <c r="F45" s="66" t="str">
        <f t="shared" si="0"/>
        <v/>
      </c>
      <c r="G45" s="65"/>
    </row>
    <row r="46" spans="2:7">
      <c r="B46" s="16"/>
      <c r="C46" s="1" t="str">
        <f>IF($B46=0,"",VLOOKUP(B46,Casiers!$E$23:$M$84,3,FALSE))</f>
        <v/>
      </c>
      <c r="D46" s="25" t="str">
        <f>IF($B46=0,"",VLOOKUP(B46,Casiers!$E$23:$M$84,5,FALSE))</f>
        <v/>
      </c>
      <c r="E46" s="60" t="str">
        <f>IF($B46=0,"",VLOOKUP(B46,Casiers!$E$23:$M$84,7,FALSE))</f>
        <v/>
      </c>
      <c r="F46" s="66" t="str">
        <f t="shared" si="0"/>
        <v/>
      </c>
      <c r="G46" s="65"/>
    </row>
    <row r="47" spans="2:7">
      <c r="B47" s="16"/>
      <c r="C47" s="1" t="str">
        <f>IF($B47=0,"",VLOOKUP(B47,Casiers!$E$23:$M$84,3,FALSE))</f>
        <v/>
      </c>
      <c r="D47" s="25" t="str">
        <f>IF($B47=0,"",VLOOKUP(B47,Casiers!$E$23:$M$84,5,FALSE))</f>
        <v/>
      </c>
      <c r="E47" s="60" t="str">
        <f>IF($B47=0,"",VLOOKUP(B47,Casiers!$E$23:$M$84,7,FALSE))</f>
        <v/>
      </c>
      <c r="F47" s="66" t="str">
        <f t="shared" si="0"/>
        <v/>
      </c>
      <c r="G47" s="65"/>
    </row>
    <row r="48" spans="2:7">
      <c r="B48" s="16"/>
      <c r="C48" s="1" t="str">
        <f>IF($B48=0,"",VLOOKUP(B48,Casiers!$E$23:$M$84,3,FALSE))</f>
        <v/>
      </c>
      <c r="D48" s="25" t="str">
        <f>IF($B48=0,"",VLOOKUP(B48,Casiers!$E$23:$M$84,5,FALSE))</f>
        <v/>
      </c>
      <c r="E48" s="60" t="str">
        <f>IF($B48=0,"",VLOOKUP(B48,Casiers!$E$23:$M$84,7,FALSE))</f>
        <v/>
      </c>
      <c r="F48" s="66" t="str">
        <f t="shared" si="0"/>
        <v/>
      </c>
      <c r="G48" s="65"/>
    </row>
    <row r="49" spans="2:7">
      <c r="B49" s="16"/>
      <c r="C49" s="1" t="str">
        <f>IF($B49=0,"",VLOOKUP(B49,Casiers!$E$23:$M$84,3,FALSE))</f>
        <v/>
      </c>
      <c r="D49" s="25" t="str">
        <f>IF($B49=0,"",VLOOKUP(B49,Casiers!$E$23:$M$84,5,FALSE))</f>
        <v/>
      </c>
      <c r="E49" s="60" t="str">
        <f>IF($B49=0,"",VLOOKUP(B49,Casiers!$E$23:$M$84,7,FALSE))</f>
        <v/>
      </c>
      <c r="F49" s="66" t="str">
        <f t="shared" si="0"/>
        <v/>
      </c>
      <c r="G49" s="65"/>
    </row>
    <row r="50" spans="2:7">
      <c r="B50" s="16"/>
      <c r="C50" s="1" t="str">
        <f>IF($B50=0,"",VLOOKUP(B50,Casiers!$E$23:$M$84,3,FALSE))</f>
        <v/>
      </c>
      <c r="D50" s="25" t="str">
        <f>IF($B50=0,"",VLOOKUP(B50,Casiers!$E$23:$M$84,5,FALSE))</f>
        <v/>
      </c>
      <c r="E50" s="60" t="str">
        <f>IF($B50=0,"",VLOOKUP(B50,Casiers!$E$23:$M$84,7,FALSE))</f>
        <v/>
      </c>
      <c r="F50" s="66" t="str">
        <f t="shared" si="0"/>
        <v/>
      </c>
      <c r="G50" s="65"/>
    </row>
    <row r="51" spans="2:7">
      <c r="B51" s="16"/>
      <c r="C51" s="1" t="str">
        <f>IF($B51=0,"",VLOOKUP(B51,Casiers!$E$23:$M$84,3,FALSE))</f>
        <v/>
      </c>
      <c r="D51" s="25" t="str">
        <f>IF($B51=0,"",VLOOKUP(B51,Casiers!$E$23:$M$84,5,FALSE))</f>
        <v/>
      </c>
      <c r="E51" s="60" t="str">
        <f>IF($B51=0,"",VLOOKUP(B51,Casiers!$E$23:$M$84,7,FALSE))</f>
        <v/>
      </c>
      <c r="F51" s="66" t="str">
        <f t="shared" si="0"/>
        <v/>
      </c>
      <c r="G51" s="65"/>
    </row>
    <row r="52" spans="2:7">
      <c r="B52" s="16"/>
      <c r="C52" s="1" t="str">
        <f>IF($B52=0,"",VLOOKUP(B52,Casiers!$E$23:$M$84,3,FALSE))</f>
        <v/>
      </c>
      <c r="D52" s="25" t="str">
        <f>IF($B52=0,"",VLOOKUP(B52,Casiers!$E$23:$M$84,5,FALSE))</f>
        <v/>
      </c>
      <c r="E52" s="60" t="str">
        <f>IF($B52=0,"",VLOOKUP(B52,Casiers!$E$23:$M$84,7,FALSE))</f>
        <v/>
      </c>
      <c r="F52" s="66" t="str">
        <f t="shared" si="0"/>
        <v/>
      </c>
      <c r="G52" s="65"/>
    </row>
    <row r="53" spans="2:7">
      <c r="B53" s="16"/>
      <c r="C53" s="1" t="str">
        <f>IF($B53=0,"",VLOOKUP(B53,Casiers!$E$23:$M$84,3,FALSE))</f>
        <v/>
      </c>
      <c r="D53" s="25" t="str">
        <f>IF($B53=0,"",VLOOKUP(B53,Casiers!$E$23:$M$84,5,FALSE))</f>
        <v/>
      </c>
      <c r="E53" s="60" t="str">
        <f>IF($B53=0,"",VLOOKUP(B53,Casiers!$E$23:$M$84,7,FALSE))</f>
        <v/>
      </c>
      <c r="F53" s="66" t="str">
        <f t="shared" si="0"/>
        <v/>
      </c>
      <c r="G53" s="65"/>
    </row>
    <row r="54" spans="2:7">
      <c r="B54" s="16"/>
      <c r="C54" s="1" t="str">
        <f>IF($B54=0,"",VLOOKUP(B54,Casiers!$E$23:$M$84,3,FALSE))</f>
        <v/>
      </c>
      <c r="D54" s="25" t="str">
        <f>IF($B54=0,"",VLOOKUP(B54,Casiers!$E$23:$M$84,5,FALSE))</f>
        <v/>
      </c>
      <c r="E54" s="60" t="str">
        <f>IF($B54=0,"",VLOOKUP(B54,Casiers!$E$23:$M$84,7,FALSE))</f>
        <v/>
      </c>
      <c r="F54" s="66" t="str">
        <f t="shared" si="0"/>
        <v/>
      </c>
      <c r="G54" s="65"/>
    </row>
    <row r="55" spans="2:7">
      <c r="B55" s="16"/>
      <c r="C55" s="1" t="str">
        <f>IF($B55=0,"",VLOOKUP(B55,Casiers!$E$23:$M$84,3,FALSE))</f>
        <v/>
      </c>
      <c r="D55" s="25" t="str">
        <f>IF($B55=0,"",VLOOKUP(B55,Casiers!$E$23:$M$84,5,FALSE))</f>
        <v/>
      </c>
      <c r="E55" s="60" t="str">
        <f>IF($B55=0,"",VLOOKUP(B55,Casiers!$E$23:$M$84,7,FALSE))</f>
        <v/>
      </c>
      <c r="F55" s="66" t="str">
        <f t="shared" si="0"/>
        <v/>
      </c>
      <c r="G55" s="65"/>
    </row>
    <row r="56" spans="2:7">
      <c r="B56" s="16"/>
      <c r="C56" s="1" t="str">
        <f>IF($B56=0,"",VLOOKUP(B56,Casiers!$E$23:$M$84,3,FALSE))</f>
        <v/>
      </c>
      <c r="D56" s="25" t="str">
        <f>IF($B56=0,"",VLOOKUP(B56,Casiers!$E$23:$M$84,5,FALSE))</f>
        <v/>
      </c>
      <c r="E56" s="60" t="str">
        <f>IF($B56=0,"",VLOOKUP(B56,Casiers!$E$23:$M$84,7,FALSE))</f>
        <v/>
      </c>
      <c r="F56" s="66" t="str">
        <f t="shared" si="0"/>
        <v/>
      </c>
      <c r="G56" s="65"/>
    </row>
    <row r="57" spans="2:7">
      <c r="B57" s="16"/>
      <c r="C57" s="1" t="str">
        <f>IF($B57=0,"",VLOOKUP(B57,Casiers!$E$23:$M$84,3,FALSE))</f>
        <v/>
      </c>
      <c r="D57" s="25" t="str">
        <f>IF($B57=0,"",VLOOKUP(B57,Casiers!$E$23:$M$84,5,FALSE))</f>
        <v/>
      </c>
      <c r="E57" s="60" t="str">
        <f>IF($B57=0,"",VLOOKUP(B57,Casiers!$E$23:$M$84,7,FALSE))</f>
        <v/>
      </c>
      <c r="F57" s="66" t="str">
        <f t="shared" si="0"/>
        <v/>
      </c>
      <c r="G57" s="65"/>
    </row>
    <row r="58" spans="2:7">
      <c r="B58" s="16"/>
      <c r="C58" s="1" t="str">
        <f>IF($B58=0,"",VLOOKUP(B58,Casiers!$E$23:$M$84,3,FALSE))</f>
        <v/>
      </c>
      <c r="D58" s="25" t="str">
        <f>IF($B58=0,"",VLOOKUP(B58,Casiers!$E$23:$M$84,5,FALSE))</f>
        <v/>
      </c>
      <c r="E58" s="60" t="str">
        <f>IF($B58=0,"",VLOOKUP(B58,Casiers!$E$23:$M$84,7,FALSE))</f>
        <v/>
      </c>
      <c r="F58" s="66" t="str">
        <f t="shared" si="0"/>
        <v/>
      </c>
      <c r="G58" s="65"/>
    </row>
    <row r="59" spans="2:7">
      <c r="B59" s="16"/>
      <c r="C59" s="1" t="str">
        <f>IF($B59=0,"",VLOOKUP(B59,Casiers!$E$23:$M$84,3,FALSE))</f>
        <v/>
      </c>
      <c r="D59" s="25" t="str">
        <f>IF($B59=0,"",VLOOKUP(B59,Casiers!$E$23:$M$84,5,FALSE))</f>
        <v/>
      </c>
      <c r="E59" s="60" t="str">
        <f>IF($B59=0,"",VLOOKUP(B59,Casiers!$E$23:$M$84,7,FALSE))</f>
        <v/>
      </c>
      <c r="F59" s="66" t="str">
        <f t="shared" si="0"/>
        <v/>
      </c>
      <c r="G59" s="65"/>
    </row>
    <row r="60" spans="2:7">
      <c r="B60" s="16"/>
      <c r="C60" s="1" t="str">
        <f>IF($B60=0,"",VLOOKUP(B60,Casiers!$E$23:$M$84,3,FALSE))</f>
        <v/>
      </c>
      <c r="D60" s="25" t="str">
        <f>IF($B60=0,"",VLOOKUP(B60,Casiers!$E$23:$M$84,5,FALSE))</f>
        <v/>
      </c>
      <c r="E60" s="60" t="str">
        <f>IF($B60=0,"",VLOOKUP(B60,Casiers!$E$23:$M$84,7,FALSE))</f>
        <v/>
      </c>
      <c r="F60" s="66" t="str">
        <f t="shared" si="0"/>
        <v/>
      </c>
      <c r="G60" s="65"/>
    </row>
    <row r="61" spans="2:7">
      <c r="B61" s="16"/>
      <c r="C61" s="1" t="str">
        <f>IF($B61=0,"",VLOOKUP(B61,Casiers!$E$23:$M$84,3,FALSE))</f>
        <v/>
      </c>
      <c r="D61" s="25" t="str">
        <f>IF($B61=0,"",VLOOKUP(B61,Casiers!$E$23:$M$84,5,FALSE))</f>
        <v/>
      </c>
      <c r="E61" s="60" t="str">
        <f>IF($B61=0,"",VLOOKUP(B61,Casiers!$E$23:$M$84,7,FALSE))</f>
        <v/>
      </c>
      <c r="F61" s="66" t="str">
        <f t="shared" si="0"/>
        <v/>
      </c>
      <c r="G61" s="65"/>
    </row>
    <row r="62" spans="2:7">
      <c r="B62" s="16"/>
      <c r="C62" s="1" t="str">
        <f>IF($B62=0,"",VLOOKUP(B62,Casiers!$E$23:$M$84,3,FALSE))</f>
        <v/>
      </c>
      <c r="D62" s="25" t="str">
        <f>IF($B62=0,"",VLOOKUP(B62,Casiers!$E$23:$M$84,5,FALSE))</f>
        <v/>
      </c>
      <c r="E62" s="60" t="str">
        <f>IF($B62=0,"",VLOOKUP(B62,Casiers!$E$23:$M$84,7,FALSE))</f>
        <v/>
      </c>
      <c r="F62" s="66" t="str">
        <f t="shared" si="0"/>
        <v/>
      </c>
      <c r="G62" s="65"/>
    </row>
    <row r="63" spans="2:7">
      <c r="B63" s="16"/>
      <c r="C63" s="1" t="str">
        <f>IF($B63=0,"",VLOOKUP(B63,Casiers!$E$23:$M$84,3,FALSE))</f>
        <v/>
      </c>
      <c r="D63" s="25" t="str">
        <f>IF($B63=0,"",VLOOKUP(B63,Casiers!$E$23:$M$84,5,FALSE))</f>
        <v/>
      </c>
      <c r="E63" s="60" t="str">
        <f>IF($B63=0,"",VLOOKUP(B63,Casiers!$E$23:$M$84,7,FALSE))</f>
        <v/>
      </c>
      <c r="F63" s="66" t="str">
        <f t="shared" si="0"/>
        <v/>
      </c>
      <c r="G63" s="65"/>
    </row>
    <row r="64" spans="2:7">
      <c r="B64" s="16"/>
      <c r="C64" s="1" t="str">
        <f>IF($B64=0,"",VLOOKUP(B64,Casiers!$E$23:$M$84,3,FALSE))</f>
        <v/>
      </c>
      <c r="D64" s="25" t="str">
        <f>IF($B64=0,"",VLOOKUP(B64,Casiers!$E$23:$M$84,5,FALSE))</f>
        <v/>
      </c>
      <c r="E64" s="60" t="str">
        <f>IF($B64=0,"",VLOOKUP(B64,Casiers!$E$23:$M$84,7,FALSE))</f>
        <v/>
      </c>
      <c r="F64" s="66" t="str">
        <f t="shared" si="0"/>
        <v/>
      </c>
      <c r="G64" s="65"/>
    </row>
    <row r="65" spans="2:7">
      <c r="B65" s="16"/>
      <c r="C65" s="1" t="str">
        <f>IF($B65=0,"",VLOOKUP(B65,Casiers!$E$23:$M$84,3,FALSE))</f>
        <v/>
      </c>
      <c r="D65" s="25" t="str">
        <f>IF($B65=0,"",VLOOKUP(B65,Casiers!$E$23:$M$84,5,FALSE))</f>
        <v/>
      </c>
      <c r="E65" s="60" t="str">
        <f>IF($B65=0,"",VLOOKUP(B65,Casiers!$E$23:$M$84,7,FALSE))</f>
        <v/>
      </c>
      <c r="F65" s="66" t="str">
        <f t="shared" si="0"/>
        <v/>
      </c>
      <c r="G65" s="65"/>
    </row>
    <row r="66" spans="2:7">
      <c r="B66" s="16"/>
      <c r="C66" s="1" t="str">
        <f>IF($B66=0,"",VLOOKUP(B66,Casiers!$E$23:$M$84,3,FALSE))</f>
        <v/>
      </c>
      <c r="D66" s="25" t="str">
        <f>IF($B66=0,"",VLOOKUP(B66,Casiers!$E$23:$M$84,5,FALSE))</f>
        <v/>
      </c>
      <c r="E66" s="60" t="str">
        <f>IF($B66=0,"",VLOOKUP(B66,Casiers!$E$23:$M$84,7,FALSE))</f>
        <v/>
      </c>
      <c r="F66" s="66" t="str">
        <f t="shared" si="0"/>
        <v/>
      </c>
      <c r="G66" s="65"/>
    </row>
    <row r="67" spans="2:7">
      <c r="B67" s="16"/>
      <c r="C67" s="1" t="str">
        <f>IF($B67=0,"",VLOOKUP(B67,Casiers!$E$23:$M$84,3,FALSE))</f>
        <v/>
      </c>
      <c r="D67" s="25" t="str">
        <f>IF($B67=0,"",VLOOKUP(B67,Casiers!$E$23:$M$84,5,FALSE))</f>
        <v/>
      </c>
      <c r="E67" s="60" t="str">
        <f>IF($B67=0,"",VLOOKUP(B67,Casiers!$E$23:$M$84,7,FALSE))</f>
        <v/>
      </c>
      <c r="F67" s="66" t="str">
        <f t="shared" si="0"/>
        <v/>
      </c>
      <c r="G67" s="65"/>
    </row>
    <row r="68" spans="2:7">
      <c r="B68" s="16"/>
      <c r="C68" s="1" t="str">
        <f>IF($B68=0,"",VLOOKUP(B68,Casiers!$E$23:$M$84,3,FALSE))</f>
        <v/>
      </c>
      <c r="D68" s="25" t="str">
        <f>IF($B68=0,"",VLOOKUP(B68,Casiers!$E$23:$M$84,5,FALSE))</f>
        <v/>
      </c>
      <c r="E68" s="60" t="str">
        <f>IF($B68=0,"",VLOOKUP(B68,Casiers!$E$23:$M$84,7,FALSE))</f>
        <v/>
      </c>
      <c r="F68" s="66" t="str">
        <f t="shared" si="0"/>
        <v/>
      </c>
      <c r="G68" s="65"/>
    </row>
    <row r="69" spans="2:7">
      <c r="B69" s="16"/>
      <c r="C69" s="1" t="str">
        <f>IF($B69=0,"",VLOOKUP(B69,Casiers!$E$23:$M$84,3,FALSE))</f>
        <v/>
      </c>
      <c r="D69" s="25" t="str">
        <f>IF($B69=0,"",VLOOKUP(B69,Casiers!$E$23:$M$84,5,FALSE))</f>
        <v/>
      </c>
      <c r="E69" s="60" t="str">
        <f>IF($B69=0,"",VLOOKUP(B69,Casiers!$E$23:$M$84,7,FALSE))</f>
        <v/>
      </c>
      <c r="F69" s="66" t="str">
        <f t="shared" si="0"/>
        <v/>
      </c>
      <c r="G69" s="65"/>
    </row>
    <row r="70" spans="2:7">
      <c r="B70" s="16"/>
      <c r="C70" s="1" t="str">
        <f>IF($B70=0,"",VLOOKUP(B70,Casiers!$E$23:$M$84,3,FALSE))</f>
        <v/>
      </c>
      <c r="D70" s="25" t="str">
        <f>IF($B70=0,"",VLOOKUP(B70,Casiers!$E$23:$M$84,5,FALSE))</f>
        <v/>
      </c>
      <c r="E70" s="60" t="str">
        <f>IF($B70=0,"",VLOOKUP(B70,Casiers!$E$23:$M$84,7,FALSE))</f>
        <v/>
      </c>
      <c r="F70" s="66" t="str">
        <f t="shared" ref="F70:F76" si="2">IF(B70=0,"",$C$2)</f>
        <v/>
      </c>
      <c r="G70" s="65"/>
    </row>
    <row r="71" spans="2:7">
      <c r="B71" s="16"/>
      <c r="C71" s="1" t="str">
        <f>IF($B71=0,"",VLOOKUP(B71,Casiers!$E$23:$M$84,3,FALSE))</f>
        <v/>
      </c>
      <c r="D71" s="25" t="str">
        <f>IF($B71=0,"",VLOOKUP(B71,Casiers!$E$23:$M$84,5,FALSE))</f>
        <v/>
      </c>
      <c r="E71" s="60" t="str">
        <f>IF($B71=0,"",VLOOKUP(B71,Casiers!$E$23:$M$84,7,FALSE))</f>
        <v/>
      </c>
      <c r="F71" s="66" t="str">
        <f t="shared" si="2"/>
        <v/>
      </c>
      <c r="G71" s="65"/>
    </row>
    <row r="72" spans="2:7">
      <c r="B72" s="16"/>
      <c r="C72" s="1" t="str">
        <f>IF($B72=0,"",VLOOKUP(B72,Casiers!$E$23:$M$84,3,FALSE))</f>
        <v/>
      </c>
      <c r="D72" s="25" t="str">
        <f>IF($B72=0,"",VLOOKUP(B72,Casiers!$E$23:$M$84,5,FALSE))</f>
        <v/>
      </c>
      <c r="E72" s="60" t="str">
        <f>IF($B72=0,"",VLOOKUP(B72,Casiers!$E$23:$M$84,7,FALSE))</f>
        <v/>
      </c>
      <c r="F72" s="66" t="str">
        <f t="shared" si="2"/>
        <v/>
      </c>
      <c r="G72" s="65"/>
    </row>
    <row r="73" spans="2:7">
      <c r="B73" s="16"/>
      <c r="C73" s="1" t="str">
        <f>IF($B73=0,"",VLOOKUP(B73,Casiers!$E$23:$M$84,3,FALSE))</f>
        <v/>
      </c>
      <c r="D73" s="25" t="str">
        <f>IF($B73=0,"",VLOOKUP(B73,Casiers!$E$23:$M$84,5,FALSE))</f>
        <v/>
      </c>
      <c r="E73" s="60" t="str">
        <f>IF($B73=0,"",VLOOKUP(B73,Casiers!$E$23:$M$84,7,FALSE))</f>
        <v/>
      </c>
      <c r="F73" s="66" t="str">
        <f t="shared" si="2"/>
        <v/>
      </c>
      <c r="G73" s="65"/>
    </row>
    <row r="74" spans="2:7">
      <c r="B74" s="16"/>
      <c r="C74" s="1" t="str">
        <f>IF($B74=0,"",VLOOKUP(B74,Casiers!$E$23:$M$84,3,FALSE))</f>
        <v/>
      </c>
      <c r="D74" s="25" t="str">
        <f>IF($B74=0,"",VLOOKUP(B74,Casiers!$E$23:$M$84,5,FALSE))</f>
        <v/>
      </c>
      <c r="E74" s="60" t="str">
        <f>IF($B74=0,"",VLOOKUP(B74,Casiers!$E$23:$M$84,7,FALSE))</f>
        <v/>
      </c>
      <c r="F74" s="66" t="str">
        <f t="shared" si="2"/>
        <v/>
      </c>
      <c r="G74" s="65"/>
    </row>
    <row r="75" spans="2:7">
      <c r="B75" s="16"/>
      <c r="C75" s="1" t="str">
        <f>IF($B75=0,"",VLOOKUP(B75,Casiers!$E$23:$M$84,3,FALSE))</f>
        <v/>
      </c>
      <c r="D75" s="25" t="str">
        <f>IF($B75=0,"",VLOOKUP(B75,Casiers!$E$23:$M$84,5,FALSE))</f>
        <v/>
      </c>
      <c r="E75" s="60" t="str">
        <f>IF($B75=0,"",VLOOKUP(B75,Casiers!$E$23:$M$84,7,FALSE))</f>
        <v/>
      </c>
      <c r="F75" s="66" t="str">
        <f t="shared" si="2"/>
        <v/>
      </c>
      <c r="G75" s="65"/>
    </row>
    <row r="76" spans="2:7" ht="15.75" thickBot="1">
      <c r="B76" s="17"/>
      <c r="C76" s="1" t="str">
        <f>IF($B76=0,"",VLOOKUP(B76,Casiers!$E$23:$M$84,3,FALSE))</f>
        <v/>
      </c>
      <c r="D76" s="25" t="str">
        <f>IF($B76=0,"",VLOOKUP(B76,Casiers!$E$23:$M$84,5,FALSE))</f>
        <v/>
      </c>
      <c r="E76" s="60" t="str">
        <f>IF($B76=0,"",VLOOKUP(B76,Casiers!$E$23:$M$84,7,FALSE))</f>
        <v/>
      </c>
      <c r="F76" s="66" t="str">
        <f t="shared" si="2"/>
        <v/>
      </c>
      <c r="G76" s="65"/>
    </row>
  </sheetData>
  <mergeCells count="1">
    <mergeCell ref="I2:M2"/>
  </mergeCells>
  <pageMargins left="0.7" right="0.7" top="0.75" bottom="0.75" header="0.3" footer="0.3"/>
  <pageSetup paperSize="9" orientation="portrait" horizontalDpi="0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B1:J70"/>
  <sheetViews>
    <sheetView workbookViewId="0">
      <selection activeCell="D15" sqref="D15"/>
    </sheetView>
  </sheetViews>
  <sheetFormatPr baseColWidth="10" defaultRowHeight="15"/>
  <cols>
    <col min="1" max="1" width="3.42578125" customWidth="1"/>
    <col min="2" max="2" width="34" customWidth="1"/>
    <col min="3" max="3" width="28.42578125" customWidth="1"/>
    <col min="4" max="4" width="15.140625" customWidth="1"/>
    <col min="8" max="8" width="20.85546875" bestFit="1" customWidth="1"/>
    <col min="10" max="10" width="28.28515625" bestFit="1" customWidth="1"/>
  </cols>
  <sheetData>
    <row r="1" spans="2:10" ht="21">
      <c r="B1" s="28"/>
      <c r="C1" s="28"/>
      <c r="D1" s="28"/>
      <c r="E1" s="28"/>
      <c r="F1" s="28"/>
    </row>
    <row r="2" spans="2:10" ht="21">
      <c r="B2" s="28"/>
      <c r="C2" s="28"/>
      <c r="D2" s="28"/>
      <c r="E2" s="28"/>
      <c r="F2" s="28"/>
    </row>
    <row r="3" spans="2:10" ht="21">
      <c r="B3" s="28"/>
      <c r="C3" s="28"/>
      <c r="D3" s="28"/>
      <c r="E3" s="28"/>
      <c r="F3" s="28"/>
    </row>
    <row r="4" spans="2:10" ht="21">
      <c r="B4" s="28" t="s">
        <v>0</v>
      </c>
      <c r="C4" s="28" t="s">
        <v>4</v>
      </c>
      <c r="D4" s="28" t="s">
        <v>1</v>
      </c>
      <c r="E4" s="28" t="s">
        <v>2</v>
      </c>
      <c r="F4" s="28"/>
      <c r="H4" s="28" t="s">
        <v>14</v>
      </c>
      <c r="J4" s="28" t="s">
        <v>16</v>
      </c>
    </row>
    <row r="5" spans="2:10" ht="21.75" thickBot="1">
      <c r="B5" s="28"/>
      <c r="C5" s="28"/>
      <c r="D5" s="28"/>
      <c r="E5" s="28"/>
      <c r="F5" s="28"/>
    </row>
    <row r="6" spans="2:10" ht="21">
      <c r="B6" s="29" t="s">
        <v>3</v>
      </c>
      <c r="C6" s="30">
        <v>25</v>
      </c>
      <c r="D6" s="31">
        <v>8</v>
      </c>
      <c r="E6" s="32">
        <f>IF(C6=0,0,D6/C6)</f>
        <v>0.32</v>
      </c>
      <c r="F6" s="28"/>
      <c r="H6" s="41" t="s">
        <v>3</v>
      </c>
      <c r="I6" s="21"/>
      <c r="J6" s="43">
        <v>25</v>
      </c>
    </row>
    <row r="7" spans="2:10" ht="21">
      <c r="B7" s="33" t="s">
        <v>3</v>
      </c>
      <c r="C7" s="34">
        <v>10</v>
      </c>
      <c r="D7" s="35">
        <v>3.5</v>
      </c>
      <c r="E7" s="36">
        <f t="shared" ref="E7:E70" si="0">IF(C7=0,0,D7/C7)</f>
        <v>0.35</v>
      </c>
      <c r="F7" s="28"/>
      <c r="H7" s="42" t="s">
        <v>5</v>
      </c>
      <c r="I7" s="21"/>
      <c r="J7" s="44">
        <v>10</v>
      </c>
    </row>
    <row r="8" spans="2:10" ht="21">
      <c r="B8" s="33" t="s">
        <v>3</v>
      </c>
      <c r="C8" s="34">
        <v>5</v>
      </c>
      <c r="D8" s="35">
        <v>2</v>
      </c>
      <c r="E8" s="36">
        <f t="shared" si="0"/>
        <v>0.4</v>
      </c>
      <c r="F8" s="28"/>
      <c r="H8" s="42" t="s">
        <v>6</v>
      </c>
      <c r="I8" s="21"/>
      <c r="J8" s="44">
        <v>5</v>
      </c>
    </row>
    <row r="9" spans="2:10" ht="21">
      <c r="B9" s="33" t="s">
        <v>5</v>
      </c>
      <c r="C9" s="34">
        <v>25</v>
      </c>
      <c r="D9" s="35">
        <v>8</v>
      </c>
      <c r="E9" s="36">
        <f t="shared" si="0"/>
        <v>0.32</v>
      </c>
      <c r="F9" s="28"/>
      <c r="H9" s="42" t="s">
        <v>7</v>
      </c>
      <c r="I9" s="21"/>
      <c r="J9" s="44">
        <v>2.5</v>
      </c>
    </row>
    <row r="10" spans="2:10" ht="21">
      <c r="B10" s="33" t="s">
        <v>5</v>
      </c>
      <c r="C10" s="34">
        <v>10</v>
      </c>
      <c r="D10" s="35">
        <v>3.5</v>
      </c>
      <c r="E10" s="36">
        <f t="shared" si="0"/>
        <v>0.35</v>
      </c>
      <c r="F10" s="28"/>
      <c r="H10" s="42" t="s">
        <v>15</v>
      </c>
      <c r="I10" s="21"/>
      <c r="J10" s="44"/>
    </row>
    <row r="11" spans="2:10" ht="21">
      <c r="B11" s="33" t="s">
        <v>5</v>
      </c>
      <c r="C11" s="34">
        <v>5</v>
      </c>
      <c r="D11" s="35">
        <v>2</v>
      </c>
      <c r="E11" s="36">
        <f t="shared" si="0"/>
        <v>0.4</v>
      </c>
      <c r="F11" s="28"/>
      <c r="H11" s="42"/>
      <c r="I11" s="21"/>
      <c r="J11" s="44"/>
    </row>
    <row r="12" spans="2:10" ht="21">
      <c r="B12" s="33" t="s">
        <v>6</v>
      </c>
      <c r="C12" s="34">
        <v>25</v>
      </c>
      <c r="D12" s="35">
        <v>10</v>
      </c>
      <c r="E12" s="36">
        <f t="shared" si="0"/>
        <v>0.4</v>
      </c>
      <c r="F12" s="28"/>
      <c r="H12" s="42"/>
      <c r="I12" s="21"/>
      <c r="J12" s="44"/>
    </row>
    <row r="13" spans="2:10" ht="21">
      <c r="B13" s="33" t="s">
        <v>6</v>
      </c>
      <c r="C13" s="34">
        <v>10</v>
      </c>
      <c r="D13" s="35">
        <v>4.5</v>
      </c>
      <c r="E13" s="36">
        <f t="shared" si="0"/>
        <v>0.45</v>
      </c>
      <c r="F13" s="28"/>
      <c r="H13" s="42"/>
      <c r="I13" s="21"/>
      <c r="J13" s="44"/>
    </row>
    <row r="14" spans="2:10" ht="21">
      <c r="B14" s="33" t="s">
        <v>6</v>
      </c>
      <c r="C14" s="34">
        <v>5</v>
      </c>
      <c r="D14" s="35">
        <v>2.5</v>
      </c>
      <c r="E14" s="36">
        <f t="shared" si="0"/>
        <v>0.5</v>
      </c>
      <c r="F14" s="28"/>
      <c r="H14" s="42"/>
      <c r="I14" s="21"/>
      <c r="J14" s="44"/>
    </row>
    <row r="15" spans="2:10" ht="21">
      <c r="B15" s="33" t="s">
        <v>7</v>
      </c>
      <c r="C15" s="34">
        <v>10</v>
      </c>
      <c r="D15" s="35">
        <v>4.5</v>
      </c>
      <c r="E15" s="36">
        <f t="shared" si="0"/>
        <v>0.45</v>
      </c>
      <c r="F15" s="28"/>
      <c r="H15" s="42"/>
      <c r="I15" s="21"/>
      <c r="J15" s="44"/>
    </row>
    <row r="16" spans="2:10" ht="21">
      <c r="B16" s="33" t="s">
        <v>7</v>
      </c>
      <c r="C16" s="34">
        <v>5</v>
      </c>
      <c r="D16" s="35">
        <v>2.5</v>
      </c>
      <c r="E16" s="36">
        <f t="shared" si="0"/>
        <v>0.5</v>
      </c>
      <c r="F16" s="28"/>
      <c r="H16" s="42"/>
      <c r="I16" s="21"/>
      <c r="J16" s="44"/>
    </row>
    <row r="17" spans="2:10" ht="21">
      <c r="B17" s="33" t="s">
        <v>15</v>
      </c>
      <c r="C17" s="34">
        <v>5</v>
      </c>
      <c r="D17" s="35">
        <v>15</v>
      </c>
      <c r="E17" s="36">
        <f t="shared" si="0"/>
        <v>3</v>
      </c>
      <c r="F17" s="28"/>
      <c r="H17" s="42"/>
      <c r="I17" s="21"/>
      <c r="J17" s="44"/>
    </row>
    <row r="18" spans="2:10" ht="21">
      <c r="B18" s="33" t="s">
        <v>15</v>
      </c>
      <c r="C18" s="34">
        <v>2.5</v>
      </c>
      <c r="D18" s="35">
        <v>8.5</v>
      </c>
      <c r="E18" s="36">
        <f t="shared" si="0"/>
        <v>3.4</v>
      </c>
      <c r="F18" s="28"/>
      <c r="H18" s="42"/>
      <c r="I18" s="21"/>
      <c r="J18" s="44"/>
    </row>
    <row r="19" spans="2:10" ht="21">
      <c r="B19" s="33"/>
      <c r="C19" s="34"/>
      <c r="D19" s="35"/>
      <c r="E19" s="36">
        <f t="shared" si="0"/>
        <v>0</v>
      </c>
      <c r="F19" s="28"/>
      <c r="H19" s="16"/>
      <c r="J19" s="44"/>
    </row>
    <row r="20" spans="2:10" ht="21">
      <c r="B20" s="33"/>
      <c r="C20" s="34"/>
      <c r="D20" s="35"/>
      <c r="E20" s="36">
        <f t="shared" si="0"/>
        <v>0</v>
      </c>
      <c r="F20" s="28"/>
      <c r="H20" s="16"/>
      <c r="J20" s="44"/>
    </row>
    <row r="21" spans="2:10" ht="21">
      <c r="B21" s="33"/>
      <c r="C21" s="34"/>
      <c r="D21" s="35"/>
      <c r="E21" s="36">
        <f t="shared" si="0"/>
        <v>0</v>
      </c>
      <c r="F21" s="28"/>
      <c r="H21" s="16"/>
      <c r="J21" s="44"/>
    </row>
    <row r="22" spans="2:10" ht="21.75" thickBot="1">
      <c r="B22" s="33"/>
      <c r="C22" s="34"/>
      <c r="D22" s="35"/>
      <c r="E22" s="36">
        <f t="shared" si="0"/>
        <v>0</v>
      </c>
      <c r="F22" s="28"/>
      <c r="H22" s="17"/>
      <c r="J22" s="45"/>
    </row>
    <row r="23" spans="2:10" ht="21">
      <c r="B23" s="33"/>
      <c r="C23" s="34"/>
      <c r="D23" s="35"/>
      <c r="E23" s="36">
        <f t="shared" si="0"/>
        <v>0</v>
      </c>
    </row>
    <row r="24" spans="2:10" ht="21">
      <c r="B24" s="33"/>
      <c r="C24" s="34"/>
      <c r="D24" s="35"/>
      <c r="E24" s="36">
        <f t="shared" si="0"/>
        <v>0</v>
      </c>
    </row>
    <row r="25" spans="2:10" ht="21">
      <c r="B25" s="33"/>
      <c r="C25" s="34"/>
      <c r="D25" s="35"/>
      <c r="E25" s="36">
        <f t="shared" si="0"/>
        <v>0</v>
      </c>
    </row>
    <row r="26" spans="2:10" ht="21">
      <c r="B26" s="33"/>
      <c r="C26" s="34"/>
      <c r="D26" s="35"/>
      <c r="E26" s="36">
        <f t="shared" si="0"/>
        <v>0</v>
      </c>
    </row>
    <row r="27" spans="2:10" ht="21">
      <c r="B27" s="33"/>
      <c r="C27" s="34"/>
      <c r="D27" s="35"/>
      <c r="E27" s="36">
        <f t="shared" si="0"/>
        <v>0</v>
      </c>
    </row>
    <row r="28" spans="2:10" ht="21">
      <c r="B28" s="33"/>
      <c r="C28" s="34"/>
      <c r="D28" s="35"/>
      <c r="E28" s="36">
        <f t="shared" si="0"/>
        <v>0</v>
      </c>
    </row>
    <row r="29" spans="2:10" ht="21">
      <c r="B29" s="33"/>
      <c r="C29" s="34"/>
      <c r="D29" s="35"/>
      <c r="E29" s="36">
        <f t="shared" si="0"/>
        <v>0</v>
      </c>
    </row>
    <row r="30" spans="2:10" ht="21">
      <c r="B30" s="33"/>
      <c r="C30" s="34"/>
      <c r="D30" s="35"/>
      <c r="E30" s="36">
        <f t="shared" si="0"/>
        <v>0</v>
      </c>
    </row>
    <row r="31" spans="2:10" ht="21">
      <c r="B31" s="33"/>
      <c r="C31" s="34"/>
      <c r="D31" s="35"/>
      <c r="E31" s="36">
        <f t="shared" si="0"/>
        <v>0</v>
      </c>
    </row>
    <row r="32" spans="2:10" ht="21">
      <c r="B32" s="33"/>
      <c r="C32" s="34"/>
      <c r="D32" s="35"/>
      <c r="E32" s="36">
        <f t="shared" si="0"/>
        <v>0</v>
      </c>
    </row>
    <row r="33" spans="2:5" ht="21">
      <c r="B33" s="33"/>
      <c r="C33" s="34"/>
      <c r="D33" s="35"/>
      <c r="E33" s="36">
        <f t="shared" si="0"/>
        <v>0</v>
      </c>
    </row>
    <row r="34" spans="2:5" ht="21">
      <c r="B34" s="33"/>
      <c r="C34" s="34"/>
      <c r="D34" s="35"/>
      <c r="E34" s="36">
        <f t="shared" si="0"/>
        <v>0</v>
      </c>
    </row>
    <row r="35" spans="2:5" ht="21">
      <c r="B35" s="33"/>
      <c r="C35" s="34"/>
      <c r="D35" s="35"/>
      <c r="E35" s="36">
        <f t="shared" si="0"/>
        <v>0</v>
      </c>
    </row>
    <row r="36" spans="2:5" ht="21">
      <c r="B36" s="33"/>
      <c r="C36" s="34"/>
      <c r="D36" s="35"/>
      <c r="E36" s="36">
        <f t="shared" si="0"/>
        <v>0</v>
      </c>
    </row>
    <row r="37" spans="2:5" ht="21">
      <c r="B37" s="33"/>
      <c r="C37" s="34"/>
      <c r="D37" s="35"/>
      <c r="E37" s="36">
        <f t="shared" si="0"/>
        <v>0</v>
      </c>
    </row>
    <row r="38" spans="2:5" ht="21">
      <c r="B38" s="33"/>
      <c r="C38" s="34"/>
      <c r="D38" s="35"/>
      <c r="E38" s="36">
        <f t="shared" si="0"/>
        <v>0</v>
      </c>
    </row>
    <row r="39" spans="2:5" ht="21">
      <c r="B39" s="33"/>
      <c r="C39" s="34"/>
      <c r="D39" s="35"/>
      <c r="E39" s="36">
        <f t="shared" si="0"/>
        <v>0</v>
      </c>
    </row>
    <row r="40" spans="2:5" ht="21">
      <c r="B40" s="33"/>
      <c r="C40" s="34"/>
      <c r="D40" s="35"/>
      <c r="E40" s="36">
        <f t="shared" si="0"/>
        <v>0</v>
      </c>
    </row>
    <row r="41" spans="2:5" ht="21">
      <c r="B41" s="33"/>
      <c r="C41" s="34"/>
      <c r="D41" s="35"/>
      <c r="E41" s="36">
        <f t="shared" si="0"/>
        <v>0</v>
      </c>
    </row>
    <row r="42" spans="2:5" ht="21">
      <c r="B42" s="33"/>
      <c r="C42" s="34"/>
      <c r="D42" s="35"/>
      <c r="E42" s="36">
        <f t="shared" si="0"/>
        <v>0</v>
      </c>
    </row>
    <row r="43" spans="2:5" ht="21">
      <c r="B43" s="33"/>
      <c r="C43" s="34"/>
      <c r="D43" s="35"/>
      <c r="E43" s="36">
        <f t="shared" si="0"/>
        <v>0</v>
      </c>
    </row>
    <row r="44" spans="2:5" ht="21">
      <c r="B44" s="33"/>
      <c r="C44" s="34"/>
      <c r="D44" s="35"/>
      <c r="E44" s="36">
        <f t="shared" si="0"/>
        <v>0</v>
      </c>
    </row>
    <row r="45" spans="2:5" ht="21">
      <c r="B45" s="33"/>
      <c r="C45" s="34"/>
      <c r="D45" s="35"/>
      <c r="E45" s="36">
        <f t="shared" si="0"/>
        <v>0</v>
      </c>
    </row>
    <row r="46" spans="2:5" ht="21">
      <c r="B46" s="33"/>
      <c r="C46" s="34"/>
      <c r="D46" s="35"/>
      <c r="E46" s="36">
        <f t="shared" si="0"/>
        <v>0</v>
      </c>
    </row>
    <row r="47" spans="2:5" ht="21">
      <c r="B47" s="33"/>
      <c r="C47" s="34"/>
      <c r="D47" s="35"/>
      <c r="E47" s="36">
        <f t="shared" si="0"/>
        <v>0</v>
      </c>
    </row>
    <row r="48" spans="2:5" ht="21">
      <c r="B48" s="33"/>
      <c r="C48" s="34"/>
      <c r="D48" s="35"/>
      <c r="E48" s="36">
        <f t="shared" si="0"/>
        <v>0</v>
      </c>
    </row>
    <row r="49" spans="2:5" ht="21">
      <c r="B49" s="33"/>
      <c r="C49" s="34"/>
      <c r="D49" s="35"/>
      <c r="E49" s="36">
        <f t="shared" si="0"/>
        <v>0</v>
      </c>
    </row>
    <row r="50" spans="2:5" ht="21">
      <c r="B50" s="33"/>
      <c r="C50" s="34"/>
      <c r="D50" s="35"/>
      <c r="E50" s="36">
        <f t="shared" si="0"/>
        <v>0</v>
      </c>
    </row>
    <row r="51" spans="2:5" ht="21">
      <c r="B51" s="33"/>
      <c r="C51" s="34"/>
      <c r="D51" s="35"/>
      <c r="E51" s="36">
        <f t="shared" si="0"/>
        <v>0</v>
      </c>
    </row>
    <row r="52" spans="2:5" ht="21">
      <c r="B52" s="33"/>
      <c r="C52" s="34"/>
      <c r="D52" s="35"/>
      <c r="E52" s="36">
        <f t="shared" si="0"/>
        <v>0</v>
      </c>
    </row>
    <row r="53" spans="2:5" ht="21">
      <c r="B53" s="33"/>
      <c r="C53" s="34"/>
      <c r="D53" s="35"/>
      <c r="E53" s="36">
        <f t="shared" si="0"/>
        <v>0</v>
      </c>
    </row>
    <row r="54" spans="2:5" ht="21">
      <c r="B54" s="33"/>
      <c r="C54" s="34"/>
      <c r="D54" s="35"/>
      <c r="E54" s="36">
        <f t="shared" si="0"/>
        <v>0</v>
      </c>
    </row>
    <row r="55" spans="2:5" ht="21">
      <c r="B55" s="33"/>
      <c r="C55" s="34"/>
      <c r="D55" s="35"/>
      <c r="E55" s="36">
        <f t="shared" si="0"/>
        <v>0</v>
      </c>
    </row>
    <row r="56" spans="2:5" ht="21">
      <c r="B56" s="33"/>
      <c r="C56" s="34"/>
      <c r="D56" s="35"/>
      <c r="E56" s="36">
        <f t="shared" si="0"/>
        <v>0</v>
      </c>
    </row>
    <row r="57" spans="2:5" ht="21">
      <c r="B57" s="33"/>
      <c r="C57" s="34"/>
      <c r="D57" s="35"/>
      <c r="E57" s="36">
        <f t="shared" si="0"/>
        <v>0</v>
      </c>
    </row>
    <row r="58" spans="2:5" ht="21">
      <c r="B58" s="33"/>
      <c r="C58" s="34"/>
      <c r="D58" s="35"/>
      <c r="E58" s="36">
        <f t="shared" si="0"/>
        <v>0</v>
      </c>
    </row>
    <row r="59" spans="2:5" ht="21">
      <c r="B59" s="33"/>
      <c r="C59" s="34"/>
      <c r="D59" s="35"/>
      <c r="E59" s="36">
        <f t="shared" si="0"/>
        <v>0</v>
      </c>
    </row>
    <row r="60" spans="2:5" ht="21">
      <c r="B60" s="33"/>
      <c r="C60" s="34"/>
      <c r="D60" s="35"/>
      <c r="E60" s="36">
        <f t="shared" si="0"/>
        <v>0</v>
      </c>
    </row>
    <row r="61" spans="2:5" ht="21">
      <c r="B61" s="33"/>
      <c r="C61" s="34"/>
      <c r="D61" s="35"/>
      <c r="E61" s="36">
        <f t="shared" si="0"/>
        <v>0</v>
      </c>
    </row>
    <row r="62" spans="2:5" ht="21">
      <c r="B62" s="33"/>
      <c r="C62" s="34"/>
      <c r="D62" s="35"/>
      <c r="E62" s="36">
        <f t="shared" si="0"/>
        <v>0</v>
      </c>
    </row>
    <row r="63" spans="2:5" ht="21">
      <c r="B63" s="33"/>
      <c r="C63" s="34"/>
      <c r="D63" s="35"/>
      <c r="E63" s="36">
        <f t="shared" si="0"/>
        <v>0</v>
      </c>
    </row>
    <row r="64" spans="2:5" ht="21">
      <c r="B64" s="33"/>
      <c r="C64" s="34"/>
      <c r="D64" s="35"/>
      <c r="E64" s="36">
        <f t="shared" si="0"/>
        <v>0</v>
      </c>
    </row>
    <row r="65" spans="2:5" ht="21">
      <c r="B65" s="33"/>
      <c r="C65" s="34"/>
      <c r="D65" s="35"/>
      <c r="E65" s="36">
        <f t="shared" si="0"/>
        <v>0</v>
      </c>
    </row>
    <row r="66" spans="2:5" ht="21">
      <c r="B66" s="33"/>
      <c r="C66" s="34"/>
      <c r="D66" s="35"/>
      <c r="E66" s="36">
        <f t="shared" si="0"/>
        <v>0</v>
      </c>
    </row>
    <row r="67" spans="2:5" ht="21">
      <c r="B67" s="33"/>
      <c r="C67" s="34"/>
      <c r="D67" s="35"/>
      <c r="E67" s="36">
        <f t="shared" si="0"/>
        <v>0</v>
      </c>
    </row>
    <row r="68" spans="2:5" ht="21">
      <c r="B68" s="33"/>
      <c r="C68" s="34"/>
      <c r="D68" s="35"/>
      <c r="E68" s="36">
        <f t="shared" si="0"/>
        <v>0</v>
      </c>
    </row>
    <row r="69" spans="2:5" ht="21">
      <c r="B69" s="33"/>
      <c r="C69" s="34"/>
      <c r="D69" s="35"/>
      <c r="E69" s="36">
        <f t="shared" si="0"/>
        <v>0</v>
      </c>
    </row>
    <row r="70" spans="2:5" ht="21.75" thickBot="1">
      <c r="B70" s="37"/>
      <c r="C70" s="38"/>
      <c r="D70" s="39"/>
      <c r="E70" s="40">
        <f t="shared" si="0"/>
        <v>0</v>
      </c>
    </row>
  </sheetData>
  <dataValidations count="2">
    <dataValidation type="list" allowBlank="1" showInputMessage="1" showErrorMessage="1" sqref="B6:B70">
      <formula1>produits</formula1>
    </dataValidation>
    <dataValidation type="list" allowBlank="1" showInputMessage="1" showErrorMessage="1" sqref="C6:C70">
      <formula1>conditionnement</formula1>
    </dataValidation>
  </dataValidations>
  <pageMargins left="0.25" right="0.25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pageSetUpPr fitToPage="1"/>
  </sheetPr>
  <dimension ref="B1:AG86"/>
  <sheetViews>
    <sheetView topLeftCell="A11" zoomScale="130" zoomScaleNormal="130" workbookViewId="0">
      <selection activeCell="E28" sqref="E28"/>
    </sheetView>
  </sheetViews>
  <sheetFormatPr baseColWidth="10" defaultRowHeight="15"/>
  <cols>
    <col min="1" max="1" width="3.42578125" customWidth="1"/>
    <col min="2" max="2" width="1" customWidth="1"/>
    <col min="4" max="4" width="1.140625" customWidth="1"/>
    <col min="6" max="6" width="1" customWidth="1"/>
    <col min="8" max="8" width="1.140625" customWidth="1"/>
    <col min="10" max="10" width="1" customWidth="1"/>
    <col min="12" max="12" width="1.140625" customWidth="1"/>
    <col min="14" max="14" width="1.28515625" customWidth="1"/>
    <col min="15" max="15" width="2.7109375" customWidth="1"/>
    <col min="16" max="16" width="1" customWidth="1"/>
    <col min="18" max="18" width="1.140625" customWidth="1"/>
    <col min="20" max="20" width="1" customWidth="1"/>
    <col min="21" max="21" width="3.28515625" customWidth="1"/>
    <col min="22" max="22" width="1" customWidth="1"/>
    <col min="24" max="24" width="1.140625" customWidth="1"/>
    <col min="26" max="26" width="1" customWidth="1"/>
    <col min="28" max="28" width="1.140625" customWidth="1"/>
    <col min="30" max="30" width="1" customWidth="1"/>
    <col min="32" max="32" width="1.140625" customWidth="1"/>
  </cols>
  <sheetData>
    <row r="1" spans="2:32" ht="11.25" customHeight="1"/>
    <row r="2" spans="2:32">
      <c r="O2" s="23"/>
      <c r="U2" s="23"/>
    </row>
    <row r="3" spans="2:32" ht="18.75">
      <c r="C3" s="70" t="s">
        <v>9</v>
      </c>
      <c r="D3" s="70"/>
      <c r="E3" s="70"/>
      <c r="F3" s="70"/>
      <c r="G3" s="70"/>
      <c r="H3" s="70"/>
      <c r="I3" s="70"/>
      <c r="J3" s="70"/>
      <c r="K3" s="70"/>
      <c r="L3" s="70"/>
      <c r="M3" s="70"/>
      <c r="O3" s="23"/>
      <c r="P3" s="74" t="s">
        <v>10</v>
      </c>
      <c r="Q3" s="74"/>
      <c r="R3" s="74"/>
      <c r="S3" s="74"/>
      <c r="T3" s="74"/>
      <c r="U3" s="23"/>
      <c r="W3" s="70" t="s">
        <v>8</v>
      </c>
      <c r="X3" s="70"/>
      <c r="Y3" s="70"/>
      <c r="Z3" s="70"/>
      <c r="AA3" s="70"/>
      <c r="AB3" s="70"/>
      <c r="AC3" s="70"/>
      <c r="AD3" s="70"/>
      <c r="AE3" s="70"/>
    </row>
    <row r="4" spans="2:32" ht="15.75" customHeight="1">
      <c r="C4" s="8"/>
      <c r="D4" s="8"/>
      <c r="E4" s="8"/>
      <c r="F4" s="8"/>
      <c r="G4" s="8"/>
      <c r="H4" s="8"/>
      <c r="I4" s="8"/>
      <c r="J4" s="8"/>
      <c r="K4" s="8"/>
      <c r="L4" s="8"/>
      <c r="M4" s="8"/>
      <c r="O4" s="23"/>
      <c r="P4" s="24"/>
      <c r="Q4" s="24"/>
      <c r="R4" s="24"/>
      <c r="S4" s="24"/>
      <c r="T4" s="24"/>
      <c r="U4" s="23"/>
      <c r="W4" s="8"/>
      <c r="X4" s="8"/>
      <c r="Y4" s="8"/>
      <c r="Z4" s="8"/>
      <c r="AA4" s="8"/>
    </row>
    <row r="5" spans="2:32" ht="15.75" customHeight="1">
      <c r="C5" s="22" t="s">
        <v>5</v>
      </c>
      <c r="D5" s="8"/>
      <c r="E5" s="22" t="s">
        <v>3</v>
      </c>
      <c r="F5" s="8"/>
      <c r="G5" s="22" t="s">
        <v>6</v>
      </c>
      <c r="H5" s="8"/>
      <c r="I5" s="22" t="s">
        <v>15</v>
      </c>
      <c r="J5" s="10"/>
      <c r="K5" s="22" t="s">
        <v>15</v>
      </c>
      <c r="L5" s="10"/>
      <c r="M5" s="22" t="s">
        <v>7</v>
      </c>
      <c r="O5" s="23"/>
      <c r="Q5" s="22" t="s">
        <v>6</v>
      </c>
      <c r="R5" s="8"/>
      <c r="S5" s="22" t="s">
        <v>3</v>
      </c>
      <c r="U5" s="23"/>
      <c r="W5" s="22" t="s">
        <v>7</v>
      </c>
      <c r="X5" s="8"/>
      <c r="Y5" s="22" t="s">
        <v>5</v>
      </c>
      <c r="Z5" s="8"/>
      <c r="AA5" s="22" t="s">
        <v>3</v>
      </c>
      <c r="AB5" s="8"/>
      <c r="AC5" s="22" t="s">
        <v>6</v>
      </c>
      <c r="AD5" s="10"/>
      <c r="AE5" s="22" t="s">
        <v>6</v>
      </c>
      <c r="AF5" s="10"/>
    </row>
    <row r="6" spans="2:32" ht="15.75" thickBot="1">
      <c r="C6" s="19">
        <v>5</v>
      </c>
      <c r="D6" s="1"/>
      <c r="E6" s="19">
        <v>5</v>
      </c>
      <c r="F6" s="19"/>
      <c r="G6" s="19">
        <v>5</v>
      </c>
      <c r="H6" s="19"/>
      <c r="I6" s="19">
        <v>2.5</v>
      </c>
      <c r="J6" s="1"/>
      <c r="K6" s="19">
        <v>5</v>
      </c>
      <c r="L6" s="19"/>
      <c r="M6" s="19">
        <v>5</v>
      </c>
      <c r="O6" s="23"/>
      <c r="P6" s="1"/>
      <c r="Q6" s="19">
        <v>25</v>
      </c>
      <c r="R6" s="1"/>
      <c r="S6" s="19">
        <v>25</v>
      </c>
      <c r="T6" s="1"/>
      <c r="U6" s="23"/>
      <c r="W6" s="19">
        <v>10</v>
      </c>
      <c r="Y6" s="19">
        <v>10</v>
      </c>
      <c r="AA6" s="19">
        <v>10</v>
      </c>
      <c r="AC6" s="19">
        <v>10</v>
      </c>
      <c r="AE6" s="19">
        <v>10</v>
      </c>
    </row>
    <row r="7" spans="2:32" ht="15.75" thickBot="1">
      <c r="B7" s="2"/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11"/>
      <c r="O7" s="23"/>
      <c r="P7" s="2"/>
      <c r="Q7" s="3"/>
      <c r="R7" s="3"/>
      <c r="S7" s="3"/>
      <c r="T7" s="11"/>
      <c r="U7" s="23"/>
      <c r="V7" s="2"/>
      <c r="W7" s="3"/>
      <c r="X7" s="3"/>
      <c r="Y7" s="3"/>
      <c r="Z7" s="3"/>
      <c r="AA7" s="3"/>
      <c r="AB7" s="3"/>
      <c r="AC7" s="3"/>
      <c r="AD7" s="3"/>
      <c r="AE7" s="3"/>
      <c r="AF7" s="11"/>
    </row>
    <row r="8" spans="2:32" ht="15.75" thickBot="1">
      <c r="B8" s="4"/>
      <c r="C8" s="20">
        <v>66</v>
      </c>
      <c r="D8" s="21"/>
      <c r="E8" s="20">
        <v>60</v>
      </c>
      <c r="F8" s="21"/>
      <c r="G8" s="20">
        <v>54</v>
      </c>
      <c r="H8" s="21"/>
      <c r="I8" s="20">
        <v>48</v>
      </c>
      <c r="J8" s="21"/>
      <c r="K8" s="20">
        <v>42</v>
      </c>
      <c r="L8" s="1"/>
      <c r="M8" s="20">
        <v>36</v>
      </c>
      <c r="N8" s="12"/>
      <c r="O8" s="23"/>
      <c r="P8" s="4"/>
      <c r="Q8" s="71">
        <v>33</v>
      </c>
      <c r="R8" s="1"/>
      <c r="S8" s="71">
        <v>30</v>
      </c>
      <c r="T8" s="12"/>
      <c r="U8" s="23"/>
      <c r="V8" s="4"/>
      <c r="W8" s="71">
        <v>26</v>
      </c>
      <c r="X8" s="21"/>
      <c r="Y8" s="71">
        <v>22</v>
      </c>
      <c r="Z8" s="21"/>
      <c r="AA8" s="71">
        <v>18</v>
      </c>
      <c r="AB8" s="21"/>
      <c r="AC8" s="71">
        <v>14</v>
      </c>
      <c r="AD8" s="21"/>
      <c r="AE8" s="71">
        <v>10</v>
      </c>
      <c r="AF8" s="12"/>
    </row>
    <row r="9" spans="2:32" ht="7.5" customHeight="1" thickBot="1">
      <c r="B9" s="4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2"/>
      <c r="O9" s="23"/>
      <c r="P9" s="4"/>
      <c r="Q9" s="73"/>
      <c r="R9" s="1"/>
      <c r="S9" s="73"/>
      <c r="T9" s="12"/>
      <c r="U9" s="23"/>
      <c r="V9" s="4"/>
      <c r="W9" s="72"/>
      <c r="X9" s="21"/>
      <c r="Y9" s="72"/>
      <c r="Z9" s="21"/>
      <c r="AA9" s="72"/>
      <c r="AB9" s="21"/>
      <c r="AC9" s="72"/>
      <c r="AD9" s="21"/>
      <c r="AE9" s="72"/>
      <c r="AF9" s="12"/>
    </row>
    <row r="10" spans="2:32" ht="15.75" thickBot="1">
      <c r="B10" s="4"/>
      <c r="C10" s="20">
        <v>67</v>
      </c>
      <c r="D10" s="21"/>
      <c r="E10" s="20">
        <v>61</v>
      </c>
      <c r="F10" s="21"/>
      <c r="G10" s="20">
        <v>55</v>
      </c>
      <c r="H10" s="21"/>
      <c r="I10" s="20">
        <v>49</v>
      </c>
      <c r="J10" s="21"/>
      <c r="K10" s="20">
        <v>43</v>
      </c>
      <c r="L10" s="1"/>
      <c r="M10" s="20">
        <v>37</v>
      </c>
      <c r="N10" s="12"/>
      <c r="O10" s="23"/>
      <c r="P10" s="4"/>
      <c r="Q10" s="72"/>
      <c r="R10" s="1"/>
      <c r="S10" s="72"/>
      <c r="T10" s="12"/>
      <c r="U10" s="23"/>
      <c r="V10" s="4"/>
      <c r="W10" s="1"/>
      <c r="X10" s="1"/>
      <c r="Y10" s="1"/>
      <c r="Z10" s="1"/>
      <c r="AA10" s="1"/>
      <c r="AB10" s="1"/>
      <c r="AC10" s="1"/>
      <c r="AD10" s="1"/>
      <c r="AE10" s="1"/>
      <c r="AF10" s="12"/>
    </row>
    <row r="11" spans="2:32" ht="8.25" customHeight="1" thickBot="1">
      <c r="B11" s="4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2"/>
      <c r="O11" s="23"/>
      <c r="P11" s="4"/>
      <c r="Q11" s="1"/>
      <c r="R11" s="1"/>
      <c r="S11" s="1"/>
      <c r="T11" s="12"/>
      <c r="U11" s="23"/>
      <c r="V11" s="4"/>
      <c r="W11" s="71">
        <v>27</v>
      </c>
      <c r="X11" s="21"/>
      <c r="Y11" s="71">
        <v>23</v>
      </c>
      <c r="Z11" s="21"/>
      <c r="AA11" s="71">
        <v>19</v>
      </c>
      <c r="AB11" s="21"/>
      <c r="AC11" s="71">
        <v>15</v>
      </c>
      <c r="AD11" s="21"/>
      <c r="AE11" s="71">
        <v>11</v>
      </c>
      <c r="AF11" s="12"/>
    </row>
    <row r="12" spans="2:32" ht="15.75" thickBot="1">
      <c r="B12" s="4"/>
      <c r="C12" s="20">
        <v>68</v>
      </c>
      <c r="D12" s="21"/>
      <c r="E12" s="20">
        <v>62</v>
      </c>
      <c r="F12" s="21"/>
      <c r="G12" s="20">
        <v>56</v>
      </c>
      <c r="H12" s="21"/>
      <c r="I12" s="20">
        <v>50</v>
      </c>
      <c r="J12" s="21"/>
      <c r="K12" s="20">
        <v>44</v>
      </c>
      <c r="L12" s="1"/>
      <c r="M12" s="20">
        <v>38</v>
      </c>
      <c r="N12" s="12"/>
      <c r="O12" s="23"/>
      <c r="P12" s="4"/>
      <c r="Q12" s="71">
        <v>34</v>
      </c>
      <c r="R12" s="1"/>
      <c r="S12" s="71">
        <v>31</v>
      </c>
      <c r="T12" s="12"/>
      <c r="U12" s="23"/>
      <c r="V12" s="4"/>
      <c r="W12" s="72"/>
      <c r="X12" s="21"/>
      <c r="Y12" s="72"/>
      <c r="Z12" s="21"/>
      <c r="AA12" s="72"/>
      <c r="AB12" s="21"/>
      <c r="AC12" s="72"/>
      <c r="AD12" s="21"/>
      <c r="AE12" s="72"/>
      <c r="AF12" s="12"/>
    </row>
    <row r="13" spans="2:32" ht="7.5" customHeight="1" thickBot="1">
      <c r="B13" s="4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2"/>
      <c r="O13" s="23"/>
      <c r="P13" s="4"/>
      <c r="Q13" s="73"/>
      <c r="R13" s="1"/>
      <c r="S13" s="73"/>
      <c r="T13" s="12"/>
      <c r="U13" s="23"/>
      <c r="V13" s="4"/>
      <c r="W13" s="1"/>
      <c r="X13" s="1"/>
      <c r="Y13" s="1"/>
      <c r="Z13" s="1"/>
      <c r="AA13" s="1"/>
      <c r="AB13" s="1"/>
      <c r="AC13" s="1"/>
      <c r="AD13" s="1"/>
      <c r="AE13" s="1"/>
      <c r="AF13" s="12"/>
    </row>
    <row r="14" spans="2:32" ht="15.75" thickBot="1">
      <c r="B14" s="4"/>
      <c r="C14" s="20">
        <v>69</v>
      </c>
      <c r="D14" s="21"/>
      <c r="E14" s="20">
        <v>63</v>
      </c>
      <c r="F14" s="21"/>
      <c r="G14" s="20">
        <v>57</v>
      </c>
      <c r="H14" s="21"/>
      <c r="I14" s="20">
        <v>51</v>
      </c>
      <c r="J14" s="21"/>
      <c r="K14" s="20">
        <v>45</v>
      </c>
      <c r="L14" s="1"/>
      <c r="M14" s="20">
        <v>39</v>
      </c>
      <c r="N14" s="12"/>
      <c r="O14" s="23"/>
      <c r="P14" s="4"/>
      <c r="Q14" s="72"/>
      <c r="R14" s="1"/>
      <c r="S14" s="72"/>
      <c r="T14" s="12"/>
      <c r="U14" s="23"/>
      <c r="V14" s="4"/>
      <c r="W14" s="71">
        <v>28</v>
      </c>
      <c r="X14" s="21"/>
      <c r="Y14" s="71">
        <v>24</v>
      </c>
      <c r="Z14" s="21"/>
      <c r="AA14" s="71">
        <v>20</v>
      </c>
      <c r="AB14" s="21"/>
      <c r="AC14" s="71">
        <v>16</v>
      </c>
      <c r="AD14" s="21"/>
      <c r="AE14" s="71">
        <v>12</v>
      </c>
      <c r="AF14" s="12"/>
    </row>
    <row r="15" spans="2:32" ht="6" customHeight="1" thickBot="1">
      <c r="B15" s="4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2"/>
      <c r="O15" s="23"/>
      <c r="P15" s="4"/>
      <c r="Q15" s="1"/>
      <c r="R15" s="1"/>
      <c r="S15" s="1"/>
      <c r="T15" s="12"/>
      <c r="U15" s="23"/>
      <c r="V15" s="4"/>
      <c r="W15" s="72"/>
      <c r="X15" s="21"/>
      <c r="Y15" s="72"/>
      <c r="Z15" s="21"/>
      <c r="AA15" s="72"/>
      <c r="AB15" s="21"/>
      <c r="AC15" s="72"/>
      <c r="AD15" s="21"/>
      <c r="AE15" s="72"/>
      <c r="AF15" s="12"/>
    </row>
    <row r="16" spans="2:32" ht="15.75" thickBot="1">
      <c r="B16" s="4"/>
      <c r="C16" s="20">
        <v>70</v>
      </c>
      <c r="D16" s="21"/>
      <c r="E16" s="20">
        <v>64</v>
      </c>
      <c r="F16" s="21"/>
      <c r="G16" s="20">
        <v>58</v>
      </c>
      <c r="H16" s="21"/>
      <c r="I16" s="20">
        <v>52</v>
      </c>
      <c r="J16" s="21"/>
      <c r="K16" s="20">
        <v>46</v>
      </c>
      <c r="L16" s="1"/>
      <c r="M16" s="20">
        <v>40</v>
      </c>
      <c r="N16" s="12"/>
      <c r="O16" s="23"/>
      <c r="P16" s="4"/>
      <c r="Q16" s="71">
        <v>35</v>
      </c>
      <c r="R16" s="1"/>
      <c r="S16" s="71">
        <v>32</v>
      </c>
      <c r="T16" s="12"/>
      <c r="U16" s="23"/>
      <c r="V16" s="4"/>
      <c r="W16" s="1"/>
      <c r="X16" s="1"/>
      <c r="Y16" s="1"/>
      <c r="Z16" s="1"/>
      <c r="AA16" s="1"/>
      <c r="AB16" s="1"/>
      <c r="AC16" s="1"/>
      <c r="AD16" s="1"/>
      <c r="AE16" s="1"/>
      <c r="AF16" s="12"/>
    </row>
    <row r="17" spans="2:33" ht="6" customHeight="1" thickBot="1">
      <c r="B17" s="4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2"/>
      <c r="O17" s="23"/>
      <c r="P17" s="4"/>
      <c r="Q17" s="73"/>
      <c r="R17" s="1"/>
      <c r="S17" s="73"/>
      <c r="T17" s="12"/>
      <c r="U17" s="23"/>
      <c r="V17" s="4"/>
      <c r="W17" s="71">
        <v>29</v>
      </c>
      <c r="X17" s="21"/>
      <c r="Y17" s="71">
        <v>25</v>
      </c>
      <c r="Z17" s="21"/>
      <c r="AA17" s="71">
        <v>21</v>
      </c>
      <c r="AB17" s="21"/>
      <c r="AC17" s="71">
        <v>17</v>
      </c>
      <c r="AD17" s="21"/>
      <c r="AE17" s="71">
        <v>13</v>
      </c>
      <c r="AF17" s="12"/>
      <c r="AG17" s="4"/>
    </row>
    <row r="18" spans="2:33" ht="15.75" thickBot="1">
      <c r="B18" s="4"/>
      <c r="C18" s="20">
        <v>71</v>
      </c>
      <c r="D18" s="21"/>
      <c r="E18" s="20">
        <v>65</v>
      </c>
      <c r="F18" s="21"/>
      <c r="G18" s="20">
        <v>59</v>
      </c>
      <c r="H18" s="21"/>
      <c r="I18" s="20">
        <v>53</v>
      </c>
      <c r="J18" s="21"/>
      <c r="K18" s="20">
        <v>47</v>
      </c>
      <c r="L18" s="1"/>
      <c r="M18" s="20">
        <v>41</v>
      </c>
      <c r="N18" s="12"/>
      <c r="O18" s="23"/>
      <c r="P18" s="4"/>
      <c r="Q18" s="72"/>
      <c r="R18" s="1"/>
      <c r="S18" s="72"/>
      <c r="T18" s="12"/>
      <c r="U18" s="23"/>
      <c r="V18" s="4"/>
      <c r="W18" s="72"/>
      <c r="X18" s="21"/>
      <c r="Y18" s="72"/>
      <c r="Z18" s="21"/>
      <c r="AA18" s="72"/>
      <c r="AB18" s="21"/>
      <c r="AC18" s="72"/>
      <c r="AD18" s="21"/>
      <c r="AE18" s="72"/>
      <c r="AF18" s="12"/>
      <c r="AG18" s="1"/>
    </row>
    <row r="19" spans="2:33" ht="15.75" thickBot="1">
      <c r="B19" s="5"/>
      <c r="C19" s="6"/>
      <c r="D19" s="6"/>
      <c r="E19" s="6"/>
      <c r="F19" s="6"/>
      <c r="G19" s="6"/>
      <c r="H19" s="6"/>
      <c r="I19" s="6"/>
      <c r="J19" s="6"/>
      <c r="K19" s="6"/>
      <c r="L19" s="6"/>
      <c r="M19" s="6"/>
      <c r="N19" s="13"/>
      <c r="O19" s="23"/>
      <c r="P19" s="5"/>
      <c r="Q19" s="6"/>
      <c r="R19" s="6"/>
      <c r="S19" s="6"/>
      <c r="T19" s="13"/>
      <c r="U19" s="23"/>
      <c r="V19" s="5"/>
      <c r="W19" s="6"/>
      <c r="X19" s="6"/>
      <c r="Y19" s="6"/>
      <c r="Z19" s="6"/>
      <c r="AA19" s="6"/>
      <c r="AB19" s="6"/>
      <c r="AC19" s="6"/>
      <c r="AD19" s="6"/>
      <c r="AE19" s="6"/>
      <c r="AF19" s="13"/>
    </row>
    <row r="21" spans="2:33">
      <c r="E21" s="14"/>
    </row>
    <row r="23" spans="2:33">
      <c r="E23">
        <v>10</v>
      </c>
      <c r="G23" s="9" t="str">
        <f>$AE$5</f>
        <v>GOURMANDINE</v>
      </c>
      <c r="I23" s="18">
        <f>$AE$6</f>
        <v>10</v>
      </c>
      <c r="K23" s="26">
        <f>SUMIFS('Produits et prix'!$D$6:$D$18,'Produits et prix'!$B$6:$B$18,Casiers!G23,'Produits et prix'!$C$6:$C$18,Casiers!I23)</f>
        <v>4.5</v>
      </c>
      <c r="M23">
        <f>COUNTIF('gestion journalière'!$B$5:$B$76,Casiers!E23)</f>
        <v>1</v>
      </c>
    </row>
    <row r="24" spans="2:33">
      <c r="E24">
        <v>11</v>
      </c>
      <c r="G24" s="9" t="str">
        <f t="shared" ref="G24:G26" si="0">$AE$5</f>
        <v>GOURMANDINE</v>
      </c>
      <c r="I24" s="18">
        <f t="shared" ref="I24:I26" si="1">$AE$6</f>
        <v>10</v>
      </c>
      <c r="K24" s="26">
        <f>SUMIFS('Produits et prix'!$D$6:$D$18,'Produits et prix'!$B$6:$B$18,Casiers!G24,'Produits et prix'!$C$6:$C$18,Casiers!I24)</f>
        <v>4.5</v>
      </c>
      <c r="M24">
        <f>COUNTIF('gestion journalière'!$B$5:$B$76,Casiers!E24)</f>
        <v>0</v>
      </c>
    </row>
    <row r="25" spans="2:33">
      <c r="E25">
        <v>12</v>
      </c>
      <c r="G25" s="9" t="str">
        <f t="shared" si="0"/>
        <v>GOURMANDINE</v>
      </c>
      <c r="I25" s="18">
        <f t="shared" si="1"/>
        <v>10</v>
      </c>
      <c r="K25" s="26">
        <f>SUMIFS('Produits et prix'!$D$6:$D$18,'Produits et prix'!$B$6:$B$18,Casiers!G25,'Produits et prix'!$C$6:$C$18,Casiers!I25)</f>
        <v>4.5</v>
      </c>
      <c r="M25">
        <f>COUNTIF('gestion journalière'!$B$5:$B$76,Casiers!E25)</f>
        <v>0</v>
      </c>
    </row>
    <row r="26" spans="2:33">
      <c r="E26">
        <v>13</v>
      </c>
      <c r="G26" s="9" t="str">
        <f t="shared" si="0"/>
        <v>GOURMANDINE</v>
      </c>
      <c r="I26" s="18">
        <f t="shared" si="1"/>
        <v>10</v>
      </c>
      <c r="K26" s="26">
        <f>SUMIFS('Produits et prix'!$D$6:$D$18,'Produits et prix'!$B$6:$B$18,Casiers!G26,'Produits et prix'!$C$6:$C$18,Casiers!I26)</f>
        <v>4.5</v>
      </c>
      <c r="M26">
        <f>COUNTIF('gestion journalière'!$B$5:$B$76,Casiers!E26)</f>
        <v>0</v>
      </c>
    </row>
    <row r="27" spans="2:33">
      <c r="E27">
        <v>14</v>
      </c>
      <c r="G27" s="9" t="str">
        <f>$AC$5</f>
        <v>GOURMANDINE</v>
      </c>
      <c r="I27" s="18">
        <f>$AC$6</f>
        <v>10</v>
      </c>
      <c r="K27" s="26">
        <f>SUMIFS('Produits et prix'!$D$6:$D$18,'Produits et prix'!$B$6:$B$18,Casiers!G27,'Produits et prix'!$C$6:$C$18,Casiers!I27)</f>
        <v>4.5</v>
      </c>
      <c r="M27">
        <f>COUNTIF('gestion journalière'!$B$5:$B$76,Casiers!E27)</f>
        <v>0</v>
      </c>
    </row>
    <row r="28" spans="2:33">
      <c r="E28">
        <v>15</v>
      </c>
      <c r="G28" s="9" t="str">
        <f t="shared" ref="G28:G30" si="2">$AC$5</f>
        <v>GOURMANDINE</v>
      </c>
      <c r="I28" s="18">
        <f t="shared" ref="I28:I30" si="3">$AC$6</f>
        <v>10</v>
      </c>
      <c r="K28" s="26">
        <f>SUMIFS('Produits et prix'!$D$6:$D$18,'Produits et prix'!$B$6:$B$18,Casiers!G28,'Produits et prix'!$C$6:$C$18,Casiers!I28)</f>
        <v>4.5</v>
      </c>
      <c r="M28">
        <f>COUNTIF('gestion journalière'!$B$5:$B$76,Casiers!E28)</f>
        <v>0</v>
      </c>
    </row>
    <row r="29" spans="2:33">
      <c r="E29">
        <v>16</v>
      </c>
      <c r="G29" s="9" t="str">
        <f t="shared" si="2"/>
        <v>GOURMANDINE</v>
      </c>
      <c r="I29" s="18">
        <f t="shared" si="3"/>
        <v>10</v>
      </c>
      <c r="K29" s="26">
        <f>SUMIFS('Produits et prix'!$D$6:$D$18,'Produits et prix'!$B$6:$B$18,Casiers!G29,'Produits et prix'!$C$6:$C$18,Casiers!I29)</f>
        <v>4.5</v>
      </c>
      <c r="M29">
        <f>COUNTIF('gestion journalière'!$B$5:$B$76,Casiers!E29)</f>
        <v>0</v>
      </c>
    </row>
    <row r="30" spans="2:33">
      <c r="E30">
        <v>17</v>
      </c>
      <c r="G30" s="9" t="str">
        <f t="shared" si="2"/>
        <v>GOURMANDINE</v>
      </c>
      <c r="I30" s="18">
        <f t="shared" si="3"/>
        <v>10</v>
      </c>
      <c r="K30" s="26">
        <f>SUMIFS('Produits et prix'!$D$6:$D$18,'Produits et prix'!$B$6:$B$18,Casiers!G30,'Produits et prix'!$C$6:$C$18,Casiers!I30)</f>
        <v>4.5</v>
      </c>
      <c r="M30">
        <f>COUNTIF('gestion journalière'!$B$5:$B$76,Casiers!E30)</f>
        <v>0</v>
      </c>
    </row>
    <row r="31" spans="2:33">
      <c r="E31">
        <v>18</v>
      </c>
      <c r="G31" s="9" t="str">
        <f>$AA$5</f>
        <v>MONALISA</v>
      </c>
      <c r="I31" s="18">
        <f>$AA$6</f>
        <v>10</v>
      </c>
      <c r="K31" s="26">
        <f>SUMIFS('Produits et prix'!$D$6:$D$18,'Produits et prix'!$B$6:$B$18,Casiers!G31,'Produits et prix'!$C$6:$C$18,Casiers!I31)</f>
        <v>3.5</v>
      </c>
      <c r="M31">
        <f>COUNTIF('gestion journalière'!$B$5:$B$76,Casiers!E31)</f>
        <v>0</v>
      </c>
    </row>
    <row r="32" spans="2:33">
      <c r="E32">
        <v>19</v>
      </c>
      <c r="G32" s="9" t="str">
        <f t="shared" ref="G32:G34" si="4">$AA$5</f>
        <v>MONALISA</v>
      </c>
      <c r="I32" s="18">
        <f t="shared" ref="I32:I34" si="5">$AA$6</f>
        <v>10</v>
      </c>
      <c r="K32" s="26">
        <f>SUMIFS('Produits et prix'!$D$6:$D$18,'Produits et prix'!$B$6:$B$18,Casiers!G32,'Produits et prix'!$C$6:$C$18,Casiers!I32)</f>
        <v>3.5</v>
      </c>
      <c r="M32">
        <f>COUNTIF('gestion journalière'!$B$5:$B$76,Casiers!E32)</f>
        <v>0</v>
      </c>
    </row>
    <row r="33" spans="5:13">
      <c r="E33">
        <v>20</v>
      </c>
      <c r="G33" s="9" t="str">
        <f t="shared" si="4"/>
        <v>MONALISA</v>
      </c>
      <c r="I33" s="18">
        <f t="shared" si="5"/>
        <v>10</v>
      </c>
      <c r="K33" s="26">
        <f>SUMIFS('Produits et prix'!$D$6:$D$18,'Produits et prix'!$B$6:$B$18,Casiers!G33,'Produits et prix'!$C$6:$C$18,Casiers!I33)</f>
        <v>3.5</v>
      </c>
      <c r="M33">
        <f>COUNTIF('gestion journalière'!$B$5:$B$76,Casiers!E33)</f>
        <v>0</v>
      </c>
    </row>
    <row r="34" spans="5:13">
      <c r="E34">
        <v>21</v>
      </c>
      <c r="G34" s="9" t="str">
        <f t="shared" si="4"/>
        <v>MONALISA</v>
      </c>
      <c r="I34" s="18">
        <f t="shared" si="5"/>
        <v>10</v>
      </c>
      <c r="K34" s="26">
        <f>SUMIFS('Produits et prix'!$D$6:$D$18,'Produits et prix'!$B$6:$B$18,Casiers!G34,'Produits et prix'!$C$6:$C$18,Casiers!I34)</f>
        <v>3.5</v>
      </c>
      <c r="M34">
        <f>COUNTIF('gestion journalière'!$B$5:$B$76,Casiers!E34)</f>
        <v>0</v>
      </c>
    </row>
    <row r="35" spans="5:13">
      <c r="E35">
        <v>22</v>
      </c>
      <c r="G35" s="9" t="str">
        <f>$Y$5</f>
        <v>EXCELLENCY</v>
      </c>
      <c r="I35" s="18">
        <f>$Y$6</f>
        <v>10</v>
      </c>
      <c r="K35" s="26">
        <f>SUMIFS('Produits et prix'!$D$6:$D$18,'Produits et prix'!$B$6:$B$18,Casiers!G35,'Produits et prix'!$C$6:$C$18,Casiers!I35)</f>
        <v>3.5</v>
      </c>
      <c r="M35">
        <f>COUNTIF('gestion journalière'!$B$5:$B$76,Casiers!E35)</f>
        <v>0</v>
      </c>
    </row>
    <row r="36" spans="5:13">
      <c r="E36">
        <v>23</v>
      </c>
      <c r="G36" s="9" t="str">
        <f t="shared" ref="G36:G38" si="6">$Y$5</f>
        <v>EXCELLENCY</v>
      </c>
      <c r="I36" s="18">
        <f t="shared" ref="I36:I38" si="7">$Y$6</f>
        <v>10</v>
      </c>
      <c r="K36" s="26">
        <f>SUMIFS('Produits et prix'!$D$6:$D$18,'Produits et prix'!$B$6:$B$18,Casiers!G36,'Produits et prix'!$C$6:$C$18,Casiers!I36)</f>
        <v>3.5</v>
      </c>
      <c r="M36">
        <f>COUNTIF('gestion journalière'!$B$5:$B$76,Casiers!E36)</f>
        <v>0</v>
      </c>
    </row>
    <row r="37" spans="5:13">
      <c r="E37">
        <v>24</v>
      </c>
      <c r="G37" s="9" t="str">
        <f t="shared" si="6"/>
        <v>EXCELLENCY</v>
      </c>
      <c r="I37" s="18">
        <f t="shared" si="7"/>
        <v>10</v>
      </c>
      <c r="K37" s="26">
        <f>SUMIFS('Produits et prix'!$D$6:$D$18,'Produits et prix'!$B$6:$B$18,Casiers!G37,'Produits et prix'!$C$6:$C$18,Casiers!I37)</f>
        <v>3.5</v>
      </c>
      <c r="M37">
        <f>COUNTIF('gestion journalière'!$B$5:$B$76,Casiers!E37)</f>
        <v>0</v>
      </c>
    </row>
    <row r="38" spans="5:13">
      <c r="E38">
        <v>25</v>
      </c>
      <c r="G38" s="9" t="str">
        <f t="shared" si="6"/>
        <v>EXCELLENCY</v>
      </c>
      <c r="I38" s="18">
        <f t="shared" si="7"/>
        <v>10</v>
      </c>
      <c r="K38" s="26">
        <f>SUMIFS('Produits et prix'!$D$6:$D$18,'Produits et prix'!$B$6:$B$18,Casiers!G38,'Produits et prix'!$C$6:$C$18,Casiers!I38)</f>
        <v>3.5</v>
      </c>
      <c r="M38">
        <f>COUNTIF('gestion journalière'!$B$5:$B$76,Casiers!E38)</f>
        <v>0</v>
      </c>
    </row>
    <row r="39" spans="5:13">
      <c r="E39">
        <v>26</v>
      </c>
      <c r="G39" s="9" t="str">
        <f>$W$5</f>
        <v>OIGNON</v>
      </c>
      <c r="I39" s="18">
        <f>$W$6</f>
        <v>10</v>
      </c>
      <c r="K39" s="26">
        <f>SUMIFS('Produits et prix'!$D$6:$D$18,'Produits et prix'!$B$6:$B$18,Casiers!G39,'Produits et prix'!$C$6:$C$18,Casiers!I39)</f>
        <v>4.5</v>
      </c>
      <c r="M39">
        <f>COUNTIF('gestion journalière'!$B$5:$B$76,Casiers!E39)</f>
        <v>0</v>
      </c>
    </row>
    <row r="40" spans="5:13">
      <c r="E40">
        <v>27</v>
      </c>
      <c r="G40" s="9" t="str">
        <f t="shared" ref="G40:G42" si="8">$W$5</f>
        <v>OIGNON</v>
      </c>
      <c r="I40" s="18">
        <f t="shared" ref="I40:I42" si="9">$W$6</f>
        <v>10</v>
      </c>
      <c r="K40" s="26">
        <f>SUMIFS('Produits et prix'!$D$6:$D$18,'Produits et prix'!$B$6:$B$18,Casiers!G40,'Produits et prix'!$C$6:$C$18,Casiers!I40)</f>
        <v>4.5</v>
      </c>
      <c r="M40">
        <f>COUNTIF('gestion journalière'!$B$5:$B$76,Casiers!E40)</f>
        <v>0</v>
      </c>
    </row>
    <row r="41" spans="5:13">
      <c r="E41">
        <v>28</v>
      </c>
      <c r="G41" s="9" t="str">
        <f t="shared" si="8"/>
        <v>OIGNON</v>
      </c>
      <c r="I41" s="18">
        <f t="shared" si="9"/>
        <v>10</v>
      </c>
      <c r="K41" s="26">
        <f>SUMIFS('Produits et prix'!$D$6:$D$18,'Produits et prix'!$B$6:$B$18,Casiers!G41,'Produits et prix'!$C$6:$C$18,Casiers!I41)</f>
        <v>4.5</v>
      </c>
      <c r="M41">
        <f>COUNTIF('gestion journalière'!$B$5:$B$76,Casiers!E41)</f>
        <v>0</v>
      </c>
    </row>
    <row r="42" spans="5:13">
      <c r="E42">
        <v>29</v>
      </c>
      <c r="G42" s="9" t="str">
        <f t="shared" si="8"/>
        <v>OIGNON</v>
      </c>
      <c r="I42" s="18">
        <f t="shared" si="9"/>
        <v>10</v>
      </c>
      <c r="K42" s="26">
        <f>SUMIFS('Produits et prix'!$D$6:$D$18,'Produits et prix'!$B$6:$B$18,Casiers!G42,'Produits et prix'!$C$6:$C$18,Casiers!I42)</f>
        <v>4.5</v>
      </c>
      <c r="M42">
        <f>COUNTIF('gestion journalière'!$B$5:$B$76,Casiers!E42)</f>
        <v>0</v>
      </c>
    </row>
    <row r="43" spans="5:13">
      <c r="E43">
        <v>30</v>
      </c>
      <c r="G43" s="9" t="str">
        <f>$S$5</f>
        <v>MONALISA</v>
      </c>
      <c r="I43" s="18">
        <f>$S$6</f>
        <v>25</v>
      </c>
      <c r="K43" s="26">
        <f>SUMIFS('Produits et prix'!$D$6:$D$18,'Produits et prix'!$B$6:$B$18,Casiers!G43,'Produits et prix'!$C$6:$C$18,Casiers!I43)</f>
        <v>8</v>
      </c>
      <c r="M43">
        <f>COUNTIF('gestion journalière'!$B$5:$B$76,Casiers!E43)</f>
        <v>0</v>
      </c>
    </row>
    <row r="44" spans="5:13">
      <c r="E44">
        <v>31</v>
      </c>
      <c r="G44" s="9" t="str">
        <f t="shared" ref="G44:G45" si="10">$S$5</f>
        <v>MONALISA</v>
      </c>
      <c r="I44" s="18">
        <f t="shared" ref="I44:I45" si="11">$S$6</f>
        <v>25</v>
      </c>
      <c r="K44" s="26">
        <f>SUMIFS('Produits et prix'!$D$6:$D$18,'Produits et prix'!$B$6:$B$18,Casiers!G44,'Produits et prix'!$C$6:$C$18,Casiers!I44)</f>
        <v>8</v>
      </c>
      <c r="M44">
        <f>COUNTIF('gestion journalière'!$B$5:$B$76,Casiers!E44)</f>
        <v>0</v>
      </c>
    </row>
    <row r="45" spans="5:13">
      <c r="E45">
        <v>32</v>
      </c>
      <c r="G45" s="9" t="str">
        <f t="shared" si="10"/>
        <v>MONALISA</v>
      </c>
      <c r="I45" s="18">
        <f t="shared" si="11"/>
        <v>25</v>
      </c>
      <c r="K45" s="26">
        <f>SUMIFS('Produits et prix'!$D$6:$D$18,'Produits et prix'!$B$6:$B$18,Casiers!G45,'Produits et prix'!$C$6:$C$18,Casiers!I45)</f>
        <v>8</v>
      </c>
      <c r="M45">
        <f>COUNTIF('gestion journalière'!$B$5:$B$76,Casiers!E45)</f>
        <v>0</v>
      </c>
    </row>
    <row r="46" spans="5:13">
      <c r="E46">
        <v>33</v>
      </c>
      <c r="G46" s="9" t="str">
        <f>$Q$5</f>
        <v>GOURMANDINE</v>
      </c>
      <c r="I46" s="18">
        <f>$Q$6</f>
        <v>25</v>
      </c>
      <c r="K46" s="26">
        <f>SUMIFS('Produits et prix'!$D$6:$D$18,'Produits et prix'!$B$6:$B$18,Casiers!G46,'Produits et prix'!$C$6:$C$18,Casiers!I46)</f>
        <v>10</v>
      </c>
      <c r="M46">
        <f>COUNTIF('gestion journalière'!$B$5:$B$76,Casiers!E46)</f>
        <v>0</v>
      </c>
    </row>
    <row r="47" spans="5:13">
      <c r="E47">
        <v>34</v>
      </c>
      <c r="G47" s="9" t="str">
        <f t="shared" ref="G47:G48" si="12">$Q$5</f>
        <v>GOURMANDINE</v>
      </c>
      <c r="I47" s="18">
        <f t="shared" ref="I47:I48" si="13">$Q$6</f>
        <v>25</v>
      </c>
      <c r="K47" s="26">
        <f>SUMIFS('Produits et prix'!$D$6:$D$18,'Produits et prix'!$B$6:$B$18,Casiers!G47,'Produits et prix'!$C$6:$C$18,Casiers!I47)</f>
        <v>10</v>
      </c>
      <c r="M47">
        <f>COUNTIF('gestion journalière'!$B$5:$B$76,Casiers!E47)</f>
        <v>0</v>
      </c>
    </row>
    <row r="48" spans="5:13">
      <c r="E48">
        <v>35</v>
      </c>
      <c r="G48" s="9" t="str">
        <f t="shared" si="12"/>
        <v>GOURMANDINE</v>
      </c>
      <c r="I48" s="18">
        <f t="shared" si="13"/>
        <v>25</v>
      </c>
      <c r="K48" s="26">
        <f>SUMIFS('Produits et prix'!$D$6:$D$18,'Produits et prix'!$B$6:$B$18,Casiers!G48,'Produits et prix'!$C$6:$C$18,Casiers!I48)</f>
        <v>10</v>
      </c>
      <c r="M48">
        <f>COUNTIF('gestion journalière'!$B$5:$B$76,Casiers!E48)</f>
        <v>0</v>
      </c>
    </row>
    <row r="49" spans="5:13">
      <c r="E49">
        <v>36</v>
      </c>
      <c r="G49" s="9" t="str">
        <f>$M$5</f>
        <v>OIGNON</v>
      </c>
      <c r="I49" s="18">
        <f>$M$6</f>
        <v>5</v>
      </c>
      <c r="K49" s="26">
        <f>SUMIFS('Produits et prix'!$D$6:$D$18,'Produits et prix'!$B$6:$B$18,Casiers!G49,'Produits et prix'!$C$6:$C$18,Casiers!I49)</f>
        <v>2.5</v>
      </c>
      <c r="M49">
        <f>COUNTIF('gestion journalière'!$B$5:$B$76,Casiers!E49)</f>
        <v>0</v>
      </c>
    </row>
    <row r="50" spans="5:13">
      <c r="E50">
        <v>37</v>
      </c>
      <c r="G50" s="9" t="str">
        <f t="shared" ref="G50:G54" si="14">$M$5</f>
        <v>OIGNON</v>
      </c>
      <c r="I50" s="18">
        <f t="shared" ref="I50:I54" si="15">$M$6</f>
        <v>5</v>
      </c>
      <c r="K50" s="26">
        <f>SUMIFS('Produits et prix'!$D$6:$D$18,'Produits et prix'!$B$6:$B$18,Casiers!G50,'Produits et prix'!$C$6:$C$18,Casiers!I50)</f>
        <v>2.5</v>
      </c>
      <c r="M50">
        <f>COUNTIF('gestion journalière'!$B$5:$B$76,Casiers!E50)</f>
        <v>0</v>
      </c>
    </row>
    <row r="51" spans="5:13">
      <c r="E51">
        <v>38</v>
      </c>
      <c r="G51" s="9" t="str">
        <f t="shared" si="14"/>
        <v>OIGNON</v>
      </c>
      <c r="I51" s="18">
        <f t="shared" si="15"/>
        <v>5</v>
      </c>
      <c r="K51" s="26">
        <f>SUMIFS('Produits et prix'!$D$6:$D$18,'Produits et prix'!$B$6:$B$18,Casiers!G51,'Produits et prix'!$C$6:$C$18,Casiers!I51)</f>
        <v>2.5</v>
      </c>
      <c r="M51">
        <f>COUNTIF('gestion journalière'!$B$5:$B$76,Casiers!E51)</f>
        <v>0</v>
      </c>
    </row>
    <row r="52" spans="5:13">
      <c r="E52">
        <v>39</v>
      </c>
      <c r="G52" s="9" t="str">
        <f t="shared" si="14"/>
        <v>OIGNON</v>
      </c>
      <c r="I52" s="18">
        <f t="shared" si="15"/>
        <v>5</v>
      </c>
      <c r="K52" s="26">
        <f>SUMIFS('Produits et prix'!$D$6:$D$18,'Produits et prix'!$B$6:$B$18,Casiers!G52,'Produits et prix'!$C$6:$C$18,Casiers!I52)</f>
        <v>2.5</v>
      </c>
      <c r="M52">
        <f>COUNTIF('gestion journalière'!$B$5:$B$76,Casiers!E52)</f>
        <v>0</v>
      </c>
    </row>
    <row r="53" spans="5:13">
      <c r="E53">
        <v>40</v>
      </c>
      <c r="G53" s="9" t="str">
        <f t="shared" si="14"/>
        <v>OIGNON</v>
      </c>
      <c r="I53" s="18">
        <f t="shared" si="15"/>
        <v>5</v>
      </c>
      <c r="K53" s="26">
        <f>SUMIFS('Produits et prix'!$D$6:$D$18,'Produits et prix'!$B$6:$B$18,Casiers!G53,'Produits et prix'!$C$6:$C$18,Casiers!I53)</f>
        <v>2.5</v>
      </c>
      <c r="M53">
        <f>COUNTIF('gestion journalière'!$B$5:$B$76,Casiers!E53)</f>
        <v>0</v>
      </c>
    </row>
    <row r="54" spans="5:13">
      <c r="E54">
        <v>41</v>
      </c>
      <c r="G54" s="9" t="str">
        <f t="shared" si="14"/>
        <v>OIGNON</v>
      </c>
      <c r="I54" s="18">
        <f t="shared" si="15"/>
        <v>5</v>
      </c>
      <c r="K54" s="26">
        <f>SUMIFS('Produits et prix'!$D$6:$D$18,'Produits et prix'!$B$6:$B$18,Casiers!G54,'Produits et prix'!$C$6:$C$18,Casiers!I54)</f>
        <v>2.5</v>
      </c>
      <c r="M54">
        <f>COUNTIF('gestion journalière'!$B$5:$B$76,Casiers!E54)</f>
        <v>0</v>
      </c>
    </row>
    <row r="55" spans="5:13">
      <c r="E55">
        <v>42</v>
      </c>
      <c r="G55" s="9" t="str">
        <f>$K$5</f>
        <v>ECHALOTTE</v>
      </c>
      <c r="I55" s="18">
        <f>$K$6</f>
        <v>5</v>
      </c>
      <c r="K55" s="26">
        <f>SUMIFS('Produits et prix'!$D$6:$D$18,'Produits et prix'!$B$6:$B$18,Casiers!G55,'Produits et prix'!$C$6:$C$18,Casiers!I55)</f>
        <v>15</v>
      </c>
      <c r="M55">
        <f>COUNTIF('gestion journalière'!$B$5:$B$76,Casiers!E55)</f>
        <v>0</v>
      </c>
    </row>
    <row r="56" spans="5:13">
      <c r="E56">
        <v>43</v>
      </c>
      <c r="G56" s="9" t="str">
        <f t="shared" ref="G56:G60" si="16">$K$5</f>
        <v>ECHALOTTE</v>
      </c>
      <c r="I56" s="18">
        <f t="shared" ref="I56:I60" si="17">$K$6</f>
        <v>5</v>
      </c>
      <c r="K56" s="26">
        <f>SUMIFS('Produits et prix'!$D$6:$D$18,'Produits et prix'!$B$6:$B$18,Casiers!G56,'Produits et prix'!$C$6:$C$18,Casiers!I56)</f>
        <v>15</v>
      </c>
      <c r="M56">
        <f>COUNTIF('gestion journalière'!$B$5:$B$76,Casiers!E56)</f>
        <v>0</v>
      </c>
    </row>
    <row r="57" spans="5:13">
      <c r="E57">
        <v>44</v>
      </c>
      <c r="G57" s="9" t="str">
        <f t="shared" si="16"/>
        <v>ECHALOTTE</v>
      </c>
      <c r="I57" s="18">
        <f t="shared" si="17"/>
        <v>5</v>
      </c>
      <c r="K57" s="26">
        <f>SUMIFS('Produits et prix'!$D$6:$D$18,'Produits et prix'!$B$6:$B$18,Casiers!G57,'Produits et prix'!$C$6:$C$18,Casiers!I57)</f>
        <v>15</v>
      </c>
      <c r="M57">
        <f>COUNTIF('gestion journalière'!$B$5:$B$76,Casiers!E57)</f>
        <v>0</v>
      </c>
    </row>
    <row r="58" spans="5:13">
      <c r="E58">
        <v>45</v>
      </c>
      <c r="G58" s="9" t="str">
        <f t="shared" si="16"/>
        <v>ECHALOTTE</v>
      </c>
      <c r="I58" s="18">
        <f t="shared" si="17"/>
        <v>5</v>
      </c>
      <c r="K58" s="26">
        <f>SUMIFS('Produits et prix'!$D$6:$D$18,'Produits et prix'!$B$6:$B$18,Casiers!G58,'Produits et prix'!$C$6:$C$18,Casiers!I58)</f>
        <v>15</v>
      </c>
      <c r="M58">
        <f>COUNTIF('gestion journalière'!$B$5:$B$76,Casiers!E58)</f>
        <v>0</v>
      </c>
    </row>
    <row r="59" spans="5:13">
      <c r="E59">
        <v>46</v>
      </c>
      <c r="G59" s="9" t="str">
        <f t="shared" si="16"/>
        <v>ECHALOTTE</v>
      </c>
      <c r="I59" s="18">
        <f t="shared" si="17"/>
        <v>5</v>
      </c>
      <c r="K59" s="26">
        <f>SUMIFS('Produits et prix'!$D$6:$D$18,'Produits et prix'!$B$6:$B$18,Casiers!G59,'Produits et prix'!$C$6:$C$18,Casiers!I59)</f>
        <v>15</v>
      </c>
      <c r="M59">
        <f>COUNTIF('gestion journalière'!$B$5:$B$76,Casiers!E59)</f>
        <v>0</v>
      </c>
    </row>
    <row r="60" spans="5:13">
      <c r="E60">
        <v>47</v>
      </c>
      <c r="G60" s="9" t="str">
        <f t="shared" si="16"/>
        <v>ECHALOTTE</v>
      </c>
      <c r="I60" s="18">
        <f t="shared" si="17"/>
        <v>5</v>
      </c>
      <c r="K60" s="26">
        <f>SUMIFS('Produits et prix'!$D$6:$D$18,'Produits et prix'!$B$6:$B$18,Casiers!G60,'Produits et prix'!$C$6:$C$18,Casiers!I60)</f>
        <v>15</v>
      </c>
      <c r="M60">
        <f>COUNTIF('gestion journalière'!$B$5:$B$76,Casiers!E60)</f>
        <v>0</v>
      </c>
    </row>
    <row r="61" spans="5:13">
      <c r="E61">
        <v>48</v>
      </c>
      <c r="G61" s="9" t="str">
        <f>$I$5</f>
        <v>ECHALOTTE</v>
      </c>
      <c r="I61" s="18">
        <f>$I$6</f>
        <v>2.5</v>
      </c>
      <c r="K61" s="26">
        <f>SUMIFS('Produits et prix'!$D$6:$D$18,'Produits et prix'!$B$6:$B$18,Casiers!G61,'Produits et prix'!$C$6:$C$18,Casiers!I61)</f>
        <v>8.5</v>
      </c>
      <c r="M61">
        <f>COUNTIF('gestion journalière'!$B$5:$B$76,Casiers!E61)</f>
        <v>0</v>
      </c>
    </row>
    <row r="62" spans="5:13">
      <c r="E62">
        <v>49</v>
      </c>
      <c r="G62" s="9" t="str">
        <f t="shared" ref="G62:G66" si="18">$I$5</f>
        <v>ECHALOTTE</v>
      </c>
      <c r="I62" s="18">
        <f t="shared" ref="I62:I66" si="19">$I$6</f>
        <v>2.5</v>
      </c>
      <c r="K62" s="26">
        <f>SUMIFS('Produits et prix'!$D$6:$D$18,'Produits et prix'!$B$6:$B$18,Casiers!G62,'Produits et prix'!$C$6:$C$18,Casiers!I62)</f>
        <v>8.5</v>
      </c>
      <c r="M62">
        <f>COUNTIF('gestion journalière'!$B$5:$B$76,Casiers!E62)</f>
        <v>0</v>
      </c>
    </row>
    <row r="63" spans="5:13">
      <c r="E63">
        <v>50</v>
      </c>
      <c r="G63" s="9" t="str">
        <f t="shared" si="18"/>
        <v>ECHALOTTE</v>
      </c>
      <c r="I63" s="18">
        <f t="shared" si="19"/>
        <v>2.5</v>
      </c>
      <c r="K63" s="26">
        <f>SUMIFS('Produits et prix'!$D$6:$D$18,'Produits et prix'!$B$6:$B$18,Casiers!G63,'Produits et prix'!$C$6:$C$18,Casiers!I63)</f>
        <v>8.5</v>
      </c>
      <c r="M63">
        <f>COUNTIF('gestion journalière'!$B$5:$B$76,Casiers!E63)</f>
        <v>0</v>
      </c>
    </row>
    <row r="64" spans="5:13">
      <c r="E64">
        <v>51</v>
      </c>
      <c r="G64" s="9" t="str">
        <f t="shared" si="18"/>
        <v>ECHALOTTE</v>
      </c>
      <c r="I64" s="18">
        <f t="shared" si="19"/>
        <v>2.5</v>
      </c>
      <c r="K64" s="26">
        <f>SUMIFS('Produits et prix'!$D$6:$D$18,'Produits et prix'!$B$6:$B$18,Casiers!G64,'Produits et prix'!$C$6:$C$18,Casiers!I64)</f>
        <v>8.5</v>
      </c>
      <c r="M64">
        <f>COUNTIF('gestion journalière'!$B$5:$B$76,Casiers!E64)</f>
        <v>0</v>
      </c>
    </row>
    <row r="65" spans="5:13">
      <c r="E65">
        <v>52</v>
      </c>
      <c r="G65" s="9" t="str">
        <f t="shared" si="18"/>
        <v>ECHALOTTE</v>
      </c>
      <c r="I65" s="18">
        <f t="shared" si="19"/>
        <v>2.5</v>
      </c>
      <c r="K65" s="26">
        <f>SUMIFS('Produits et prix'!$D$6:$D$18,'Produits et prix'!$B$6:$B$18,Casiers!G65,'Produits et prix'!$C$6:$C$18,Casiers!I65)</f>
        <v>8.5</v>
      </c>
      <c r="M65">
        <f>COUNTIF('gestion journalière'!$B$5:$B$76,Casiers!E65)</f>
        <v>0</v>
      </c>
    </row>
    <row r="66" spans="5:13">
      <c r="E66">
        <v>53</v>
      </c>
      <c r="G66" s="9" t="str">
        <f t="shared" si="18"/>
        <v>ECHALOTTE</v>
      </c>
      <c r="I66" s="18">
        <f t="shared" si="19"/>
        <v>2.5</v>
      </c>
      <c r="K66" s="26">
        <f>SUMIFS('Produits et prix'!$D$6:$D$18,'Produits et prix'!$B$6:$B$18,Casiers!G66,'Produits et prix'!$C$6:$C$18,Casiers!I66)</f>
        <v>8.5</v>
      </c>
      <c r="M66">
        <f>COUNTIF('gestion journalière'!$B$5:$B$76,Casiers!E66)</f>
        <v>0</v>
      </c>
    </row>
    <row r="67" spans="5:13">
      <c r="E67">
        <v>54</v>
      </c>
      <c r="G67" s="9" t="str">
        <f>$G$5</f>
        <v>GOURMANDINE</v>
      </c>
      <c r="I67" s="18">
        <f>$G$6</f>
        <v>5</v>
      </c>
      <c r="K67" s="26">
        <f>SUMIFS('Produits et prix'!$D$6:$D$18,'Produits et prix'!$B$6:$B$18,Casiers!G67,'Produits et prix'!$C$6:$C$18,Casiers!I67)</f>
        <v>2.5</v>
      </c>
      <c r="M67">
        <f>COUNTIF('gestion journalière'!$B$5:$B$76,Casiers!E67)</f>
        <v>0</v>
      </c>
    </row>
    <row r="68" spans="5:13">
      <c r="E68">
        <v>55</v>
      </c>
      <c r="G68" s="9" t="str">
        <f t="shared" ref="G68:G72" si="20">$G$5</f>
        <v>GOURMANDINE</v>
      </c>
      <c r="I68" s="18">
        <f t="shared" ref="I68:I72" si="21">$G$6</f>
        <v>5</v>
      </c>
      <c r="K68" s="26">
        <f>SUMIFS('Produits et prix'!$D$6:$D$18,'Produits et prix'!$B$6:$B$18,Casiers!G68,'Produits et prix'!$C$6:$C$18,Casiers!I68)</f>
        <v>2.5</v>
      </c>
      <c r="M68">
        <f>COUNTIF('gestion journalière'!$B$5:$B$76,Casiers!E68)</f>
        <v>0</v>
      </c>
    </row>
    <row r="69" spans="5:13">
      <c r="E69">
        <v>56</v>
      </c>
      <c r="G69" s="9" t="str">
        <f t="shared" si="20"/>
        <v>GOURMANDINE</v>
      </c>
      <c r="I69" s="18">
        <f t="shared" si="21"/>
        <v>5</v>
      </c>
      <c r="K69" s="26">
        <f>SUMIFS('Produits et prix'!$D$6:$D$18,'Produits et prix'!$B$6:$B$18,Casiers!G69,'Produits et prix'!$C$6:$C$18,Casiers!I69)</f>
        <v>2.5</v>
      </c>
      <c r="M69">
        <f>COUNTIF('gestion journalière'!$B$5:$B$76,Casiers!E69)</f>
        <v>0</v>
      </c>
    </row>
    <row r="70" spans="5:13">
      <c r="E70">
        <v>57</v>
      </c>
      <c r="G70" s="9" t="str">
        <f t="shared" si="20"/>
        <v>GOURMANDINE</v>
      </c>
      <c r="I70" s="18">
        <f t="shared" si="21"/>
        <v>5</v>
      </c>
      <c r="K70" s="26">
        <f>SUMIFS('Produits et prix'!$D$6:$D$18,'Produits et prix'!$B$6:$B$18,Casiers!G70,'Produits et prix'!$C$6:$C$18,Casiers!I70)</f>
        <v>2.5</v>
      </c>
      <c r="M70">
        <f>COUNTIF('gestion journalière'!$B$5:$B$76,Casiers!E70)</f>
        <v>0</v>
      </c>
    </row>
    <row r="71" spans="5:13">
      <c r="E71">
        <v>58</v>
      </c>
      <c r="G71" s="9" t="str">
        <f t="shared" si="20"/>
        <v>GOURMANDINE</v>
      </c>
      <c r="I71" s="18">
        <f t="shared" si="21"/>
        <v>5</v>
      </c>
      <c r="K71" s="26">
        <f>SUMIFS('Produits et prix'!$D$6:$D$18,'Produits et prix'!$B$6:$B$18,Casiers!G71,'Produits et prix'!$C$6:$C$18,Casiers!I71)</f>
        <v>2.5</v>
      </c>
      <c r="M71">
        <f>COUNTIF('gestion journalière'!$B$5:$B$76,Casiers!E71)</f>
        <v>0</v>
      </c>
    </row>
    <row r="72" spans="5:13">
      <c r="E72">
        <v>59</v>
      </c>
      <c r="G72" s="9" t="str">
        <f t="shared" si="20"/>
        <v>GOURMANDINE</v>
      </c>
      <c r="I72" s="18">
        <f t="shared" si="21"/>
        <v>5</v>
      </c>
      <c r="K72" s="26">
        <f>SUMIFS('Produits et prix'!$D$6:$D$18,'Produits et prix'!$B$6:$B$18,Casiers!G72,'Produits et prix'!$C$6:$C$18,Casiers!I72)</f>
        <v>2.5</v>
      </c>
      <c r="M72">
        <f>COUNTIF('gestion journalière'!$B$5:$B$76,Casiers!E72)</f>
        <v>0</v>
      </c>
    </row>
    <row r="73" spans="5:13">
      <c r="E73">
        <v>60</v>
      </c>
      <c r="G73" s="9" t="str">
        <f>$E$5</f>
        <v>MONALISA</v>
      </c>
      <c r="I73" s="18">
        <f>$E$6</f>
        <v>5</v>
      </c>
      <c r="K73" s="26">
        <f>SUMIFS('Produits et prix'!$D$6:$D$18,'Produits et prix'!$B$6:$B$18,Casiers!G73,'Produits et prix'!$C$6:$C$18,Casiers!I73)</f>
        <v>2</v>
      </c>
      <c r="M73">
        <f>COUNTIF('gestion journalière'!$B$5:$B$76,Casiers!E73)</f>
        <v>0</v>
      </c>
    </row>
    <row r="74" spans="5:13">
      <c r="E74">
        <v>61</v>
      </c>
      <c r="G74" s="9" t="str">
        <f t="shared" ref="G74:G78" si="22">$E$5</f>
        <v>MONALISA</v>
      </c>
      <c r="I74" s="18">
        <f t="shared" ref="I74:I78" si="23">$E$6</f>
        <v>5</v>
      </c>
      <c r="K74" s="26">
        <f>SUMIFS('Produits et prix'!$D$6:$D$18,'Produits et prix'!$B$6:$B$18,Casiers!G74,'Produits et prix'!$C$6:$C$18,Casiers!I74)</f>
        <v>2</v>
      </c>
      <c r="M74">
        <f>COUNTIF('gestion journalière'!$B$5:$B$76,Casiers!E74)</f>
        <v>0</v>
      </c>
    </row>
    <row r="75" spans="5:13">
      <c r="E75">
        <v>62</v>
      </c>
      <c r="G75" s="9" t="str">
        <f t="shared" si="22"/>
        <v>MONALISA</v>
      </c>
      <c r="I75" s="18">
        <f t="shared" si="23"/>
        <v>5</v>
      </c>
      <c r="K75" s="26">
        <f>SUMIFS('Produits et prix'!$D$6:$D$18,'Produits et prix'!$B$6:$B$18,Casiers!G75,'Produits et prix'!$C$6:$C$18,Casiers!I75)</f>
        <v>2</v>
      </c>
      <c r="M75">
        <f>COUNTIF('gestion journalière'!$B$5:$B$76,Casiers!E75)</f>
        <v>0</v>
      </c>
    </row>
    <row r="76" spans="5:13">
      <c r="E76">
        <v>63</v>
      </c>
      <c r="G76" s="9" t="str">
        <f t="shared" si="22"/>
        <v>MONALISA</v>
      </c>
      <c r="I76" s="18">
        <f t="shared" si="23"/>
        <v>5</v>
      </c>
      <c r="K76" s="26">
        <f>SUMIFS('Produits et prix'!$D$6:$D$18,'Produits et prix'!$B$6:$B$18,Casiers!G76,'Produits et prix'!$C$6:$C$18,Casiers!I76)</f>
        <v>2</v>
      </c>
      <c r="M76">
        <f>COUNTIF('gestion journalière'!$B$5:$B$76,Casiers!E76)</f>
        <v>0</v>
      </c>
    </row>
    <row r="77" spans="5:13">
      <c r="E77">
        <v>64</v>
      </c>
      <c r="G77" s="9" t="str">
        <f t="shared" si="22"/>
        <v>MONALISA</v>
      </c>
      <c r="I77" s="18">
        <f t="shared" si="23"/>
        <v>5</v>
      </c>
      <c r="K77" s="26">
        <f>SUMIFS('Produits et prix'!$D$6:$D$18,'Produits et prix'!$B$6:$B$18,Casiers!G77,'Produits et prix'!$C$6:$C$18,Casiers!I77)</f>
        <v>2</v>
      </c>
      <c r="M77">
        <f>COUNTIF('gestion journalière'!$B$5:$B$76,Casiers!E77)</f>
        <v>0</v>
      </c>
    </row>
    <row r="78" spans="5:13">
      <c r="E78">
        <v>65</v>
      </c>
      <c r="G78" s="9" t="str">
        <f t="shared" si="22"/>
        <v>MONALISA</v>
      </c>
      <c r="I78" s="18">
        <f t="shared" si="23"/>
        <v>5</v>
      </c>
      <c r="K78" s="26">
        <f>SUMIFS('Produits et prix'!$D$6:$D$18,'Produits et prix'!$B$6:$B$18,Casiers!G78,'Produits et prix'!$C$6:$C$18,Casiers!I78)</f>
        <v>2</v>
      </c>
      <c r="M78">
        <f>COUNTIF('gestion journalière'!$B$5:$B$76,Casiers!E78)</f>
        <v>0</v>
      </c>
    </row>
    <row r="79" spans="5:13">
      <c r="E79">
        <v>66</v>
      </c>
      <c r="G79" s="9" t="str">
        <f>$C$5</f>
        <v>EXCELLENCY</v>
      </c>
      <c r="I79" s="18">
        <f>$C$6</f>
        <v>5</v>
      </c>
      <c r="K79" s="26">
        <f>SUMIFS('Produits et prix'!$D$6:$D$18,'Produits et prix'!$B$6:$B$18,Casiers!G79,'Produits et prix'!$C$6:$C$18,Casiers!I79)</f>
        <v>2</v>
      </c>
      <c r="M79">
        <f>COUNTIF('gestion journalière'!$B$5:$B$76,Casiers!E79)</f>
        <v>0</v>
      </c>
    </row>
    <row r="80" spans="5:13">
      <c r="E80">
        <v>67</v>
      </c>
      <c r="G80" s="9" t="str">
        <f t="shared" ref="G80:G84" si="24">$C$5</f>
        <v>EXCELLENCY</v>
      </c>
      <c r="I80" s="18">
        <f t="shared" ref="I80:I84" si="25">$C$6</f>
        <v>5</v>
      </c>
      <c r="K80" s="26">
        <f>SUMIFS('Produits et prix'!$D$6:$D$18,'Produits et prix'!$B$6:$B$18,Casiers!G80,'Produits et prix'!$C$6:$C$18,Casiers!I80)</f>
        <v>2</v>
      </c>
      <c r="M80">
        <f>COUNTIF('gestion journalière'!$B$5:$B$76,Casiers!E80)</f>
        <v>0</v>
      </c>
    </row>
    <row r="81" spans="5:13">
      <c r="E81">
        <v>68</v>
      </c>
      <c r="G81" s="9" t="str">
        <f t="shared" si="24"/>
        <v>EXCELLENCY</v>
      </c>
      <c r="I81" s="18">
        <f t="shared" si="25"/>
        <v>5</v>
      </c>
      <c r="K81" s="26">
        <f>SUMIFS('Produits et prix'!$D$6:$D$18,'Produits et prix'!$B$6:$B$18,Casiers!G81,'Produits et prix'!$C$6:$C$18,Casiers!I81)</f>
        <v>2</v>
      </c>
      <c r="M81">
        <f>COUNTIF('gestion journalière'!$B$5:$B$76,Casiers!E81)</f>
        <v>0</v>
      </c>
    </row>
    <row r="82" spans="5:13">
      <c r="E82">
        <v>69</v>
      </c>
      <c r="G82" s="9" t="str">
        <f t="shared" si="24"/>
        <v>EXCELLENCY</v>
      </c>
      <c r="I82" s="18">
        <f t="shared" si="25"/>
        <v>5</v>
      </c>
      <c r="K82" s="26">
        <f>SUMIFS('Produits et prix'!$D$6:$D$18,'Produits et prix'!$B$6:$B$18,Casiers!G82,'Produits et prix'!$C$6:$C$18,Casiers!I82)</f>
        <v>2</v>
      </c>
      <c r="M82">
        <f>COUNTIF('gestion journalière'!$B$5:$B$76,Casiers!E82)</f>
        <v>0</v>
      </c>
    </row>
    <row r="83" spans="5:13">
      <c r="E83">
        <v>70</v>
      </c>
      <c r="G83" s="9" t="str">
        <f t="shared" si="24"/>
        <v>EXCELLENCY</v>
      </c>
      <c r="I83" s="18">
        <f t="shared" si="25"/>
        <v>5</v>
      </c>
      <c r="K83" s="26">
        <f>SUMIFS('Produits et prix'!$D$6:$D$18,'Produits et prix'!$B$6:$B$18,Casiers!G83,'Produits et prix'!$C$6:$C$18,Casiers!I83)</f>
        <v>2</v>
      </c>
      <c r="M83">
        <f>COUNTIF('gestion journalière'!$B$5:$B$76,Casiers!E83)</f>
        <v>0</v>
      </c>
    </row>
    <row r="84" spans="5:13">
      <c r="E84">
        <v>71</v>
      </c>
      <c r="G84" s="9" t="str">
        <f t="shared" si="24"/>
        <v>EXCELLENCY</v>
      </c>
      <c r="I84" s="18">
        <f t="shared" si="25"/>
        <v>5</v>
      </c>
      <c r="K84" s="26">
        <f>SUMIFS('Produits et prix'!$D$6:$D$18,'Produits et prix'!$B$6:$B$18,Casiers!G84,'Produits et prix'!$C$6:$C$18,Casiers!I84)</f>
        <v>2</v>
      </c>
      <c r="M84">
        <f>COUNTIF('gestion journalière'!$B$5:$B$76,Casiers!E84)</f>
        <v>0</v>
      </c>
    </row>
    <row r="85" spans="5:13">
      <c r="G85" s="9"/>
      <c r="I85" s="18"/>
    </row>
    <row r="86" spans="5:13">
      <c r="G86" s="9"/>
    </row>
  </sheetData>
  <mergeCells count="29">
    <mergeCell ref="Q16:Q18"/>
    <mergeCell ref="S16:S18"/>
    <mergeCell ref="C3:M3"/>
    <mergeCell ref="P3:T3"/>
    <mergeCell ref="Q8:Q10"/>
    <mergeCell ref="S8:S10"/>
    <mergeCell ref="Q12:Q14"/>
    <mergeCell ref="S12:S14"/>
    <mergeCell ref="W8:W9"/>
    <mergeCell ref="Y8:Y9"/>
    <mergeCell ref="AA8:AA9"/>
    <mergeCell ref="AC8:AC9"/>
    <mergeCell ref="AE8:AE9"/>
    <mergeCell ref="W3:AE3"/>
    <mergeCell ref="W17:W18"/>
    <mergeCell ref="Y17:Y18"/>
    <mergeCell ref="AA17:AA18"/>
    <mergeCell ref="AC17:AC18"/>
    <mergeCell ref="AE17:AE18"/>
    <mergeCell ref="W11:W12"/>
    <mergeCell ref="Y11:Y12"/>
    <mergeCell ref="AA11:AA12"/>
    <mergeCell ref="AC11:AC12"/>
    <mergeCell ref="AE11:AE12"/>
    <mergeCell ref="W14:W15"/>
    <mergeCell ref="Y14:Y15"/>
    <mergeCell ref="AA14:AA15"/>
    <mergeCell ref="AC14:AC15"/>
    <mergeCell ref="AE14:AE15"/>
  </mergeCells>
  <dataValidations count="1">
    <dataValidation type="list" allowBlank="1" showInputMessage="1" showErrorMessage="1" sqref="C5 Q5 G5 AC5 AE5 E5 S5 AA5 Y5 I5 K5 M5 W5">
      <formula1>produits</formula1>
    </dataValidation>
  </dataValidations>
  <pageMargins left="0.25" right="0.25" top="0.75" bottom="0.75" header="0.3" footer="0.3"/>
  <pageSetup paperSize="9" scale="40" orientation="landscape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2:F20"/>
  <sheetViews>
    <sheetView workbookViewId="0">
      <selection activeCell="A21" sqref="A21:F25"/>
    </sheetView>
  </sheetViews>
  <sheetFormatPr baseColWidth="10" defaultRowHeight="15"/>
  <cols>
    <col min="1" max="1" width="3.28515625" customWidth="1"/>
    <col min="2" max="2" width="14.85546875" style="47" bestFit="1" customWidth="1"/>
    <col min="3" max="3" width="11.42578125" style="79"/>
    <col min="4" max="4" width="11.42578125" style="76"/>
    <col min="5" max="5" width="11.42578125" style="77"/>
    <col min="6" max="6" width="11.42578125" style="78"/>
  </cols>
  <sheetData>
    <row r="2" spans="1:6" ht="21">
      <c r="B2" s="75" t="s">
        <v>20</v>
      </c>
      <c r="C2" s="75"/>
      <c r="D2" s="75"/>
    </row>
    <row r="3" spans="1:6">
      <c r="A3" s="63"/>
    </row>
    <row r="4" spans="1:6">
      <c r="B4" s="47" t="s">
        <v>21</v>
      </c>
      <c r="C4" s="79" t="s">
        <v>22</v>
      </c>
      <c r="D4" s="76" t="s">
        <v>1</v>
      </c>
      <c r="E4" s="77" t="s">
        <v>23</v>
      </c>
      <c r="F4" s="78" t="s">
        <v>24</v>
      </c>
    </row>
    <row r="5" spans="1:6">
      <c r="A5">
        <v>10</v>
      </c>
      <c r="B5" s="47" t="s">
        <v>6</v>
      </c>
      <c r="C5" s="79">
        <v>10</v>
      </c>
      <c r="D5" s="76">
        <v>4.5</v>
      </c>
      <c r="E5" s="77">
        <v>43168</v>
      </c>
      <c r="F5" s="78">
        <v>0.66666666666666696</v>
      </c>
    </row>
    <row r="6" spans="1:6">
      <c r="A6">
        <v>15</v>
      </c>
      <c r="B6" s="47" t="str">
        <f>VLOOKUP($A6,Casiers!$E$23:$K$84,3,0)</f>
        <v>GOURMANDINE</v>
      </c>
      <c r="C6" s="79">
        <f>VLOOKUP($A6,Casiers!$E$23:$K$84,5,0)</f>
        <v>10</v>
      </c>
      <c r="D6" s="76">
        <f>VLOOKUP($A6,Casiers!$E$23:$K$84,7,0)</f>
        <v>4.5</v>
      </c>
      <c r="E6" s="77">
        <v>43168</v>
      </c>
      <c r="F6" s="78">
        <v>0.77930188697592317</v>
      </c>
    </row>
    <row r="7" spans="1:6">
      <c r="A7">
        <v>50</v>
      </c>
      <c r="B7" s="47" t="str">
        <f>VLOOKUP($A7,Casiers!$E$23:$K$84,3,0)</f>
        <v>ECHALOTTE</v>
      </c>
      <c r="C7" s="79">
        <f>VLOOKUP($A7,Casiers!$E$23:$K$84,5,0)</f>
        <v>2.5</v>
      </c>
      <c r="D7" s="76">
        <f>VLOOKUP($A7,Casiers!$E$23:$K$84,7,0)</f>
        <v>8.5</v>
      </c>
      <c r="E7" s="77">
        <v>43168</v>
      </c>
      <c r="F7" s="78">
        <v>0.44015557844959918</v>
      </c>
    </row>
    <row r="8" spans="1:6">
      <c r="A8">
        <v>40</v>
      </c>
      <c r="B8" s="47" t="str">
        <f>VLOOKUP($A8,Casiers!$E$23:$K$84,3,0)</f>
        <v>OIGNON</v>
      </c>
      <c r="C8" s="79">
        <f>VLOOKUP($A8,Casiers!$E$23:$K$84,5,0)</f>
        <v>5</v>
      </c>
      <c r="D8" s="76">
        <f>VLOOKUP($A8,Casiers!$E$23:$K$84,7,0)</f>
        <v>2.5</v>
      </c>
      <c r="E8" s="77">
        <v>43168</v>
      </c>
      <c r="F8" s="78">
        <v>0.44758545847675313</v>
      </c>
    </row>
    <row r="9" spans="1:6">
      <c r="A9">
        <v>13</v>
      </c>
      <c r="B9" s="47" t="str">
        <f>VLOOKUP($A9,Casiers!$E$23:$K$84,3,0)</f>
        <v>GOURMANDINE</v>
      </c>
      <c r="C9" s="79">
        <f>VLOOKUP($A9,Casiers!$E$23:$K$84,5,0)</f>
        <v>10</v>
      </c>
      <c r="D9" s="76">
        <f>VLOOKUP($A9,Casiers!$E$23:$K$84,7,0)</f>
        <v>4.5</v>
      </c>
      <c r="E9" s="77">
        <v>43169</v>
      </c>
      <c r="F9" s="78">
        <v>0.57583567620105303</v>
      </c>
    </row>
    <row r="10" spans="1:6">
      <c r="A10">
        <v>59</v>
      </c>
      <c r="B10" s="47" t="str">
        <f>VLOOKUP($A10,Casiers!$E$23:$K$84,3,0)</f>
        <v>GOURMANDINE</v>
      </c>
      <c r="C10" s="79">
        <f>VLOOKUP($A10,Casiers!$E$23:$K$84,5,0)</f>
        <v>5</v>
      </c>
      <c r="D10" s="76">
        <f>VLOOKUP($A10,Casiers!$E$23:$K$84,7,0)</f>
        <v>2.5</v>
      </c>
      <c r="E10" s="77">
        <v>43169</v>
      </c>
      <c r="F10" s="78">
        <v>0.70436439508990145</v>
      </c>
    </row>
    <row r="11" spans="1:6">
      <c r="A11">
        <v>12</v>
      </c>
      <c r="B11" s="47" t="str">
        <f>VLOOKUP($A11,Casiers!$E$23:$K$84,3,0)</f>
        <v>GOURMANDINE</v>
      </c>
      <c r="C11" s="79">
        <f>VLOOKUP($A11,Casiers!$E$23:$K$84,5,0)</f>
        <v>10</v>
      </c>
      <c r="D11" s="76">
        <f>VLOOKUP($A11,Casiers!$E$23:$K$84,7,0)</f>
        <v>4.5</v>
      </c>
      <c r="E11" s="77">
        <v>43169</v>
      </c>
      <c r="F11" s="78">
        <v>0.44516569912879067</v>
      </c>
    </row>
    <row r="12" spans="1:6">
      <c r="A12">
        <v>20</v>
      </c>
      <c r="B12" s="47" t="str">
        <f>VLOOKUP($A12,Casiers!$E$23:$K$84,3,0)</f>
        <v>MONALISA</v>
      </c>
      <c r="C12" s="79">
        <f>VLOOKUP($A12,Casiers!$E$23:$K$84,5,0)</f>
        <v>10</v>
      </c>
      <c r="D12" s="76">
        <f>VLOOKUP($A12,Casiers!$E$23:$K$84,7,0)</f>
        <v>3.5</v>
      </c>
      <c r="E12" s="77">
        <v>43169</v>
      </c>
      <c r="F12" s="78">
        <v>0.81643502958268344</v>
      </c>
    </row>
    <row r="13" spans="1:6">
      <c r="A13">
        <v>58</v>
      </c>
      <c r="B13" s="47" t="str">
        <f>VLOOKUP($A13,Casiers!$E$23:$K$84,3,0)</f>
        <v>GOURMANDINE</v>
      </c>
      <c r="C13" s="79">
        <f>VLOOKUP($A13,Casiers!$E$23:$K$84,5,0)</f>
        <v>5</v>
      </c>
      <c r="D13" s="76">
        <f>VLOOKUP($A13,Casiers!$E$23:$K$84,7,0)</f>
        <v>2.5</v>
      </c>
      <c r="E13" s="77">
        <v>43170</v>
      </c>
      <c r="F13" s="78">
        <v>0.5732357775760466</v>
      </c>
    </row>
    <row r="14" spans="1:6">
      <c r="A14">
        <v>71</v>
      </c>
      <c r="B14" s="47" t="str">
        <f>VLOOKUP($A14,Casiers!$E$23:$K$84,3,0)</f>
        <v>EXCELLENCY</v>
      </c>
      <c r="C14" s="79">
        <f>VLOOKUP($A14,Casiers!$E$23:$K$84,5,0)</f>
        <v>5</v>
      </c>
      <c r="D14" s="76">
        <f>VLOOKUP($A14,Casiers!$E$23:$K$84,7,0)</f>
        <v>2</v>
      </c>
      <c r="E14" s="77">
        <v>43170</v>
      </c>
      <c r="F14" s="78">
        <v>0.52568611619342431</v>
      </c>
    </row>
    <row r="15" spans="1:6">
      <c r="A15">
        <v>33</v>
      </c>
      <c r="B15" s="47" t="str">
        <f>VLOOKUP($A15,Casiers!$E$23:$K$84,3,0)</f>
        <v>GOURMANDINE</v>
      </c>
      <c r="C15" s="79">
        <f>VLOOKUP($A15,Casiers!$E$23:$K$84,5,0)</f>
        <v>25</v>
      </c>
      <c r="D15" s="76">
        <f>VLOOKUP($A15,Casiers!$E$23:$K$84,7,0)</f>
        <v>10</v>
      </c>
      <c r="E15" s="77">
        <v>43170</v>
      </c>
      <c r="F15" s="78">
        <v>0.74007540894269219</v>
      </c>
    </row>
    <row r="16" spans="1:6">
      <c r="A16">
        <v>66</v>
      </c>
      <c r="B16" s="47" t="str">
        <f>VLOOKUP($A16,Casiers!$E$23:$K$84,3,0)</f>
        <v>EXCELLENCY</v>
      </c>
      <c r="C16" s="79">
        <f>VLOOKUP($A16,Casiers!$E$23:$K$84,5,0)</f>
        <v>5</v>
      </c>
      <c r="D16" s="76">
        <f>VLOOKUP($A16,Casiers!$E$23:$K$84,7,0)</f>
        <v>2</v>
      </c>
      <c r="E16" s="77">
        <v>43170</v>
      </c>
      <c r="F16" s="78">
        <v>0.68437118333621094</v>
      </c>
    </row>
    <row r="17" spans="1:6">
      <c r="A17">
        <v>59</v>
      </c>
      <c r="B17" s="47" t="str">
        <f>VLOOKUP($A17,Casiers!$E$23:$K$84,3,0)</f>
        <v>GOURMANDINE</v>
      </c>
      <c r="C17" s="79">
        <f>VLOOKUP($A17,Casiers!$E$23:$K$84,5,0)</f>
        <v>5</v>
      </c>
      <c r="D17" s="76">
        <f>VLOOKUP($A17,Casiers!$E$23:$K$84,7,0)</f>
        <v>2.5</v>
      </c>
      <c r="E17" s="77">
        <v>43171</v>
      </c>
      <c r="F17" s="78">
        <v>0.72552731211304544</v>
      </c>
    </row>
    <row r="18" spans="1:6">
      <c r="A18">
        <v>19</v>
      </c>
      <c r="B18" s="47" t="str">
        <f>VLOOKUP($A18,Casiers!$E$23:$K$84,3,0)</f>
        <v>MONALISA</v>
      </c>
      <c r="C18" s="79">
        <f>VLOOKUP($A18,Casiers!$E$23:$K$84,5,0)</f>
        <v>10</v>
      </c>
      <c r="D18" s="76">
        <f>VLOOKUP($A18,Casiers!$E$23:$K$84,7,0)</f>
        <v>3.5</v>
      </c>
      <c r="E18" s="77">
        <v>43171</v>
      </c>
      <c r="F18" s="78">
        <v>0.56511337276870632</v>
      </c>
    </row>
    <row r="19" spans="1:6">
      <c r="A19">
        <v>40</v>
      </c>
      <c r="B19" s="47" t="str">
        <f>VLOOKUP($A19,Casiers!$E$23:$K$84,3,0)</f>
        <v>OIGNON</v>
      </c>
      <c r="C19" s="79">
        <f>VLOOKUP($A19,Casiers!$E$23:$K$84,5,0)</f>
        <v>5</v>
      </c>
      <c r="D19" s="76">
        <f>VLOOKUP($A19,Casiers!$E$23:$K$84,7,0)</f>
        <v>2.5</v>
      </c>
      <c r="E19" s="77">
        <v>43171</v>
      </c>
      <c r="F19" s="78">
        <v>0.77461422570523375</v>
      </c>
    </row>
    <row r="20" spans="1:6">
      <c r="A20">
        <v>53</v>
      </c>
      <c r="B20" s="47" t="str">
        <f>VLOOKUP($A20,Casiers!$E$23:$K$84,3,0)</f>
        <v>ECHALOTTE</v>
      </c>
      <c r="C20" s="79">
        <f>VLOOKUP($A20,Casiers!$E$23:$K$84,5,0)</f>
        <v>2.5</v>
      </c>
      <c r="D20" s="76">
        <f>VLOOKUP($A20,Casiers!$E$23:$K$84,7,0)</f>
        <v>8.5</v>
      </c>
      <c r="E20" s="77">
        <v>43171</v>
      </c>
      <c r="F20" s="78">
        <v>0.52437136143765084</v>
      </c>
    </row>
  </sheetData>
  <mergeCells count="1">
    <mergeCell ref="B2:D2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J66"/>
  <sheetViews>
    <sheetView topLeftCell="A22" workbookViewId="0">
      <selection activeCell="L37" sqref="L37"/>
    </sheetView>
  </sheetViews>
  <sheetFormatPr baseColWidth="10" defaultRowHeight="15"/>
  <cols>
    <col min="1" max="1" width="5.5703125" bestFit="1" customWidth="1"/>
  </cols>
  <sheetData>
    <row r="1" spans="1:10">
      <c r="A1" s="95" t="s">
        <v>25</v>
      </c>
      <c r="B1" s="98">
        <f>'Tableau de bord'!B1</f>
        <v>43168</v>
      </c>
    </row>
    <row r="2" spans="1:10" ht="15.75" thickBot="1">
      <c r="A2" s="95" t="s">
        <v>26</v>
      </c>
      <c r="B2" s="99">
        <f>'Tableau de bord'!D1</f>
        <v>43168</v>
      </c>
    </row>
    <row r="3" spans="1:10" ht="15.75" thickBot="1"/>
    <row r="4" spans="1:10" ht="15.75" thickBot="1">
      <c r="B4" s="96" t="s">
        <v>28</v>
      </c>
      <c r="C4" s="97" t="s">
        <v>27</v>
      </c>
      <c r="E4" s="96" t="s">
        <v>29</v>
      </c>
      <c r="F4" s="97" t="s">
        <v>27</v>
      </c>
      <c r="H4" s="102" t="s">
        <v>39</v>
      </c>
      <c r="I4" s="103" t="s">
        <v>37</v>
      </c>
      <c r="J4" s="104" t="s">
        <v>38</v>
      </c>
    </row>
    <row r="5" spans="1:10">
      <c r="A5" s="94">
        <v>0.33333333333333331</v>
      </c>
      <c r="B5" s="83" t="str">
        <f>TEXT($A5,"HH:MM")&amp;"-"&amp;TEXT($A6,"HH:MM")</f>
        <v>08:00-08:30</v>
      </c>
      <c r="C5" s="84">
        <f ca="1">SUMIFS(Vente_Prix,Vente_Heure,"&gt;="&amp;$A5,Vente_Heure,"&lt;"&amp;$A6,Vente_Date,"&gt;="&amp;$B$1,Vente_Date,"&lt;="&amp;$B$2)</f>
        <v>0</v>
      </c>
      <c r="E5" s="91" t="s">
        <v>30</v>
      </c>
      <c r="F5" s="90">
        <f ca="1">SUMPRODUCT((WEEKDAY(Vente_Date,2)=1)*(Vente_Date&gt;=$B$1)*(Vente_Date&lt;=$B$2)*(Vente_Prix))</f>
        <v>0</v>
      </c>
      <c r="H5" s="83">
        <f t="shared" ref="H5:H36" ca="1" si="0">RANK($J5,$J$5:$J$66,0)</f>
        <v>1</v>
      </c>
      <c r="I5" s="105">
        <v>10</v>
      </c>
      <c r="J5" s="89">
        <f ca="1">COUNTIFS(Vente_Num_Casier,$I5,Vente_Date,"&gt;="&amp;$B$1,Vente_Date,"&lt;="&amp;$B$2)</f>
        <v>1</v>
      </c>
    </row>
    <row r="6" spans="1:10">
      <c r="A6" s="94">
        <v>0.35416666666666669</v>
      </c>
      <c r="B6" s="85" t="str">
        <f t="shared" ref="B6:B28" si="1">TEXT($A6,"HH:MM")&amp;"-"&amp;TEXT($A7,"HH:MM")</f>
        <v>08:30-09:00</v>
      </c>
      <c r="C6" s="86">
        <f ca="1">SUMIFS(Vente_Prix,Vente_Heure,"&gt;="&amp;$A6,Vente_Heure,"&lt;"&amp;$A7,Vente_Date,"&gt;="&amp;$B$1,Vente_Date,"&lt;="&amp;$B$2)</f>
        <v>0</v>
      </c>
      <c r="E6" s="92" t="s">
        <v>31</v>
      </c>
      <c r="F6" s="81">
        <f ca="1">SUMPRODUCT((WEEKDAY(Vente_Date,2)=2)*(Vente_Date&gt;=$B$1)*(Vente_Date&lt;=$B$2)*(Vente_Prix))</f>
        <v>0</v>
      </c>
      <c r="H6" s="85">
        <f t="shared" ca="1" si="0"/>
        <v>5</v>
      </c>
      <c r="I6" s="80">
        <v>11</v>
      </c>
      <c r="J6" s="100">
        <f ca="1">COUNTIFS(Vente_Num_Casier,$I6,Vente_Date,"&gt;="&amp;$B$1,Vente_Date,"&lt;="&amp;$B$2)</f>
        <v>0</v>
      </c>
    </row>
    <row r="7" spans="1:10">
      <c r="A7" s="94">
        <v>0.375</v>
      </c>
      <c r="B7" s="85" t="str">
        <f t="shared" si="1"/>
        <v>09:00-09:30</v>
      </c>
      <c r="C7" s="86">
        <f ca="1">SUMIFS(Vente_Prix,Vente_Heure,"&gt;="&amp;$A7,Vente_Heure,"&lt;"&amp;$A8,Vente_Date,"&gt;="&amp;$B$1,Vente_Date,"&lt;="&amp;$B$2)</f>
        <v>0</v>
      </c>
      <c r="E7" s="92" t="s">
        <v>32</v>
      </c>
      <c r="F7" s="81">
        <f ca="1">SUMPRODUCT((WEEKDAY(Vente_Date,2)=3)*(Vente_Date&gt;=$B$1)*(Vente_Date&lt;=$B$2)*(Vente_Prix))</f>
        <v>0</v>
      </c>
      <c r="H7" s="85">
        <f t="shared" ca="1" si="0"/>
        <v>5</v>
      </c>
      <c r="I7" s="80">
        <v>12</v>
      </c>
      <c r="J7" s="100">
        <f ca="1">COUNTIFS(Vente_Num_Casier,$I7,Vente_Date,"&gt;="&amp;$B$1,Vente_Date,"&lt;="&amp;$B$2)</f>
        <v>0</v>
      </c>
    </row>
    <row r="8" spans="1:10">
      <c r="A8" s="94">
        <v>0.39583333333333298</v>
      </c>
      <c r="B8" s="85" t="str">
        <f t="shared" si="1"/>
        <v>09:30-10:00</v>
      </c>
      <c r="C8" s="86">
        <f ca="1">SUMIFS(Vente_Prix,Vente_Heure,"&gt;="&amp;$A8,Vente_Heure,"&lt;"&amp;$A9,Vente_Date,"&gt;="&amp;$B$1,Vente_Date,"&lt;="&amp;$B$2)</f>
        <v>0</v>
      </c>
      <c r="E8" s="92" t="s">
        <v>33</v>
      </c>
      <c r="F8" s="81">
        <f ca="1">SUMPRODUCT((WEEKDAY(Vente_Date,2)=4)*(Vente_Date&gt;=$B$1)*(Vente_Date&lt;=$B$2)*(Vente_Prix))</f>
        <v>0</v>
      </c>
      <c r="H8" s="85">
        <f t="shared" ca="1" si="0"/>
        <v>5</v>
      </c>
      <c r="I8" s="80">
        <v>13</v>
      </c>
      <c r="J8" s="100">
        <f ca="1">COUNTIFS(Vente_Num_Casier,$I8,Vente_Date,"&gt;="&amp;$B$1,Vente_Date,"&lt;="&amp;$B$2)</f>
        <v>0</v>
      </c>
    </row>
    <row r="9" spans="1:10">
      <c r="A9" s="94">
        <v>0.41666666666666702</v>
      </c>
      <c r="B9" s="85" t="str">
        <f t="shared" si="1"/>
        <v>10:00-10:30</v>
      </c>
      <c r="C9" s="86">
        <f ca="1">SUMIFS(Vente_Prix,Vente_Heure,"&gt;="&amp;$A9,Vente_Heure,"&lt;"&amp;$A10,Vente_Date,"&gt;="&amp;$B$1,Vente_Date,"&lt;="&amp;$B$2)</f>
        <v>0</v>
      </c>
      <c r="E9" s="92" t="s">
        <v>34</v>
      </c>
      <c r="F9" s="81">
        <f ca="1">SUMPRODUCT((WEEKDAY(Vente_Date,2)=5)*(Vente_Date&gt;=$B$1)*(Vente_Date&lt;=$B$2)*(Vente_Prix))</f>
        <v>20</v>
      </c>
      <c r="H9" s="85">
        <f t="shared" ca="1" si="0"/>
        <v>5</v>
      </c>
      <c r="I9" s="80">
        <v>14</v>
      </c>
      <c r="J9" s="100">
        <f ca="1">COUNTIFS(Vente_Num_Casier,$I9,Vente_Date,"&gt;="&amp;$B$1,Vente_Date,"&lt;="&amp;$B$2)</f>
        <v>0</v>
      </c>
    </row>
    <row r="10" spans="1:10">
      <c r="A10" s="94">
        <v>0.4375</v>
      </c>
      <c r="B10" s="85" t="str">
        <f t="shared" si="1"/>
        <v>10:30-11:00</v>
      </c>
      <c r="C10" s="86">
        <f ca="1">SUMIFS(Vente_Prix,Vente_Heure,"&gt;="&amp;$A10,Vente_Heure,"&lt;"&amp;$A11,Vente_Date,"&gt;="&amp;$B$1,Vente_Date,"&lt;="&amp;$B$2)</f>
        <v>11</v>
      </c>
      <c r="E10" s="92" t="s">
        <v>35</v>
      </c>
      <c r="F10" s="81">
        <f ca="1">SUMPRODUCT((WEEKDAY(Vente_Date,2)=6)*(Vente_Date&gt;=$B$1)*(Vente_Date&lt;=$B$2)*(Vente_Prix))</f>
        <v>0</v>
      </c>
      <c r="H10" s="85">
        <f t="shared" ca="1" si="0"/>
        <v>1</v>
      </c>
      <c r="I10" s="80">
        <v>15</v>
      </c>
      <c r="J10" s="100">
        <f ca="1">COUNTIFS(Vente_Num_Casier,$I10,Vente_Date,"&gt;="&amp;$B$1,Vente_Date,"&lt;="&amp;$B$2)</f>
        <v>1</v>
      </c>
    </row>
    <row r="11" spans="1:10" ht="15.75" thickBot="1">
      <c r="A11" s="94">
        <v>0.45833333333333298</v>
      </c>
      <c r="B11" s="85" t="str">
        <f t="shared" si="1"/>
        <v>11:00-11:30</v>
      </c>
      <c r="C11" s="86">
        <f ca="1">SUMIFS(Vente_Prix,Vente_Heure,"&gt;="&amp;$A11,Vente_Heure,"&lt;"&amp;$A12,Vente_Date,"&gt;="&amp;$B$1,Vente_Date,"&lt;="&amp;$B$2)</f>
        <v>0</v>
      </c>
      <c r="E11" s="93" t="s">
        <v>36</v>
      </c>
      <c r="F11" s="82">
        <f ca="1">SUMPRODUCT((WEEKDAY(Vente_Date,2)=7)*(Vente_Date&gt;=$B$1)*(Vente_Date&lt;=$B$2)*(Vente_Prix))</f>
        <v>0</v>
      </c>
      <c r="H11" s="85">
        <f t="shared" ca="1" si="0"/>
        <v>5</v>
      </c>
      <c r="I11" s="80">
        <v>16</v>
      </c>
      <c r="J11" s="100">
        <f ca="1">COUNTIFS(Vente_Num_Casier,$I11,Vente_Date,"&gt;="&amp;$B$1,Vente_Date,"&lt;="&amp;$B$2)</f>
        <v>0</v>
      </c>
    </row>
    <row r="12" spans="1:10">
      <c r="A12" s="94">
        <v>0.47916666666666702</v>
      </c>
      <c r="B12" s="85" t="str">
        <f t="shared" si="1"/>
        <v>11:30-12:00</v>
      </c>
      <c r="C12" s="86">
        <f ca="1">SUMIFS(Vente_Prix,Vente_Heure,"&gt;="&amp;$A12,Vente_Heure,"&lt;"&amp;$A13,Vente_Date,"&gt;="&amp;$B$1,Vente_Date,"&lt;="&amp;$B$2)</f>
        <v>0</v>
      </c>
      <c r="H12" s="85">
        <f t="shared" ca="1" si="0"/>
        <v>5</v>
      </c>
      <c r="I12" s="80">
        <v>17</v>
      </c>
      <c r="J12" s="100">
        <f ca="1">COUNTIFS(Vente_Num_Casier,$I12,Vente_Date,"&gt;="&amp;$B$1,Vente_Date,"&lt;="&amp;$B$2)</f>
        <v>0</v>
      </c>
    </row>
    <row r="13" spans="1:10">
      <c r="A13" s="94">
        <v>0.5</v>
      </c>
      <c r="B13" s="85" t="str">
        <f t="shared" si="1"/>
        <v>12:00-12:30</v>
      </c>
      <c r="C13" s="86">
        <f ca="1">SUMIFS(Vente_Prix,Vente_Heure,"&gt;="&amp;$A13,Vente_Heure,"&lt;"&amp;$A14,Vente_Date,"&gt;="&amp;$B$1,Vente_Date,"&lt;="&amp;$B$2)</f>
        <v>0</v>
      </c>
      <c r="H13" s="85">
        <f t="shared" ca="1" si="0"/>
        <v>5</v>
      </c>
      <c r="I13" s="80">
        <v>18</v>
      </c>
      <c r="J13" s="100">
        <f ca="1">COUNTIFS(Vente_Num_Casier,$I13,Vente_Date,"&gt;="&amp;$B$1,Vente_Date,"&lt;="&amp;$B$2)</f>
        <v>0</v>
      </c>
    </row>
    <row r="14" spans="1:10">
      <c r="A14" s="94">
        <v>0.52083333333333304</v>
      </c>
      <c r="B14" s="85" t="str">
        <f t="shared" si="1"/>
        <v>12:30-13:00</v>
      </c>
      <c r="C14" s="86">
        <f ca="1">SUMIFS(Vente_Prix,Vente_Heure,"&gt;="&amp;$A14,Vente_Heure,"&lt;"&amp;$A15,Vente_Date,"&gt;="&amp;$B$1,Vente_Date,"&lt;="&amp;$B$2)</f>
        <v>0</v>
      </c>
      <c r="H14" s="85">
        <f t="shared" ca="1" si="0"/>
        <v>5</v>
      </c>
      <c r="I14" s="80">
        <v>19</v>
      </c>
      <c r="J14" s="100">
        <f ca="1">COUNTIFS(Vente_Num_Casier,$I14,Vente_Date,"&gt;="&amp;$B$1,Vente_Date,"&lt;="&amp;$B$2)</f>
        <v>0</v>
      </c>
    </row>
    <row r="15" spans="1:10">
      <c r="A15" s="94">
        <v>0.54166666666666696</v>
      </c>
      <c r="B15" s="85" t="str">
        <f t="shared" si="1"/>
        <v>13:00-13:30</v>
      </c>
      <c r="C15" s="86">
        <f ca="1">SUMIFS(Vente_Prix,Vente_Heure,"&gt;="&amp;$A15,Vente_Heure,"&lt;"&amp;$A16,Vente_Date,"&gt;="&amp;$B$1,Vente_Date,"&lt;="&amp;$B$2)</f>
        <v>0</v>
      </c>
      <c r="H15" s="85">
        <f t="shared" ca="1" si="0"/>
        <v>5</v>
      </c>
      <c r="I15" s="80">
        <v>20</v>
      </c>
      <c r="J15" s="100">
        <f ca="1">COUNTIFS(Vente_Num_Casier,$I15,Vente_Date,"&gt;="&amp;$B$1,Vente_Date,"&lt;="&amp;$B$2)</f>
        <v>0</v>
      </c>
    </row>
    <row r="16" spans="1:10">
      <c r="A16" s="94">
        <v>0.5625</v>
      </c>
      <c r="B16" s="85" t="str">
        <f t="shared" si="1"/>
        <v>13:30-14:00</v>
      </c>
      <c r="C16" s="86">
        <f ca="1">SUMIFS(Vente_Prix,Vente_Heure,"&gt;="&amp;$A16,Vente_Heure,"&lt;"&amp;$A17,Vente_Date,"&gt;="&amp;$B$1,Vente_Date,"&lt;="&amp;$B$2)</f>
        <v>0</v>
      </c>
      <c r="H16" s="85">
        <f t="shared" ca="1" si="0"/>
        <v>5</v>
      </c>
      <c r="I16" s="80">
        <v>21</v>
      </c>
      <c r="J16" s="100">
        <f ca="1">COUNTIFS(Vente_Num_Casier,$I16,Vente_Date,"&gt;="&amp;$B$1,Vente_Date,"&lt;="&amp;$B$2)</f>
        <v>0</v>
      </c>
    </row>
    <row r="17" spans="1:10">
      <c r="A17" s="94">
        <v>0.58333333333333304</v>
      </c>
      <c r="B17" s="85" t="str">
        <f t="shared" si="1"/>
        <v>14:00-14:30</v>
      </c>
      <c r="C17" s="86">
        <f ca="1">SUMIFS(Vente_Prix,Vente_Heure,"&gt;="&amp;$A17,Vente_Heure,"&lt;"&amp;$A18,Vente_Date,"&gt;="&amp;$B$1,Vente_Date,"&lt;="&amp;$B$2)</f>
        <v>0</v>
      </c>
      <c r="H17" s="85">
        <f t="shared" ca="1" si="0"/>
        <v>5</v>
      </c>
      <c r="I17" s="80">
        <v>22</v>
      </c>
      <c r="J17" s="100">
        <f ca="1">COUNTIFS(Vente_Num_Casier,$I17,Vente_Date,"&gt;="&amp;$B$1,Vente_Date,"&lt;="&amp;$B$2)</f>
        <v>0</v>
      </c>
    </row>
    <row r="18" spans="1:10">
      <c r="A18" s="94">
        <v>0.60416666666666696</v>
      </c>
      <c r="B18" s="85" t="str">
        <f t="shared" si="1"/>
        <v>14:30-15:00</v>
      </c>
      <c r="C18" s="86">
        <f ca="1">SUMIFS(Vente_Prix,Vente_Heure,"&gt;="&amp;$A18,Vente_Heure,"&lt;"&amp;$A19,Vente_Date,"&gt;="&amp;$B$1,Vente_Date,"&lt;="&amp;$B$2)</f>
        <v>0</v>
      </c>
      <c r="H18" s="85">
        <f t="shared" ca="1" si="0"/>
        <v>5</v>
      </c>
      <c r="I18" s="80">
        <v>23</v>
      </c>
      <c r="J18" s="100">
        <f ca="1">COUNTIFS(Vente_Num_Casier,$I18,Vente_Date,"&gt;="&amp;$B$1,Vente_Date,"&lt;="&amp;$B$2)</f>
        <v>0</v>
      </c>
    </row>
    <row r="19" spans="1:10">
      <c r="A19" s="94">
        <v>0.625</v>
      </c>
      <c r="B19" s="85" t="str">
        <f t="shared" si="1"/>
        <v>15:00-15:30</v>
      </c>
      <c r="C19" s="86">
        <f ca="1">SUMIFS(Vente_Prix,Vente_Heure,"&gt;="&amp;$A19,Vente_Heure,"&lt;"&amp;$A20,Vente_Date,"&gt;="&amp;$B$1,Vente_Date,"&lt;="&amp;$B$2)</f>
        <v>0</v>
      </c>
      <c r="H19" s="85">
        <f t="shared" ca="1" si="0"/>
        <v>5</v>
      </c>
      <c r="I19" s="80">
        <v>24</v>
      </c>
      <c r="J19" s="100">
        <f ca="1">COUNTIFS(Vente_Num_Casier,$I19,Vente_Date,"&gt;="&amp;$B$1,Vente_Date,"&lt;="&amp;$B$2)</f>
        <v>0</v>
      </c>
    </row>
    <row r="20" spans="1:10">
      <c r="A20" s="94">
        <v>0.64583333333333404</v>
      </c>
      <c r="B20" s="85" t="str">
        <f t="shared" si="1"/>
        <v>15:30-16:00</v>
      </c>
      <c r="C20" s="86">
        <f ca="1">SUMIFS(Vente_Prix,Vente_Heure,"&gt;="&amp;$A20,Vente_Heure,"&lt;"&amp;$A21,Vente_Date,"&gt;="&amp;$B$1,Vente_Date,"&lt;="&amp;$B$2)</f>
        <v>0</v>
      </c>
      <c r="H20" s="85">
        <f t="shared" ca="1" si="0"/>
        <v>5</v>
      </c>
      <c r="I20" s="80">
        <v>25</v>
      </c>
      <c r="J20" s="100">
        <f ca="1">COUNTIFS(Vente_Num_Casier,$I20,Vente_Date,"&gt;="&amp;$B$1,Vente_Date,"&lt;="&amp;$B$2)</f>
        <v>0</v>
      </c>
    </row>
    <row r="21" spans="1:10">
      <c r="A21" s="94">
        <v>0.66666666666666696</v>
      </c>
      <c r="B21" s="85" t="str">
        <f t="shared" si="1"/>
        <v>16:00-16:30</v>
      </c>
      <c r="C21" s="86">
        <f ca="1">SUMIFS(Vente_Prix,Vente_Heure,"&gt;="&amp;$A21,Vente_Heure,"&lt;"&amp;$A22,Vente_Date,"&gt;="&amp;$B$1,Vente_Date,"&lt;="&amp;$B$2)</f>
        <v>4.5</v>
      </c>
      <c r="H21" s="85">
        <f t="shared" ca="1" si="0"/>
        <v>5</v>
      </c>
      <c r="I21" s="80">
        <v>26</v>
      </c>
      <c r="J21" s="100">
        <f ca="1">COUNTIFS(Vente_Num_Casier,$I21,Vente_Date,"&gt;="&amp;$B$1,Vente_Date,"&lt;="&amp;$B$2)</f>
        <v>0</v>
      </c>
    </row>
    <row r="22" spans="1:10">
      <c r="A22" s="94">
        <v>0.6875</v>
      </c>
      <c r="B22" s="85" t="str">
        <f t="shared" si="1"/>
        <v>16:30-17:00</v>
      </c>
      <c r="C22" s="86">
        <f ca="1">SUMIFS(Vente_Prix,Vente_Heure,"&gt;="&amp;$A22,Vente_Heure,"&lt;"&amp;$A23,Vente_Date,"&gt;="&amp;$B$1,Vente_Date,"&lt;="&amp;$B$2)</f>
        <v>0</v>
      </c>
      <c r="H22" s="85">
        <f t="shared" ca="1" si="0"/>
        <v>5</v>
      </c>
      <c r="I22" s="80">
        <v>27</v>
      </c>
      <c r="J22" s="100">
        <f ca="1">COUNTIFS(Vente_Num_Casier,$I22,Vente_Date,"&gt;="&amp;$B$1,Vente_Date,"&lt;="&amp;$B$2)</f>
        <v>0</v>
      </c>
    </row>
    <row r="23" spans="1:10">
      <c r="A23" s="94">
        <v>0.70833333333333404</v>
      </c>
      <c r="B23" s="85" t="str">
        <f t="shared" si="1"/>
        <v>17:00-17:30</v>
      </c>
      <c r="C23" s="86">
        <f ca="1">SUMIFS(Vente_Prix,Vente_Heure,"&gt;="&amp;$A23,Vente_Heure,"&lt;"&amp;$A24,Vente_Date,"&gt;="&amp;$B$1,Vente_Date,"&lt;="&amp;$B$2)</f>
        <v>0</v>
      </c>
      <c r="H23" s="85">
        <f t="shared" ca="1" si="0"/>
        <v>5</v>
      </c>
      <c r="I23" s="80">
        <v>28</v>
      </c>
      <c r="J23" s="100">
        <f ca="1">COUNTIFS(Vente_Num_Casier,$I23,Vente_Date,"&gt;="&amp;$B$1,Vente_Date,"&lt;="&amp;$B$2)</f>
        <v>0</v>
      </c>
    </row>
    <row r="24" spans="1:10">
      <c r="A24" s="94">
        <v>0.72916666666666696</v>
      </c>
      <c r="B24" s="85" t="str">
        <f t="shared" si="1"/>
        <v>17:30-18:00</v>
      </c>
      <c r="C24" s="86">
        <f ca="1">SUMIFS(Vente_Prix,Vente_Heure,"&gt;="&amp;$A24,Vente_Heure,"&lt;"&amp;$A25,Vente_Date,"&gt;="&amp;$B$1,Vente_Date,"&lt;="&amp;$B$2)</f>
        <v>0</v>
      </c>
      <c r="H24" s="85">
        <f t="shared" ca="1" si="0"/>
        <v>5</v>
      </c>
      <c r="I24" s="80">
        <v>29</v>
      </c>
      <c r="J24" s="100">
        <f ca="1">COUNTIFS(Vente_Num_Casier,$I24,Vente_Date,"&gt;="&amp;$B$1,Vente_Date,"&lt;="&amp;$B$2)</f>
        <v>0</v>
      </c>
    </row>
    <row r="25" spans="1:10">
      <c r="A25" s="94">
        <v>0.75</v>
      </c>
      <c r="B25" s="85" t="str">
        <f t="shared" si="1"/>
        <v>18:00-18:30</v>
      </c>
      <c r="C25" s="86">
        <f ca="1">SUMIFS(Vente_Prix,Vente_Heure,"&gt;="&amp;$A25,Vente_Heure,"&lt;"&amp;$A26,Vente_Date,"&gt;="&amp;$B$1,Vente_Date,"&lt;="&amp;$B$2)</f>
        <v>0</v>
      </c>
      <c r="H25" s="85">
        <f t="shared" ca="1" si="0"/>
        <v>5</v>
      </c>
      <c r="I25" s="80">
        <v>30</v>
      </c>
      <c r="J25" s="100">
        <f ca="1">COUNTIFS(Vente_Num_Casier,$I25,Vente_Date,"&gt;="&amp;$B$1,Vente_Date,"&lt;="&amp;$B$2)</f>
        <v>0</v>
      </c>
    </row>
    <row r="26" spans="1:10">
      <c r="A26" s="94">
        <v>0.77083333333333404</v>
      </c>
      <c r="B26" s="85" t="str">
        <f t="shared" si="1"/>
        <v>18:30-19:00</v>
      </c>
      <c r="C26" s="86">
        <f ca="1">SUMIFS(Vente_Prix,Vente_Heure,"&gt;="&amp;$A26,Vente_Heure,"&lt;"&amp;$A27,Vente_Date,"&gt;="&amp;$B$1,Vente_Date,"&lt;="&amp;$B$2)</f>
        <v>4.5</v>
      </c>
      <c r="H26" s="85">
        <f t="shared" ca="1" si="0"/>
        <v>5</v>
      </c>
      <c r="I26" s="80">
        <v>31</v>
      </c>
      <c r="J26" s="100">
        <f ca="1">COUNTIFS(Vente_Num_Casier,$I26,Vente_Date,"&gt;="&amp;$B$1,Vente_Date,"&lt;="&amp;$B$2)</f>
        <v>0</v>
      </c>
    </row>
    <row r="27" spans="1:10">
      <c r="A27" s="94">
        <v>0.79166666666666696</v>
      </c>
      <c r="B27" s="85" t="str">
        <f t="shared" si="1"/>
        <v>19:00-19:30</v>
      </c>
      <c r="C27" s="86">
        <f ca="1">SUMIFS(Vente_Prix,Vente_Heure,"&gt;="&amp;$A27,Vente_Heure,"&lt;"&amp;$A28,Vente_Date,"&gt;="&amp;$B$1,Vente_Date,"&lt;="&amp;$B$2)</f>
        <v>0</v>
      </c>
      <c r="H27" s="85">
        <f t="shared" ca="1" si="0"/>
        <v>5</v>
      </c>
      <c r="I27" s="80">
        <v>32</v>
      </c>
      <c r="J27" s="100">
        <f ca="1">COUNTIFS(Vente_Num_Casier,$I27,Vente_Date,"&gt;="&amp;$B$1,Vente_Date,"&lt;="&amp;$B$2)</f>
        <v>0</v>
      </c>
    </row>
    <row r="28" spans="1:10" ht="15.75" thickBot="1">
      <c r="A28" s="94">
        <v>0.812500000000001</v>
      </c>
      <c r="B28" s="87" t="str">
        <f t="shared" si="1"/>
        <v>19:30-20:00</v>
      </c>
      <c r="C28" s="88">
        <f ca="1">SUMIFS(Vente_Prix,Vente_Heure,"&gt;="&amp;$A28,Vente_Heure,"&lt;"&amp;$A29,Vente_Date,"&gt;="&amp;$B$1,Vente_Date,"&lt;="&amp;$B$2)</f>
        <v>0</v>
      </c>
      <c r="H28" s="85">
        <f t="shared" ca="1" si="0"/>
        <v>5</v>
      </c>
      <c r="I28" s="80">
        <v>33</v>
      </c>
      <c r="J28" s="100">
        <f ca="1">COUNTIFS(Vente_Num_Casier,$I28,Vente_Date,"&gt;="&amp;$B$1,Vente_Date,"&lt;="&amp;$B$2)</f>
        <v>0</v>
      </c>
    </row>
    <row r="29" spans="1:10">
      <c r="A29" s="94">
        <v>0.83333333333333404</v>
      </c>
      <c r="H29" s="85">
        <f t="shared" ca="1" si="0"/>
        <v>5</v>
      </c>
      <c r="I29" s="80">
        <v>34</v>
      </c>
      <c r="J29" s="100">
        <f ca="1">COUNTIFS(Vente_Num_Casier,$I29,Vente_Date,"&gt;="&amp;$B$1,Vente_Date,"&lt;="&amp;$B$2)</f>
        <v>0</v>
      </c>
    </row>
    <row r="30" spans="1:10">
      <c r="H30" s="85">
        <f t="shared" ca="1" si="0"/>
        <v>5</v>
      </c>
      <c r="I30" s="80">
        <v>35</v>
      </c>
      <c r="J30" s="100">
        <f ca="1">COUNTIFS(Vente_Num_Casier,$I30,Vente_Date,"&gt;="&amp;$B$1,Vente_Date,"&lt;="&amp;$B$2)</f>
        <v>0</v>
      </c>
    </row>
    <row r="31" spans="1:10">
      <c r="H31" s="85">
        <f t="shared" ca="1" si="0"/>
        <v>5</v>
      </c>
      <c r="I31" s="80">
        <v>36</v>
      </c>
      <c r="J31" s="100">
        <f ca="1">COUNTIFS(Vente_Num_Casier,$I31,Vente_Date,"&gt;="&amp;$B$1,Vente_Date,"&lt;="&amp;$B$2)</f>
        <v>0</v>
      </c>
    </row>
    <row r="32" spans="1:10">
      <c r="H32" s="85">
        <f t="shared" ca="1" si="0"/>
        <v>5</v>
      </c>
      <c r="I32" s="80">
        <v>37</v>
      </c>
      <c r="J32" s="100">
        <f ca="1">COUNTIFS(Vente_Num_Casier,$I32,Vente_Date,"&gt;="&amp;$B$1,Vente_Date,"&lt;="&amp;$B$2)</f>
        <v>0</v>
      </c>
    </row>
    <row r="33" spans="8:10">
      <c r="H33" s="85">
        <f t="shared" ca="1" si="0"/>
        <v>5</v>
      </c>
      <c r="I33" s="80">
        <v>38</v>
      </c>
      <c r="J33" s="100">
        <f ca="1">COUNTIFS(Vente_Num_Casier,$I33,Vente_Date,"&gt;="&amp;$B$1,Vente_Date,"&lt;="&amp;$B$2)</f>
        <v>0</v>
      </c>
    </row>
    <row r="34" spans="8:10">
      <c r="H34" s="85">
        <f t="shared" ca="1" si="0"/>
        <v>5</v>
      </c>
      <c r="I34" s="80">
        <v>39</v>
      </c>
      <c r="J34" s="100">
        <f ca="1">COUNTIFS(Vente_Num_Casier,$I34,Vente_Date,"&gt;="&amp;$B$1,Vente_Date,"&lt;="&amp;$B$2)</f>
        <v>0</v>
      </c>
    </row>
    <row r="35" spans="8:10">
      <c r="H35" s="85">
        <f t="shared" ca="1" si="0"/>
        <v>1</v>
      </c>
      <c r="I35" s="80">
        <v>40</v>
      </c>
      <c r="J35" s="100">
        <f ca="1">COUNTIFS(Vente_Num_Casier,$I35,Vente_Date,"&gt;="&amp;$B$1,Vente_Date,"&lt;="&amp;$B$2)</f>
        <v>1</v>
      </c>
    </row>
    <row r="36" spans="8:10">
      <c r="H36" s="85">
        <f t="shared" ca="1" si="0"/>
        <v>5</v>
      </c>
      <c r="I36" s="80">
        <v>41</v>
      </c>
      <c r="J36" s="100">
        <f ca="1">COUNTIFS(Vente_Num_Casier,$I36,Vente_Date,"&gt;="&amp;$B$1,Vente_Date,"&lt;="&amp;$B$2)</f>
        <v>0</v>
      </c>
    </row>
    <row r="37" spans="8:10">
      <c r="H37" s="85">
        <f t="shared" ref="H37:H66" ca="1" si="2">RANK($J37,$J$5:$J$66,0)</f>
        <v>5</v>
      </c>
      <c r="I37" s="80">
        <v>42</v>
      </c>
      <c r="J37" s="100">
        <f ca="1">COUNTIFS(Vente_Num_Casier,$I37,Vente_Date,"&gt;="&amp;$B$1,Vente_Date,"&lt;="&amp;$B$2)</f>
        <v>0</v>
      </c>
    </row>
    <row r="38" spans="8:10">
      <c r="H38" s="85">
        <f t="shared" ca="1" si="2"/>
        <v>5</v>
      </c>
      <c r="I38" s="80">
        <v>43</v>
      </c>
      <c r="J38" s="100">
        <f ca="1">COUNTIFS(Vente_Num_Casier,$I38,Vente_Date,"&gt;="&amp;$B$1,Vente_Date,"&lt;="&amp;$B$2)</f>
        <v>0</v>
      </c>
    </row>
    <row r="39" spans="8:10">
      <c r="H39" s="85">
        <f t="shared" ca="1" si="2"/>
        <v>5</v>
      </c>
      <c r="I39" s="80">
        <v>44</v>
      </c>
      <c r="J39" s="100">
        <f ca="1">COUNTIFS(Vente_Num_Casier,$I39,Vente_Date,"&gt;="&amp;$B$1,Vente_Date,"&lt;="&amp;$B$2)</f>
        <v>0</v>
      </c>
    </row>
    <row r="40" spans="8:10">
      <c r="H40" s="85">
        <f t="shared" ca="1" si="2"/>
        <v>5</v>
      </c>
      <c r="I40" s="80">
        <v>45</v>
      </c>
      <c r="J40" s="100">
        <f ca="1">COUNTIFS(Vente_Num_Casier,$I40,Vente_Date,"&gt;="&amp;$B$1,Vente_Date,"&lt;="&amp;$B$2)</f>
        <v>0</v>
      </c>
    </row>
    <row r="41" spans="8:10">
      <c r="H41" s="85">
        <f t="shared" ca="1" si="2"/>
        <v>5</v>
      </c>
      <c r="I41" s="80">
        <v>46</v>
      </c>
      <c r="J41" s="100">
        <f ca="1">COUNTIFS(Vente_Num_Casier,$I41,Vente_Date,"&gt;="&amp;$B$1,Vente_Date,"&lt;="&amp;$B$2)</f>
        <v>0</v>
      </c>
    </row>
    <row r="42" spans="8:10">
      <c r="H42" s="85">
        <f t="shared" ca="1" si="2"/>
        <v>5</v>
      </c>
      <c r="I42" s="80">
        <v>47</v>
      </c>
      <c r="J42" s="100">
        <f ca="1">COUNTIFS(Vente_Num_Casier,$I42,Vente_Date,"&gt;="&amp;$B$1,Vente_Date,"&lt;="&amp;$B$2)</f>
        <v>0</v>
      </c>
    </row>
    <row r="43" spans="8:10">
      <c r="H43" s="85">
        <f t="shared" ca="1" si="2"/>
        <v>5</v>
      </c>
      <c r="I43" s="80">
        <v>48</v>
      </c>
      <c r="J43" s="100">
        <f ca="1">COUNTIFS(Vente_Num_Casier,$I43,Vente_Date,"&gt;="&amp;$B$1,Vente_Date,"&lt;="&amp;$B$2)</f>
        <v>0</v>
      </c>
    </row>
    <row r="44" spans="8:10">
      <c r="H44" s="85">
        <f t="shared" ca="1" si="2"/>
        <v>5</v>
      </c>
      <c r="I44" s="80">
        <v>49</v>
      </c>
      <c r="J44" s="100">
        <f ca="1">COUNTIFS(Vente_Num_Casier,$I44,Vente_Date,"&gt;="&amp;$B$1,Vente_Date,"&lt;="&amp;$B$2)</f>
        <v>0</v>
      </c>
    </row>
    <row r="45" spans="8:10">
      <c r="H45" s="85">
        <f t="shared" ca="1" si="2"/>
        <v>1</v>
      </c>
      <c r="I45" s="80">
        <v>50</v>
      </c>
      <c r="J45" s="100">
        <f ca="1">COUNTIFS(Vente_Num_Casier,$I45,Vente_Date,"&gt;="&amp;$B$1,Vente_Date,"&lt;="&amp;$B$2)</f>
        <v>1</v>
      </c>
    </row>
    <row r="46" spans="8:10">
      <c r="H46" s="85">
        <f t="shared" ca="1" si="2"/>
        <v>5</v>
      </c>
      <c r="I46" s="80">
        <v>51</v>
      </c>
      <c r="J46" s="100">
        <f ca="1">COUNTIFS(Vente_Num_Casier,$I46,Vente_Date,"&gt;="&amp;$B$1,Vente_Date,"&lt;="&amp;$B$2)</f>
        <v>0</v>
      </c>
    </row>
    <row r="47" spans="8:10">
      <c r="H47" s="85">
        <f t="shared" ca="1" si="2"/>
        <v>5</v>
      </c>
      <c r="I47" s="80">
        <v>52</v>
      </c>
      <c r="J47" s="100">
        <f ca="1">COUNTIFS(Vente_Num_Casier,$I47,Vente_Date,"&gt;="&amp;$B$1,Vente_Date,"&lt;="&amp;$B$2)</f>
        <v>0</v>
      </c>
    </row>
    <row r="48" spans="8:10">
      <c r="H48" s="85">
        <f t="shared" ca="1" si="2"/>
        <v>5</v>
      </c>
      <c r="I48" s="80">
        <v>53</v>
      </c>
      <c r="J48" s="100">
        <f ca="1">COUNTIFS(Vente_Num_Casier,$I48,Vente_Date,"&gt;="&amp;$B$1,Vente_Date,"&lt;="&amp;$B$2)</f>
        <v>0</v>
      </c>
    </row>
    <row r="49" spans="8:10">
      <c r="H49" s="85">
        <f t="shared" ca="1" si="2"/>
        <v>5</v>
      </c>
      <c r="I49" s="80">
        <v>54</v>
      </c>
      <c r="J49" s="100">
        <f ca="1">COUNTIFS(Vente_Num_Casier,$I49,Vente_Date,"&gt;="&amp;$B$1,Vente_Date,"&lt;="&amp;$B$2)</f>
        <v>0</v>
      </c>
    </row>
    <row r="50" spans="8:10">
      <c r="H50" s="85">
        <f t="shared" ca="1" si="2"/>
        <v>5</v>
      </c>
      <c r="I50" s="80">
        <v>55</v>
      </c>
      <c r="J50" s="100">
        <f ca="1">COUNTIFS(Vente_Num_Casier,$I50,Vente_Date,"&gt;="&amp;$B$1,Vente_Date,"&lt;="&amp;$B$2)</f>
        <v>0</v>
      </c>
    </row>
    <row r="51" spans="8:10">
      <c r="H51" s="85">
        <f t="shared" ca="1" si="2"/>
        <v>5</v>
      </c>
      <c r="I51" s="80">
        <v>56</v>
      </c>
      <c r="J51" s="100">
        <f ca="1">COUNTIFS(Vente_Num_Casier,$I51,Vente_Date,"&gt;="&amp;$B$1,Vente_Date,"&lt;="&amp;$B$2)</f>
        <v>0</v>
      </c>
    </row>
    <row r="52" spans="8:10">
      <c r="H52" s="85">
        <f t="shared" ca="1" si="2"/>
        <v>5</v>
      </c>
      <c r="I52" s="80">
        <v>57</v>
      </c>
      <c r="J52" s="100">
        <f ca="1">COUNTIFS(Vente_Num_Casier,$I52,Vente_Date,"&gt;="&amp;$B$1,Vente_Date,"&lt;="&amp;$B$2)</f>
        <v>0</v>
      </c>
    </row>
    <row r="53" spans="8:10">
      <c r="H53" s="85">
        <f t="shared" ca="1" si="2"/>
        <v>5</v>
      </c>
      <c r="I53" s="80">
        <v>58</v>
      </c>
      <c r="J53" s="100">
        <f ca="1">COUNTIFS(Vente_Num_Casier,$I53,Vente_Date,"&gt;="&amp;$B$1,Vente_Date,"&lt;="&amp;$B$2)</f>
        <v>0</v>
      </c>
    </row>
    <row r="54" spans="8:10">
      <c r="H54" s="85">
        <f t="shared" ca="1" si="2"/>
        <v>5</v>
      </c>
      <c r="I54" s="80">
        <v>59</v>
      </c>
      <c r="J54" s="100">
        <f ca="1">COUNTIFS(Vente_Num_Casier,$I54,Vente_Date,"&gt;="&amp;$B$1,Vente_Date,"&lt;="&amp;$B$2)</f>
        <v>0</v>
      </c>
    </row>
    <row r="55" spans="8:10">
      <c r="H55" s="85">
        <f t="shared" ca="1" si="2"/>
        <v>5</v>
      </c>
      <c r="I55" s="80">
        <v>60</v>
      </c>
      <c r="J55" s="100">
        <f ca="1">COUNTIFS(Vente_Num_Casier,$I55,Vente_Date,"&gt;="&amp;$B$1,Vente_Date,"&lt;="&amp;$B$2)</f>
        <v>0</v>
      </c>
    </row>
    <row r="56" spans="8:10">
      <c r="H56" s="85">
        <f t="shared" ca="1" si="2"/>
        <v>5</v>
      </c>
      <c r="I56" s="80">
        <v>61</v>
      </c>
      <c r="J56" s="100">
        <f ca="1">COUNTIFS(Vente_Num_Casier,$I56,Vente_Date,"&gt;="&amp;$B$1,Vente_Date,"&lt;="&amp;$B$2)</f>
        <v>0</v>
      </c>
    </row>
    <row r="57" spans="8:10">
      <c r="H57" s="85">
        <f t="shared" ca="1" si="2"/>
        <v>5</v>
      </c>
      <c r="I57" s="80">
        <v>62</v>
      </c>
      <c r="J57" s="100">
        <f ca="1">COUNTIFS(Vente_Num_Casier,$I57,Vente_Date,"&gt;="&amp;$B$1,Vente_Date,"&lt;="&amp;$B$2)</f>
        <v>0</v>
      </c>
    </row>
    <row r="58" spans="8:10">
      <c r="H58" s="85">
        <f t="shared" ca="1" si="2"/>
        <v>5</v>
      </c>
      <c r="I58" s="80">
        <v>63</v>
      </c>
      <c r="J58" s="100">
        <f ca="1">COUNTIFS(Vente_Num_Casier,$I58,Vente_Date,"&gt;="&amp;$B$1,Vente_Date,"&lt;="&amp;$B$2)</f>
        <v>0</v>
      </c>
    </row>
    <row r="59" spans="8:10">
      <c r="H59" s="85">
        <f t="shared" ca="1" si="2"/>
        <v>5</v>
      </c>
      <c r="I59" s="80">
        <v>64</v>
      </c>
      <c r="J59" s="100">
        <f ca="1">COUNTIFS(Vente_Num_Casier,$I59,Vente_Date,"&gt;="&amp;$B$1,Vente_Date,"&lt;="&amp;$B$2)</f>
        <v>0</v>
      </c>
    </row>
    <row r="60" spans="8:10">
      <c r="H60" s="85">
        <f t="shared" ca="1" si="2"/>
        <v>5</v>
      </c>
      <c r="I60" s="80">
        <v>65</v>
      </c>
      <c r="J60" s="100">
        <f ca="1">COUNTIFS(Vente_Num_Casier,$I60,Vente_Date,"&gt;="&amp;$B$1,Vente_Date,"&lt;="&amp;$B$2)</f>
        <v>0</v>
      </c>
    </row>
    <row r="61" spans="8:10">
      <c r="H61" s="85">
        <f t="shared" ca="1" si="2"/>
        <v>5</v>
      </c>
      <c r="I61" s="80">
        <v>66</v>
      </c>
      <c r="J61" s="100">
        <f ca="1">COUNTIFS(Vente_Num_Casier,$I61,Vente_Date,"&gt;="&amp;$B$1,Vente_Date,"&lt;="&amp;$B$2)</f>
        <v>0</v>
      </c>
    </row>
    <row r="62" spans="8:10">
      <c r="H62" s="85">
        <f t="shared" ca="1" si="2"/>
        <v>5</v>
      </c>
      <c r="I62" s="80">
        <v>67</v>
      </c>
      <c r="J62" s="100">
        <f ca="1">COUNTIFS(Vente_Num_Casier,$I62,Vente_Date,"&gt;="&amp;$B$1,Vente_Date,"&lt;="&amp;$B$2)</f>
        <v>0</v>
      </c>
    </row>
    <row r="63" spans="8:10">
      <c r="H63" s="85">
        <f t="shared" ca="1" si="2"/>
        <v>5</v>
      </c>
      <c r="I63" s="80">
        <v>68</v>
      </c>
      <c r="J63" s="100">
        <f ca="1">COUNTIFS(Vente_Num_Casier,$I63,Vente_Date,"&gt;="&amp;$B$1,Vente_Date,"&lt;="&amp;$B$2)</f>
        <v>0</v>
      </c>
    </row>
    <row r="64" spans="8:10">
      <c r="H64" s="85">
        <f t="shared" ca="1" si="2"/>
        <v>5</v>
      </c>
      <c r="I64" s="80">
        <v>69</v>
      </c>
      <c r="J64" s="100">
        <f ca="1">COUNTIFS(Vente_Num_Casier,$I64,Vente_Date,"&gt;="&amp;$B$1,Vente_Date,"&lt;="&amp;$B$2)</f>
        <v>0</v>
      </c>
    </row>
    <row r="65" spans="8:10">
      <c r="H65" s="85">
        <f t="shared" ca="1" si="2"/>
        <v>5</v>
      </c>
      <c r="I65" s="80">
        <v>70</v>
      </c>
      <c r="J65" s="100">
        <f ca="1">COUNTIFS(Vente_Num_Casier,$I65,Vente_Date,"&gt;="&amp;$B$1,Vente_Date,"&lt;="&amp;$B$2)</f>
        <v>0</v>
      </c>
    </row>
    <row r="66" spans="8:10" ht="15.75" thickBot="1">
      <c r="H66" s="87">
        <f t="shared" ca="1" si="2"/>
        <v>5</v>
      </c>
      <c r="I66" s="106">
        <v>71</v>
      </c>
      <c r="J66" s="101">
        <f ca="1">COUNTIFS(Vente_Num_Casier,$I66,Vente_Date,"&gt;="&amp;$B$1,Vente_Date,"&lt;="&amp;$B$2)</f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AB48"/>
  <sheetViews>
    <sheetView showGridLines="0" workbookViewId="0">
      <selection activeCell="B1" sqref="B1"/>
    </sheetView>
  </sheetViews>
  <sheetFormatPr baseColWidth="10" defaultRowHeight="15"/>
  <sheetData>
    <row r="1" spans="1:28">
      <c r="A1" s="107" t="s">
        <v>25</v>
      </c>
      <c r="B1" s="109">
        <v>43168</v>
      </c>
      <c r="C1" s="107" t="s">
        <v>26</v>
      </c>
      <c r="D1" s="109">
        <v>43168</v>
      </c>
      <c r="E1" s="108"/>
      <c r="F1" s="108"/>
      <c r="G1" s="108"/>
      <c r="H1" s="108"/>
      <c r="I1" s="108"/>
      <c r="J1" s="108"/>
      <c r="K1" s="108"/>
      <c r="L1" s="108"/>
      <c r="M1" s="108"/>
      <c r="N1" s="108"/>
      <c r="O1" s="108"/>
      <c r="P1" s="108"/>
      <c r="Q1" s="108"/>
      <c r="R1" s="108"/>
      <c r="S1" s="108"/>
      <c r="T1" s="108"/>
      <c r="U1" s="108"/>
      <c r="V1" s="108"/>
      <c r="W1" s="108"/>
      <c r="X1" s="108"/>
      <c r="Y1" s="108"/>
      <c r="Z1" s="108"/>
      <c r="AA1" s="108"/>
      <c r="AB1" s="108"/>
    </row>
    <row r="2" spans="1:28">
      <c r="A2" s="108"/>
      <c r="B2" s="108"/>
      <c r="C2" s="108"/>
      <c r="D2" s="108"/>
      <c r="E2" s="108"/>
      <c r="F2" s="108"/>
      <c r="G2" s="108"/>
      <c r="H2" s="108"/>
      <c r="I2" s="108"/>
      <c r="J2" s="108"/>
      <c r="K2" s="108"/>
      <c r="L2" s="108"/>
      <c r="M2" s="108"/>
      <c r="N2" s="108"/>
      <c r="O2" s="108"/>
      <c r="P2" s="108"/>
      <c r="Q2" s="108"/>
      <c r="R2" s="108"/>
      <c r="S2" s="108"/>
      <c r="T2" s="108"/>
      <c r="U2" s="108"/>
      <c r="V2" s="108"/>
      <c r="W2" s="108"/>
      <c r="X2" s="108"/>
      <c r="Y2" s="108"/>
      <c r="Z2" s="108"/>
      <c r="AA2" s="108"/>
      <c r="AB2" s="108"/>
    </row>
    <row r="3" spans="1:28">
      <c r="A3" s="108"/>
      <c r="B3" s="108"/>
      <c r="C3" s="108"/>
      <c r="D3" s="108"/>
      <c r="E3" s="108"/>
      <c r="F3" s="108"/>
      <c r="G3" s="108"/>
      <c r="H3" s="108"/>
      <c r="I3" s="108"/>
      <c r="J3" s="108"/>
      <c r="K3" s="108"/>
      <c r="L3" s="108"/>
      <c r="M3" s="108"/>
      <c r="N3" s="108"/>
      <c r="O3" s="108"/>
      <c r="P3" s="108"/>
      <c r="Q3" s="108"/>
      <c r="R3" s="108"/>
      <c r="S3" s="108"/>
      <c r="T3" s="108"/>
      <c r="U3" s="108"/>
      <c r="V3" s="108"/>
      <c r="W3" s="108"/>
      <c r="X3" s="108"/>
      <c r="Y3" s="108"/>
      <c r="Z3" s="108"/>
      <c r="AA3" s="108"/>
      <c r="AB3" s="108"/>
    </row>
    <row r="4" spans="1:28">
      <c r="A4" s="108"/>
      <c r="B4" s="108"/>
      <c r="C4" s="108"/>
      <c r="D4" s="108"/>
      <c r="E4" s="108"/>
      <c r="F4" s="108"/>
      <c r="G4" s="108"/>
      <c r="H4" s="108"/>
      <c r="I4" s="108"/>
      <c r="J4" s="108"/>
      <c r="K4" s="108"/>
      <c r="L4" s="108"/>
      <c r="M4" s="108"/>
      <c r="N4" s="108"/>
      <c r="O4" s="108"/>
      <c r="P4" s="108"/>
      <c r="Q4" s="108"/>
      <c r="R4" s="108"/>
      <c r="S4" s="108"/>
      <c r="T4" s="108"/>
      <c r="U4" s="108"/>
      <c r="V4" s="108"/>
      <c r="W4" s="108"/>
      <c r="X4" s="108"/>
      <c r="Y4" s="108"/>
      <c r="Z4" s="108"/>
      <c r="AA4" s="108"/>
      <c r="AB4" s="108"/>
    </row>
    <row r="5" spans="1:28">
      <c r="A5" s="108"/>
      <c r="B5" s="108"/>
      <c r="C5" s="108"/>
      <c r="D5" s="108"/>
      <c r="E5" s="108"/>
      <c r="F5" s="108"/>
      <c r="G5" s="108"/>
      <c r="H5" s="108"/>
      <c r="I5" s="108"/>
      <c r="J5" s="108"/>
      <c r="K5" s="108"/>
      <c r="L5" s="108"/>
      <c r="M5" s="108"/>
      <c r="N5" s="108"/>
      <c r="O5" s="108"/>
      <c r="P5" s="108"/>
      <c r="Q5" s="108"/>
      <c r="R5" s="108"/>
      <c r="S5" s="108"/>
      <c r="T5" s="108"/>
      <c r="U5" s="108"/>
      <c r="V5" s="108"/>
      <c r="W5" s="108"/>
      <c r="X5" s="108"/>
      <c r="Y5" s="108"/>
      <c r="Z5" s="108"/>
      <c r="AA5" s="108"/>
      <c r="AB5" s="108"/>
    </row>
    <row r="6" spans="1:28">
      <c r="A6" s="108"/>
      <c r="B6" s="108"/>
      <c r="C6" s="108"/>
      <c r="D6" s="108"/>
      <c r="E6" s="108"/>
      <c r="F6" s="108"/>
      <c r="G6" s="108"/>
      <c r="H6" s="108"/>
      <c r="I6" s="108"/>
      <c r="J6" s="108"/>
      <c r="K6" s="108"/>
      <c r="L6" s="108"/>
      <c r="M6" s="108"/>
      <c r="N6" s="108"/>
      <c r="O6" s="108"/>
      <c r="P6" s="108"/>
      <c r="Q6" s="108"/>
      <c r="R6" s="108"/>
      <c r="S6" s="108"/>
      <c r="T6" s="108"/>
      <c r="U6" s="108"/>
      <c r="V6" s="108"/>
      <c r="W6" s="108"/>
      <c r="X6" s="108"/>
      <c r="Y6" s="108"/>
      <c r="Z6" s="108"/>
      <c r="AA6" s="108"/>
      <c r="AB6" s="108"/>
    </row>
    <row r="7" spans="1:28">
      <c r="A7" s="108"/>
      <c r="B7" s="108"/>
      <c r="C7" s="108"/>
      <c r="D7" s="108"/>
      <c r="E7" s="108"/>
      <c r="F7" s="108"/>
      <c r="G7" s="108"/>
      <c r="H7" s="108"/>
      <c r="I7" s="108"/>
      <c r="J7" s="108"/>
      <c r="K7" s="108"/>
      <c r="L7" s="108"/>
      <c r="M7" s="108"/>
      <c r="N7" s="108"/>
      <c r="O7" s="108"/>
      <c r="P7" s="108"/>
      <c r="Q7" s="108"/>
      <c r="R7" s="108"/>
      <c r="S7" s="108"/>
      <c r="T7" s="108"/>
      <c r="U7" s="108"/>
      <c r="V7" s="108"/>
      <c r="W7" s="108"/>
      <c r="X7" s="108"/>
      <c r="Y7" s="108"/>
      <c r="Z7" s="108"/>
      <c r="AA7" s="108"/>
      <c r="AB7" s="108"/>
    </row>
    <row r="8" spans="1:28">
      <c r="A8" s="108"/>
      <c r="B8" s="108"/>
      <c r="C8" s="108"/>
      <c r="D8" s="108"/>
      <c r="E8" s="108"/>
      <c r="F8" s="108"/>
      <c r="G8" s="108"/>
      <c r="H8" s="108"/>
      <c r="I8" s="108"/>
      <c r="J8" s="108"/>
      <c r="K8" s="108"/>
      <c r="L8" s="108"/>
      <c r="M8" s="108"/>
      <c r="N8" s="108"/>
      <c r="O8" s="108"/>
      <c r="P8" s="108"/>
      <c r="Q8" s="108"/>
      <c r="R8" s="108"/>
      <c r="S8" s="108"/>
      <c r="T8" s="108"/>
      <c r="U8" s="108"/>
      <c r="V8" s="108"/>
      <c r="W8" s="108"/>
      <c r="X8" s="108"/>
      <c r="Y8" s="108"/>
      <c r="Z8" s="108"/>
      <c r="AA8" s="108"/>
      <c r="AB8" s="108"/>
    </row>
    <row r="9" spans="1:28">
      <c r="A9" s="108"/>
      <c r="B9" s="108"/>
      <c r="C9" s="108"/>
      <c r="D9" s="108"/>
      <c r="E9" s="108"/>
      <c r="F9" s="108"/>
      <c r="G9" s="108"/>
      <c r="H9" s="108"/>
      <c r="I9" s="108"/>
      <c r="J9" s="108"/>
      <c r="K9" s="108"/>
      <c r="L9" s="108"/>
      <c r="M9" s="108"/>
      <c r="N9" s="108"/>
      <c r="O9" s="108"/>
      <c r="P9" s="108"/>
      <c r="Q9" s="108"/>
      <c r="R9" s="108"/>
      <c r="S9" s="108"/>
      <c r="T9" s="108"/>
      <c r="U9" s="108"/>
      <c r="V9" s="108"/>
      <c r="W9" s="108"/>
      <c r="X9" s="108"/>
      <c r="Y9" s="108"/>
      <c r="Z9" s="108"/>
      <c r="AA9" s="108"/>
      <c r="AB9" s="108"/>
    </row>
    <row r="10" spans="1:28">
      <c r="A10" s="108"/>
      <c r="B10" s="108"/>
      <c r="C10" s="108"/>
      <c r="D10" s="108"/>
      <c r="E10" s="108"/>
      <c r="F10" s="108"/>
      <c r="G10" s="108"/>
      <c r="H10" s="108"/>
      <c r="I10" s="108"/>
      <c r="J10" s="108"/>
      <c r="K10" s="108"/>
      <c r="L10" s="108"/>
      <c r="M10" s="108"/>
      <c r="N10" s="108"/>
      <c r="O10" s="108"/>
      <c r="P10" s="108"/>
      <c r="Q10" s="108"/>
      <c r="R10" s="108"/>
      <c r="S10" s="108"/>
      <c r="T10" s="108"/>
      <c r="U10" s="108"/>
      <c r="V10" s="108"/>
      <c r="W10" s="108"/>
      <c r="X10" s="108"/>
      <c r="Y10" s="108"/>
      <c r="Z10" s="108"/>
      <c r="AA10" s="108"/>
      <c r="AB10" s="108"/>
    </row>
    <row r="11" spans="1:28">
      <c r="A11" s="108"/>
      <c r="B11" s="108"/>
      <c r="C11" s="108"/>
      <c r="D11" s="108"/>
      <c r="E11" s="108"/>
      <c r="F11" s="108"/>
      <c r="G11" s="108"/>
      <c r="H11" s="108"/>
      <c r="I11" s="108"/>
      <c r="J11" s="108"/>
      <c r="K11" s="108"/>
      <c r="L11" s="108"/>
      <c r="M11" s="108"/>
      <c r="N11" s="108"/>
      <c r="O11" s="108"/>
      <c r="P11" s="108"/>
      <c r="Q11" s="108"/>
      <c r="R11" s="108"/>
      <c r="S11" s="108"/>
      <c r="T11" s="108"/>
      <c r="U11" s="108"/>
      <c r="V11" s="108"/>
      <c r="W11" s="108"/>
      <c r="X11" s="108"/>
      <c r="Y11" s="108"/>
      <c r="Z11" s="108"/>
      <c r="AA11" s="108"/>
      <c r="AB11" s="108"/>
    </row>
    <row r="12" spans="1:28">
      <c r="A12" s="108"/>
      <c r="B12" s="108"/>
      <c r="C12" s="108"/>
      <c r="D12" s="108"/>
      <c r="E12" s="108"/>
      <c r="F12" s="108"/>
      <c r="G12" s="108"/>
      <c r="H12" s="108"/>
      <c r="I12" s="108"/>
      <c r="J12" s="108"/>
      <c r="K12" s="108"/>
      <c r="L12" s="108"/>
      <c r="M12" s="108"/>
      <c r="N12" s="108"/>
      <c r="O12" s="108"/>
      <c r="P12" s="108"/>
      <c r="Q12" s="108"/>
      <c r="R12" s="108"/>
      <c r="S12" s="108"/>
      <c r="T12" s="108"/>
      <c r="U12" s="108"/>
      <c r="V12" s="108"/>
      <c r="W12" s="108"/>
      <c r="X12" s="108"/>
      <c r="Y12" s="108"/>
      <c r="Z12" s="108"/>
      <c r="AA12" s="108"/>
      <c r="AB12" s="108"/>
    </row>
    <row r="13" spans="1:28">
      <c r="A13" s="108"/>
      <c r="B13" s="108"/>
      <c r="C13" s="108"/>
      <c r="D13" s="108"/>
      <c r="E13" s="108"/>
      <c r="F13" s="108"/>
      <c r="G13" s="108"/>
      <c r="H13" s="108"/>
      <c r="I13" s="108"/>
      <c r="J13" s="108"/>
      <c r="K13" s="108"/>
      <c r="L13" s="108"/>
      <c r="M13" s="108"/>
      <c r="N13" s="108"/>
      <c r="O13" s="108"/>
      <c r="P13" s="108"/>
      <c r="Q13" s="108"/>
      <c r="R13" s="108"/>
      <c r="S13" s="108"/>
      <c r="T13" s="108"/>
      <c r="U13" s="108"/>
      <c r="V13" s="108"/>
      <c r="W13" s="108"/>
      <c r="X13" s="108"/>
      <c r="Y13" s="108"/>
      <c r="Z13" s="108"/>
      <c r="AA13" s="108"/>
      <c r="AB13" s="108"/>
    </row>
    <row r="14" spans="1:28">
      <c r="A14" s="108"/>
      <c r="B14" s="108"/>
      <c r="C14" s="108"/>
      <c r="D14" s="108"/>
      <c r="E14" s="108"/>
      <c r="F14" s="108"/>
      <c r="G14" s="108"/>
      <c r="H14" s="108"/>
      <c r="I14" s="108"/>
      <c r="J14" s="108"/>
      <c r="K14" s="108"/>
      <c r="L14" s="108"/>
      <c r="M14" s="108"/>
      <c r="N14" s="108"/>
      <c r="O14" s="108"/>
      <c r="P14" s="108"/>
      <c r="Q14" s="108"/>
      <c r="R14" s="108"/>
      <c r="S14" s="108"/>
      <c r="T14" s="108"/>
      <c r="U14" s="108"/>
      <c r="V14" s="108"/>
      <c r="W14" s="108"/>
      <c r="X14" s="108"/>
      <c r="Y14" s="108"/>
      <c r="Z14" s="108"/>
      <c r="AA14" s="108"/>
      <c r="AB14" s="108"/>
    </row>
    <row r="15" spans="1:28">
      <c r="A15" s="108"/>
      <c r="B15" s="108"/>
      <c r="C15" s="108"/>
      <c r="D15" s="108"/>
      <c r="E15" s="108"/>
      <c r="F15" s="108"/>
      <c r="G15" s="108"/>
      <c r="H15" s="108"/>
      <c r="I15" s="108"/>
      <c r="J15" s="108"/>
      <c r="K15" s="108"/>
      <c r="L15" s="108"/>
      <c r="M15" s="108"/>
      <c r="N15" s="108"/>
      <c r="O15" s="108"/>
      <c r="P15" s="108"/>
      <c r="Q15" s="108"/>
      <c r="R15" s="108"/>
      <c r="S15" s="108"/>
      <c r="T15" s="108"/>
      <c r="U15" s="108"/>
      <c r="V15" s="108"/>
      <c r="W15" s="108"/>
      <c r="X15" s="108"/>
      <c r="Y15" s="108"/>
      <c r="Z15" s="108"/>
      <c r="AA15" s="108"/>
      <c r="AB15" s="108"/>
    </row>
    <row r="16" spans="1:28">
      <c r="A16" s="108"/>
      <c r="B16" s="108"/>
      <c r="C16" s="108"/>
      <c r="D16" s="108"/>
      <c r="E16" s="108"/>
      <c r="F16" s="108"/>
      <c r="G16" s="108"/>
      <c r="H16" s="108"/>
      <c r="I16" s="108"/>
      <c r="J16" s="108"/>
      <c r="K16" s="108"/>
      <c r="L16" s="108"/>
      <c r="M16" s="108"/>
      <c r="N16" s="108"/>
      <c r="O16" s="108"/>
      <c r="P16" s="108"/>
      <c r="Q16" s="108"/>
      <c r="R16" s="108"/>
      <c r="S16" s="108"/>
      <c r="T16" s="108"/>
      <c r="U16" s="108"/>
      <c r="V16" s="108"/>
      <c r="W16" s="108"/>
      <c r="X16" s="108"/>
      <c r="Y16" s="108"/>
      <c r="Z16" s="108"/>
      <c r="AA16" s="108"/>
      <c r="AB16" s="108"/>
    </row>
    <row r="17" spans="1:28">
      <c r="A17" s="108"/>
      <c r="B17" s="108"/>
      <c r="C17" s="108"/>
      <c r="D17" s="108"/>
      <c r="E17" s="108"/>
      <c r="F17" s="108"/>
      <c r="G17" s="108"/>
      <c r="H17" s="108"/>
      <c r="I17" s="108"/>
      <c r="J17" s="108"/>
      <c r="K17" s="108"/>
      <c r="L17" s="108"/>
      <c r="M17" s="108"/>
      <c r="N17" s="108"/>
      <c r="O17" s="108"/>
      <c r="P17" s="108"/>
      <c r="Q17" s="108"/>
      <c r="R17" s="108"/>
      <c r="S17" s="108"/>
      <c r="T17" s="108"/>
      <c r="U17" s="108"/>
      <c r="V17" s="108"/>
      <c r="W17" s="108"/>
      <c r="X17" s="108"/>
      <c r="Y17" s="108"/>
      <c r="Z17" s="108"/>
      <c r="AA17" s="108"/>
      <c r="AB17" s="108"/>
    </row>
    <row r="18" spans="1:28">
      <c r="A18" s="108"/>
      <c r="B18" s="108"/>
      <c r="C18" s="108"/>
      <c r="D18" s="108"/>
      <c r="E18" s="108"/>
      <c r="F18" s="108"/>
      <c r="G18" s="108"/>
      <c r="H18" s="108"/>
      <c r="I18" s="108"/>
      <c r="J18" s="108"/>
      <c r="K18" s="108"/>
      <c r="L18" s="108"/>
      <c r="M18" s="108"/>
      <c r="N18" s="108"/>
      <c r="O18" s="108"/>
      <c r="P18" s="108"/>
      <c r="Q18" s="108"/>
      <c r="R18" s="108"/>
      <c r="S18" s="108"/>
      <c r="T18" s="108"/>
      <c r="U18" s="108"/>
      <c r="V18" s="108"/>
      <c r="W18" s="108"/>
      <c r="X18" s="108"/>
      <c r="Y18" s="108"/>
      <c r="Z18" s="108"/>
      <c r="AA18" s="108"/>
      <c r="AB18" s="108"/>
    </row>
    <row r="19" spans="1:28">
      <c r="A19" s="108"/>
      <c r="B19" s="108"/>
      <c r="C19" s="108"/>
      <c r="D19" s="108"/>
      <c r="E19" s="108"/>
      <c r="F19" s="108"/>
      <c r="G19" s="108"/>
      <c r="H19" s="108"/>
      <c r="I19" s="108"/>
      <c r="J19" s="108"/>
      <c r="K19" s="108"/>
      <c r="L19" s="108"/>
      <c r="M19" s="108"/>
      <c r="N19" s="108"/>
      <c r="O19" s="108"/>
      <c r="P19" s="108"/>
      <c r="Q19" s="108"/>
      <c r="R19" s="108"/>
      <c r="S19" s="108"/>
      <c r="T19" s="108"/>
      <c r="U19" s="108"/>
      <c r="V19" s="108"/>
      <c r="W19" s="108"/>
      <c r="X19" s="108"/>
      <c r="Y19" s="108"/>
      <c r="Z19" s="108"/>
      <c r="AA19" s="108"/>
      <c r="AB19" s="108"/>
    </row>
    <row r="20" spans="1:28">
      <c r="A20" s="108"/>
      <c r="B20" s="108"/>
      <c r="C20" s="108"/>
      <c r="D20" s="108"/>
      <c r="E20" s="108"/>
      <c r="F20" s="108"/>
      <c r="G20" s="108"/>
      <c r="H20" s="108"/>
      <c r="I20" s="108"/>
      <c r="J20" s="108"/>
      <c r="K20" s="108"/>
      <c r="L20" s="108"/>
      <c r="M20" s="108"/>
      <c r="N20" s="108"/>
      <c r="O20" s="108"/>
      <c r="P20" s="108"/>
      <c r="Q20" s="108"/>
      <c r="R20" s="108"/>
      <c r="S20" s="108"/>
      <c r="T20" s="108"/>
      <c r="U20" s="108"/>
      <c r="V20" s="108"/>
      <c r="W20" s="108"/>
      <c r="X20" s="108"/>
      <c r="Y20" s="108"/>
      <c r="Z20" s="108"/>
      <c r="AA20" s="108"/>
      <c r="AB20" s="108"/>
    </row>
    <row r="21" spans="1:28">
      <c r="A21" s="108"/>
      <c r="B21" s="108"/>
      <c r="C21" s="108"/>
      <c r="D21" s="108"/>
      <c r="E21" s="108"/>
      <c r="F21" s="108"/>
      <c r="G21" s="108"/>
      <c r="H21" s="108"/>
      <c r="I21" s="108"/>
      <c r="J21" s="108"/>
      <c r="K21" s="108"/>
      <c r="L21" s="108"/>
      <c r="M21" s="108"/>
      <c r="N21" s="108"/>
      <c r="O21" s="108"/>
      <c r="P21" s="108"/>
      <c r="Q21" s="108"/>
      <c r="R21" s="108"/>
      <c r="S21" s="108"/>
      <c r="T21" s="108"/>
      <c r="U21" s="108"/>
      <c r="V21" s="108"/>
      <c r="W21" s="108"/>
      <c r="X21" s="108"/>
      <c r="Y21" s="108"/>
      <c r="Z21" s="108"/>
      <c r="AA21" s="108"/>
      <c r="AB21" s="108"/>
    </row>
    <row r="22" spans="1:28">
      <c r="A22" s="108"/>
      <c r="B22" s="108"/>
      <c r="C22" s="108"/>
      <c r="D22" s="108"/>
      <c r="E22" s="108"/>
      <c r="F22" s="108"/>
      <c r="G22" s="108"/>
      <c r="H22" s="108"/>
      <c r="I22" s="108"/>
      <c r="J22" s="108"/>
      <c r="K22" s="108"/>
      <c r="L22" s="108"/>
      <c r="M22" s="108"/>
      <c r="N22" s="108"/>
      <c r="O22" s="108"/>
      <c r="P22" s="108"/>
      <c r="Q22" s="108"/>
      <c r="R22" s="108"/>
      <c r="S22" s="108"/>
      <c r="T22" s="108"/>
      <c r="U22" s="108"/>
      <c r="V22" s="108"/>
      <c r="W22" s="108"/>
      <c r="X22" s="108"/>
      <c r="Y22" s="108"/>
      <c r="Z22" s="108"/>
      <c r="AA22" s="108"/>
      <c r="AB22" s="108"/>
    </row>
    <row r="23" spans="1:28">
      <c r="A23" s="108"/>
      <c r="B23" s="108"/>
      <c r="C23" s="108"/>
      <c r="D23" s="108"/>
      <c r="E23" s="108"/>
      <c r="F23" s="108"/>
      <c r="G23" s="108"/>
      <c r="H23" s="108"/>
      <c r="I23" s="108"/>
      <c r="J23" s="108"/>
      <c r="K23" s="108"/>
      <c r="L23" s="108"/>
      <c r="M23" s="108"/>
      <c r="N23" s="108"/>
      <c r="O23" s="108"/>
      <c r="P23" s="108"/>
      <c r="Q23" s="108"/>
      <c r="R23" s="108"/>
      <c r="S23" s="108"/>
      <c r="T23" s="108"/>
      <c r="U23" s="108"/>
      <c r="V23" s="108"/>
      <c r="W23" s="108"/>
      <c r="X23" s="108"/>
      <c r="Y23" s="108"/>
      <c r="Z23" s="108"/>
      <c r="AA23" s="108"/>
      <c r="AB23" s="108"/>
    </row>
    <row r="24" spans="1:28">
      <c r="A24" s="108"/>
      <c r="B24" s="108"/>
      <c r="C24" s="108"/>
      <c r="D24" s="108"/>
      <c r="E24" s="108"/>
      <c r="F24" s="108"/>
      <c r="G24" s="108"/>
      <c r="H24" s="108"/>
      <c r="I24" s="108"/>
      <c r="J24" s="108"/>
      <c r="K24" s="108"/>
      <c r="L24" s="108"/>
      <c r="M24" s="108"/>
      <c r="N24" s="108"/>
      <c r="O24" s="108"/>
      <c r="P24" s="108"/>
      <c r="Q24" s="108"/>
      <c r="R24" s="108"/>
      <c r="S24" s="108"/>
      <c r="T24" s="108"/>
      <c r="U24" s="108"/>
      <c r="V24" s="108"/>
      <c r="W24" s="108"/>
      <c r="X24" s="108"/>
      <c r="Y24" s="108"/>
      <c r="Z24" s="108"/>
      <c r="AA24" s="108"/>
      <c r="AB24" s="108"/>
    </row>
    <row r="25" spans="1:28">
      <c r="A25" s="108"/>
      <c r="B25" s="108"/>
      <c r="C25" s="108"/>
      <c r="D25" s="108"/>
      <c r="E25" s="108"/>
      <c r="F25" s="108"/>
      <c r="G25" s="108"/>
      <c r="H25" s="108"/>
      <c r="I25" s="108"/>
      <c r="J25" s="108"/>
      <c r="K25" s="108"/>
      <c r="L25" s="108"/>
      <c r="M25" s="108"/>
      <c r="N25" s="108"/>
      <c r="O25" s="108"/>
      <c r="P25" s="108"/>
      <c r="Q25" s="108"/>
      <c r="R25" s="108"/>
      <c r="S25" s="108"/>
      <c r="T25" s="108"/>
      <c r="U25" s="108"/>
      <c r="V25" s="108"/>
      <c r="W25" s="108"/>
      <c r="X25" s="108"/>
      <c r="Y25" s="108"/>
      <c r="Z25" s="108"/>
      <c r="AA25" s="108"/>
      <c r="AB25" s="108"/>
    </row>
    <row r="26" spans="1:28">
      <c r="A26" s="108"/>
      <c r="B26" s="108"/>
      <c r="C26" s="108"/>
      <c r="D26" s="108"/>
      <c r="E26" s="108"/>
      <c r="F26" s="108"/>
      <c r="G26" s="108"/>
      <c r="H26" s="108"/>
      <c r="I26" s="108"/>
      <c r="J26" s="108"/>
      <c r="K26" s="108"/>
      <c r="L26" s="108"/>
      <c r="M26" s="108"/>
      <c r="N26" s="108"/>
      <c r="O26" s="108"/>
      <c r="P26" s="108"/>
      <c r="Q26" s="108"/>
      <c r="R26" s="108"/>
      <c r="S26" s="108"/>
      <c r="T26" s="108"/>
      <c r="U26" s="108"/>
      <c r="V26" s="108"/>
      <c r="W26" s="108"/>
      <c r="X26" s="108"/>
      <c r="Y26" s="108"/>
      <c r="Z26" s="108"/>
      <c r="AA26" s="108"/>
      <c r="AB26" s="108"/>
    </row>
    <row r="27" spans="1:28">
      <c r="A27" s="108"/>
      <c r="B27" s="108"/>
      <c r="C27" s="108"/>
      <c r="D27" s="108"/>
      <c r="E27" s="108"/>
      <c r="F27" s="108"/>
      <c r="G27" s="108"/>
      <c r="H27" s="108"/>
      <c r="I27" s="108"/>
      <c r="J27" s="108"/>
      <c r="K27" s="108"/>
      <c r="L27" s="108"/>
      <c r="M27" s="108"/>
      <c r="N27" s="108"/>
      <c r="O27" s="108"/>
      <c r="P27" s="108"/>
      <c r="Q27" s="108"/>
      <c r="R27" s="108"/>
      <c r="S27" s="108"/>
      <c r="T27" s="108"/>
      <c r="U27" s="108"/>
      <c r="V27" s="108"/>
      <c r="W27" s="108"/>
      <c r="X27" s="108"/>
      <c r="Y27" s="108"/>
      <c r="Z27" s="108"/>
      <c r="AA27" s="108"/>
      <c r="AB27" s="108"/>
    </row>
    <row r="28" spans="1:28">
      <c r="A28" s="108"/>
      <c r="B28" s="108"/>
      <c r="C28" s="108"/>
      <c r="D28" s="108"/>
      <c r="E28" s="108"/>
      <c r="F28" s="108"/>
      <c r="G28" s="108"/>
      <c r="H28" s="108"/>
      <c r="I28" s="108"/>
      <c r="J28" s="108"/>
      <c r="K28" s="108"/>
      <c r="L28" s="108"/>
      <c r="M28" s="108"/>
      <c r="N28" s="108"/>
      <c r="O28" s="108"/>
      <c r="P28" s="108"/>
      <c r="Q28" s="108"/>
      <c r="R28" s="108"/>
      <c r="S28" s="108"/>
      <c r="T28" s="108"/>
      <c r="U28" s="108"/>
      <c r="V28" s="108"/>
      <c r="W28" s="108"/>
      <c r="X28" s="108"/>
      <c r="Y28" s="108"/>
      <c r="Z28" s="108"/>
      <c r="AA28" s="108"/>
      <c r="AB28" s="108"/>
    </row>
    <row r="29" spans="1:28">
      <c r="A29" s="108"/>
      <c r="B29" s="108"/>
      <c r="C29" s="108"/>
      <c r="D29" s="108"/>
      <c r="E29" s="108"/>
      <c r="F29" s="108"/>
      <c r="G29" s="108"/>
      <c r="H29" s="108"/>
      <c r="I29" s="108"/>
      <c r="J29" s="108"/>
      <c r="K29" s="108"/>
      <c r="L29" s="108"/>
      <c r="M29" s="108"/>
      <c r="N29" s="108"/>
      <c r="O29" s="108"/>
      <c r="P29" s="108"/>
      <c r="Q29" s="108"/>
      <c r="R29" s="108"/>
      <c r="S29" s="108"/>
      <c r="T29" s="108"/>
      <c r="U29" s="108"/>
      <c r="V29" s="108"/>
      <c r="W29" s="108"/>
      <c r="X29" s="108"/>
      <c r="Y29" s="108"/>
      <c r="Z29" s="108"/>
      <c r="AA29" s="108"/>
      <c r="AB29" s="108"/>
    </row>
    <row r="30" spans="1:28">
      <c r="A30" s="108"/>
      <c r="B30" s="108"/>
      <c r="C30" s="108"/>
      <c r="D30" s="108"/>
      <c r="E30" s="108"/>
      <c r="F30" s="108"/>
      <c r="G30" s="108"/>
      <c r="H30" s="108"/>
      <c r="I30" s="108"/>
      <c r="J30" s="108"/>
      <c r="K30" s="108"/>
      <c r="L30" s="108"/>
      <c r="M30" s="108"/>
      <c r="N30" s="108"/>
      <c r="O30" s="108"/>
      <c r="P30" s="108"/>
      <c r="Q30" s="108"/>
      <c r="R30" s="108"/>
      <c r="S30" s="108"/>
      <c r="T30" s="108"/>
      <c r="U30" s="108"/>
      <c r="V30" s="108"/>
      <c r="W30" s="108"/>
      <c r="X30" s="108"/>
      <c r="Y30" s="108"/>
      <c r="Z30" s="108"/>
      <c r="AA30" s="108"/>
      <c r="AB30" s="108"/>
    </row>
    <row r="31" spans="1:28">
      <c r="A31" s="108"/>
      <c r="B31" s="108"/>
      <c r="C31" s="108"/>
      <c r="D31" s="108"/>
      <c r="E31" s="108"/>
      <c r="F31" s="108"/>
      <c r="G31" s="108"/>
      <c r="H31" s="108"/>
      <c r="I31" s="108"/>
      <c r="J31" s="108"/>
      <c r="K31" s="108"/>
      <c r="L31" s="108"/>
      <c r="M31" s="108"/>
      <c r="N31" s="108"/>
      <c r="O31" s="108"/>
      <c r="P31" s="108"/>
      <c r="Q31" s="108"/>
      <c r="R31" s="108"/>
      <c r="S31" s="108"/>
      <c r="T31" s="108"/>
      <c r="U31" s="108"/>
      <c r="V31" s="108"/>
      <c r="W31" s="108"/>
      <c r="X31" s="108"/>
      <c r="Y31" s="108"/>
      <c r="Z31" s="108"/>
      <c r="AA31" s="108"/>
      <c r="AB31" s="108"/>
    </row>
    <row r="32" spans="1:28">
      <c r="A32" s="108"/>
      <c r="B32" s="108"/>
      <c r="C32" s="108"/>
      <c r="D32" s="108"/>
      <c r="E32" s="108"/>
      <c r="F32" s="108"/>
      <c r="G32" s="108"/>
      <c r="H32" s="108"/>
      <c r="I32" s="108"/>
      <c r="J32" s="108"/>
      <c r="K32" s="108"/>
      <c r="L32" s="108"/>
      <c r="M32" s="108"/>
      <c r="N32" s="108"/>
      <c r="O32" s="108"/>
      <c r="P32" s="108"/>
      <c r="Q32" s="108"/>
      <c r="R32" s="108"/>
      <c r="S32" s="108"/>
      <c r="T32" s="108"/>
      <c r="U32" s="108"/>
      <c r="V32" s="108"/>
      <c r="W32" s="108"/>
      <c r="X32" s="108"/>
      <c r="Y32" s="108"/>
      <c r="Z32" s="108"/>
      <c r="AA32" s="108"/>
      <c r="AB32" s="108"/>
    </row>
    <row r="33" spans="1:28">
      <c r="A33" s="108"/>
      <c r="B33" s="108"/>
      <c r="C33" s="108"/>
      <c r="D33" s="108"/>
      <c r="E33" s="108"/>
      <c r="F33" s="108"/>
      <c r="G33" s="108"/>
      <c r="H33" s="108"/>
      <c r="I33" s="108"/>
      <c r="J33" s="108"/>
      <c r="K33" s="108"/>
      <c r="L33" s="108"/>
      <c r="M33" s="108"/>
      <c r="N33" s="108"/>
      <c r="O33" s="108"/>
      <c r="P33" s="108"/>
      <c r="Q33" s="108"/>
      <c r="R33" s="108"/>
      <c r="S33" s="108"/>
      <c r="T33" s="108"/>
      <c r="U33" s="108"/>
      <c r="V33" s="108"/>
      <c r="W33" s="108"/>
      <c r="X33" s="108"/>
      <c r="Y33" s="108"/>
      <c r="Z33" s="108"/>
      <c r="AA33" s="108"/>
      <c r="AB33" s="108"/>
    </row>
    <row r="34" spans="1:28">
      <c r="A34" s="108"/>
      <c r="B34" s="108"/>
      <c r="C34" s="108"/>
      <c r="D34" s="108"/>
      <c r="E34" s="108"/>
      <c r="F34" s="108"/>
      <c r="G34" s="108"/>
      <c r="H34" s="108"/>
      <c r="I34" s="108"/>
      <c r="J34" s="108"/>
      <c r="K34" s="108"/>
      <c r="L34" s="108"/>
      <c r="M34" s="108"/>
      <c r="N34" s="108"/>
      <c r="O34" s="108"/>
      <c r="P34" s="108"/>
      <c r="Q34" s="108"/>
      <c r="R34" s="108"/>
      <c r="S34" s="108"/>
      <c r="T34" s="108"/>
      <c r="U34" s="108"/>
      <c r="V34" s="108"/>
      <c r="W34" s="108"/>
      <c r="X34" s="108"/>
      <c r="Y34" s="108"/>
      <c r="Z34" s="108"/>
      <c r="AA34" s="108"/>
      <c r="AB34" s="108"/>
    </row>
    <row r="35" spans="1:28">
      <c r="A35" s="108"/>
      <c r="B35" s="108"/>
      <c r="C35" s="108"/>
      <c r="D35" s="108"/>
      <c r="E35" s="108"/>
      <c r="F35" s="108"/>
      <c r="G35" s="108"/>
      <c r="H35" s="108"/>
      <c r="I35" s="108"/>
      <c r="J35" s="108"/>
      <c r="K35" s="108"/>
      <c r="L35" s="108"/>
      <c r="M35" s="108"/>
      <c r="N35" s="108"/>
      <c r="O35" s="108"/>
      <c r="P35" s="108"/>
      <c r="Q35" s="108"/>
      <c r="R35" s="108"/>
      <c r="S35" s="108"/>
      <c r="T35" s="108"/>
      <c r="U35" s="108"/>
      <c r="V35" s="108"/>
      <c r="W35" s="108"/>
      <c r="X35" s="108"/>
      <c r="Y35" s="108"/>
      <c r="Z35" s="108"/>
      <c r="AA35" s="108"/>
      <c r="AB35" s="108"/>
    </row>
    <row r="36" spans="1:28">
      <c r="A36" s="108"/>
      <c r="B36" s="108"/>
      <c r="C36" s="108"/>
      <c r="D36" s="108"/>
      <c r="E36" s="108"/>
      <c r="F36" s="108"/>
      <c r="G36" s="108"/>
      <c r="H36" s="108"/>
      <c r="I36" s="108"/>
      <c r="J36" s="108"/>
      <c r="K36" s="108"/>
      <c r="L36" s="108"/>
      <c r="M36" s="108"/>
      <c r="N36" s="108"/>
      <c r="O36" s="108"/>
      <c r="P36" s="108"/>
      <c r="Q36" s="108"/>
      <c r="R36" s="108"/>
      <c r="S36" s="108"/>
      <c r="T36" s="108"/>
      <c r="U36" s="108"/>
      <c r="V36" s="108"/>
      <c r="W36" s="108"/>
      <c r="X36" s="108"/>
      <c r="Y36" s="108"/>
      <c r="Z36" s="108"/>
      <c r="AA36" s="108"/>
      <c r="AB36" s="108"/>
    </row>
    <row r="37" spans="1:28">
      <c r="A37" s="108"/>
      <c r="B37" s="108"/>
      <c r="C37" s="108"/>
      <c r="D37" s="108"/>
      <c r="E37" s="108"/>
      <c r="F37" s="108"/>
      <c r="G37" s="108"/>
      <c r="H37" s="108"/>
      <c r="I37" s="108"/>
      <c r="J37" s="108"/>
      <c r="K37" s="108"/>
      <c r="L37" s="108"/>
      <c r="M37" s="108"/>
      <c r="N37" s="108"/>
      <c r="O37" s="108"/>
      <c r="P37" s="108"/>
      <c r="Q37" s="108"/>
      <c r="R37" s="108"/>
      <c r="S37" s="108"/>
      <c r="T37" s="108"/>
      <c r="U37" s="108"/>
      <c r="V37" s="108"/>
      <c r="W37" s="108"/>
      <c r="X37" s="108"/>
      <c r="Y37" s="108"/>
      <c r="Z37" s="108"/>
      <c r="AA37" s="108"/>
      <c r="AB37" s="108"/>
    </row>
    <row r="38" spans="1:28">
      <c r="A38" s="108"/>
      <c r="B38" s="108"/>
      <c r="C38" s="108"/>
      <c r="D38" s="108"/>
      <c r="E38" s="108"/>
      <c r="F38" s="108"/>
      <c r="G38" s="108"/>
      <c r="H38" s="108"/>
      <c r="I38" s="108"/>
      <c r="J38" s="108"/>
      <c r="K38" s="108"/>
      <c r="L38" s="108"/>
      <c r="M38" s="108"/>
      <c r="N38" s="108"/>
      <c r="O38" s="108"/>
      <c r="P38" s="108"/>
      <c r="Q38" s="108"/>
      <c r="R38" s="108"/>
      <c r="S38" s="108"/>
      <c r="T38" s="108"/>
      <c r="U38" s="108"/>
      <c r="V38" s="108"/>
      <c r="W38" s="108"/>
      <c r="X38" s="108"/>
      <c r="Y38" s="108"/>
      <c r="Z38" s="108"/>
      <c r="AA38" s="108"/>
      <c r="AB38" s="108"/>
    </row>
    <row r="39" spans="1:28">
      <c r="A39" s="108"/>
      <c r="B39" s="108"/>
      <c r="C39" s="108"/>
      <c r="D39" s="108"/>
      <c r="E39" s="108"/>
      <c r="F39" s="108"/>
      <c r="G39" s="108"/>
      <c r="H39" s="108"/>
      <c r="I39" s="108"/>
      <c r="J39" s="108"/>
      <c r="K39" s="108"/>
      <c r="L39" s="108"/>
      <c r="M39" s="108"/>
      <c r="N39" s="108"/>
      <c r="O39" s="108"/>
      <c r="P39" s="108"/>
      <c r="Q39" s="108"/>
      <c r="R39" s="108"/>
      <c r="S39" s="108"/>
      <c r="T39" s="108"/>
      <c r="U39" s="108"/>
      <c r="V39" s="108"/>
      <c r="W39" s="108"/>
      <c r="X39" s="108"/>
      <c r="Y39" s="108"/>
      <c r="Z39" s="108"/>
      <c r="AA39" s="108"/>
      <c r="AB39" s="108"/>
    </row>
    <row r="40" spans="1:28">
      <c r="A40" s="108"/>
      <c r="B40" s="108"/>
      <c r="C40" s="108"/>
      <c r="D40" s="108"/>
      <c r="E40" s="108"/>
      <c r="F40" s="108"/>
      <c r="G40" s="108"/>
      <c r="H40" s="108"/>
      <c r="I40" s="108"/>
      <c r="J40" s="108"/>
      <c r="K40" s="108"/>
      <c r="L40" s="108"/>
      <c r="M40" s="108"/>
      <c r="N40" s="108"/>
      <c r="O40" s="108"/>
      <c r="P40" s="108"/>
      <c r="Q40" s="108"/>
      <c r="R40" s="108"/>
      <c r="S40" s="108"/>
      <c r="T40" s="108"/>
      <c r="U40" s="108"/>
      <c r="V40" s="108"/>
      <c r="W40" s="108"/>
      <c r="X40" s="108"/>
      <c r="Y40" s="108"/>
      <c r="Z40" s="108"/>
      <c r="AA40" s="108"/>
      <c r="AB40" s="108"/>
    </row>
    <row r="41" spans="1:28">
      <c r="A41" s="108"/>
      <c r="B41" s="108"/>
      <c r="C41" s="108"/>
      <c r="D41" s="108"/>
      <c r="E41" s="108"/>
      <c r="F41" s="108"/>
      <c r="G41" s="108"/>
      <c r="H41" s="108"/>
      <c r="I41" s="108"/>
      <c r="J41" s="108"/>
      <c r="K41" s="108"/>
      <c r="L41" s="108"/>
      <c r="M41" s="108"/>
      <c r="N41" s="108"/>
      <c r="O41" s="108"/>
      <c r="P41" s="108"/>
      <c r="Q41" s="108"/>
      <c r="R41" s="108"/>
      <c r="S41" s="108"/>
      <c r="T41" s="108"/>
      <c r="U41" s="108"/>
      <c r="V41" s="108"/>
      <c r="W41" s="108"/>
      <c r="X41" s="108"/>
      <c r="Y41" s="108"/>
      <c r="Z41" s="108"/>
      <c r="AA41" s="108"/>
      <c r="AB41" s="108"/>
    </row>
    <row r="42" spans="1:28">
      <c r="A42" s="108"/>
      <c r="B42" s="108"/>
      <c r="C42" s="108"/>
      <c r="D42" s="108"/>
      <c r="E42" s="108"/>
      <c r="F42" s="108"/>
      <c r="G42" s="108"/>
      <c r="H42" s="108"/>
      <c r="I42" s="108"/>
      <c r="J42" s="108"/>
      <c r="K42" s="108"/>
      <c r="L42" s="108"/>
      <c r="M42" s="108"/>
      <c r="N42" s="108"/>
      <c r="O42" s="108"/>
      <c r="P42" s="108"/>
      <c r="Q42" s="108"/>
      <c r="R42" s="108"/>
      <c r="S42" s="108"/>
      <c r="T42" s="108"/>
      <c r="U42" s="108"/>
      <c r="V42" s="108"/>
      <c r="W42" s="108"/>
      <c r="X42" s="108"/>
      <c r="Y42" s="108"/>
      <c r="Z42" s="108"/>
      <c r="AA42" s="108"/>
      <c r="AB42" s="108"/>
    </row>
    <row r="43" spans="1:28">
      <c r="A43" s="108"/>
      <c r="B43" s="108"/>
      <c r="C43" s="108"/>
      <c r="D43" s="108"/>
      <c r="E43" s="108"/>
      <c r="F43" s="108"/>
      <c r="G43" s="108"/>
      <c r="H43" s="108"/>
      <c r="I43" s="108"/>
      <c r="J43" s="108"/>
      <c r="K43" s="108"/>
      <c r="L43" s="108"/>
      <c r="M43" s="108"/>
      <c r="N43" s="108"/>
      <c r="O43" s="108"/>
      <c r="P43" s="108"/>
      <c r="Q43" s="108"/>
      <c r="R43" s="108"/>
      <c r="S43" s="108"/>
      <c r="T43" s="108"/>
      <c r="U43" s="108"/>
      <c r="V43" s="108"/>
      <c r="W43" s="108"/>
      <c r="X43" s="108"/>
      <c r="Y43" s="108"/>
      <c r="Z43" s="108"/>
      <c r="AA43" s="108"/>
      <c r="AB43" s="108"/>
    </row>
    <row r="44" spans="1:28">
      <c r="A44" s="108"/>
      <c r="B44" s="108"/>
      <c r="C44" s="108"/>
      <c r="D44" s="108"/>
      <c r="E44" s="108"/>
      <c r="F44" s="108"/>
      <c r="G44" s="108"/>
      <c r="H44" s="108"/>
      <c r="I44" s="108"/>
      <c r="J44" s="108"/>
      <c r="K44" s="108"/>
      <c r="L44" s="108"/>
      <c r="M44" s="108"/>
      <c r="N44" s="108"/>
      <c r="O44" s="108"/>
      <c r="P44" s="108"/>
      <c r="Q44" s="108"/>
      <c r="R44" s="108"/>
      <c r="S44" s="108"/>
      <c r="T44" s="108"/>
      <c r="U44" s="108"/>
      <c r="V44" s="108"/>
      <c r="W44" s="108"/>
      <c r="X44" s="108"/>
      <c r="Y44" s="108"/>
      <c r="Z44" s="108"/>
      <c r="AA44" s="108"/>
      <c r="AB44" s="108"/>
    </row>
    <row r="45" spans="1:28">
      <c r="A45" s="108"/>
      <c r="B45" s="108"/>
      <c r="C45" s="108"/>
      <c r="D45" s="108"/>
      <c r="E45" s="108"/>
      <c r="F45" s="108"/>
      <c r="G45" s="108"/>
      <c r="H45" s="108"/>
      <c r="I45" s="108"/>
      <c r="J45" s="108"/>
      <c r="K45" s="108"/>
      <c r="L45" s="108"/>
      <c r="M45" s="108"/>
      <c r="N45" s="108"/>
      <c r="O45" s="108"/>
      <c r="P45" s="108"/>
      <c r="Q45" s="108"/>
      <c r="R45" s="108"/>
      <c r="S45" s="108"/>
      <c r="T45" s="108"/>
      <c r="U45" s="108"/>
      <c r="V45" s="108"/>
      <c r="W45" s="108"/>
      <c r="X45" s="108"/>
      <c r="Y45" s="108"/>
      <c r="Z45" s="108"/>
      <c r="AA45" s="108"/>
      <c r="AB45" s="108"/>
    </row>
    <row r="46" spans="1:28">
      <c r="A46" s="108"/>
      <c r="B46" s="108"/>
      <c r="C46" s="108"/>
      <c r="D46" s="108"/>
      <c r="E46" s="108"/>
      <c r="F46" s="108"/>
      <c r="G46" s="108"/>
      <c r="H46" s="108"/>
      <c r="I46" s="108"/>
      <c r="J46" s="108"/>
      <c r="K46" s="108"/>
      <c r="L46" s="108"/>
      <c r="M46" s="108"/>
      <c r="N46" s="108"/>
      <c r="O46" s="108"/>
      <c r="P46" s="108"/>
      <c r="Q46" s="108"/>
      <c r="R46" s="108"/>
      <c r="S46" s="108"/>
      <c r="T46" s="108"/>
      <c r="U46" s="108"/>
      <c r="V46" s="108"/>
      <c r="W46" s="108"/>
      <c r="X46" s="108"/>
      <c r="Y46" s="108"/>
      <c r="Z46" s="108"/>
      <c r="AA46" s="108"/>
      <c r="AB46" s="108"/>
    </row>
    <row r="47" spans="1:28">
      <c r="A47" s="108"/>
      <c r="B47" s="108"/>
      <c r="C47" s="108"/>
      <c r="D47" s="108"/>
      <c r="E47" s="108"/>
      <c r="F47" s="108"/>
      <c r="G47" s="108"/>
      <c r="H47" s="108"/>
      <c r="I47" s="108"/>
      <c r="J47" s="108"/>
      <c r="K47" s="108"/>
      <c r="L47" s="108"/>
      <c r="M47" s="108"/>
      <c r="N47" s="108"/>
      <c r="O47" s="108"/>
      <c r="P47" s="108"/>
      <c r="Q47" s="108"/>
      <c r="R47" s="108"/>
      <c r="S47" s="108"/>
      <c r="T47" s="108"/>
      <c r="U47" s="108"/>
      <c r="V47" s="108"/>
      <c r="W47" s="108"/>
      <c r="X47" s="108"/>
      <c r="Y47" s="108"/>
      <c r="Z47" s="108"/>
      <c r="AA47" s="108"/>
      <c r="AB47" s="108"/>
    </row>
    <row r="48" spans="1:28">
      <c r="A48" s="108"/>
      <c r="B48" s="108"/>
      <c r="C48" s="108"/>
      <c r="D48" s="108"/>
      <c r="E48" s="108"/>
      <c r="F48" s="108"/>
      <c r="G48" s="108"/>
      <c r="H48" s="108"/>
      <c r="I48" s="108"/>
      <c r="J48" s="108"/>
      <c r="K48" s="108"/>
      <c r="L48" s="108"/>
      <c r="M48" s="108"/>
      <c r="N48" s="108"/>
      <c r="O48" s="108"/>
      <c r="P48" s="108"/>
      <c r="Q48" s="108"/>
      <c r="R48" s="108"/>
      <c r="S48" s="108"/>
      <c r="T48" s="108"/>
      <c r="U48" s="108"/>
      <c r="V48" s="108"/>
      <c r="W48" s="108"/>
      <c r="X48" s="108"/>
      <c r="Y48" s="108"/>
      <c r="Z48" s="108"/>
      <c r="AA48" s="108"/>
      <c r="AB48" s="108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4</vt:i4>
      </vt:variant>
    </vt:vector>
  </HeadingPairs>
  <TitlesOfParts>
    <vt:vector size="10" baseType="lpstr">
      <vt:lpstr>gestion journalière</vt:lpstr>
      <vt:lpstr>Produits et prix</vt:lpstr>
      <vt:lpstr>Casiers</vt:lpstr>
      <vt:lpstr>VENTE</vt:lpstr>
      <vt:lpstr>Feuil1</vt:lpstr>
      <vt:lpstr>Tableau de bord</vt:lpstr>
      <vt:lpstr>CASIERS</vt:lpstr>
      <vt:lpstr>conditionnement</vt:lpstr>
      <vt:lpstr>PRIX</vt:lpstr>
      <vt:lpstr>produits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CHEVALET</dc:creator>
  <cp:lastModifiedBy>Utilisateur Windows</cp:lastModifiedBy>
  <cp:lastPrinted>2018-02-21T17:48:40Z</cp:lastPrinted>
  <dcterms:created xsi:type="dcterms:W3CDTF">2018-01-30T17:06:22Z</dcterms:created>
  <dcterms:modified xsi:type="dcterms:W3CDTF">2018-03-09T09:23:56Z</dcterms:modified>
</cp:coreProperties>
</file>