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fileSharing readOnlyRecommended="1"/>
  <workbookPr autoCompressPictures="0"/>
  <bookViews>
    <workbookView xWindow="0" yWindow="0" windowWidth="19320" windowHeight="15480"/>
  </bookViews>
  <sheets>
    <sheet name="MARS 2014" sheetId="16" r:id="rId1"/>
    <sheet name="Billetage" sheetId="13" r:id="rId2"/>
    <sheet name="CODE" sheetId="17" r:id="rId3"/>
  </sheets>
  <definedNames>
    <definedName name="_xlnm._FilterDatabase" localSheetId="0" hidden="1">'MARS 2014'!$A$4:$N$217</definedName>
    <definedName name="code">CODE!$A$2:$A$20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16"/>
  <c r="I7"/>
  <c r="I8"/>
  <c r="J6"/>
  <c r="J7"/>
  <c r="J8"/>
  <c r="I9"/>
  <c r="J9"/>
  <c r="I10"/>
  <c r="J10"/>
  <c r="I11"/>
  <c r="H11"/>
  <c r="J11"/>
  <c r="I12"/>
  <c r="J12"/>
  <c r="I13"/>
  <c r="H13"/>
  <c r="J13"/>
  <c r="I14"/>
  <c r="J14"/>
  <c r="I15"/>
  <c r="H15"/>
  <c r="J15"/>
  <c r="I16"/>
  <c r="J16"/>
  <c r="I17"/>
  <c r="H17"/>
  <c r="J17"/>
  <c r="I18"/>
  <c r="J18"/>
  <c r="I19"/>
  <c r="J19"/>
  <c r="I20"/>
  <c r="H20"/>
  <c r="J20"/>
  <c r="I21"/>
  <c r="J21"/>
  <c r="I22"/>
  <c r="H22"/>
  <c r="J22"/>
  <c r="I23"/>
  <c r="H23"/>
  <c r="J23"/>
  <c r="I24"/>
  <c r="J24"/>
  <c r="I25"/>
  <c r="J25"/>
  <c r="I26"/>
  <c r="H26"/>
  <c r="J26"/>
  <c r="I27"/>
  <c r="J27"/>
  <c r="I28"/>
  <c r="J28"/>
  <c r="I29"/>
  <c r="H29"/>
  <c r="J29"/>
  <c r="I30"/>
  <c r="H30"/>
  <c r="J30"/>
  <c r="I31"/>
  <c r="J31"/>
  <c r="I32"/>
  <c r="J32"/>
  <c r="I33"/>
  <c r="H33"/>
  <c r="J33"/>
  <c r="I34"/>
  <c r="H34"/>
  <c r="J34"/>
  <c r="I35"/>
  <c r="J35"/>
  <c r="I36"/>
  <c r="J36"/>
  <c r="I37"/>
  <c r="H37"/>
  <c r="J37"/>
  <c r="I38"/>
  <c r="J38"/>
  <c r="I39"/>
  <c r="J39"/>
  <c r="I40"/>
  <c r="J40"/>
  <c r="I41"/>
  <c r="J41"/>
  <c r="I42"/>
  <c r="J42"/>
  <c r="I43"/>
  <c r="J43"/>
  <c r="I44"/>
  <c r="J44"/>
  <c r="I45"/>
  <c r="J45"/>
  <c r="I46"/>
  <c r="H46"/>
  <c r="J46"/>
  <c r="I47"/>
  <c r="J47"/>
  <c r="I48"/>
  <c r="J48"/>
  <c r="I49"/>
  <c r="H49"/>
  <c r="J49"/>
  <c r="I50"/>
  <c r="J50"/>
  <c r="I51"/>
  <c r="H51"/>
  <c r="J51"/>
  <c r="I52"/>
  <c r="J52"/>
  <c r="I53"/>
  <c r="H53"/>
  <c r="J53"/>
  <c r="I54"/>
  <c r="H54"/>
  <c r="J54"/>
  <c r="I55"/>
  <c r="J55"/>
  <c r="I56"/>
  <c r="J56"/>
  <c r="I57"/>
  <c r="J57"/>
  <c r="I58"/>
  <c r="J58"/>
  <c r="I59"/>
  <c r="J59"/>
  <c r="I60"/>
  <c r="J60"/>
  <c r="I61"/>
  <c r="J61"/>
  <c r="I62"/>
  <c r="J62"/>
  <c r="I63"/>
  <c r="J63"/>
  <c r="I64"/>
  <c r="J64"/>
  <c r="I65"/>
  <c r="H65"/>
  <c r="J65"/>
  <c r="I66"/>
  <c r="J66"/>
  <c r="I67"/>
  <c r="J67"/>
  <c r="I68"/>
  <c r="J68"/>
  <c r="I69"/>
  <c r="H69"/>
  <c r="J69"/>
  <c r="I70"/>
  <c r="H70"/>
  <c r="J70"/>
  <c r="I71"/>
  <c r="J71"/>
  <c r="I72"/>
  <c r="J72"/>
  <c r="I73"/>
  <c r="J73"/>
  <c r="I74"/>
  <c r="J74"/>
  <c r="I75"/>
  <c r="J75"/>
  <c r="I76"/>
  <c r="J76"/>
  <c r="I77"/>
  <c r="J77"/>
  <c r="I78"/>
  <c r="J78"/>
  <c r="I79"/>
  <c r="J79"/>
  <c r="I80"/>
  <c r="J80"/>
  <c r="I81"/>
  <c r="H81"/>
  <c r="J81"/>
  <c r="I82"/>
  <c r="J82"/>
  <c r="I83"/>
  <c r="J83"/>
  <c r="I84"/>
  <c r="J84"/>
  <c r="I85"/>
  <c r="J85"/>
  <c r="I86"/>
  <c r="J86"/>
  <c r="I87"/>
  <c r="H87"/>
  <c r="J87"/>
  <c r="I88"/>
  <c r="J88"/>
  <c r="I89"/>
  <c r="J89"/>
  <c r="I90"/>
  <c r="J90"/>
  <c r="I91"/>
  <c r="J91"/>
  <c r="I92"/>
  <c r="H92"/>
  <c r="J92"/>
  <c r="I93"/>
  <c r="J93"/>
  <c r="I94"/>
  <c r="J94"/>
  <c r="I95"/>
  <c r="J95"/>
  <c r="I96"/>
  <c r="J96"/>
  <c r="I97"/>
  <c r="J97"/>
  <c r="I98"/>
  <c r="J98"/>
  <c r="I99"/>
  <c r="J99"/>
  <c r="I100"/>
  <c r="J100"/>
  <c r="I101"/>
  <c r="J101"/>
  <c r="I102"/>
  <c r="J102"/>
  <c r="I103"/>
  <c r="J103"/>
  <c r="I104"/>
  <c r="J104"/>
  <c r="I105"/>
  <c r="J105"/>
  <c r="I106"/>
  <c r="H106"/>
  <c r="J106"/>
  <c r="I107"/>
  <c r="J107"/>
  <c r="I108"/>
  <c r="J108"/>
  <c r="I109"/>
  <c r="J109"/>
  <c r="I110"/>
  <c r="J110"/>
  <c r="I111"/>
  <c r="F111"/>
  <c r="J111"/>
  <c r="I112"/>
  <c r="F112"/>
  <c r="J112"/>
  <c r="I113"/>
  <c r="F113"/>
  <c r="J113"/>
  <c r="I114"/>
  <c r="J114"/>
  <c r="I115"/>
  <c r="H115"/>
  <c r="J115"/>
  <c r="I116"/>
  <c r="H116"/>
  <c r="J116"/>
  <c r="I117"/>
  <c r="H117"/>
  <c r="J117"/>
  <c r="I118"/>
  <c r="J118"/>
  <c r="I119"/>
  <c r="H119"/>
  <c r="J119"/>
  <c r="I120"/>
  <c r="J120"/>
  <c r="I121"/>
  <c r="J121"/>
  <c r="I122"/>
  <c r="J122"/>
  <c r="I123"/>
  <c r="J123"/>
  <c r="I124"/>
  <c r="J124"/>
  <c r="I125"/>
  <c r="H125"/>
  <c r="J125"/>
  <c r="I126"/>
  <c r="J126"/>
  <c r="I127"/>
  <c r="J127"/>
  <c r="I128"/>
  <c r="H128"/>
  <c r="J128"/>
  <c r="I129"/>
  <c r="J129"/>
  <c r="I130"/>
  <c r="J130"/>
  <c r="I131"/>
  <c r="J131"/>
  <c r="I132"/>
  <c r="J132"/>
  <c r="I133"/>
  <c r="J133"/>
  <c r="I134"/>
  <c r="J134"/>
  <c r="I135"/>
  <c r="J135"/>
  <c r="I136"/>
  <c r="J136"/>
  <c r="I137"/>
  <c r="J137"/>
  <c r="I138"/>
  <c r="J138"/>
  <c r="I139"/>
  <c r="J139"/>
  <c r="I140"/>
  <c r="J140"/>
  <c r="I141"/>
  <c r="J141"/>
  <c r="I142"/>
  <c r="J142"/>
  <c r="I143"/>
  <c r="J143"/>
  <c r="I144"/>
  <c r="J144"/>
  <c r="I145"/>
  <c r="J145"/>
  <c r="I146"/>
  <c r="J146"/>
  <c r="I147"/>
  <c r="J147"/>
  <c r="I148"/>
  <c r="J148"/>
  <c r="I149"/>
  <c r="J149"/>
  <c r="I150"/>
  <c r="J150"/>
  <c r="I151"/>
  <c r="J151"/>
  <c r="I152"/>
  <c r="J152"/>
  <c r="I153"/>
  <c r="J153"/>
  <c r="I154"/>
  <c r="J154"/>
  <c r="I155"/>
  <c r="J155"/>
  <c r="I156"/>
  <c r="J156"/>
  <c r="I157"/>
  <c r="J157"/>
  <c r="I158"/>
  <c r="J158"/>
  <c r="I159"/>
  <c r="J159"/>
  <c r="I160"/>
  <c r="J160"/>
  <c r="I161"/>
  <c r="J161"/>
  <c r="I162"/>
  <c r="J162"/>
  <c r="I163"/>
  <c r="J163"/>
  <c r="I164"/>
  <c r="J164"/>
  <c r="I165"/>
  <c r="J165"/>
  <c r="I166"/>
  <c r="J166"/>
  <c r="I167"/>
  <c r="J167"/>
  <c r="I168"/>
  <c r="J168"/>
  <c r="I169"/>
  <c r="J169"/>
  <c r="I170"/>
  <c r="J170"/>
  <c r="I171"/>
  <c r="J171"/>
  <c r="I172"/>
  <c r="J172"/>
  <c r="I173"/>
  <c r="J173"/>
  <c r="I174"/>
  <c r="J174"/>
  <c r="I175"/>
  <c r="J175"/>
  <c r="I176"/>
  <c r="J176"/>
  <c r="I177"/>
  <c r="J177"/>
  <c r="I178"/>
  <c r="J178"/>
  <c r="I179"/>
  <c r="J179"/>
  <c r="I180"/>
  <c r="J180"/>
  <c r="I181"/>
  <c r="J181"/>
  <c r="I182"/>
  <c r="J182"/>
  <c r="I183"/>
  <c r="J183"/>
  <c r="I184"/>
  <c r="J184"/>
  <c r="I185"/>
  <c r="J185"/>
  <c r="I186"/>
  <c r="J186"/>
  <c r="I187"/>
  <c r="J187"/>
  <c r="I188"/>
  <c r="J188"/>
  <c r="I189"/>
  <c r="J189"/>
  <c r="I190"/>
  <c r="J190"/>
  <c r="I191"/>
  <c r="J191"/>
  <c r="I192"/>
  <c r="J192"/>
  <c r="I193"/>
  <c r="J193"/>
  <c r="I194"/>
  <c r="J194"/>
  <c r="I195"/>
  <c r="J195"/>
  <c r="I196"/>
  <c r="J196"/>
  <c r="I197"/>
  <c r="J197"/>
  <c r="I198"/>
  <c r="J198"/>
  <c r="I199"/>
  <c r="J199"/>
  <c r="I200"/>
  <c r="J200"/>
  <c r="I201"/>
  <c r="J201"/>
  <c r="I202"/>
  <c r="J202"/>
  <c r="I203"/>
  <c r="J203"/>
  <c r="I204"/>
  <c r="J204"/>
  <c r="I205"/>
  <c r="J205"/>
  <c r="I206"/>
  <c r="J206"/>
  <c r="I207"/>
  <c r="J207"/>
  <c r="I208"/>
  <c r="J208"/>
  <c r="I209"/>
  <c r="J209"/>
  <c r="I210"/>
  <c r="J210"/>
  <c r="I211"/>
  <c r="J211"/>
  <c r="I212"/>
  <c r="J212"/>
  <c r="I213"/>
  <c r="J213"/>
  <c r="I214"/>
  <c r="J214"/>
  <c r="I215"/>
  <c r="J215"/>
  <c r="I216"/>
  <c r="J216"/>
  <c r="I217"/>
  <c r="J217"/>
  <c r="C4" i="13"/>
  <c r="C5"/>
  <c r="C6"/>
  <c r="C7"/>
  <c r="C8"/>
  <c r="C9"/>
  <c r="C10"/>
  <c r="C11"/>
  <c r="C12"/>
  <c r="C13"/>
  <c r="C14"/>
  <c r="C15"/>
  <c r="C16"/>
  <c r="C17"/>
  <c r="H5"/>
  <c r="H6"/>
  <c r="H7"/>
  <c r="H8"/>
  <c r="H9"/>
  <c r="H10"/>
  <c r="H11"/>
  <c r="H12"/>
  <c r="H13"/>
  <c r="H14"/>
  <c r="H15"/>
  <c r="H16"/>
  <c r="K5"/>
  <c r="K6"/>
  <c r="K7"/>
  <c r="K8"/>
  <c r="K9"/>
  <c r="K10"/>
  <c r="K11"/>
  <c r="K12"/>
  <c r="K13"/>
  <c r="K14"/>
  <c r="K15"/>
  <c r="K16"/>
  <c r="K4"/>
  <c r="K17"/>
  <c r="G4"/>
  <c r="G5"/>
  <c r="G6"/>
  <c r="G7"/>
  <c r="G8"/>
  <c r="G9"/>
  <c r="G10"/>
  <c r="G11"/>
  <c r="G12"/>
  <c r="G13"/>
  <c r="G14"/>
  <c r="G15"/>
  <c r="G16"/>
  <c r="G17"/>
  <c r="G18"/>
  <c r="C21"/>
  <c r="C20"/>
  <c r="C23"/>
</calcChain>
</file>

<file path=xl/comments1.xml><?xml version="1.0" encoding="utf-8"?>
<comments xmlns="http://schemas.openxmlformats.org/spreadsheetml/2006/main">
  <authors>
    <author>Haingo</author>
  </authors>
  <commentList>
    <comment ref="H122" authorId="0">
      <text>
        <r>
          <rPr>
            <b/>
            <sz val="9"/>
            <color indexed="81"/>
            <rFont val="Tahoma"/>
            <family val="2"/>
          </rPr>
          <t>Haingo:</t>
        </r>
        <r>
          <rPr>
            <sz val="9"/>
            <color indexed="81"/>
            <rFont val="Tahoma"/>
            <family val="2"/>
          </rPr>
          <t xml:space="preserve">
enfant malade à Ambilobe</t>
        </r>
      </text>
    </comment>
  </commentList>
</comments>
</file>

<file path=xl/sharedStrings.xml><?xml version="1.0" encoding="utf-8"?>
<sst xmlns="http://schemas.openxmlformats.org/spreadsheetml/2006/main" count="202" uniqueCount="49">
  <si>
    <t>Caisse</t>
  </si>
  <si>
    <t>Client</t>
  </si>
  <si>
    <t>Tec</t>
  </si>
  <si>
    <t>Jardin</t>
  </si>
  <si>
    <t>Vente</t>
  </si>
  <si>
    <t>Excursion</t>
  </si>
  <si>
    <t>cuisine</t>
  </si>
  <si>
    <t>Entretien</t>
  </si>
  <si>
    <t>Ecologie</t>
  </si>
  <si>
    <t>DATE</t>
  </si>
  <si>
    <t>LIBELLE</t>
  </si>
  <si>
    <t>CREDIT</t>
  </si>
  <si>
    <t>DEBIT</t>
  </si>
  <si>
    <t>SOLDE</t>
  </si>
  <si>
    <t>Destination</t>
  </si>
  <si>
    <t>EUR</t>
  </si>
  <si>
    <t>ARIARY</t>
  </si>
  <si>
    <t>DECEMBRE</t>
  </si>
  <si>
    <t>CONTRÔLE CAISSE DU</t>
  </si>
  <si>
    <t>ECART</t>
  </si>
  <si>
    <t>(comptage physique)</t>
  </si>
  <si>
    <t>Caisse réelle</t>
  </si>
  <si>
    <t>Soit en AR</t>
  </si>
  <si>
    <t>TOTAL</t>
  </si>
  <si>
    <t>nombre</t>
  </si>
  <si>
    <t>Carte de CREDIT ariary</t>
  </si>
  <si>
    <t>EURO</t>
  </si>
  <si>
    <t>COMPTAGE PHYSIQUE</t>
  </si>
  <si>
    <t>n° Fact</t>
  </si>
  <si>
    <t>JOURNAL</t>
  </si>
  <si>
    <t>caisse courante</t>
  </si>
  <si>
    <t>staff salaire</t>
  </si>
  <si>
    <t>staff Avance</t>
  </si>
  <si>
    <t>staff prime</t>
  </si>
  <si>
    <t>Frais medical</t>
  </si>
  <si>
    <t>journalier salaire</t>
  </si>
  <si>
    <t>divers</t>
  </si>
  <si>
    <t xml:space="preserve">JOURNAL DE CAISSE </t>
  </si>
  <si>
    <t>USD</t>
  </si>
  <si>
    <t>A</t>
  </si>
  <si>
    <t>B</t>
  </si>
  <si>
    <t>D</t>
  </si>
  <si>
    <t>F</t>
  </si>
  <si>
    <t>T</t>
  </si>
  <si>
    <t>G</t>
  </si>
  <si>
    <t>R</t>
  </si>
  <si>
    <t>Q</t>
  </si>
  <si>
    <t>Z</t>
  </si>
  <si>
    <t>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</si>
</sst>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5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FF00"/>
      <name val="Calibri"/>
      <family val="2"/>
      <scheme val="minor"/>
    </font>
    <font>
      <sz val="8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F66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88">
    <xf numFmtId="0" fontId="0" fillId="0" borderId="0"/>
    <xf numFmtId="43" fontId="3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7">
    <xf numFmtId="0" fontId="0" fillId="0" borderId="0" xfId="0"/>
    <xf numFmtId="43" fontId="0" fillId="0" borderId="0" xfId="1" applyFont="1"/>
    <xf numFmtId="0" fontId="15" fillId="12" borderId="0" xfId="0" applyFont="1" applyFill="1" applyAlignment="1">
      <alignment horizontal="right"/>
    </xf>
    <xf numFmtId="43" fontId="16" fillId="0" borderId="16" xfId="1" applyFont="1" applyBorder="1"/>
    <xf numFmtId="0" fontId="16" fillId="0" borderId="0" xfId="0" applyFont="1"/>
    <xf numFmtId="43" fontId="14" fillId="0" borderId="1" xfId="1" applyFont="1" applyBorder="1"/>
    <xf numFmtId="0" fontId="14" fillId="0" borderId="1" xfId="0" applyFont="1" applyBorder="1"/>
    <xf numFmtId="0" fontId="2" fillId="0" borderId="0" xfId="0" applyFont="1"/>
    <xf numFmtId="43" fontId="2" fillId="0" borderId="1" xfId="1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43" fontId="17" fillId="0" borderId="1" xfId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43" fontId="17" fillId="0" borderId="19" xfId="1" applyFont="1" applyBorder="1" applyAlignment="1">
      <alignment horizontal="center"/>
    </xf>
    <xf numFmtId="164" fontId="2" fillId="0" borderId="20" xfId="1" applyNumberFormat="1" applyFont="1" applyBorder="1" applyAlignment="1">
      <alignment horizontal="center"/>
    </xf>
    <xf numFmtId="43" fontId="2" fillId="0" borderId="21" xfId="1" applyFont="1" applyBorder="1" applyAlignment="1">
      <alignment horizontal="center"/>
    </xf>
    <xf numFmtId="164" fontId="2" fillId="0" borderId="22" xfId="1" applyNumberFormat="1" applyFont="1" applyBorder="1" applyAlignment="1">
      <alignment horizontal="center"/>
    </xf>
    <xf numFmtId="164" fontId="2" fillId="0" borderId="12" xfId="1" applyNumberFormat="1" applyFont="1" applyBorder="1" applyAlignment="1">
      <alignment horizontal="center"/>
    </xf>
    <xf numFmtId="43" fontId="2" fillId="0" borderId="23" xfId="1" applyFont="1" applyBorder="1" applyAlignment="1">
      <alignment horizontal="center"/>
    </xf>
    <xf numFmtId="0" fontId="14" fillId="0" borderId="24" xfId="0" applyFont="1" applyBorder="1"/>
    <xf numFmtId="43" fontId="14" fillId="0" borderId="25" xfId="1" applyFont="1" applyBorder="1"/>
    <xf numFmtId="0" fontId="14" fillId="0" borderId="16" xfId="0" applyFont="1" applyBorder="1"/>
    <xf numFmtId="164" fontId="14" fillId="0" borderId="1" xfId="0" applyNumberFormat="1" applyFont="1" applyBorder="1"/>
    <xf numFmtId="43" fontId="5" fillId="0" borderId="0" xfId="1" applyFont="1"/>
    <xf numFmtId="43" fontId="21" fillId="13" borderId="16" xfId="1" applyFont="1" applyFill="1" applyBorder="1"/>
    <xf numFmtId="0" fontId="4" fillId="0" borderId="0" xfId="0" applyFont="1" applyProtection="1"/>
    <xf numFmtId="0" fontId="7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/>
    </xf>
    <xf numFmtId="16" fontId="17" fillId="0" borderId="1" xfId="0" applyNumberFormat="1" applyFont="1" applyFill="1" applyBorder="1" applyAlignment="1" applyProtection="1">
      <alignment horizontal="center"/>
    </xf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" fillId="7" borderId="2" xfId="0" applyFont="1" applyFill="1" applyBorder="1" applyAlignment="1" applyProtection="1">
      <alignment horizontal="center"/>
    </xf>
    <xf numFmtId="0" fontId="7" fillId="7" borderId="3" xfId="0" applyFont="1" applyFill="1" applyBorder="1" applyAlignment="1" applyProtection="1">
      <alignment horizontal="center"/>
    </xf>
    <xf numFmtId="0" fontId="7" fillId="7" borderId="6" xfId="0" applyFont="1" applyFill="1" applyBorder="1" applyAlignment="1" applyProtection="1">
      <alignment horizontal="center"/>
    </xf>
    <xf numFmtId="0" fontId="7" fillId="7" borderId="7" xfId="0" applyFont="1" applyFill="1" applyBorder="1" applyAlignment="1" applyProtection="1">
      <alignment horizontal="center"/>
    </xf>
    <xf numFmtId="0" fontId="7" fillId="8" borderId="8" xfId="0" applyFont="1" applyFill="1" applyBorder="1" applyAlignment="1" applyProtection="1">
      <alignment horizontal="center"/>
    </xf>
    <xf numFmtId="0" fontId="7" fillId="8" borderId="9" xfId="0" applyFont="1" applyFill="1" applyBorder="1" applyAlignment="1" applyProtection="1">
      <alignment horizontal="center"/>
    </xf>
    <xf numFmtId="0" fontId="7" fillId="9" borderId="10" xfId="0" applyFont="1" applyFill="1" applyBorder="1" applyAlignment="1" applyProtection="1">
      <alignment horizontal="center"/>
    </xf>
    <xf numFmtId="0" fontId="7" fillId="9" borderId="9" xfId="0" applyFont="1" applyFill="1" applyBorder="1" applyAlignment="1" applyProtection="1">
      <alignment horizontal="center"/>
    </xf>
    <xf numFmtId="0" fontId="7" fillId="7" borderId="10" xfId="0" applyFont="1" applyFill="1" applyBorder="1" applyAlignment="1" applyProtection="1">
      <alignment horizontal="center"/>
    </xf>
    <xf numFmtId="0" fontId="7" fillId="7" borderId="9" xfId="0" applyFont="1" applyFill="1" applyBorder="1" applyAlignment="1" applyProtection="1">
      <alignment horizontal="center"/>
    </xf>
    <xf numFmtId="3" fontId="4" fillId="0" borderId="11" xfId="0" applyNumberFormat="1" applyFont="1" applyBorder="1" applyAlignment="1" applyProtection="1">
      <alignment horizontal="center"/>
    </xf>
    <xf numFmtId="3" fontId="4" fillId="0" borderId="11" xfId="1" applyNumberFormat="1" applyFont="1" applyBorder="1" applyAlignment="1" applyProtection="1">
      <alignment horizontal="center"/>
    </xf>
    <xf numFmtId="16" fontId="4" fillId="0" borderId="0" xfId="0" applyNumberFormat="1" applyFont="1" applyFill="1" applyProtection="1"/>
    <xf numFmtId="16" fontId="4" fillId="0" borderId="1" xfId="0" applyNumberFormat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Border="1" applyProtection="1"/>
    <xf numFmtId="0" fontId="4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10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left"/>
    </xf>
    <xf numFmtId="164" fontId="4" fillId="0" borderId="0" xfId="1" applyNumberFormat="1" applyFont="1" applyBorder="1" applyAlignment="1" applyProtection="1">
      <alignment horizontal="center"/>
    </xf>
    <xf numFmtId="0" fontId="7" fillId="0" borderId="0" xfId="0" applyFont="1" applyAlignment="1" applyProtection="1">
      <alignment horizontal="left"/>
    </xf>
    <xf numFmtId="0" fontId="7" fillId="0" borderId="0" xfId="0" applyFont="1" applyBorder="1" applyAlignment="1" applyProtection="1">
      <alignment horizontal="center"/>
    </xf>
    <xf numFmtId="0" fontId="4" fillId="0" borderId="0" xfId="0" applyFont="1" applyAlignment="1" applyProtection="1">
      <alignment horizontal="right"/>
    </xf>
    <xf numFmtId="16" fontId="11" fillId="4" borderId="1" xfId="0" applyNumberFormat="1" applyFont="1" applyFill="1" applyBorder="1" applyAlignment="1" applyProtection="1">
      <alignment horizontal="left"/>
    </xf>
    <xf numFmtId="16" fontId="7" fillId="4" borderId="1" xfId="0" applyNumberFormat="1" applyFont="1" applyFill="1" applyBorder="1" applyAlignment="1" applyProtection="1">
      <alignment horizontal="center"/>
    </xf>
    <xf numFmtId="0" fontId="7" fillId="4" borderId="13" xfId="0" applyFont="1" applyFill="1" applyBorder="1" applyAlignment="1" applyProtection="1">
      <alignment horizontal="center"/>
    </xf>
    <xf numFmtId="164" fontId="7" fillId="4" borderId="14" xfId="1" applyNumberFormat="1" applyFont="1" applyFill="1" applyBorder="1" applyAlignment="1" applyProtection="1">
      <alignment horizontal="center"/>
    </xf>
    <xf numFmtId="0" fontId="7" fillId="4" borderId="14" xfId="0" applyFont="1" applyFill="1" applyBorder="1" applyAlignment="1" applyProtection="1">
      <alignment horizontal="center"/>
    </xf>
    <xf numFmtId="164" fontId="7" fillId="4" borderId="15" xfId="1" applyNumberFormat="1" applyFont="1" applyFill="1" applyBorder="1" applyAlignment="1" applyProtection="1">
      <alignment horizontal="right"/>
    </xf>
    <xf numFmtId="164" fontId="7" fillId="0" borderId="0" xfId="1" applyNumberFormat="1" applyFont="1" applyAlignment="1" applyProtection="1">
      <alignment horizontal="center"/>
    </xf>
    <xf numFmtId="3" fontId="4" fillId="0" borderId="0" xfId="1" applyNumberFormat="1" applyFont="1" applyBorder="1" applyAlignment="1" applyProtection="1">
      <alignment horizontal="center"/>
    </xf>
    <xf numFmtId="164" fontId="7" fillId="0" borderId="0" xfId="0" applyNumberFormat="1" applyFont="1" applyProtection="1"/>
    <xf numFmtId="164" fontId="4" fillId="0" borderId="0" xfId="0" applyNumberFormat="1" applyFont="1" applyBorder="1" applyAlignment="1" applyProtection="1">
      <alignment horizontal="center"/>
    </xf>
    <xf numFmtId="16" fontId="4" fillId="12" borderId="1" xfId="0" applyNumberFormat="1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center"/>
    </xf>
    <xf numFmtId="3" fontId="9" fillId="10" borderId="1" xfId="0" applyNumberFormat="1" applyFont="1" applyFill="1" applyBorder="1" applyAlignment="1" applyProtection="1">
      <alignment horizontal="center"/>
    </xf>
    <xf numFmtId="3" fontId="9" fillId="10" borderId="1" xfId="1" applyNumberFormat="1" applyFont="1" applyFill="1" applyBorder="1" applyAlignment="1" applyProtection="1">
      <alignment horizontal="center"/>
    </xf>
    <xf numFmtId="3" fontId="9" fillId="11" borderId="1" xfId="0" applyNumberFormat="1" applyFont="1" applyFill="1" applyBorder="1" applyAlignment="1" applyProtection="1">
      <alignment horizontal="center"/>
    </xf>
    <xf numFmtId="3" fontId="4" fillId="11" borderId="1" xfId="1" applyNumberFormat="1" applyFont="1" applyFill="1" applyBorder="1" applyAlignment="1" applyProtection="1">
      <alignment horizontal="center"/>
    </xf>
    <xf numFmtId="16" fontId="23" fillId="14" borderId="1" xfId="0" applyNumberFormat="1" applyFont="1" applyFill="1" applyBorder="1" applyAlignment="1" applyProtection="1">
      <alignment horizontal="center"/>
    </xf>
    <xf numFmtId="0" fontId="9" fillId="0" borderId="15" xfId="0" applyFont="1" applyBorder="1" applyAlignment="1" applyProtection="1">
      <alignment horizontal="center"/>
    </xf>
    <xf numFmtId="3" fontId="9" fillId="15" borderId="15" xfId="0" applyNumberFormat="1" applyFont="1" applyFill="1" applyBorder="1" applyAlignment="1" applyProtection="1">
      <alignment horizontal="center"/>
    </xf>
    <xf numFmtId="3" fontId="9" fillId="16" borderId="15" xfId="0" applyNumberFormat="1" applyFont="1" applyFill="1" applyBorder="1" applyAlignment="1" applyProtection="1">
      <alignment horizontal="center"/>
    </xf>
    <xf numFmtId="3" fontId="23" fillId="16" borderId="15" xfId="0" applyNumberFormat="1" applyFont="1" applyFill="1" applyBorder="1" applyAlignment="1" applyProtection="1">
      <alignment horizontal="center"/>
    </xf>
    <xf numFmtId="3" fontId="7" fillId="10" borderId="1" xfId="0" applyNumberFormat="1" applyFont="1" applyFill="1" applyBorder="1" applyAlignment="1" applyProtection="1">
      <alignment horizontal="center"/>
    </xf>
    <xf numFmtId="3" fontId="7" fillId="10" borderId="1" xfId="1" applyNumberFormat="1" applyFont="1" applyFill="1" applyBorder="1" applyAlignment="1" applyProtection="1">
      <alignment horizontal="center"/>
    </xf>
    <xf numFmtId="3" fontId="7" fillId="11" borderId="1" xfId="0" applyNumberFormat="1" applyFont="1" applyFill="1" applyBorder="1" applyAlignment="1" applyProtection="1">
      <alignment horizontal="center"/>
    </xf>
    <xf numFmtId="0" fontId="9" fillId="12" borderId="1" xfId="0" applyFont="1" applyFill="1" applyBorder="1" applyAlignment="1" applyProtection="1">
      <alignment horizontal="center"/>
    </xf>
    <xf numFmtId="3" fontId="4" fillId="10" borderId="1" xfId="1" applyNumberFormat="1" applyFont="1" applyFill="1" applyBorder="1" applyAlignment="1" applyProtection="1">
      <alignment horizontal="center"/>
    </xf>
    <xf numFmtId="43" fontId="4" fillId="11" borderId="1" xfId="1" applyFont="1" applyFill="1" applyBorder="1" applyAlignment="1" applyProtection="1">
      <alignment horizontal="center"/>
    </xf>
    <xf numFmtId="0" fontId="18" fillId="0" borderId="1" xfId="0" applyFont="1" applyFill="1" applyBorder="1" applyAlignment="1" applyProtection="1">
      <alignment horizontal="center"/>
    </xf>
    <xf numFmtId="0" fontId="4" fillId="19" borderId="1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8" fillId="7" borderId="2" xfId="0" applyFont="1" applyFill="1" applyBorder="1" applyAlignment="1" applyProtection="1">
      <alignment horizontal="center" vertical="center"/>
    </xf>
    <xf numFmtId="0" fontId="8" fillId="7" borderId="6" xfId="0" applyFont="1" applyFill="1" applyBorder="1" applyAlignment="1" applyProtection="1">
      <alignment horizontal="center" vertical="center"/>
    </xf>
    <xf numFmtId="16" fontId="17" fillId="6" borderId="1" xfId="0" applyNumberFormat="1" applyFont="1" applyFill="1" applyBorder="1" applyAlignment="1" applyProtection="1">
      <alignment horizontal="center" vertical="center"/>
    </xf>
    <xf numFmtId="16" fontId="6" fillId="5" borderId="1" xfId="0" applyNumberFormat="1" applyFont="1" applyFill="1" applyBorder="1" applyAlignment="1" applyProtection="1">
      <alignment horizontal="center" vertical="center"/>
    </xf>
    <xf numFmtId="16" fontId="17" fillId="2" borderId="1" xfId="0" applyNumberFormat="1" applyFont="1" applyFill="1" applyBorder="1" applyAlignment="1" applyProtection="1">
      <alignment horizontal="center" vertical="center"/>
    </xf>
    <xf numFmtId="16" fontId="5" fillId="4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/>
    </xf>
    <xf numFmtId="16" fontId="17" fillId="21" borderId="1" xfId="0" applyNumberFormat="1" applyFont="1" applyFill="1" applyBorder="1" applyAlignment="1" applyProtection="1">
      <alignment horizontal="center" vertical="center"/>
    </xf>
    <xf numFmtId="16" fontId="17" fillId="4" borderId="1" xfId="0" applyNumberFormat="1" applyFont="1" applyFill="1" applyBorder="1" applyAlignment="1" applyProtection="1">
      <alignment horizontal="center" vertical="center"/>
    </xf>
    <xf numFmtId="16" fontId="1" fillId="5" borderId="1" xfId="0" applyNumberFormat="1" applyFont="1" applyFill="1" applyBorder="1" applyAlignment="1" applyProtection="1">
      <alignment horizontal="center" vertical="center"/>
    </xf>
    <xf numFmtId="16" fontId="17" fillId="3" borderId="1" xfId="0" applyNumberFormat="1" applyFont="1" applyFill="1" applyBorder="1" applyAlignment="1" applyProtection="1">
      <alignment horizontal="center" vertical="center"/>
    </xf>
    <xf numFmtId="0" fontId="4" fillId="18" borderId="1" xfId="0" applyFont="1" applyFill="1" applyBorder="1" applyAlignment="1" applyProtection="1">
      <alignment horizontal="center" vertical="center"/>
    </xf>
    <xf numFmtId="0" fontId="4" fillId="20" borderId="1" xfId="0" applyFont="1" applyFill="1" applyBorder="1" applyAlignment="1" applyProtection="1">
      <alignment horizontal="center" vertical="center"/>
    </xf>
    <xf numFmtId="16" fontId="17" fillId="0" borderId="1" xfId="0" applyNumberFormat="1" applyFont="1" applyFill="1" applyBorder="1" applyAlignment="1" applyProtection="1">
      <alignment horizontal="center" vertical="center"/>
    </xf>
    <xf numFmtId="0" fontId="4" fillId="17" borderId="1" xfId="0" applyFont="1" applyFill="1" applyBorder="1" applyAlignment="1" applyProtection="1">
      <alignment horizontal="center" vertical="center"/>
    </xf>
    <xf numFmtId="0" fontId="0" fillId="0" borderId="1" xfId="0" applyBorder="1"/>
    <xf numFmtId="0" fontId="7" fillId="8" borderId="4" xfId="0" applyFont="1" applyFill="1" applyBorder="1" applyAlignment="1" applyProtection="1">
      <alignment horizontal="center"/>
    </xf>
    <xf numFmtId="0" fontId="14" fillId="0" borderId="5" xfId="0" applyFont="1" applyBorder="1" applyAlignment="1" applyProtection="1">
      <alignment horizontal="center"/>
    </xf>
    <xf numFmtId="0" fontId="7" fillId="9" borderId="4" xfId="0" applyFont="1" applyFill="1" applyBorder="1" applyAlignment="1" applyProtection="1">
      <alignment horizontal="center"/>
    </xf>
    <xf numFmtId="0" fontId="7" fillId="7" borderId="4" xfId="0" applyFont="1" applyFill="1" applyBorder="1" applyAlignment="1" applyProtection="1">
      <alignment horizontal="center"/>
    </xf>
    <xf numFmtId="0" fontId="0" fillId="7" borderId="5" xfId="0" applyFill="1" applyBorder="1" applyAlignment="1" applyProtection="1">
      <alignment horizontal="center"/>
    </xf>
    <xf numFmtId="0" fontId="17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</xf>
    <xf numFmtId="16" fontId="6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 vertical="center"/>
    </xf>
    <xf numFmtId="16" fontId="1" fillId="0" borderId="1" xfId="0" applyNumberFormat="1" applyFont="1" applyFill="1" applyBorder="1" applyAlignment="1" applyProtection="1">
      <alignment horizontal="center"/>
    </xf>
    <xf numFmtId="16" fontId="6" fillId="0" borderId="1" xfId="0" applyNumberFormat="1" applyFont="1" applyFill="1" applyBorder="1" applyAlignment="1" applyProtection="1">
      <alignment horizontal="center"/>
    </xf>
    <xf numFmtId="16" fontId="24" fillId="0" borderId="1" xfId="0" applyNumberFormat="1" applyFont="1" applyFill="1" applyBorder="1" applyAlignment="1">
      <alignment horizontal="center"/>
    </xf>
  </cellXfs>
  <cellStyles count="8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Milliers" xfId="1" builtinId="3"/>
    <cellStyle name="Normal" xfId="0" builtinId="0"/>
  </cellStyles>
  <dxfs count="14"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CCFFC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2:N222"/>
  <sheetViews>
    <sheetView tabSelected="1" zoomScale="75" zoomScaleNormal="75" zoomScalePageLayoutView="75" workbookViewId="0">
      <pane ySplit="4" topLeftCell="A5" activePane="bottomLeft" state="frozen"/>
      <selection pane="bottomLeft" activeCell="L24" sqref="L24"/>
    </sheetView>
  </sheetViews>
  <sheetFormatPr baseColWidth="10" defaultColWidth="12.85546875" defaultRowHeight="18.75"/>
  <cols>
    <col min="1" max="1" width="1.42578125" style="27" customWidth="1"/>
    <col min="2" max="2" width="14.7109375" style="27" bestFit="1" customWidth="1"/>
    <col min="3" max="3" width="20" style="86" bestFit="1" customWidth="1"/>
    <col min="4" max="4" width="56" style="31" bestFit="1" customWidth="1"/>
    <col min="5" max="5" width="12.85546875" style="31" customWidth="1"/>
    <col min="6" max="6" width="16.42578125" style="31" customWidth="1"/>
    <col min="7" max="7" width="12.85546875" style="31"/>
    <col min="8" max="8" width="16.42578125" style="31" bestFit="1" customWidth="1"/>
    <col min="9" max="9" width="12.85546875" style="27"/>
    <col min="10" max="10" width="16.140625" style="27" customWidth="1"/>
    <col min="11" max="11" width="14.140625" style="27" customWidth="1"/>
    <col min="12" max="12" width="19.85546875" style="27" bestFit="1" customWidth="1"/>
    <col min="13" max="13" width="15.85546875" style="27" customWidth="1"/>
    <col min="14" max="16384" width="12.85546875" style="27"/>
  </cols>
  <sheetData>
    <row r="2" spans="2:10" s="31" customFormat="1" ht="19.5" thickBot="1">
      <c r="B2" s="31" t="s">
        <v>17</v>
      </c>
      <c r="C2" s="87"/>
      <c r="D2" s="32" t="s">
        <v>37</v>
      </c>
      <c r="E2" s="32"/>
      <c r="G2" s="32"/>
    </row>
    <row r="3" spans="2:10" s="31" customFormat="1">
      <c r="B3" s="33" t="s">
        <v>9</v>
      </c>
      <c r="C3" s="88"/>
      <c r="D3" s="34" t="s">
        <v>10</v>
      </c>
      <c r="E3" s="104" t="s">
        <v>11</v>
      </c>
      <c r="F3" s="105"/>
      <c r="G3" s="106" t="s">
        <v>12</v>
      </c>
      <c r="H3" s="105"/>
      <c r="I3" s="107" t="s">
        <v>13</v>
      </c>
      <c r="J3" s="108"/>
    </row>
    <row r="4" spans="2:10" s="31" customFormat="1" ht="19.5" thickBot="1">
      <c r="B4" s="35"/>
      <c r="C4" s="89" t="s">
        <v>14</v>
      </c>
      <c r="D4" s="36"/>
      <c r="E4" s="37" t="s">
        <v>15</v>
      </c>
      <c r="F4" s="38" t="s">
        <v>38</v>
      </c>
      <c r="G4" s="39" t="s">
        <v>15</v>
      </c>
      <c r="H4" s="40" t="s">
        <v>38</v>
      </c>
      <c r="I4" s="41" t="s">
        <v>15</v>
      </c>
      <c r="J4" s="42" t="s">
        <v>38</v>
      </c>
    </row>
    <row r="5" spans="2:10" s="31" customFormat="1">
      <c r="B5" s="67"/>
      <c r="C5" s="101" t="s">
        <v>4</v>
      </c>
      <c r="D5" s="68"/>
      <c r="E5" s="69">
        <v>0</v>
      </c>
      <c r="F5" s="70"/>
      <c r="G5" s="71">
        <v>0</v>
      </c>
      <c r="H5" s="72"/>
      <c r="I5" s="43">
        <v>0</v>
      </c>
      <c r="J5" s="43">
        <v>315000</v>
      </c>
    </row>
    <row r="6" spans="2:10" ht="18" customHeight="1">
      <c r="B6" s="73">
        <v>41700</v>
      </c>
      <c r="C6" s="101" t="s">
        <v>5</v>
      </c>
      <c r="D6" s="74" t="s">
        <v>39</v>
      </c>
      <c r="E6" s="75"/>
      <c r="F6" s="75"/>
      <c r="G6" s="76"/>
      <c r="H6" s="77">
        <v>10000</v>
      </c>
      <c r="I6" s="43">
        <f t="shared" ref="I6" si="0">I5+E6-G6</f>
        <v>0</v>
      </c>
      <c r="J6" s="44">
        <f>J5+F6-H6</f>
        <v>305000</v>
      </c>
    </row>
    <row r="7" spans="2:10" ht="18" customHeight="1">
      <c r="B7" s="67">
        <v>41702</v>
      </c>
      <c r="C7" s="101" t="s">
        <v>31</v>
      </c>
      <c r="D7" s="68" t="s">
        <v>40</v>
      </c>
      <c r="E7" s="78"/>
      <c r="F7" s="79"/>
      <c r="G7" s="80"/>
      <c r="H7" s="72">
        <v>137000</v>
      </c>
      <c r="I7" s="43">
        <f>I6+E7-G7</f>
        <v>0</v>
      </c>
      <c r="J7" s="44">
        <f>J6+F7-H7</f>
        <v>168000</v>
      </c>
    </row>
    <row r="8" spans="2:10">
      <c r="B8" s="67"/>
      <c r="C8" s="109" t="s">
        <v>0</v>
      </c>
      <c r="D8" s="84" t="s">
        <v>41</v>
      </c>
      <c r="E8" s="78"/>
      <c r="F8" s="79">
        <v>8100000</v>
      </c>
      <c r="G8" s="80"/>
      <c r="H8" s="72"/>
      <c r="I8" s="43">
        <f t="shared" ref="I8:I71" si="1">I7+E8-G8</f>
        <v>0</v>
      </c>
      <c r="J8" s="44">
        <f t="shared" ref="J8:J71" si="2">J7+F8-H8</f>
        <v>8268000</v>
      </c>
    </row>
    <row r="9" spans="2:10" ht="18" customHeight="1">
      <c r="B9" s="67"/>
      <c r="C9" s="30" t="s">
        <v>31</v>
      </c>
      <c r="D9" s="68" t="s">
        <v>42</v>
      </c>
      <c r="E9" s="78"/>
      <c r="F9" s="79"/>
      <c r="G9" s="80"/>
      <c r="H9" s="72">
        <v>160800</v>
      </c>
      <c r="I9" s="43">
        <f t="shared" si="1"/>
        <v>0</v>
      </c>
      <c r="J9" s="44">
        <f t="shared" si="2"/>
        <v>8107200</v>
      </c>
    </row>
    <row r="10" spans="2:10" ht="18" customHeight="1">
      <c r="B10" s="67"/>
      <c r="C10" s="110" t="s">
        <v>33</v>
      </c>
      <c r="D10" s="68" t="s">
        <v>43</v>
      </c>
      <c r="E10" s="78"/>
      <c r="F10" s="79"/>
      <c r="G10" s="80"/>
      <c r="H10" s="72">
        <v>15000</v>
      </c>
      <c r="I10" s="43">
        <f t="shared" si="1"/>
        <v>0</v>
      </c>
      <c r="J10" s="44">
        <f t="shared" si="2"/>
        <v>8092200</v>
      </c>
    </row>
    <row r="11" spans="2:10" ht="18" customHeight="1">
      <c r="B11" s="67"/>
      <c r="C11" s="30" t="s">
        <v>31</v>
      </c>
      <c r="D11" s="68" t="s">
        <v>44</v>
      </c>
      <c r="E11" s="78"/>
      <c r="F11" s="79"/>
      <c r="G11" s="80"/>
      <c r="H11" s="72">
        <f>122500</f>
        <v>122500</v>
      </c>
      <c r="I11" s="43">
        <f t="shared" si="1"/>
        <v>0</v>
      </c>
      <c r="J11" s="44">
        <f t="shared" si="2"/>
        <v>7969700</v>
      </c>
    </row>
    <row r="12" spans="2:10" ht="18" customHeight="1">
      <c r="B12" s="67"/>
      <c r="C12" s="110" t="s">
        <v>33</v>
      </c>
      <c r="D12" s="68" t="s">
        <v>45</v>
      </c>
      <c r="E12" s="78"/>
      <c r="F12" s="79"/>
      <c r="G12" s="80"/>
      <c r="H12" s="72">
        <v>15000</v>
      </c>
      <c r="I12" s="43">
        <f t="shared" si="1"/>
        <v>0</v>
      </c>
      <c r="J12" s="44">
        <f t="shared" si="2"/>
        <v>7954700</v>
      </c>
    </row>
    <row r="13" spans="2:10" ht="18" customHeight="1">
      <c r="B13" s="67"/>
      <c r="C13" s="30" t="s">
        <v>31</v>
      </c>
      <c r="D13" s="68" t="s">
        <v>42</v>
      </c>
      <c r="E13" s="78"/>
      <c r="F13" s="79"/>
      <c r="G13" s="80"/>
      <c r="H13" s="72">
        <f>151000</f>
        <v>151000</v>
      </c>
      <c r="I13" s="43">
        <f t="shared" si="1"/>
        <v>0</v>
      </c>
      <c r="J13" s="44">
        <f t="shared" si="2"/>
        <v>7803700</v>
      </c>
    </row>
    <row r="14" spans="2:10" ht="18" customHeight="1">
      <c r="B14" s="67"/>
      <c r="C14" s="110" t="s">
        <v>33</v>
      </c>
      <c r="D14" s="68" t="s">
        <v>41</v>
      </c>
      <c r="E14" s="78"/>
      <c r="F14" s="79"/>
      <c r="G14" s="80"/>
      <c r="H14" s="72">
        <v>15000</v>
      </c>
      <c r="I14" s="43">
        <f t="shared" si="1"/>
        <v>0</v>
      </c>
      <c r="J14" s="44">
        <f t="shared" si="2"/>
        <v>7788700</v>
      </c>
    </row>
    <row r="15" spans="2:10" ht="18" customHeight="1">
      <c r="B15" s="67"/>
      <c r="C15" s="30" t="s">
        <v>31</v>
      </c>
      <c r="D15" s="68" t="s">
        <v>46</v>
      </c>
      <c r="E15" s="78"/>
      <c r="F15" s="79"/>
      <c r="G15" s="80"/>
      <c r="H15" s="72">
        <f>194100</f>
        <v>194100</v>
      </c>
      <c r="I15" s="43">
        <f t="shared" si="1"/>
        <v>0</v>
      </c>
      <c r="J15" s="44">
        <f t="shared" si="2"/>
        <v>7594600</v>
      </c>
    </row>
    <row r="16" spans="2:10" ht="18" customHeight="1">
      <c r="B16" s="67"/>
      <c r="C16" s="110" t="s">
        <v>33</v>
      </c>
      <c r="D16" s="68" t="s">
        <v>47</v>
      </c>
      <c r="E16" s="78"/>
      <c r="F16" s="79"/>
      <c r="G16" s="80"/>
      <c r="H16" s="72">
        <v>15000</v>
      </c>
      <c r="I16" s="43">
        <f t="shared" si="1"/>
        <v>0</v>
      </c>
      <c r="J16" s="44">
        <f t="shared" si="2"/>
        <v>7579600</v>
      </c>
    </row>
    <row r="17" spans="1:11" ht="18" customHeight="1">
      <c r="A17" s="45"/>
      <c r="B17" s="67">
        <v>41702</v>
      </c>
      <c r="C17" s="111" t="s">
        <v>8</v>
      </c>
      <c r="D17" s="81" t="s">
        <v>48</v>
      </c>
      <c r="E17" s="78"/>
      <c r="F17" s="79"/>
      <c r="G17" s="80"/>
      <c r="H17" s="72">
        <f>60000</f>
        <v>60000</v>
      </c>
      <c r="I17" s="43">
        <f t="shared" si="1"/>
        <v>0</v>
      </c>
      <c r="J17" s="44">
        <f t="shared" si="2"/>
        <v>7519600</v>
      </c>
    </row>
    <row r="18" spans="1:11" ht="18" customHeight="1">
      <c r="A18" s="46"/>
      <c r="B18" s="67"/>
      <c r="C18" s="30" t="s">
        <v>31</v>
      </c>
      <c r="D18" s="68" t="s">
        <v>45</v>
      </c>
      <c r="E18" s="78"/>
      <c r="F18" s="79"/>
      <c r="G18" s="80"/>
      <c r="H18" s="72">
        <v>137200</v>
      </c>
      <c r="I18" s="43">
        <f t="shared" si="1"/>
        <v>0</v>
      </c>
      <c r="J18" s="44">
        <f t="shared" si="2"/>
        <v>7382400</v>
      </c>
    </row>
    <row r="19" spans="1:11" ht="18" customHeight="1">
      <c r="B19" s="67"/>
      <c r="C19" s="110" t="s">
        <v>33</v>
      </c>
      <c r="D19" s="68" t="s">
        <v>43</v>
      </c>
      <c r="E19" s="78"/>
      <c r="F19" s="79"/>
      <c r="G19" s="80"/>
      <c r="H19" s="72">
        <v>15000</v>
      </c>
      <c r="I19" s="43">
        <f t="shared" si="1"/>
        <v>0</v>
      </c>
      <c r="J19" s="44">
        <f t="shared" si="2"/>
        <v>7367400</v>
      </c>
      <c r="K19" s="29"/>
    </row>
    <row r="20" spans="1:11" ht="18" customHeight="1">
      <c r="B20" s="67"/>
      <c r="C20" s="30" t="s">
        <v>31</v>
      </c>
      <c r="D20" s="68"/>
      <c r="E20" s="78"/>
      <c r="F20" s="79"/>
      <c r="G20" s="80"/>
      <c r="H20" s="72">
        <f>137200</f>
        <v>137200</v>
      </c>
      <c r="I20" s="43">
        <f t="shared" si="1"/>
        <v>0</v>
      </c>
      <c r="J20" s="44">
        <f t="shared" si="2"/>
        <v>7230200</v>
      </c>
    </row>
    <row r="21" spans="1:11" ht="18" customHeight="1">
      <c r="B21" s="67"/>
      <c r="C21" s="110" t="s">
        <v>33</v>
      </c>
      <c r="D21" s="68"/>
      <c r="E21" s="78"/>
      <c r="F21" s="79"/>
      <c r="G21" s="80"/>
      <c r="H21" s="72">
        <v>15000</v>
      </c>
      <c r="I21" s="43">
        <f t="shared" si="1"/>
        <v>0</v>
      </c>
      <c r="J21" s="44">
        <f t="shared" si="2"/>
        <v>7215200</v>
      </c>
    </row>
    <row r="22" spans="1:11" ht="18" customHeight="1">
      <c r="B22" s="67"/>
      <c r="C22" s="30" t="s">
        <v>31</v>
      </c>
      <c r="D22" s="68"/>
      <c r="E22" s="78"/>
      <c r="F22" s="79"/>
      <c r="G22" s="80"/>
      <c r="H22" s="72">
        <f>281300</f>
        <v>281300</v>
      </c>
      <c r="I22" s="43">
        <f t="shared" si="1"/>
        <v>0</v>
      </c>
      <c r="J22" s="44">
        <f t="shared" si="2"/>
        <v>6933900</v>
      </c>
    </row>
    <row r="23" spans="1:11" ht="18" customHeight="1">
      <c r="B23" s="67"/>
      <c r="C23" s="110" t="s">
        <v>33</v>
      </c>
      <c r="D23" s="68"/>
      <c r="E23" s="78"/>
      <c r="F23" s="79"/>
      <c r="G23" s="80"/>
      <c r="H23" s="72">
        <f>15000</f>
        <v>15000</v>
      </c>
      <c r="I23" s="43">
        <f t="shared" si="1"/>
        <v>0</v>
      </c>
      <c r="J23" s="44">
        <f t="shared" si="2"/>
        <v>6918900</v>
      </c>
    </row>
    <row r="24" spans="1:11" ht="18" customHeight="1">
      <c r="B24" s="67"/>
      <c r="C24" s="30" t="s">
        <v>31</v>
      </c>
      <c r="D24" s="68"/>
      <c r="E24" s="78"/>
      <c r="F24" s="79"/>
      <c r="G24" s="80"/>
      <c r="H24" s="72">
        <v>172500</v>
      </c>
      <c r="I24" s="43">
        <f t="shared" si="1"/>
        <v>0</v>
      </c>
      <c r="J24" s="44">
        <f t="shared" si="2"/>
        <v>6746400</v>
      </c>
    </row>
    <row r="25" spans="1:11" ht="18" customHeight="1">
      <c r="B25" s="67"/>
      <c r="C25" s="110" t="s">
        <v>33</v>
      </c>
      <c r="D25" s="68"/>
      <c r="E25" s="78"/>
      <c r="F25" s="79"/>
      <c r="G25" s="80"/>
      <c r="H25" s="72">
        <v>15000</v>
      </c>
      <c r="I25" s="43">
        <f t="shared" si="1"/>
        <v>0</v>
      </c>
      <c r="J25" s="44">
        <f t="shared" si="2"/>
        <v>6731400</v>
      </c>
    </row>
    <row r="26" spans="1:11" ht="18" customHeight="1">
      <c r="B26" s="67"/>
      <c r="C26" s="30" t="s">
        <v>31</v>
      </c>
      <c r="D26" s="68"/>
      <c r="E26" s="78"/>
      <c r="F26" s="79"/>
      <c r="G26" s="80"/>
      <c r="H26" s="72">
        <f>156800</f>
        <v>156800</v>
      </c>
      <c r="I26" s="43">
        <f t="shared" si="1"/>
        <v>0</v>
      </c>
      <c r="J26" s="44">
        <f t="shared" si="2"/>
        <v>6574600</v>
      </c>
    </row>
    <row r="27" spans="1:11" ht="18" customHeight="1">
      <c r="B27" s="67"/>
      <c r="C27" s="110" t="s">
        <v>33</v>
      </c>
      <c r="D27" s="68"/>
      <c r="E27" s="78"/>
      <c r="F27" s="79"/>
      <c r="G27" s="80"/>
      <c r="H27" s="72">
        <v>15000</v>
      </c>
      <c r="I27" s="43">
        <f t="shared" si="1"/>
        <v>0</v>
      </c>
      <c r="J27" s="44">
        <f t="shared" si="2"/>
        <v>6559600</v>
      </c>
    </row>
    <row r="28" spans="1:11" ht="18" customHeight="1">
      <c r="B28" s="67"/>
      <c r="C28" s="30" t="s">
        <v>31</v>
      </c>
      <c r="D28" s="68"/>
      <c r="E28" s="78"/>
      <c r="F28" s="79"/>
      <c r="G28" s="80"/>
      <c r="H28" s="72">
        <v>17500</v>
      </c>
      <c r="I28" s="43">
        <f t="shared" si="1"/>
        <v>0</v>
      </c>
      <c r="J28" s="44">
        <f t="shared" si="2"/>
        <v>6542100</v>
      </c>
    </row>
    <row r="29" spans="1:11" ht="18" customHeight="1">
      <c r="B29" s="67"/>
      <c r="C29" s="110" t="s">
        <v>33</v>
      </c>
      <c r="D29" s="68"/>
      <c r="E29" s="78"/>
      <c r="F29" s="79"/>
      <c r="G29" s="80"/>
      <c r="H29" s="72">
        <f>15000</f>
        <v>15000</v>
      </c>
      <c r="I29" s="43">
        <f t="shared" si="1"/>
        <v>0</v>
      </c>
      <c r="J29" s="44">
        <f t="shared" si="2"/>
        <v>6527100</v>
      </c>
    </row>
    <row r="30" spans="1:11" ht="18" customHeight="1">
      <c r="B30" s="67"/>
      <c r="C30" s="30" t="s">
        <v>31</v>
      </c>
      <c r="D30" s="68"/>
      <c r="E30" s="78"/>
      <c r="F30" s="79"/>
      <c r="G30" s="80"/>
      <c r="H30" s="72">
        <f>12500</f>
        <v>12500</v>
      </c>
      <c r="I30" s="43">
        <f t="shared" si="1"/>
        <v>0</v>
      </c>
      <c r="J30" s="44">
        <f t="shared" si="2"/>
        <v>6514600</v>
      </c>
    </row>
    <row r="31" spans="1:11" ht="18" customHeight="1">
      <c r="B31" s="67"/>
      <c r="C31" s="110" t="s">
        <v>33</v>
      </c>
      <c r="D31" s="68"/>
      <c r="E31" s="78"/>
      <c r="F31" s="79"/>
      <c r="G31" s="80"/>
      <c r="H31" s="72">
        <v>15000</v>
      </c>
      <c r="I31" s="43">
        <f t="shared" si="1"/>
        <v>0</v>
      </c>
      <c r="J31" s="44">
        <f t="shared" si="2"/>
        <v>6499600</v>
      </c>
    </row>
    <row r="32" spans="1:11" ht="18" customHeight="1">
      <c r="B32" s="67"/>
      <c r="C32" s="30" t="s">
        <v>31</v>
      </c>
      <c r="D32" s="68"/>
      <c r="E32" s="78"/>
      <c r="F32" s="79"/>
      <c r="G32" s="80"/>
      <c r="H32" s="72">
        <v>187000</v>
      </c>
      <c r="I32" s="43">
        <f t="shared" si="1"/>
        <v>0</v>
      </c>
      <c r="J32" s="44">
        <f t="shared" si="2"/>
        <v>6312600</v>
      </c>
    </row>
    <row r="33" spans="2:14" ht="18" customHeight="1">
      <c r="B33" s="67"/>
      <c r="C33" s="110" t="s">
        <v>33</v>
      </c>
      <c r="D33" s="68"/>
      <c r="E33" s="78"/>
      <c r="F33" s="79"/>
      <c r="G33" s="80"/>
      <c r="H33" s="72">
        <f>15000</f>
        <v>15000</v>
      </c>
      <c r="I33" s="43">
        <f t="shared" si="1"/>
        <v>0</v>
      </c>
      <c r="J33" s="44">
        <f t="shared" si="2"/>
        <v>6297600</v>
      </c>
    </row>
    <row r="34" spans="2:14" ht="18" customHeight="1">
      <c r="B34" s="67"/>
      <c r="C34" s="30" t="s">
        <v>31</v>
      </c>
      <c r="D34" s="68"/>
      <c r="E34" s="78"/>
      <c r="F34" s="79"/>
      <c r="G34" s="80"/>
      <c r="H34" s="72">
        <f>186200</f>
        <v>186200</v>
      </c>
      <c r="I34" s="43">
        <f t="shared" si="1"/>
        <v>0</v>
      </c>
      <c r="J34" s="44">
        <f t="shared" si="2"/>
        <v>6111400</v>
      </c>
    </row>
    <row r="35" spans="2:14" ht="18" customHeight="1">
      <c r="B35" s="67"/>
      <c r="C35" s="110" t="s">
        <v>33</v>
      </c>
      <c r="D35" s="68"/>
      <c r="E35" s="78"/>
      <c r="F35" s="79"/>
      <c r="G35" s="80"/>
      <c r="H35" s="72">
        <v>15000</v>
      </c>
      <c r="I35" s="43">
        <f t="shared" si="1"/>
        <v>0</v>
      </c>
      <c r="J35" s="44">
        <f t="shared" si="2"/>
        <v>6096400</v>
      </c>
    </row>
    <row r="36" spans="2:14" ht="18" customHeight="1">
      <c r="B36" s="67"/>
      <c r="C36" s="30" t="s">
        <v>31</v>
      </c>
      <c r="D36" s="68"/>
      <c r="E36" s="78"/>
      <c r="F36" s="79"/>
      <c r="G36" s="80"/>
      <c r="H36" s="72">
        <v>52300</v>
      </c>
      <c r="I36" s="43">
        <f t="shared" si="1"/>
        <v>0</v>
      </c>
      <c r="J36" s="44">
        <f t="shared" si="2"/>
        <v>6044100</v>
      </c>
    </row>
    <row r="37" spans="2:14" ht="18" customHeight="1">
      <c r="B37" s="67"/>
      <c r="C37" s="112" t="s">
        <v>33</v>
      </c>
      <c r="D37" s="68"/>
      <c r="E37" s="78"/>
      <c r="F37" s="79"/>
      <c r="G37" s="80"/>
      <c r="H37" s="72">
        <f>15000</f>
        <v>15000</v>
      </c>
      <c r="I37" s="43">
        <f t="shared" si="1"/>
        <v>0</v>
      </c>
      <c r="J37" s="44">
        <f t="shared" si="2"/>
        <v>6029100</v>
      </c>
    </row>
    <row r="38" spans="2:14" ht="18" customHeight="1">
      <c r="B38" s="67"/>
      <c r="C38" s="110" t="s">
        <v>33</v>
      </c>
      <c r="D38" s="68"/>
      <c r="E38" s="78"/>
      <c r="F38" s="79"/>
      <c r="G38" s="80"/>
      <c r="H38" s="72">
        <v>15000</v>
      </c>
      <c r="I38" s="43">
        <f t="shared" si="1"/>
        <v>0</v>
      </c>
      <c r="J38" s="44">
        <f t="shared" si="2"/>
        <v>6014100</v>
      </c>
      <c r="L38" s="47"/>
      <c r="M38" s="47"/>
      <c r="N38" s="48"/>
    </row>
    <row r="39" spans="2:14" ht="18" customHeight="1">
      <c r="B39" s="67"/>
      <c r="C39" s="30" t="s">
        <v>31</v>
      </c>
      <c r="D39" s="68"/>
      <c r="E39" s="78"/>
      <c r="F39" s="79"/>
      <c r="G39" s="80"/>
      <c r="H39" s="72">
        <v>235200</v>
      </c>
      <c r="I39" s="43">
        <f t="shared" si="1"/>
        <v>0</v>
      </c>
      <c r="J39" s="44">
        <f t="shared" si="2"/>
        <v>5778900</v>
      </c>
      <c r="L39" s="49"/>
      <c r="M39" s="47"/>
      <c r="N39" s="48"/>
    </row>
    <row r="40" spans="2:14" ht="18" customHeight="1">
      <c r="B40" s="67"/>
      <c r="C40" s="110" t="s">
        <v>33</v>
      </c>
      <c r="D40" s="68"/>
      <c r="E40" s="78"/>
      <c r="F40" s="79"/>
      <c r="G40" s="80"/>
      <c r="H40" s="72">
        <v>15000</v>
      </c>
      <c r="I40" s="43">
        <f t="shared" si="1"/>
        <v>0</v>
      </c>
      <c r="J40" s="44">
        <f t="shared" si="2"/>
        <v>5763900</v>
      </c>
      <c r="L40" s="49"/>
      <c r="M40" s="47"/>
      <c r="N40" s="48"/>
    </row>
    <row r="41" spans="2:14" ht="18" customHeight="1">
      <c r="B41" s="67"/>
      <c r="C41" s="30" t="s">
        <v>31</v>
      </c>
      <c r="D41" s="68"/>
      <c r="E41" s="78"/>
      <c r="F41" s="79"/>
      <c r="G41" s="80"/>
      <c r="H41" s="72">
        <v>225400</v>
      </c>
      <c r="I41" s="43">
        <f t="shared" si="1"/>
        <v>0</v>
      </c>
      <c r="J41" s="44">
        <f t="shared" si="2"/>
        <v>5538500</v>
      </c>
      <c r="K41" s="31"/>
      <c r="L41" s="50"/>
      <c r="M41" s="48"/>
      <c r="N41" s="48"/>
    </row>
    <row r="42" spans="2:14" ht="18" customHeight="1">
      <c r="B42" s="67"/>
      <c r="C42" s="110" t="s">
        <v>33</v>
      </c>
      <c r="D42" s="68"/>
      <c r="E42" s="78"/>
      <c r="F42" s="79"/>
      <c r="G42" s="80"/>
      <c r="H42" s="72">
        <v>15000</v>
      </c>
      <c r="I42" s="43">
        <f t="shared" si="1"/>
        <v>0</v>
      </c>
      <c r="J42" s="44">
        <f t="shared" si="2"/>
        <v>5523500</v>
      </c>
      <c r="K42" s="51"/>
      <c r="L42" s="50"/>
      <c r="M42" s="48"/>
      <c r="N42" s="48"/>
    </row>
    <row r="43" spans="2:14" ht="18" customHeight="1">
      <c r="B43" s="67"/>
      <c r="C43" s="30" t="s">
        <v>31</v>
      </c>
      <c r="D43" s="68"/>
      <c r="E43" s="78"/>
      <c r="F43" s="79"/>
      <c r="G43" s="80"/>
      <c r="H43" s="72">
        <v>122500</v>
      </c>
      <c r="I43" s="43">
        <f t="shared" si="1"/>
        <v>0</v>
      </c>
      <c r="J43" s="44">
        <f t="shared" si="2"/>
        <v>5401000</v>
      </c>
      <c r="K43" s="52"/>
      <c r="L43" s="50"/>
      <c r="M43" s="48"/>
      <c r="N43" s="48"/>
    </row>
    <row r="44" spans="2:14" ht="18" customHeight="1">
      <c r="B44" s="67"/>
      <c r="C44" s="110" t="s">
        <v>33</v>
      </c>
      <c r="D44" s="68"/>
      <c r="E44" s="78"/>
      <c r="F44" s="79"/>
      <c r="G44" s="80"/>
      <c r="H44" s="72">
        <v>15000</v>
      </c>
      <c r="I44" s="43">
        <f t="shared" si="1"/>
        <v>0</v>
      </c>
      <c r="J44" s="44">
        <f t="shared" si="2"/>
        <v>5386000</v>
      </c>
      <c r="K44" s="52"/>
      <c r="L44" s="48"/>
      <c r="M44" s="48"/>
      <c r="N44" s="48"/>
    </row>
    <row r="45" spans="2:14" ht="18" customHeight="1">
      <c r="B45" s="67"/>
      <c r="C45" s="30" t="s">
        <v>31</v>
      </c>
      <c r="D45" s="68"/>
      <c r="E45" s="78"/>
      <c r="F45" s="79"/>
      <c r="G45" s="80"/>
      <c r="H45" s="72">
        <v>215600</v>
      </c>
      <c r="I45" s="43">
        <f t="shared" si="1"/>
        <v>0</v>
      </c>
      <c r="J45" s="44">
        <f t="shared" si="2"/>
        <v>5170400</v>
      </c>
      <c r="K45" s="52"/>
      <c r="L45" s="47"/>
      <c r="M45" s="47"/>
      <c r="N45" s="48"/>
    </row>
    <row r="46" spans="2:14" ht="18" customHeight="1">
      <c r="B46" s="67"/>
      <c r="C46" s="110" t="s">
        <v>33</v>
      </c>
      <c r="D46" s="68"/>
      <c r="E46" s="78"/>
      <c r="F46" s="79"/>
      <c r="G46" s="80"/>
      <c r="H46" s="72">
        <f>15000</f>
        <v>15000</v>
      </c>
      <c r="I46" s="43">
        <f t="shared" si="1"/>
        <v>0</v>
      </c>
      <c r="J46" s="44">
        <f t="shared" si="2"/>
        <v>5155400</v>
      </c>
      <c r="K46" s="29"/>
      <c r="L46" s="47"/>
      <c r="M46" s="47"/>
      <c r="N46" s="48"/>
    </row>
    <row r="47" spans="2:14" ht="18" customHeight="1">
      <c r="B47" s="67"/>
      <c r="C47" s="30" t="s">
        <v>31</v>
      </c>
      <c r="D47" s="68"/>
      <c r="E47" s="78"/>
      <c r="F47" s="79"/>
      <c r="G47" s="80"/>
      <c r="H47" s="72">
        <v>196000</v>
      </c>
      <c r="I47" s="43">
        <f t="shared" si="1"/>
        <v>0</v>
      </c>
      <c r="J47" s="44">
        <f t="shared" si="2"/>
        <v>4959400</v>
      </c>
      <c r="K47" s="52"/>
      <c r="L47" s="47"/>
      <c r="M47" s="47"/>
      <c r="N47" s="48"/>
    </row>
    <row r="48" spans="2:14" ht="18" customHeight="1">
      <c r="B48" s="67"/>
      <c r="C48" s="110" t="s">
        <v>33</v>
      </c>
      <c r="D48" s="68"/>
      <c r="E48" s="78"/>
      <c r="F48" s="79"/>
      <c r="G48" s="80"/>
      <c r="H48" s="72">
        <v>15000</v>
      </c>
      <c r="I48" s="43">
        <f t="shared" si="1"/>
        <v>0</v>
      </c>
      <c r="J48" s="44">
        <f t="shared" si="2"/>
        <v>4944400</v>
      </c>
      <c r="K48" s="52"/>
      <c r="L48" s="47"/>
      <c r="M48" s="47"/>
      <c r="N48" s="48"/>
    </row>
    <row r="49" spans="2:14" ht="18" customHeight="1">
      <c r="B49" s="67"/>
      <c r="C49" s="30" t="s">
        <v>31</v>
      </c>
      <c r="D49" s="68"/>
      <c r="E49" s="78"/>
      <c r="F49" s="79"/>
      <c r="G49" s="80"/>
      <c r="H49" s="72">
        <f>82400</f>
        <v>82400</v>
      </c>
      <c r="I49" s="43">
        <f t="shared" si="1"/>
        <v>0</v>
      </c>
      <c r="J49" s="44">
        <f t="shared" si="2"/>
        <v>4862000</v>
      </c>
      <c r="K49" s="52"/>
      <c r="L49" s="47"/>
      <c r="M49" s="47"/>
      <c r="N49" s="48"/>
    </row>
    <row r="50" spans="2:14" ht="18" customHeight="1">
      <c r="B50" s="67"/>
      <c r="C50" s="110" t="s">
        <v>33</v>
      </c>
      <c r="D50" s="68"/>
      <c r="E50" s="78"/>
      <c r="F50" s="79"/>
      <c r="G50" s="80"/>
      <c r="H50" s="72">
        <v>15000</v>
      </c>
      <c r="I50" s="43">
        <f t="shared" si="1"/>
        <v>0</v>
      </c>
      <c r="J50" s="44">
        <f t="shared" si="2"/>
        <v>4847000</v>
      </c>
      <c r="K50" s="52"/>
      <c r="L50" s="47"/>
      <c r="M50" s="47"/>
      <c r="N50" s="48"/>
    </row>
    <row r="51" spans="2:14" ht="18" customHeight="1">
      <c r="B51" s="67"/>
      <c r="C51" s="30" t="s">
        <v>31</v>
      </c>
      <c r="D51" s="68"/>
      <c r="E51" s="78"/>
      <c r="F51" s="79"/>
      <c r="G51" s="80"/>
      <c r="H51" s="72">
        <f>176400</f>
        <v>176400</v>
      </c>
      <c r="I51" s="43">
        <f t="shared" si="1"/>
        <v>0</v>
      </c>
      <c r="J51" s="44">
        <f t="shared" si="2"/>
        <v>4670600</v>
      </c>
      <c r="K51" s="52"/>
      <c r="L51" s="47"/>
      <c r="M51" s="47"/>
      <c r="N51" s="48"/>
    </row>
    <row r="52" spans="2:14" ht="18" customHeight="1">
      <c r="B52" s="67"/>
      <c r="C52" s="110" t="s">
        <v>33</v>
      </c>
      <c r="D52" s="68"/>
      <c r="E52" s="78"/>
      <c r="F52" s="79"/>
      <c r="G52" s="80"/>
      <c r="H52" s="72">
        <v>15000</v>
      </c>
      <c r="I52" s="43">
        <f t="shared" si="1"/>
        <v>0</v>
      </c>
      <c r="J52" s="44">
        <f t="shared" si="2"/>
        <v>4655600</v>
      </c>
      <c r="K52" s="52"/>
      <c r="L52" s="47"/>
      <c r="M52" s="47"/>
      <c r="N52" s="48"/>
    </row>
    <row r="53" spans="2:14" ht="18" customHeight="1">
      <c r="B53" s="67"/>
      <c r="C53" s="112" t="s">
        <v>35</v>
      </c>
      <c r="D53" s="68"/>
      <c r="E53" s="78"/>
      <c r="F53" s="79"/>
      <c r="G53" s="80"/>
      <c r="H53" s="72">
        <f>50000*2</f>
        <v>100000</v>
      </c>
      <c r="I53" s="43">
        <f t="shared" si="1"/>
        <v>0</v>
      </c>
      <c r="J53" s="44">
        <f t="shared" si="2"/>
        <v>4555600</v>
      </c>
      <c r="K53" s="52"/>
      <c r="L53" s="47"/>
      <c r="M53" s="47"/>
      <c r="N53" s="48"/>
    </row>
    <row r="54" spans="2:14" ht="18" customHeight="1">
      <c r="B54" s="67"/>
      <c r="C54" s="112" t="s">
        <v>35</v>
      </c>
      <c r="D54" s="68"/>
      <c r="E54" s="78"/>
      <c r="F54" s="79"/>
      <c r="G54" s="80"/>
      <c r="H54" s="72">
        <f>13.5*5000</f>
        <v>67500</v>
      </c>
      <c r="I54" s="43">
        <f t="shared" si="1"/>
        <v>0</v>
      </c>
      <c r="J54" s="44">
        <f t="shared" si="2"/>
        <v>4488100</v>
      </c>
      <c r="K54" s="52"/>
      <c r="L54" s="47"/>
      <c r="M54" s="47"/>
      <c r="N54" s="48"/>
    </row>
    <row r="55" spans="2:14" ht="18" customHeight="1">
      <c r="B55" s="67">
        <v>41703</v>
      </c>
      <c r="C55" s="30" t="s">
        <v>31</v>
      </c>
      <c r="D55" s="68"/>
      <c r="E55" s="78"/>
      <c r="F55" s="79"/>
      <c r="G55" s="80"/>
      <c r="H55" s="72">
        <v>151000</v>
      </c>
      <c r="I55" s="43">
        <f t="shared" si="1"/>
        <v>0</v>
      </c>
      <c r="J55" s="44">
        <f t="shared" si="2"/>
        <v>4337100</v>
      </c>
      <c r="K55" s="52"/>
      <c r="L55" s="47"/>
      <c r="M55" s="47"/>
      <c r="N55" s="48"/>
    </row>
    <row r="56" spans="2:14" ht="18" customHeight="1">
      <c r="B56" s="67"/>
      <c r="C56" s="110" t="s">
        <v>33</v>
      </c>
      <c r="D56" s="68"/>
      <c r="E56" s="78"/>
      <c r="F56" s="79"/>
      <c r="G56" s="80"/>
      <c r="H56" s="72">
        <v>15000</v>
      </c>
      <c r="I56" s="43">
        <f t="shared" si="1"/>
        <v>0</v>
      </c>
      <c r="J56" s="44">
        <f t="shared" si="2"/>
        <v>4322100</v>
      </c>
      <c r="K56" s="52"/>
      <c r="L56" s="47"/>
      <c r="M56" s="47"/>
      <c r="N56" s="48"/>
    </row>
    <row r="57" spans="2:14" ht="18" customHeight="1">
      <c r="B57" s="67"/>
      <c r="C57" s="30" t="s">
        <v>31</v>
      </c>
      <c r="D57" s="68"/>
      <c r="E57" s="78"/>
      <c r="F57" s="79"/>
      <c r="G57" s="80"/>
      <c r="H57" s="72">
        <v>117600</v>
      </c>
      <c r="I57" s="43">
        <f t="shared" si="1"/>
        <v>0</v>
      </c>
      <c r="J57" s="44">
        <f t="shared" si="2"/>
        <v>4204500</v>
      </c>
      <c r="K57" s="52"/>
      <c r="L57" s="48"/>
      <c r="M57" s="48"/>
      <c r="N57" s="48"/>
    </row>
    <row r="58" spans="2:14" ht="18" customHeight="1">
      <c r="B58" s="67"/>
      <c r="C58" s="30" t="s">
        <v>31</v>
      </c>
      <c r="D58" s="68"/>
      <c r="E58" s="78"/>
      <c r="F58" s="79"/>
      <c r="G58" s="80"/>
      <c r="H58" s="72">
        <v>122500</v>
      </c>
      <c r="I58" s="43">
        <f t="shared" si="1"/>
        <v>0</v>
      </c>
      <c r="J58" s="44">
        <f t="shared" si="2"/>
        <v>4082000</v>
      </c>
      <c r="K58" s="52"/>
      <c r="L58" s="48"/>
      <c r="M58" s="48"/>
    </row>
    <row r="59" spans="2:14" ht="18" customHeight="1">
      <c r="B59" s="67"/>
      <c r="C59" s="110" t="s">
        <v>33</v>
      </c>
      <c r="D59" s="68"/>
      <c r="E59" s="78"/>
      <c r="F59" s="79"/>
      <c r="G59" s="80"/>
      <c r="H59" s="72">
        <v>15000</v>
      </c>
      <c r="I59" s="43">
        <f t="shared" si="1"/>
        <v>0</v>
      </c>
      <c r="J59" s="44">
        <f t="shared" si="2"/>
        <v>4067000</v>
      </c>
      <c r="K59" s="52"/>
      <c r="L59" s="47"/>
      <c r="M59" s="48"/>
    </row>
    <row r="60" spans="2:14" ht="18" customHeight="1">
      <c r="B60" s="67"/>
      <c r="C60" s="30" t="s">
        <v>31</v>
      </c>
      <c r="D60" s="68"/>
      <c r="E60" s="78"/>
      <c r="F60" s="79"/>
      <c r="G60" s="80"/>
      <c r="H60" s="72">
        <v>145600</v>
      </c>
      <c r="I60" s="43">
        <f t="shared" si="1"/>
        <v>0</v>
      </c>
      <c r="J60" s="44">
        <f t="shared" si="2"/>
        <v>3921400</v>
      </c>
      <c r="K60" s="52"/>
      <c r="L60" s="47"/>
      <c r="M60" s="47"/>
    </row>
    <row r="61" spans="2:14" ht="18" customHeight="1">
      <c r="B61" s="67"/>
      <c r="C61" s="110" t="s">
        <v>33</v>
      </c>
      <c r="D61" s="68"/>
      <c r="E61" s="78"/>
      <c r="F61" s="79"/>
      <c r="G61" s="80"/>
      <c r="H61" s="72">
        <v>15000</v>
      </c>
      <c r="I61" s="43">
        <f t="shared" si="1"/>
        <v>0</v>
      </c>
      <c r="J61" s="44">
        <f t="shared" si="2"/>
        <v>3906400</v>
      </c>
      <c r="K61" s="52"/>
      <c r="L61" s="47"/>
      <c r="M61" s="47"/>
    </row>
    <row r="62" spans="2:14" ht="18" customHeight="1">
      <c r="B62" s="67"/>
      <c r="C62" s="30" t="s">
        <v>31</v>
      </c>
      <c r="D62" s="68"/>
      <c r="E62" s="78"/>
      <c r="F62" s="79"/>
      <c r="G62" s="80"/>
      <c r="H62" s="72">
        <v>147000</v>
      </c>
      <c r="I62" s="43">
        <f t="shared" si="1"/>
        <v>0</v>
      </c>
      <c r="J62" s="44">
        <f t="shared" si="2"/>
        <v>3759400</v>
      </c>
      <c r="K62" s="52"/>
      <c r="L62" s="47"/>
      <c r="M62" s="47"/>
    </row>
    <row r="63" spans="2:14" ht="18" customHeight="1">
      <c r="B63" s="67"/>
      <c r="C63" s="30" t="s">
        <v>31</v>
      </c>
      <c r="D63" s="68"/>
      <c r="E63" s="78"/>
      <c r="F63" s="79"/>
      <c r="G63" s="80"/>
      <c r="H63" s="72">
        <v>82000</v>
      </c>
      <c r="I63" s="43">
        <f t="shared" si="1"/>
        <v>0</v>
      </c>
      <c r="J63" s="44">
        <f t="shared" si="2"/>
        <v>3677400</v>
      </c>
      <c r="K63" s="52"/>
      <c r="L63" s="47"/>
      <c r="M63" s="47"/>
    </row>
    <row r="64" spans="2:14" ht="18" customHeight="1">
      <c r="B64" s="67"/>
      <c r="C64" s="110" t="s">
        <v>33</v>
      </c>
      <c r="D64" s="68"/>
      <c r="E64" s="78"/>
      <c r="F64" s="79"/>
      <c r="G64" s="80"/>
      <c r="H64" s="72">
        <v>15000</v>
      </c>
      <c r="I64" s="43">
        <f t="shared" si="1"/>
        <v>0</v>
      </c>
      <c r="J64" s="44">
        <f t="shared" si="2"/>
        <v>3662400</v>
      </c>
      <c r="K64" s="52"/>
      <c r="L64" s="47"/>
      <c r="M64" s="47"/>
    </row>
    <row r="65" spans="2:13" ht="18" customHeight="1">
      <c r="B65" s="67"/>
      <c r="C65" s="101" t="s">
        <v>6</v>
      </c>
      <c r="D65" s="68"/>
      <c r="E65" s="78"/>
      <c r="F65" s="79"/>
      <c r="G65" s="80"/>
      <c r="H65" s="72">
        <f>9*2500</f>
        <v>22500</v>
      </c>
      <c r="I65" s="43">
        <f t="shared" si="1"/>
        <v>0</v>
      </c>
      <c r="J65" s="44">
        <f t="shared" si="2"/>
        <v>3639900</v>
      </c>
      <c r="K65" s="52"/>
      <c r="L65" s="47"/>
      <c r="M65" s="47"/>
    </row>
    <row r="66" spans="2:13" ht="18" customHeight="1">
      <c r="B66" s="67"/>
      <c r="C66" s="30" t="s">
        <v>31</v>
      </c>
      <c r="D66" s="68"/>
      <c r="E66" s="78"/>
      <c r="F66" s="79"/>
      <c r="G66" s="80"/>
      <c r="H66" s="72">
        <v>151000</v>
      </c>
      <c r="I66" s="43">
        <f t="shared" si="1"/>
        <v>0</v>
      </c>
      <c r="J66" s="44">
        <f t="shared" si="2"/>
        <v>3488900</v>
      </c>
      <c r="K66" s="52"/>
      <c r="L66" s="47"/>
      <c r="M66" s="47"/>
    </row>
    <row r="67" spans="2:13" ht="18" customHeight="1">
      <c r="B67" s="67"/>
      <c r="C67" s="110" t="s">
        <v>33</v>
      </c>
      <c r="D67" s="68"/>
      <c r="E67" s="78"/>
      <c r="F67" s="79"/>
      <c r="G67" s="80"/>
      <c r="H67" s="72">
        <v>15000</v>
      </c>
      <c r="I67" s="43">
        <f t="shared" si="1"/>
        <v>0</v>
      </c>
      <c r="J67" s="44">
        <f t="shared" si="2"/>
        <v>3473900</v>
      </c>
      <c r="K67" s="52"/>
      <c r="L67" s="47"/>
      <c r="M67" s="47"/>
    </row>
    <row r="68" spans="2:13" ht="18" customHeight="1">
      <c r="B68" s="67"/>
      <c r="C68" s="110" t="s">
        <v>33</v>
      </c>
      <c r="D68" s="68"/>
      <c r="E68" s="78"/>
      <c r="F68" s="79"/>
      <c r="G68" s="80"/>
      <c r="H68" s="72">
        <v>15000</v>
      </c>
      <c r="I68" s="43">
        <f t="shared" si="1"/>
        <v>0</v>
      </c>
      <c r="J68" s="44">
        <f t="shared" si="2"/>
        <v>3458900</v>
      </c>
      <c r="K68" s="52"/>
      <c r="L68" s="47"/>
      <c r="M68" s="47"/>
    </row>
    <row r="69" spans="2:13" ht="18" customHeight="1">
      <c r="B69" s="67"/>
      <c r="C69" s="111" t="s">
        <v>8</v>
      </c>
      <c r="D69" s="68"/>
      <c r="E69" s="78"/>
      <c r="F69" s="79"/>
      <c r="G69" s="80"/>
      <c r="H69" s="72">
        <f>4*4000</f>
        <v>16000</v>
      </c>
      <c r="I69" s="43">
        <f t="shared" si="1"/>
        <v>0</v>
      </c>
      <c r="J69" s="44">
        <f t="shared" si="2"/>
        <v>3442900</v>
      </c>
      <c r="K69" s="52"/>
      <c r="L69" s="47"/>
      <c r="M69" s="47"/>
    </row>
    <row r="70" spans="2:13" ht="18" customHeight="1">
      <c r="B70" s="67"/>
      <c r="C70" s="112" t="s">
        <v>35</v>
      </c>
      <c r="D70" s="68"/>
      <c r="E70" s="78"/>
      <c r="F70" s="79"/>
      <c r="G70" s="80"/>
      <c r="H70" s="72">
        <f>24*5000</f>
        <v>120000</v>
      </c>
      <c r="I70" s="43">
        <f t="shared" si="1"/>
        <v>0</v>
      </c>
      <c r="J70" s="44">
        <f t="shared" si="2"/>
        <v>3322900</v>
      </c>
      <c r="K70" s="52"/>
      <c r="L70" s="47"/>
      <c r="M70" s="47"/>
    </row>
    <row r="71" spans="2:13" ht="18" customHeight="1">
      <c r="B71" s="67"/>
      <c r="C71" s="30" t="s">
        <v>31</v>
      </c>
      <c r="D71" s="68"/>
      <c r="E71" s="78"/>
      <c r="F71" s="79"/>
      <c r="G71" s="80"/>
      <c r="H71" s="72">
        <v>105920</v>
      </c>
      <c r="I71" s="43">
        <f t="shared" si="1"/>
        <v>0</v>
      </c>
      <c r="J71" s="44">
        <f t="shared" si="2"/>
        <v>3216980</v>
      </c>
      <c r="K71" s="52"/>
      <c r="L71" s="47"/>
      <c r="M71" s="47"/>
    </row>
    <row r="72" spans="2:13" ht="18" customHeight="1">
      <c r="B72" s="67"/>
      <c r="C72" s="30" t="s">
        <v>31</v>
      </c>
      <c r="D72" s="68"/>
      <c r="E72" s="78"/>
      <c r="F72" s="79"/>
      <c r="G72" s="80"/>
      <c r="H72" s="72">
        <v>44100</v>
      </c>
      <c r="I72" s="43">
        <f t="shared" ref="I72:I135" si="3">I71+E72-G72</f>
        <v>0</v>
      </c>
      <c r="J72" s="44">
        <f t="shared" ref="J72:J135" si="4">J71+F72-H72</f>
        <v>3172880</v>
      </c>
      <c r="K72" s="52"/>
      <c r="L72" s="47"/>
      <c r="M72" s="47"/>
    </row>
    <row r="73" spans="2:13" ht="18" customHeight="1">
      <c r="B73" s="67"/>
      <c r="C73" s="110" t="s">
        <v>33</v>
      </c>
      <c r="D73" s="68"/>
      <c r="E73" s="78"/>
      <c r="F73" s="79"/>
      <c r="G73" s="80"/>
      <c r="H73" s="72">
        <v>15000</v>
      </c>
      <c r="I73" s="43">
        <f t="shared" si="3"/>
        <v>0</v>
      </c>
      <c r="J73" s="44">
        <f t="shared" si="4"/>
        <v>3157880</v>
      </c>
      <c r="K73" s="52"/>
      <c r="L73" s="47"/>
      <c r="M73" s="47"/>
    </row>
    <row r="74" spans="2:13" ht="18" customHeight="1">
      <c r="B74" s="67"/>
      <c r="C74" s="110" t="s">
        <v>33</v>
      </c>
      <c r="D74" s="68"/>
      <c r="E74" s="78"/>
      <c r="F74" s="79"/>
      <c r="G74" s="80"/>
      <c r="H74" s="72">
        <v>15000</v>
      </c>
      <c r="I74" s="43">
        <f t="shared" si="3"/>
        <v>0</v>
      </c>
      <c r="J74" s="44">
        <f t="shared" si="4"/>
        <v>3142880</v>
      </c>
      <c r="K74" s="52"/>
      <c r="L74" s="47"/>
      <c r="M74" s="47"/>
    </row>
    <row r="75" spans="2:13" ht="18" customHeight="1">
      <c r="B75" s="67"/>
      <c r="C75" s="30" t="s">
        <v>31</v>
      </c>
      <c r="D75" s="68"/>
      <c r="E75" s="78"/>
      <c r="F75" s="79"/>
      <c r="G75" s="80"/>
      <c r="H75" s="72">
        <v>72500</v>
      </c>
      <c r="I75" s="43">
        <f t="shared" si="3"/>
        <v>0</v>
      </c>
      <c r="J75" s="44">
        <f t="shared" si="4"/>
        <v>3070380</v>
      </c>
      <c r="K75" s="52"/>
      <c r="L75" s="47"/>
      <c r="M75" s="47"/>
    </row>
    <row r="76" spans="2:13" ht="18" customHeight="1">
      <c r="B76" s="67"/>
      <c r="C76" s="110" t="s">
        <v>33</v>
      </c>
      <c r="D76" s="68"/>
      <c r="E76" s="78"/>
      <c r="F76" s="79"/>
      <c r="G76" s="80"/>
      <c r="H76" s="72">
        <v>15000</v>
      </c>
      <c r="I76" s="43">
        <f t="shared" si="3"/>
        <v>0</v>
      </c>
      <c r="J76" s="44">
        <f t="shared" si="4"/>
        <v>3055380</v>
      </c>
      <c r="K76" s="52"/>
      <c r="L76" s="47"/>
      <c r="M76" s="47"/>
    </row>
    <row r="77" spans="2:13" ht="18" customHeight="1">
      <c r="B77" s="67"/>
      <c r="C77" s="30" t="s">
        <v>31</v>
      </c>
      <c r="D77" s="68"/>
      <c r="E77" s="78"/>
      <c r="F77" s="79"/>
      <c r="G77" s="80"/>
      <c r="H77" s="72">
        <v>121300</v>
      </c>
      <c r="I77" s="43">
        <f t="shared" si="3"/>
        <v>0</v>
      </c>
      <c r="J77" s="44">
        <f t="shared" si="4"/>
        <v>2934080</v>
      </c>
      <c r="K77" s="52"/>
      <c r="L77" s="47"/>
      <c r="M77" s="47"/>
    </row>
    <row r="78" spans="2:13" ht="18" customHeight="1">
      <c r="B78" s="67"/>
      <c r="C78" s="110" t="s">
        <v>33</v>
      </c>
      <c r="D78" s="68"/>
      <c r="E78" s="78"/>
      <c r="F78" s="79"/>
      <c r="G78" s="80"/>
      <c r="H78" s="72">
        <v>15000</v>
      </c>
      <c r="I78" s="43">
        <f t="shared" si="3"/>
        <v>0</v>
      </c>
      <c r="J78" s="44">
        <f t="shared" si="4"/>
        <v>2919080</v>
      </c>
      <c r="K78" s="52"/>
      <c r="L78" s="47"/>
      <c r="M78" s="47"/>
    </row>
    <row r="79" spans="2:13" ht="18" customHeight="1">
      <c r="B79" s="67"/>
      <c r="C79" s="30" t="s">
        <v>31</v>
      </c>
      <c r="D79" s="68"/>
      <c r="E79" s="78"/>
      <c r="F79" s="79"/>
      <c r="G79" s="80"/>
      <c r="H79" s="72">
        <v>137200</v>
      </c>
      <c r="I79" s="43">
        <f t="shared" si="3"/>
        <v>0</v>
      </c>
      <c r="J79" s="44">
        <f t="shared" si="4"/>
        <v>2781880</v>
      </c>
      <c r="K79" s="52"/>
      <c r="L79" s="47"/>
      <c r="M79" s="47"/>
    </row>
    <row r="80" spans="2:13" ht="18" customHeight="1">
      <c r="B80" s="67"/>
      <c r="C80" s="110" t="s">
        <v>33</v>
      </c>
      <c r="D80" s="68"/>
      <c r="E80" s="78"/>
      <c r="F80" s="79"/>
      <c r="G80" s="80"/>
      <c r="H80" s="72">
        <v>15000</v>
      </c>
      <c r="I80" s="43">
        <f t="shared" si="3"/>
        <v>0</v>
      </c>
      <c r="J80" s="44">
        <f t="shared" si="4"/>
        <v>2766880</v>
      </c>
      <c r="K80" s="52"/>
      <c r="L80" s="47"/>
      <c r="M80" s="47"/>
    </row>
    <row r="81" spans="2:13" ht="18" customHeight="1">
      <c r="B81" s="67"/>
      <c r="C81" s="112" t="s">
        <v>35</v>
      </c>
      <c r="D81" s="68"/>
      <c r="E81" s="78"/>
      <c r="F81" s="79"/>
      <c r="G81" s="80"/>
      <c r="H81" s="72">
        <f>22*5000</f>
        <v>110000</v>
      </c>
      <c r="I81" s="43">
        <f t="shared" si="3"/>
        <v>0</v>
      </c>
      <c r="J81" s="44">
        <f t="shared" si="4"/>
        <v>2656880</v>
      </c>
      <c r="K81" s="52"/>
      <c r="L81" s="47"/>
      <c r="M81" s="47"/>
    </row>
    <row r="82" spans="2:13" ht="18" customHeight="1">
      <c r="B82" s="67"/>
      <c r="C82" s="30" t="s">
        <v>31</v>
      </c>
      <c r="D82" s="68"/>
      <c r="E82" s="78"/>
      <c r="F82" s="79"/>
      <c r="G82" s="80"/>
      <c r="H82" s="72">
        <v>117600</v>
      </c>
      <c r="I82" s="43">
        <f t="shared" si="3"/>
        <v>0</v>
      </c>
      <c r="J82" s="44">
        <f t="shared" si="4"/>
        <v>2539280</v>
      </c>
      <c r="K82" s="52"/>
      <c r="L82" s="47"/>
      <c r="M82" s="47"/>
    </row>
    <row r="83" spans="2:13" ht="18" customHeight="1">
      <c r="B83" s="67"/>
      <c r="C83" s="110" t="s">
        <v>33</v>
      </c>
      <c r="D83" s="68"/>
      <c r="E83" s="78"/>
      <c r="F83" s="79"/>
      <c r="G83" s="80"/>
      <c r="H83" s="72">
        <v>15000</v>
      </c>
      <c r="I83" s="43">
        <f t="shared" si="3"/>
        <v>0</v>
      </c>
      <c r="J83" s="44">
        <f t="shared" si="4"/>
        <v>2524280</v>
      </c>
      <c r="K83" s="52"/>
      <c r="L83" s="47"/>
      <c r="M83" s="47"/>
    </row>
    <row r="84" spans="2:13" ht="18" customHeight="1">
      <c r="B84" s="67"/>
      <c r="C84" s="110" t="s">
        <v>33</v>
      </c>
      <c r="D84" s="81"/>
      <c r="E84" s="78"/>
      <c r="F84" s="79"/>
      <c r="G84" s="80"/>
      <c r="H84" s="72">
        <v>80000</v>
      </c>
      <c r="I84" s="43">
        <f t="shared" si="3"/>
        <v>0</v>
      </c>
      <c r="J84" s="44">
        <f t="shared" si="4"/>
        <v>2444280</v>
      </c>
      <c r="K84" s="52"/>
      <c r="L84" s="47"/>
      <c r="M84" s="47"/>
    </row>
    <row r="85" spans="2:13" ht="18" customHeight="1">
      <c r="B85" s="67"/>
      <c r="C85" s="30" t="s">
        <v>31</v>
      </c>
      <c r="D85" s="68"/>
      <c r="E85" s="78"/>
      <c r="F85" s="79"/>
      <c r="G85" s="80"/>
      <c r="H85" s="72">
        <v>122500</v>
      </c>
      <c r="I85" s="43">
        <f t="shared" si="3"/>
        <v>0</v>
      </c>
      <c r="J85" s="44">
        <f t="shared" si="4"/>
        <v>2321780</v>
      </c>
      <c r="K85" s="52"/>
      <c r="L85" s="47"/>
      <c r="M85" s="47"/>
    </row>
    <row r="86" spans="2:13" ht="18" customHeight="1">
      <c r="B86" s="67"/>
      <c r="C86" s="110" t="s">
        <v>33</v>
      </c>
      <c r="D86" s="68"/>
      <c r="E86" s="78"/>
      <c r="F86" s="79"/>
      <c r="G86" s="80"/>
      <c r="H86" s="72">
        <v>15000</v>
      </c>
      <c r="I86" s="43">
        <f t="shared" si="3"/>
        <v>0</v>
      </c>
      <c r="J86" s="44">
        <f t="shared" si="4"/>
        <v>2306780</v>
      </c>
      <c r="K86" s="52"/>
      <c r="L86" s="47"/>
      <c r="M86" s="47"/>
    </row>
    <row r="87" spans="2:13" ht="18" customHeight="1">
      <c r="B87" s="67"/>
      <c r="C87" s="101" t="s">
        <v>36</v>
      </c>
      <c r="D87" s="81"/>
      <c r="E87" s="78"/>
      <c r="F87" s="79"/>
      <c r="G87" s="80"/>
      <c r="H87" s="72">
        <f>13*3500</f>
        <v>45500</v>
      </c>
      <c r="I87" s="43">
        <f t="shared" si="3"/>
        <v>0</v>
      </c>
      <c r="J87" s="44">
        <f t="shared" si="4"/>
        <v>2261280</v>
      </c>
      <c r="K87" s="52"/>
      <c r="L87" s="47"/>
      <c r="M87" s="47"/>
    </row>
    <row r="88" spans="2:13" ht="18" customHeight="1">
      <c r="B88" s="67">
        <v>41704</v>
      </c>
      <c r="C88" s="101" t="s">
        <v>5</v>
      </c>
      <c r="D88" s="68"/>
      <c r="E88" s="78"/>
      <c r="F88" s="79"/>
      <c r="G88" s="80"/>
      <c r="H88" s="72">
        <v>15000</v>
      </c>
      <c r="I88" s="43">
        <f t="shared" si="3"/>
        <v>0</v>
      </c>
      <c r="J88" s="44">
        <f t="shared" si="4"/>
        <v>2246280</v>
      </c>
      <c r="K88" s="52"/>
      <c r="L88" s="47"/>
      <c r="M88" s="47"/>
    </row>
    <row r="89" spans="2:13" ht="18" customHeight="1">
      <c r="B89" s="67"/>
      <c r="C89" s="30" t="s">
        <v>31</v>
      </c>
      <c r="D89" s="68"/>
      <c r="E89" s="78"/>
      <c r="F89" s="79"/>
      <c r="G89" s="80"/>
      <c r="H89" s="72">
        <v>122500</v>
      </c>
      <c r="I89" s="43">
        <f t="shared" si="3"/>
        <v>0</v>
      </c>
      <c r="J89" s="44">
        <f t="shared" si="4"/>
        <v>2123780</v>
      </c>
      <c r="K89" s="52"/>
      <c r="L89" s="47"/>
      <c r="M89" s="47"/>
    </row>
    <row r="90" spans="2:13" ht="18" customHeight="1">
      <c r="B90" s="67"/>
      <c r="C90" s="110" t="s">
        <v>33</v>
      </c>
      <c r="D90" s="68"/>
      <c r="E90" s="78"/>
      <c r="F90" s="79"/>
      <c r="G90" s="80"/>
      <c r="H90" s="72">
        <v>15000</v>
      </c>
      <c r="I90" s="43">
        <f t="shared" si="3"/>
        <v>0</v>
      </c>
      <c r="J90" s="44">
        <f t="shared" si="4"/>
        <v>2108780</v>
      </c>
      <c r="K90" s="52"/>
      <c r="L90" s="47"/>
      <c r="M90" s="47"/>
    </row>
    <row r="91" spans="2:13" ht="18" customHeight="1">
      <c r="B91" s="67"/>
      <c r="C91" s="110" t="s">
        <v>33</v>
      </c>
      <c r="D91" s="68"/>
      <c r="E91" s="78"/>
      <c r="F91" s="79"/>
      <c r="G91" s="80"/>
      <c r="H91" s="72">
        <v>30000</v>
      </c>
      <c r="I91" s="43">
        <f t="shared" si="3"/>
        <v>0</v>
      </c>
      <c r="J91" s="44">
        <f t="shared" si="4"/>
        <v>2078780</v>
      </c>
      <c r="K91" s="52"/>
      <c r="L91" s="47"/>
      <c r="M91" s="47"/>
    </row>
    <row r="92" spans="2:13" ht="18" customHeight="1">
      <c r="B92" s="67"/>
      <c r="C92" s="112" t="s">
        <v>35</v>
      </c>
      <c r="D92" s="68"/>
      <c r="E92" s="78"/>
      <c r="F92" s="79"/>
      <c r="G92" s="80"/>
      <c r="H92" s="72">
        <f>8*5000</f>
        <v>40000</v>
      </c>
      <c r="I92" s="43">
        <f t="shared" si="3"/>
        <v>0</v>
      </c>
      <c r="J92" s="44">
        <f t="shared" si="4"/>
        <v>2038780</v>
      </c>
      <c r="K92" s="52"/>
      <c r="L92" s="47"/>
      <c r="M92" s="47"/>
    </row>
    <row r="93" spans="2:13" ht="18" customHeight="1">
      <c r="B93" s="67"/>
      <c r="C93" s="112" t="s">
        <v>35</v>
      </c>
      <c r="D93" s="68"/>
      <c r="E93" s="78"/>
      <c r="F93" s="79"/>
      <c r="G93" s="80"/>
      <c r="H93" s="72">
        <v>21000</v>
      </c>
      <c r="I93" s="43">
        <f t="shared" si="3"/>
        <v>0</v>
      </c>
      <c r="J93" s="44">
        <f t="shared" si="4"/>
        <v>2017780</v>
      </c>
      <c r="K93" s="52"/>
      <c r="L93" s="47"/>
      <c r="M93" s="47"/>
    </row>
    <row r="94" spans="2:13" ht="18" customHeight="1">
      <c r="B94" s="67"/>
      <c r="C94" s="30" t="s">
        <v>31</v>
      </c>
      <c r="D94" s="68"/>
      <c r="E94" s="78"/>
      <c r="F94" s="79"/>
      <c r="G94" s="80"/>
      <c r="H94" s="72">
        <v>122500</v>
      </c>
      <c r="I94" s="43">
        <f t="shared" si="3"/>
        <v>0</v>
      </c>
      <c r="J94" s="44">
        <f t="shared" si="4"/>
        <v>1895280</v>
      </c>
      <c r="K94" s="52"/>
      <c r="L94" s="47"/>
      <c r="M94" s="47"/>
    </row>
    <row r="95" spans="2:13" ht="18" customHeight="1">
      <c r="B95" s="67"/>
      <c r="C95" s="30" t="s">
        <v>31</v>
      </c>
      <c r="D95" s="68"/>
      <c r="E95" s="78"/>
      <c r="F95" s="79"/>
      <c r="G95" s="80"/>
      <c r="H95" s="72">
        <v>156800</v>
      </c>
      <c r="I95" s="43">
        <f t="shared" si="3"/>
        <v>0</v>
      </c>
      <c r="J95" s="44">
        <f t="shared" si="4"/>
        <v>1738480</v>
      </c>
      <c r="K95" s="52"/>
      <c r="L95" s="47"/>
      <c r="M95" s="47"/>
    </row>
    <row r="96" spans="2:13" ht="18" customHeight="1">
      <c r="B96" s="67"/>
      <c r="C96" s="110" t="s">
        <v>33</v>
      </c>
      <c r="D96" s="68"/>
      <c r="E96" s="78"/>
      <c r="F96" s="79"/>
      <c r="G96" s="80"/>
      <c r="H96" s="72">
        <v>15000</v>
      </c>
      <c r="I96" s="43">
        <f t="shared" si="3"/>
        <v>0</v>
      </c>
      <c r="J96" s="44">
        <f t="shared" si="4"/>
        <v>1723480</v>
      </c>
      <c r="K96" s="52"/>
      <c r="L96" s="47"/>
      <c r="M96" s="47"/>
    </row>
    <row r="97" spans="1:13" ht="18" customHeight="1">
      <c r="B97" s="67"/>
      <c r="C97" s="110" t="s">
        <v>33</v>
      </c>
      <c r="D97" s="68"/>
      <c r="E97" s="78"/>
      <c r="F97" s="79"/>
      <c r="G97" s="80"/>
      <c r="H97" s="83">
        <v>15000</v>
      </c>
      <c r="I97" s="43">
        <f t="shared" si="3"/>
        <v>0</v>
      </c>
      <c r="J97" s="44">
        <f t="shared" si="4"/>
        <v>1708480</v>
      </c>
      <c r="K97" s="52"/>
      <c r="L97" s="47"/>
      <c r="M97" s="47"/>
    </row>
    <row r="98" spans="1:13" ht="18" customHeight="1">
      <c r="B98" s="67"/>
      <c r="C98" s="30" t="s">
        <v>31</v>
      </c>
      <c r="D98" s="68"/>
      <c r="E98" s="78"/>
      <c r="F98" s="79"/>
      <c r="G98" s="80"/>
      <c r="H98" s="72">
        <v>145000</v>
      </c>
      <c r="I98" s="43">
        <f t="shared" si="3"/>
        <v>0</v>
      </c>
      <c r="J98" s="44">
        <f t="shared" si="4"/>
        <v>1563480</v>
      </c>
      <c r="K98" s="52"/>
      <c r="L98" s="53"/>
      <c r="M98" s="47"/>
    </row>
    <row r="99" spans="1:13" ht="18" customHeight="1">
      <c r="B99" s="67"/>
      <c r="C99" s="110" t="s">
        <v>33</v>
      </c>
      <c r="D99" s="68"/>
      <c r="E99" s="78"/>
      <c r="F99" s="79"/>
      <c r="G99" s="80"/>
      <c r="H99" s="72">
        <v>30000</v>
      </c>
      <c r="I99" s="43">
        <f t="shared" si="3"/>
        <v>0</v>
      </c>
      <c r="J99" s="44">
        <f t="shared" si="4"/>
        <v>1533480</v>
      </c>
      <c r="K99" s="52"/>
      <c r="L99" s="47"/>
      <c r="M99" s="47"/>
    </row>
    <row r="100" spans="1:13" ht="18" customHeight="1">
      <c r="B100" s="67"/>
      <c r="C100" s="30" t="s">
        <v>31</v>
      </c>
      <c r="D100" s="68"/>
      <c r="E100" s="78"/>
      <c r="F100" s="79"/>
      <c r="G100" s="80"/>
      <c r="H100" s="72">
        <v>147000</v>
      </c>
      <c r="I100" s="43">
        <f t="shared" si="3"/>
        <v>0</v>
      </c>
      <c r="J100" s="44">
        <f t="shared" si="4"/>
        <v>1386480</v>
      </c>
      <c r="K100" s="52"/>
      <c r="L100" s="47"/>
      <c r="M100" s="47"/>
    </row>
    <row r="101" spans="1:13" ht="18" customHeight="1">
      <c r="B101" s="67"/>
      <c r="C101" s="110" t="s">
        <v>33</v>
      </c>
      <c r="D101" s="68"/>
      <c r="E101" s="78"/>
      <c r="F101" s="79"/>
      <c r="G101" s="80"/>
      <c r="H101" s="72">
        <v>15000</v>
      </c>
      <c r="I101" s="43">
        <f t="shared" si="3"/>
        <v>0</v>
      </c>
      <c r="J101" s="44">
        <f t="shared" si="4"/>
        <v>1371480</v>
      </c>
      <c r="K101" s="52"/>
      <c r="L101" s="47"/>
      <c r="M101" s="47"/>
    </row>
    <row r="102" spans="1:13" ht="18" customHeight="1">
      <c r="B102" s="67"/>
      <c r="C102" s="112" t="s">
        <v>35</v>
      </c>
      <c r="D102" s="68"/>
      <c r="E102" s="78"/>
      <c r="F102" s="79"/>
      <c r="G102" s="80"/>
      <c r="H102" s="72">
        <v>100000</v>
      </c>
      <c r="I102" s="43">
        <f t="shared" si="3"/>
        <v>0</v>
      </c>
      <c r="J102" s="44">
        <f t="shared" si="4"/>
        <v>1271480</v>
      </c>
      <c r="K102" s="52"/>
      <c r="L102" s="47"/>
      <c r="M102" s="47"/>
    </row>
    <row r="103" spans="1:13" ht="18" customHeight="1">
      <c r="B103" s="67"/>
      <c r="C103" s="30" t="s">
        <v>6</v>
      </c>
      <c r="D103" s="68"/>
      <c r="E103" s="78"/>
      <c r="F103" s="79"/>
      <c r="G103" s="80"/>
      <c r="H103" s="72">
        <v>165800</v>
      </c>
      <c r="I103" s="43">
        <f t="shared" si="3"/>
        <v>0</v>
      </c>
      <c r="J103" s="44">
        <f t="shared" si="4"/>
        <v>1105680</v>
      </c>
      <c r="K103" s="52"/>
      <c r="L103" s="66"/>
      <c r="M103" s="47"/>
    </row>
    <row r="104" spans="1:13" ht="18" customHeight="1">
      <c r="B104" s="67"/>
      <c r="C104" s="101" t="s">
        <v>36</v>
      </c>
      <c r="D104" s="68"/>
      <c r="E104" s="78"/>
      <c r="F104" s="79"/>
      <c r="G104" s="80"/>
      <c r="H104" s="72">
        <v>6000</v>
      </c>
      <c r="I104" s="43">
        <f t="shared" si="3"/>
        <v>0</v>
      </c>
      <c r="J104" s="44">
        <f t="shared" si="4"/>
        <v>1099680</v>
      </c>
      <c r="K104" s="52"/>
      <c r="L104" s="47"/>
      <c r="M104" s="47"/>
    </row>
    <row r="105" spans="1:13" ht="18" customHeight="1">
      <c r="B105" s="67"/>
      <c r="C105" s="101" t="s">
        <v>36</v>
      </c>
      <c r="D105" s="68"/>
      <c r="E105" s="78"/>
      <c r="F105" s="79"/>
      <c r="G105" s="80"/>
      <c r="H105" s="72">
        <v>4000</v>
      </c>
      <c r="I105" s="43">
        <f t="shared" si="3"/>
        <v>0</v>
      </c>
      <c r="J105" s="44">
        <f t="shared" si="4"/>
        <v>1095680</v>
      </c>
      <c r="K105" s="52"/>
      <c r="L105" s="47"/>
      <c r="M105" s="47"/>
    </row>
    <row r="106" spans="1:13" ht="18" customHeight="1">
      <c r="B106" s="67"/>
      <c r="C106" s="30" t="s">
        <v>5</v>
      </c>
      <c r="D106" s="68"/>
      <c r="E106" s="78"/>
      <c r="F106" s="79"/>
      <c r="G106" s="80"/>
      <c r="H106" s="72">
        <f>30000*2</f>
        <v>60000</v>
      </c>
      <c r="I106" s="43">
        <f t="shared" si="3"/>
        <v>0</v>
      </c>
      <c r="J106" s="44">
        <f t="shared" si="4"/>
        <v>1035680</v>
      </c>
      <c r="K106" s="52"/>
      <c r="L106" s="47"/>
      <c r="M106" s="47"/>
    </row>
    <row r="107" spans="1:13" ht="18" customHeight="1">
      <c r="B107" s="67"/>
      <c r="C107" s="30" t="s">
        <v>31</v>
      </c>
      <c r="D107" s="68"/>
      <c r="E107" s="78"/>
      <c r="F107" s="79"/>
      <c r="G107" s="80"/>
      <c r="H107" s="72">
        <v>196000</v>
      </c>
      <c r="I107" s="43">
        <f t="shared" si="3"/>
        <v>0</v>
      </c>
      <c r="J107" s="44">
        <f t="shared" si="4"/>
        <v>839680</v>
      </c>
      <c r="K107" s="52"/>
      <c r="L107" s="47"/>
      <c r="M107" s="47"/>
    </row>
    <row r="108" spans="1:13" s="31" customFormat="1" ht="18" customHeight="1">
      <c r="A108" s="27"/>
      <c r="B108" s="67"/>
      <c r="C108" s="110" t="s">
        <v>33</v>
      </c>
      <c r="D108" s="68"/>
      <c r="E108" s="78"/>
      <c r="F108" s="79"/>
      <c r="G108" s="80"/>
      <c r="H108" s="72">
        <v>15000</v>
      </c>
      <c r="I108" s="43">
        <f t="shared" si="3"/>
        <v>0</v>
      </c>
      <c r="J108" s="44">
        <f t="shared" si="4"/>
        <v>824680</v>
      </c>
      <c r="K108" s="54"/>
      <c r="L108" s="55"/>
      <c r="M108" s="55"/>
    </row>
    <row r="109" spans="1:13" ht="18" customHeight="1">
      <c r="B109" s="67"/>
      <c r="C109" s="113" t="s">
        <v>34</v>
      </c>
      <c r="D109" s="68"/>
      <c r="E109" s="78"/>
      <c r="F109" s="79"/>
      <c r="G109" s="80"/>
      <c r="H109" s="72">
        <v>43900</v>
      </c>
      <c r="I109" s="43">
        <f t="shared" si="3"/>
        <v>0</v>
      </c>
      <c r="J109" s="44">
        <f t="shared" si="4"/>
        <v>780780</v>
      </c>
      <c r="K109" s="52"/>
      <c r="L109" s="47"/>
      <c r="M109" s="47"/>
    </row>
    <row r="110" spans="1:13">
      <c r="A110" s="31"/>
      <c r="B110" s="67">
        <v>41705</v>
      </c>
      <c r="C110" s="30" t="s">
        <v>4</v>
      </c>
      <c r="D110" s="68"/>
      <c r="E110" s="78"/>
      <c r="F110" s="82">
        <v>67000</v>
      </c>
      <c r="G110" s="80"/>
      <c r="H110" s="72"/>
      <c r="I110" s="43">
        <f t="shared" si="3"/>
        <v>0</v>
      </c>
      <c r="J110" s="44">
        <f t="shared" si="4"/>
        <v>847780</v>
      </c>
      <c r="K110" s="52"/>
      <c r="L110" s="47"/>
      <c r="M110" s="47"/>
    </row>
    <row r="111" spans="1:13">
      <c r="B111" s="67"/>
      <c r="C111" s="30" t="s">
        <v>4</v>
      </c>
      <c r="D111" s="68"/>
      <c r="E111" s="78"/>
      <c r="F111" s="82">
        <f>48000</f>
        <v>48000</v>
      </c>
      <c r="G111" s="80"/>
      <c r="H111" s="72"/>
      <c r="I111" s="43">
        <f t="shared" si="3"/>
        <v>0</v>
      </c>
      <c r="J111" s="44">
        <f t="shared" si="4"/>
        <v>895780</v>
      </c>
      <c r="K111" s="52"/>
      <c r="L111" s="47"/>
      <c r="M111" s="47"/>
    </row>
    <row r="112" spans="1:13">
      <c r="B112" s="67"/>
      <c r="C112" s="30" t="s">
        <v>4</v>
      </c>
      <c r="D112" s="68"/>
      <c r="E112" s="78"/>
      <c r="F112" s="82">
        <f>13000</f>
        <v>13000</v>
      </c>
      <c r="G112" s="80"/>
      <c r="H112" s="72"/>
      <c r="I112" s="43">
        <f t="shared" si="3"/>
        <v>0</v>
      </c>
      <c r="J112" s="44">
        <f t="shared" si="4"/>
        <v>908780</v>
      </c>
      <c r="K112" s="52"/>
      <c r="L112" s="47"/>
      <c r="M112" s="47"/>
    </row>
    <row r="113" spans="2:13">
      <c r="B113" s="67"/>
      <c r="C113" s="30" t="s">
        <v>4</v>
      </c>
      <c r="D113" s="68"/>
      <c r="E113" s="78"/>
      <c r="F113" s="82">
        <f>17000</f>
        <v>17000</v>
      </c>
      <c r="G113" s="80"/>
      <c r="H113" s="72"/>
      <c r="I113" s="43">
        <f t="shared" si="3"/>
        <v>0</v>
      </c>
      <c r="J113" s="44">
        <f t="shared" si="4"/>
        <v>925780</v>
      </c>
      <c r="K113" s="52"/>
      <c r="L113" s="47"/>
      <c r="M113" s="47"/>
    </row>
    <row r="114" spans="2:13">
      <c r="B114" s="67"/>
      <c r="C114" s="30" t="s">
        <v>4</v>
      </c>
      <c r="D114" s="68"/>
      <c r="E114" s="78"/>
      <c r="F114" s="79"/>
      <c r="G114" s="80"/>
      <c r="H114" s="72"/>
      <c r="I114" s="43">
        <f t="shared" si="3"/>
        <v>0</v>
      </c>
      <c r="J114" s="44">
        <f t="shared" si="4"/>
        <v>925780</v>
      </c>
      <c r="K114" s="52"/>
      <c r="L114" s="47"/>
      <c r="M114" s="47"/>
    </row>
    <row r="115" spans="2:13" ht="18" customHeight="1">
      <c r="B115" s="67"/>
      <c r="C115" s="112" t="s">
        <v>35</v>
      </c>
      <c r="D115" s="68"/>
      <c r="E115" s="78"/>
      <c r="F115" s="79"/>
      <c r="G115" s="80"/>
      <c r="H115" s="72">
        <f>23*5000</f>
        <v>115000</v>
      </c>
      <c r="I115" s="43">
        <f t="shared" si="3"/>
        <v>0</v>
      </c>
      <c r="J115" s="44">
        <f t="shared" si="4"/>
        <v>810780</v>
      </c>
      <c r="K115" s="52"/>
      <c r="L115" s="47"/>
      <c r="M115" s="47"/>
    </row>
    <row r="116" spans="2:13" ht="18" customHeight="1">
      <c r="B116" s="67"/>
      <c r="C116" s="101" t="s">
        <v>36</v>
      </c>
      <c r="D116" s="68"/>
      <c r="E116" s="78"/>
      <c r="F116" s="79"/>
      <c r="G116" s="80"/>
      <c r="H116" s="72">
        <f>32000</f>
        <v>32000</v>
      </c>
      <c r="I116" s="43">
        <f t="shared" si="3"/>
        <v>0</v>
      </c>
      <c r="J116" s="44">
        <f t="shared" si="4"/>
        <v>778780</v>
      </c>
      <c r="K116" s="52"/>
      <c r="L116" s="47"/>
      <c r="M116" s="47"/>
    </row>
    <row r="117" spans="2:13" ht="18" customHeight="1">
      <c r="B117" s="67"/>
      <c r="C117" s="112" t="s">
        <v>35</v>
      </c>
      <c r="D117" s="68"/>
      <c r="E117" s="78"/>
      <c r="F117" s="79"/>
      <c r="G117" s="80"/>
      <c r="H117" s="72">
        <f>26*5000</f>
        <v>130000</v>
      </c>
      <c r="I117" s="43">
        <f t="shared" si="3"/>
        <v>0</v>
      </c>
      <c r="J117" s="44">
        <f t="shared" si="4"/>
        <v>648780</v>
      </c>
      <c r="K117" s="52"/>
      <c r="L117" s="47"/>
      <c r="M117" s="47"/>
    </row>
    <row r="118" spans="2:13" ht="18" customHeight="1">
      <c r="B118" s="67"/>
      <c r="C118" s="114" t="s">
        <v>3</v>
      </c>
      <c r="D118" s="68"/>
      <c r="E118" s="78"/>
      <c r="F118" s="79"/>
      <c r="G118" s="80"/>
      <c r="H118" s="72">
        <v>4000</v>
      </c>
      <c r="I118" s="43">
        <f t="shared" si="3"/>
        <v>0</v>
      </c>
      <c r="J118" s="44">
        <f t="shared" si="4"/>
        <v>644780</v>
      </c>
      <c r="K118" s="52"/>
      <c r="L118" s="47"/>
      <c r="M118" s="47"/>
    </row>
    <row r="119" spans="2:13" ht="18" customHeight="1">
      <c r="B119" s="67"/>
      <c r="C119" s="101" t="s">
        <v>36</v>
      </c>
      <c r="D119" s="68"/>
      <c r="E119" s="78"/>
      <c r="F119" s="79"/>
      <c r="G119" s="80"/>
      <c r="H119" s="72">
        <f>7000</f>
        <v>7000</v>
      </c>
      <c r="I119" s="43">
        <f t="shared" si="3"/>
        <v>0</v>
      </c>
      <c r="J119" s="44">
        <f t="shared" si="4"/>
        <v>637780</v>
      </c>
      <c r="K119" s="52"/>
    </row>
    <row r="120" spans="2:13" ht="18" customHeight="1">
      <c r="B120" s="67">
        <v>41707</v>
      </c>
      <c r="C120" s="30" t="s">
        <v>31</v>
      </c>
      <c r="D120" s="68"/>
      <c r="E120" s="78"/>
      <c r="F120" s="79"/>
      <c r="G120" s="80"/>
      <c r="H120" s="72">
        <v>121300</v>
      </c>
      <c r="I120" s="43">
        <f t="shared" si="3"/>
        <v>0</v>
      </c>
      <c r="J120" s="44">
        <f t="shared" si="4"/>
        <v>516480</v>
      </c>
      <c r="K120" s="56"/>
      <c r="L120" s="48"/>
      <c r="M120" s="48"/>
    </row>
    <row r="121" spans="2:13" ht="18" customHeight="1">
      <c r="B121" s="67"/>
      <c r="C121" s="101" t="s">
        <v>36</v>
      </c>
      <c r="D121" s="68"/>
      <c r="E121" s="78"/>
      <c r="F121" s="79"/>
      <c r="G121" s="80"/>
      <c r="H121" s="72">
        <v>10000</v>
      </c>
      <c r="I121" s="43">
        <f t="shared" si="3"/>
        <v>0</v>
      </c>
      <c r="J121" s="44">
        <f t="shared" si="4"/>
        <v>506480</v>
      </c>
      <c r="K121" s="56"/>
      <c r="L121" s="48"/>
      <c r="M121" s="48"/>
    </row>
    <row r="122" spans="2:13" ht="18" customHeight="1">
      <c r="B122" s="67"/>
      <c r="C122" s="112" t="s">
        <v>32</v>
      </c>
      <c r="D122" s="68"/>
      <c r="E122" s="78"/>
      <c r="F122" s="79"/>
      <c r="G122" s="80"/>
      <c r="H122" s="72">
        <v>100000</v>
      </c>
      <c r="I122" s="43">
        <f t="shared" si="3"/>
        <v>0</v>
      </c>
      <c r="J122" s="44">
        <f t="shared" si="4"/>
        <v>406480</v>
      </c>
      <c r="K122" s="52"/>
      <c r="L122" s="48"/>
      <c r="M122" s="48"/>
    </row>
    <row r="123" spans="2:13">
      <c r="B123" s="67"/>
      <c r="C123" s="112" t="s">
        <v>32</v>
      </c>
      <c r="D123" s="68"/>
      <c r="E123" s="78"/>
      <c r="F123" s="79"/>
      <c r="G123" s="80"/>
      <c r="H123" s="72">
        <v>3000</v>
      </c>
      <c r="I123" s="43">
        <f t="shared" si="3"/>
        <v>0</v>
      </c>
      <c r="J123" s="44">
        <f t="shared" si="4"/>
        <v>403480</v>
      </c>
      <c r="K123" s="52"/>
      <c r="L123" s="48"/>
      <c r="M123" s="48"/>
    </row>
    <row r="124" spans="2:13">
      <c r="B124" s="67"/>
      <c r="C124" s="101" t="s">
        <v>36</v>
      </c>
      <c r="D124" s="68"/>
      <c r="E124" s="78"/>
      <c r="F124" s="79"/>
      <c r="G124" s="80"/>
      <c r="H124" s="72">
        <v>4000</v>
      </c>
      <c r="I124" s="43">
        <f t="shared" si="3"/>
        <v>0</v>
      </c>
      <c r="J124" s="44">
        <f t="shared" si="4"/>
        <v>399480</v>
      </c>
      <c r="K124" s="52"/>
      <c r="L124" s="48"/>
      <c r="M124" s="48"/>
    </row>
    <row r="125" spans="2:13">
      <c r="B125" s="67"/>
      <c r="C125" s="112" t="s">
        <v>34</v>
      </c>
      <c r="D125" s="68"/>
      <c r="E125" s="78"/>
      <c r="F125" s="79"/>
      <c r="G125" s="80"/>
      <c r="H125" s="72">
        <f>59000+10000</f>
        <v>69000</v>
      </c>
      <c r="I125" s="43">
        <f t="shared" si="3"/>
        <v>0</v>
      </c>
      <c r="J125" s="44">
        <f t="shared" si="4"/>
        <v>330480</v>
      </c>
      <c r="K125" s="52"/>
      <c r="L125" s="48"/>
      <c r="M125" s="48"/>
    </row>
    <row r="126" spans="2:13">
      <c r="B126" s="67">
        <v>41713</v>
      </c>
      <c r="C126" s="112" t="s">
        <v>32</v>
      </c>
      <c r="D126" s="68"/>
      <c r="E126" s="78"/>
      <c r="F126" s="79"/>
      <c r="G126" s="80"/>
      <c r="H126" s="72">
        <v>100000</v>
      </c>
      <c r="I126" s="43">
        <f t="shared" si="3"/>
        <v>0</v>
      </c>
      <c r="J126" s="44">
        <f t="shared" si="4"/>
        <v>230480</v>
      </c>
      <c r="K126" s="52"/>
      <c r="L126" s="48"/>
      <c r="M126" s="48"/>
    </row>
    <row r="127" spans="2:13">
      <c r="B127" s="67"/>
      <c r="C127" s="109" t="s">
        <v>0</v>
      </c>
      <c r="D127" s="68"/>
      <c r="E127" s="78"/>
      <c r="F127" s="79">
        <v>1000000</v>
      </c>
      <c r="G127" s="80"/>
      <c r="H127" s="72"/>
      <c r="I127" s="43">
        <f t="shared" si="3"/>
        <v>0</v>
      </c>
      <c r="J127" s="44">
        <f t="shared" si="4"/>
        <v>1230480</v>
      </c>
      <c r="K127" s="52"/>
      <c r="L127" s="48"/>
      <c r="M127" s="48"/>
    </row>
    <row r="128" spans="2:13">
      <c r="B128" s="67"/>
      <c r="C128" s="115" t="s">
        <v>8</v>
      </c>
      <c r="D128" s="68"/>
      <c r="E128" s="78"/>
      <c r="F128" s="79"/>
      <c r="G128" s="80"/>
      <c r="H128" s="72">
        <f>40*4000</f>
        <v>160000</v>
      </c>
      <c r="I128" s="43">
        <f t="shared" si="3"/>
        <v>0</v>
      </c>
      <c r="J128" s="44">
        <f t="shared" si="4"/>
        <v>1070480</v>
      </c>
      <c r="K128" s="52"/>
      <c r="L128" s="48"/>
      <c r="M128" s="48"/>
    </row>
    <row r="129" spans="2:13">
      <c r="B129" s="67"/>
      <c r="C129" s="113" t="s">
        <v>34</v>
      </c>
      <c r="D129" s="68"/>
      <c r="E129" s="78"/>
      <c r="F129" s="79"/>
      <c r="G129" s="80"/>
      <c r="H129" s="72">
        <v>20300</v>
      </c>
      <c r="I129" s="43">
        <f t="shared" si="3"/>
        <v>0</v>
      </c>
      <c r="J129" s="44">
        <f t="shared" si="4"/>
        <v>1050180</v>
      </c>
      <c r="K129" s="52"/>
      <c r="L129" s="48"/>
      <c r="M129" s="48"/>
    </row>
    <row r="130" spans="2:13">
      <c r="B130" s="67">
        <v>41713</v>
      </c>
      <c r="C130" s="112" t="s">
        <v>32</v>
      </c>
      <c r="D130" s="68"/>
      <c r="E130" s="78"/>
      <c r="F130" s="79"/>
      <c r="G130" s="80"/>
      <c r="H130" s="72">
        <v>50000</v>
      </c>
      <c r="I130" s="43">
        <f t="shared" si="3"/>
        <v>0</v>
      </c>
      <c r="J130" s="44">
        <f t="shared" si="4"/>
        <v>1000180</v>
      </c>
      <c r="K130" s="52"/>
      <c r="L130" s="48"/>
      <c r="M130" s="48"/>
    </row>
    <row r="131" spans="2:13">
      <c r="B131" s="67"/>
      <c r="C131" s="112" t="s">
        <v>32</v>
      </c>
      <c r="D131" s="68"/>
      <c r="E131" s="78"/>
      <c r="F131" s="79"/>
      <c r="G131" s="80"/>
      <c r="H131" s="72">
        <v>60000</v>
      </c>
      <c r="I131" s="43">
        <f t="shared" si="3"/>
        <v>0</v>
      </c>
      <c r="J131" s="44">
        <f t="shared" si="4"/>
        <v>940180</v>
      </c>
      <c r="K131" s="52"/>
      <c r="L131" s="48"/>
      <c r="M131" s="48"/>
    </row>
    <row r="132" spans="2:13">
      <c r="B132" s="67"/>
      <c r="C132" s="112" t="s">
        <v>32</v>
      </c>
      <c r="D132" s="68"/>
      <c r="E132" s="78"/>
      <c r="F132" s="79"/>
      <c r="G132" s="80"/>
      <c r="H132" s="72">
        <v>40000</v>
      </c>
      <c r="I132" s="43">
        <f t="shared" si="3"/>
        <v>0</v>
      </c>
      <c r="J132" s="44">
        <f t="shared" si="4"/>
        <v>900180</v>
      </c>
      <c r="K132" s="52"/>
      <c r="L132" s="48"/>
      <c r="M132" s="48"/>
    </row>
    <row r="133" spans="2:13">
      <c r="B133" s="67"/>
      <c r="C133" s="115" t="s">
        <v>8</v>
      </c>
      <c r="D133" s="68"/>
      <c r="E133" s="78"/>
      <c r="F133" s="79"/>
      <c r="G133" s="80"/>
      <c r="H133" s="72">
        <v>80000</v>
      </c>
      <c r="I133" s="43">
        <f t="shared" si="3"/>
        <v>0</v>
      </c>
      <c r="J133" s="44">
        <f t="shared" si="4"/>
        <v>820180</v>
      </c>
      <c r="K133" s="52"/>
      <c r="L133" s="48"/>
      <c r="M133" s="48"/>
    </row>
    <row r="134" spans="2:13">
      <c r="B134" s="67"/>
      <c r="C134" s="112" t="s">
        <v>32</v>
      </c>
      <c r="D134" s="68"/>
      <c r="E134" s="78"/>
      <c r="F134" s="79"/>
      <c r="G134" s="80"/>
      <c r="H134" s="72">
        <v>35000</v>
      </c>
      <c r="I134" s="43">
        <f t="shared" si="3"/>
        <v>0</v>
      </c>
      <c r="J134" s="44">
        <f t="shared" si="4"/>
        <v>785180</v>
      </c>
      <c r="K134" s="52"/>
      <c r="L134" s="48"/>
      <c r="M134" s="48"/>
    </row>
    <row r="135" spans="2:13">
      <c r="B135" s="67"/>
      <c r="C135" s="112" t="s">
        <v>32</v>
      </c>
      <c r="D135" s="68"/>
      <c r="E135" s="78"/>
      <c r="F135" s="79"/>
      <c r="G135" s="80"/>
      <c r="H135" s="72">
        <v>20000</v>
      </c>
      <c r="I135" s="43">
        <f t="shared" si="3"/>
        <v>0</v>
      </c>
      <c r="J135" s="44">
        <f t="shared" si="4"/>
        <v>765180</v>
      </c>
      <c r="K135" s="52"/>
      <c r="L135" s="48"/>
      <c r="M135" s="48"/>
    </row>
    <row r="136" spans="2:13">
      <c r="B136" s="67"/>
      <c r="C136" s="112" t="s">
        <v>32</v>
      </c>
      <c r="D136" s="68"/>
      <c r="E136" s="78"/>
      <c r="F136" s="79"/>
      <c r="G136" s="80"/>
      <c r="H136" s="72">
        <v>40000</v>
      </c>
      <c r="I136" s="43">
        <f t="shared" ref="I136:I199" si="5">I135+E136-G136</f>
        <v>0</v>
      </c>
      <c r="J136" s="44">
        <f t="shared" ref="J136:J199" si="6">J135+F136-H136</f>
        <v>725180</v>
      </c>
      <c r="K136" s="52"/>
      <c r="L136" s="48"/>
      <c r="M136" s="48"/>
    </row>
    <row r="137" spans="2:13">
      <c r="B137" s="67"/>
      <c r="C137" s="112" t="s">
        <v>32</v>
      </c>
      <c r="D137" s="68"/>
      <c r="E137" s="78"/>
      <c r="F137" s="79"/>
      <c r="G137" s="80"/>
      <c r="H137" s="72">
        <v>60000</v>
      </c>
      <c r="I137" s="43">
        <f t="shared" si="5"/>
        <v>0</v>
      </c>
      <c r="J137" s="44">
        <f t="shared" si="6"/>
        <v>665180</v>
      </c>
      <c r="K137" s="52"/>
      <c r="L137" s="48"/>
      <c r="M137" s="48"/>
    </row>
    <row r="138" spans="2:13">
      <c r="B138" s="67"/>
      <c r="C138" s="112" t="s">
        <v>32</v>
      </c>
      <c r="D138" s="68"/>
      <c r="E138" s="78"/>
      <c r="F138" s="79"/>
      <c r="G138" s="80"/>
      <c r="H138" s="72">
        <v>100000</v>
      </c>
      <c r="I138" s="43">
        <f t="shared" si="5"/>
        <v>0</v>
      </c>
      <c r="J138" s="44">
        <f t="shared" si="6"/>
        <v>565180</v>
      </c>
      <c r="K138" s="52"/>
      <c r="L138" s="48"/>
      <c r="M138" s="48"/>
    </row>
    <row r="139" spans="2:13">
      <c r="B139" s="67"/>
      <c r="C139" s="112" t="s">
        <v>32</v>
      </c>
      <c r="D139" s="68"/>
      <c r="E139" s="78"/>
      <c r="F139" s="79"/>
      <c r="G139" s="80"/>
      <c r="H139" s="72">
        <v>80000</v>
      </c>
      <c r="I139" s="43">
        <f t="shared" si="5"/>
        <v>0</v>
      </c>
      <c r="J139" s="44">
        <f t="shared" si="6"/>
        <v>485180</v>
      </c>
      <c r="K139" s="52"/>
      <c r="L139" s="48"/>
      <c r="M139" s="48"/>
    </row>
    <row r="140" spans="2:13">
      <c r="B140" s="67"/>
      <c r="C140" s="101" t="s">
        <v>36</v>
      </c>
      <c r="D140" s="68"/>
      <c r="E140" s="78"/>
      <c r="F140" s="79"/>
      <c r="G140" s="80"/>
      <c r="H140" s="72">
        <v>10000</v>
      </c>
      <c r="I140" s="43">
        <f t="shared" si="5"/>
        <v>0</v>
      </c>
      <c r="J140" s="44">
        <f t="shared" si="6"/>
        <v>475180</v>
      </c>
      <c r="K140" s="52"/>
      <c r="L140" s="48"/>
      <c r="M140" s="48"/>
    </row>
    <row r="141" spans="2:13">
      <c r="B141" s="67">
        <v>41714</v>
      </c>
      <c r="C141" s="112" t="s">
        <v>32</v>
      </c>
      <c r="D141" s="68"/>
      <c r="E141" s="78"/>
      <c r="F141" s="79"/>
      <c r="G141" s="80"/>
      <c r="H141" s="72">
        <v>60000</v>
      </c>
      <c r="I141" s="43">
        <f t="shared" si="5"/>
        <v>0</v>
      </c>
      <c r="J141" s="44">
        <f t="shared" si="6"/>
        <v>415180</v>
      </c>
      <c r="K141" s="52"/>
      <c r="L141" s="48"/>
      <c r="M141" s="48"/>
    </row>
    <row r="142" spans="2:13">
      <c r="B142" s="67"/>
      <c r="C142" s="112" t="s">
        <v>32</v>
      </c>
      <c r="D142" s="68"/>
      <c r="E142" s="78"/>
      <c r="F142" s="79"/>
      <c r="G142" s="80"/>
      <c r="H142" s="72">
        <v>30000</v>
      </c>
      <c r="I142" s="43">
        <f t="shared" si="5"/>
        <v>0</v>
      </c>
      <c r="J142" s="44">
        <f t="shared" si="6"/>
        <v>385180</v>
      </c>
      <c r="K142" s="52"/>
      <c r="L142" s="48"/>
      <c r="M142" s="48"/>
    </row>
    <row r="143" spans="2:13">
      <c r="B143" s="67"/>
      <c r="C143" s="112" t="s">
        <v>35</v>
      </c>
      <c r="D143" s="68"/>
      <c r="E143" s="78"/>
      <c r="F143" s="79"/>
      <c r="G143" s="80"/>
      <c r="H143" s="72">
        <v>20000</v>
      </c>
      <c r="I143" s="43">
        <f t="shared" si="5"/>
        <v>0</v>
      </c>
      <c r="J143" s="44">
        <f t="shared" si="6"/>
        <v>365180</v>
      </c>
      <c r="K143" s="52"/>
      <c r="L143" s="48"/>
      <c r="M143" s="48"/>
    </row>
    <row r="144" spans="2:13">
      <c r="B144" s="67"/>
      <c r="C144" s="116" t="s">
        <v>31</v>
      </c>
      <c r="D144" s="68"/>
      <c r="E144" s="78"/>
      <c r="F144" s="79"/>
      <c r="G144" s="80"/>
      <c r="H144" s="72">
        <v>145000</v>
      </c>
      <c r="I144" s="43">
        <f t="shared" si="5"/>
        <v>0</v>
      </c>
      <c r="J144" s="44">
        <f t="shared" si="6"/>
        <v>220180</v>
      </c>
      <c r="K144" s="52"/>
      <c r="L144" s="48"/>
      <c r="M144" s="48"/>
    </row>
    <row r="145" spans="2:13">
      <c r="B145" s="67"/>
      <c r="C145" s="101" t="s">
        <v>36</v>
      </c>
      <c r="D145" s="68"/>
      <c r="E145" s="78"/>
      <c r="F145" s="79"/>
      <c r="G145" s="80"/>
      <c r="H145" s="72">
        <v>16500</v>
      </c>
      <c r="I145" s="43">
        <f t="shared" si="5"/>
        <v>0</v>
      </c>
      <c r="J145" s="44">
        <f t="shared" si="6"/>
        <v>203680</v>
      </c>
      <c r="K145" s="52"/>
      <c r="L145" s="48"/>
      <c r="M145" s="48"/>
    </row>
    <row r="146" spans="2:13">
      <c r="B146" s="67"/>
      <c r="C146" s="30" t="s">
        <v>31</v>
      </c>
      <c r="D146" s="68"/>
      <c r="E146" s="78"/>
      <c r="F146" s="79"/>
      <c r="G146" s="80"/>
      <c r="H146" s="72">
        <v>145600</v>
      </c>
      <c r="I146" s="43">
        <f t="shared" si="5"/>
        <v>0</v>
      </c>
      <c r="J146" s="44">
        <f t="shared" si="6"/>
        <v>58080</v>
      </c>
      <c r="K146" s="52"/>
      <c r="L146" s="48"/>
      <c r="M146" s="48"/>
    </row>
    <row r="147" spans="2:13">
      <c r="B147" s="67"/>
      <c r="C147" s="111"/>
      <c r="D147" s="68"/>
      <c r="E147" s="78"/>
      <c r="F147" s="79"/>
      <c r="G147" s="80"/>
      <c r="H147" s="72"/>
      <c r="I147" s="43">
        <f t="shared" si="5"/>
        <v>0</v>
      </c>
      <c r="J147" s="44">
        <f t="shared" si="6"/>
        <v>58080</v>
      </c>
      <c r="K147" s="52"/>
      <c r="L147" s="48"/>
      <c r="M147" s="48"/>
    </row>
    <row r="148" spans="2:13">
      <c r="B148" s="67"/>
      <c r="C148" s="111"/>
      <c r="D148" s="68"/>
      <c r="E148" s="78"/>
      <c r="F148" s="79"/>
      <c r="G148" s="80"/>
      <c r="H148" s="72"/>
      <c r="I148" s="43">
        <f t="shared" si="5"/>
        <v>0</v>
      </c>
      <c r="J148" s="44">
        <f t="shared" si="6"/>
        <v>58080</v>
      </c>
      <c r="K148" s="52"/>
      <c r="L148" s="48"/>
      <c r="M148" s="48"/>
    </row>
    <row r="149" spans="2:13">
      <c r="B149" s="67"/>
      <c r="C149" s="111"/>
      <c r="D149" s="68"/>
      <c r="E149" s="78"/>
      <c r="F149" s="79"/>
      <c r="G149" s="80"/>
      <c r="H149" s="72"/>
      <c r="I149" s="43">
        <f t="shared" si="5"/>
        <v>0</v>
      </c>
      <c r="J149" s="44">
        <f t="shared" si="6"/>
        <v>58080</v>
      </c>
      <c r="K149" s="52"/>
      <c r="L149" s="48"/>
      <c r="M149" s="48"/>
    </row>
    <row r="150" spans="2:13">
      <c r="B150" s="67"/>
      <c r="C150" s="111"/>
      <c r="D150" s="68"/>
      <c r="E150" s="78"/>
      <c r="F150" s="79"/>
      <c r="G150" s="80"/>
      <c r="H150" s="72"/>
      <c r="I150" s="43">
        <f t="shared" si="5"/>
        <v>0</v>
      </c>
      <c r="J150" s="44">
        <f t="shared" si="6"/>
        <v>58080</v>
      </c>
      <c r="K150" s="52"/>
      <c r="L150" s="48"/>
      <c r="M150" s="48"/>
    </row>
    <row r="151" spans="2:13">
      <c r="B151" s="67"/>
      <c r="C151" s="111"/>
      <c r="D151" s="68"/>
      <c r="E151" s="78"/>
      <c r="F151" s="79"/>
      <c r="G151" s="80"/>
      <c r="H151" s="72"/>
      <c r="I151" s="43">
        <f t="shared" si="5"/>
        <v>0</v>
      </c>
      <c r="J151" s="44">
        <f t="shared" si="6"/>
        <v>58080</v>
      </c>
      <c r="K151" s="52"/>
      <c r="L151" s="48"/>
      <c r="M151" s="48"/>
    </row>
    <row r="152" spans="2:13">
      <c r="B152" s="67"/>
      <c r="C152" s="111"/>
      <c r="D152" s="68"/>
      <c r="E152" s="78"/>
      <c r="F152" s="79"/>
      <c r="G152" s="80"/>
      <c r="H152" s="72"/>
      <c r="I152" s="43">
        <f t="shared" si="5"/>
        <v>0</v>
      </c>
      <c r="J152" s="44">
        <f t="shared" si="6"/>
        <v>58080</v>
      </c>
      <c r="K152" s="52"/>
      <c r="L152" s="48"/>
      <c r="M152" s="48"/>
    </row>
    <row r="153" spans="2:13">
      <c r="B153" s="67"/>
      <c r="C153" s="111"/>
      <c r="D153" s="68"/>
      <c r="E153" s="78"/>
      <c r="F153" s="79"/>
      <c r="G153" s="80"/>
      <c r="H153" s="72"/>
      <c r="I153" s="43">
        <f t="shared" si="5"/>
        <v>0</v>
      </c>
      <c r="J153" s="44">
        <f t="shared" si="6"/>
        <v>58080</v>
      </c>
      <c r="K153" s="52"/>
      <c r="L153" s="48"/>
      <c r="M153" s="48"/>
    </row>
    <row r="154" spans="2:13">
      <c r="B154" s="67"/>
      <c r="C154" s="111"/>
      <c r="D154" s="68"/>
      <c r="E154" s="78"/>
      <c r="F154" s="79"/>
      <c r="G154" s="80"/>
      <c r="H154" s="72"/>
      <c r="I154" s="43">
        <f t="shared" si="5"/>
        <v>0</v>
      </c>
      <c r="J154" s="44">
        <f t="shared" si="6"/>
        <v>58080</v>
      </c>
      <c r="K154" s="52"/>
      <c r="L154" s="48"/>
      <c r="M154" s="48"/>
    </row>
    <row r="155" spans="2:13">
      <c r="B155" s="67"/>
      <c r="C155" s="111"/>
      <c r="D155" s="68"/>
      <c r="E155" s="78"/>
      <c r="F155" s="79"/>
      <c r="G155" s="80"/>
      <c r="H155" s="72"/>
      <c r="I155" s="43">
        <f t="shared" si="5"/>
        <v>0</v>
      </c>
      <c r="J155" s="44">
        <f t="shared" si="6"/>
        <v>58080</v>
      </c>
      <c r="K155" s="52"/>
      <c r="L155" s="48"/>
      <c r="M155" s="48"/>
    </row>
    <row r="156" spans="2:13">
      <c r="B156" s="67"/>
      <c r="C156" s="111"/>
      <c r="D156" s="68"/>
      <c r="E156" s="78"/>
      <c r="F156" s="79"/>
      <c r="G156" s="80"/>
      <c r="H156" s="72"/>
      <c r="I156" s="43">
        <f t="shared" si="5"/>
        <v>0</v>
      </c>
      <c r="J156" s="44">
        <f t="shared" si="6"/>
        <v>58080</v>
      </c>
      <c r="K156" s="52"/>
      <c r="L156" s="48"/>
      <c r="M156" s="48"/>
    </row>
    <row r="157" spans="2:13">
      <c r="B157" s="67"/>
      <c r="C157" s="111"/>
      <c r="D157" s="68"/>
      <c r="E157" s="78"/>
      <c r="F157" s="79"/>
      <c r="G157" s="80"/>
      <c r="H157" s="72"/>
      <c r="I157" s="43">
        <f t="shared" si="5"/>
        <v>0</v>
      </c>
      <c r="J157" s="44">
        <f t="shared" si="6"/>
        <v>58080</v>
      </c>
      <c r="K157" s="52"/>
      <c r="L157" s="48"/>
      <c r="M157" s="48"/>
    </row>
    <row r="158" spans="2:13">
      <c r="B158" s="67"/>
      <c r="C158" s="111"/>
      <c r="D158" s="68"/>
      <c r="E158" s="78"/>
      <c r="F158" s="79"/>
      <c r="G158" s="80"/>
      <c r="H158" s="72"/>
      <c r="I158" s="43">
        <f t="shared" si="5"/>
        <v>0</v>
      </c>
      <c r="J158" s="44">
        <f t="shared" si="6"/>
        <v>58080</v>
      </c>
      <c r="K158" s="52"/>
      <c r="L158" s="48"/>
      <c r="M158" s="48"/>
    </row>
    <row r="159" spans="2:13">
      <c r="B159" s="67"/>
      <c r="C159" s="111"/>
      <c r="D159" s="68"/>
      <c r="E159" s="78"/>
      <c r="F159" s="79"/>
      <c r="G159" s="80"/>
      <c r="H159" s="72"/>
      <c r="I159" s="43">
        <f t="shared" si="5"/>
        <v>0</v>
      </c>
      <c r="J159" s="44">
        <f t="shared" si="6"/>
        <v>58080</v>
      </c>
      <c r="K159" s="52"/>
      <c r="L159" s="48"/>
      <c r="M159" s="48"/>
    </row>
    <row r="160" spans="2:13">
      <c r="B160" s="67"/>
      <c r="C160" s="111"/>
      <c r="D160" s="68"/>
      <c r="E160" s="78"/>
      <c r="F160" s="79"/>
      <c r="G160" s="80"/>
      <c r="H160" s="72"/>
      <c r="I160" s="43">
        <f t="shared" si="5"/>
        <v>0</v>
      </c>
      <c r="J160" s="44">
        <f t="shared" si="6"/>
        <v>58080</v>
      </c>
      <c r="K160" s="52"/>
      <c r="L160" s="48"/>
      <c r="M160" s="48"/>
    </row>
    <row r="161" spans="2:13">
      <c r="B161" s="67"/>
      <c r="C161" s="111"/>
      <c r="D161" s="68"/>
      <c r="E161" s="78"/>
      <c r="F161" s="79"/>
      <c r="G161" s="80"/>
      <c r="H161" s="72"/>
      <c r="I161" s="43">
        <f t="shared" si="5"/>
        <v>0</v>
      </c>
      <c r="J161" s="44">
        <f t="shared" si="6"/>
        <v>58080</v>
      </c>
      <c r="K161" s="52"/>
      <c r="L161" s="48"/>
      <c r="M161" s="48"/>
    </row>
    <row r="162" spans="2:13">
      <c r="B162" s="67"/>
      <c r="C162" s="111"/>
      <c r="D162" s="68"/>
      <c r="E162" s="78"/>
      <c r="F162" s="79"/>
      <c r="G162" s="80"/>
      <c r="H162" s="72"/>
      <c r="I162" s="43">
        <f t="shared" si="5"/>
        <v>0</v>
      </c>
      <c r="J162" s="44">
        <f t="shared" si="6"/>
        <v>58080</v>
      </c>
      <c r="K162" s="52"/>
      <c r="L162" s="48"/>
      <c r="M162" s="48"/>
    </row>
    <row r="163" spans="2:13">
      <c r="B163" s="67"/>
      <c r="C163" s="111"/>
      <c r="D163" s="68"/>
      <c r="E163" s="78"/>
      <c r="F163" s="79"/>
      <c r="G163" s="80"/>
      <c r="H163" s="72"/>
      <c r="I163" s="43">
        <f t="shared" si="5"/>
        <v>0</v>
      </c>
      <c r="J163" s="44">
        <f t="shared" si="6"/>
        <v>58080</v>
      </c>
      <c r="K163" s="52"/>
      <c r="L163" s="48"/>
      <c r="M163" s="48"/>
    </row>
    <row r="164" spans="2:13">
      <c r="B164" s="67"/>
      <c r="C164" s="111"/>
      <c r="D164" s="68"/>
      <c r="E164" s="78"/>
      <c r="F164" s="79"/>
      <c r="G164" s="80"/>
      <c r="H164" s="72"/>
      <c r="I164" s="43">
        <f t="shared" si="5"/>
        <v>0</v>
      </c>
      <c r="J164" s="44">
        <f t="shared" si="6"/>
        <v>58080</v>
      </c>
      <c r="K164" s="52"/>
      <c r="L164" s="48"/>
      <c r="M164" s="48"/>
    </row>
    <row r="165" spans="2:13">
      <c r="B165" s="67"/>
      <c r="C165" s="111"/>
      <c r="D165" s="68"/>
      <c r="E165" s="78"/>
      <c r="F165" s="79"/>
      <c r="G165" s="80"/>
      <c r="H165" s="72"/>
      <c r="I165" s="43">
        <f t="shared" si="5"/>
        <v>0</v>
      </c>
      <c r="J165" s="44">
        <f t="shared" si="6"/>
        <v>58080</v>
      </c>
      <c r="K165" s="52"/>
      <c r="L165" s="48"/>
      <c r="M165" s="48"/>
    </row>
    <row r="166" spans="2:13">
      <c r="B166" s="67"/>
      <c r="C166" s="111"/>
      <c r="D166" s="68"/>
      <c r="E166" s="78"/>
      <c r="F166" s="79"/>
      <c r="G166" s="80"/>
      <c r="H166" s="72"/>
      <c r="I166" s="43">
        <f t="shared" si="5"/>
        <v>0</v>
      </c>
      <c r="J166" s="44">
        <f t="shared" si="6"/>
        <v>58080</v>
      </c>
      <c r="K166" s="52"/>
      <c r="L166" s="48"/>
      <c r="M166" s="48"/>
    </row>
    <row r="167" spans="2:13">
      <c r="B167" s="67"/>
      <c r="C167" s="111"/>
      <c r="D167" s="68"/>
      <c r="E167" s="78"/>
      <c r="F167" s="79"/>
      <c r="G167" s="80"/>
      <c r="H167" s="72"/>
      <c r="I167" s="43">
        <f t="shared" si="5"/>
        <v>0</v>
      </c>
      <c r="J167" s="44">
        <f t="shared" si="6"/>
        <v>58080</v>
      </c>
      <c r="K167" s="52"/>
      <c r="L167" s="48"/>
      <c r="M167" s="48"/>
    </row>
    <row r="168" spans="2:13">
      <c r="B168" s="67"/>
      <c r="C168" s="111"/>
      <c r="D168" s="68"/>
      <c r="E168" s="78"/>
      <c r="F168" s="79"/>
      <c r="G168" s="80"/>
      <c r="H168" s="72"/>
      <c r="I168" s="43">
        <f t="shared" si="5"/>
        <v>0</v>
      </c>
      <c r="J168" s="44">
        <f t="shared" si="6"/>
        <v>58080</v>
      </c>
      <c r="K168" s="52"/>
      <c r="L168" s="48"/>
      <c r="M168" s="48"/>
    </row>
    <row r="169" spans="2:13">
      <c r="B169" s="67"/>
      <c r="C169" s="111"/>
      <c r="D169" s="68"/>
      <c r="E169" s="78"/>
      <c r="F169" s="79"/>
      <c r="G169" s="80"/>
      <c r="H169" s="72"/>
      <c r="I169" s="43">
        <f t="shared" si="5"/>
        <v>0</v>
      </c>
      <c r="J169" s="44">
        <f t="shared" si="6"/>
        <v>58080</v>
      </c>
      <c r="K169" s="52"/>
      <c r="L169" s="48"/>
      <c r="M169" s="48"/>
    </row>
    <row r="170" spans="2:13">
      <c r="B170" s="67"/>
      <c r="C170" s="111"/>
      <c r="D170" s="68"/>
      <c r="E170" s="78"/>
      <c r="F170" s="79"/>
      <c r="G170" s="80"/>
      <c r="H170" s="72"/>
      <c r="I170" s="43">
        <f t="shared" si="5"/>
        <v>0</v>
      </c>
      <c r="J170" s="44">
        <f t="shared" si="6"/>
        <v>58080</v>
      </c>
      <c r="K170" s="52"/>
      <c r="L170" s="48"/>
      <c r="M170" s="48"/>
    </row>
    <row r="171" spans="2:13">
      <c r="B171" s="67"/>
      <c r="C171" s="111"/>
      <c r="D171" s="68"/>
      <c r="E171" s="78"/>
      <c r="F171" s="79"/>
      <c r="G171" s="80"/>
      <c r="H171" s="72"/>
      <c r="I171" s="43">
        <f t="shared" si="5"/>
        <v>0</v>
      </c>
      <c r="J171" s="44">
        <f t="shared" si="6"/>
        <v>58080</v>
      </c>
      <c r="K171" s="52"/>
      <c r="L171" s="48"/>
      <c r="M171" s="48"/>
    </row>
    <row r="172" spans="2:13">
      <c r="B172" s="67"/>
      <c r="C172" s="111"/>
      <c r="D172" s="68"/>
      <c r="E172" s="78"/>
      <c r="F172" s="79"/>
      <c r="G172" s="80"/>
      <c r="H172" s="72"/>
      <c r="I172" s="43">
        <f t="shared" si="5"/>
        <v>0</v>
      </c>
      <c r="J172" s="44">
        <f t="shared" si="6"/>
        <v>58080</v>
      </c>
      <c r="K172" s="52"/>
      <c r="L172" s="48"/>
      <c r="M172" s="48"/>
    </row>
    <row r="173" spans="2:13">
      <c r="B173" s="67"/>
      <c r="C173" s="111"/>
      <c r="D173" s="68"/>
      <c r="E173" s="78"/>
      <c r="F173" s="79"/>
      <c r="G173" s="80"/>
      <c r="H173" s="72"/>
      <c r="I173" s="43">
        <f t="shared" si="5"/>
        <v>0</v>
      </c>
      <c r="J173" s="44">
        <f t="shared" si="6"/>
        <v>58080</v>
      </c>
      <c r="K173" s="52"/>
      <c r="L173" s="48"/>
      <c r="M173" s="48"/>
    </row>
    <row r="174" spans="2:13">
      <c r="B174" s="67"/>
      <c r="C174" s="111"/>
      <c r="D174" s="68"/>
      <c r="E174" s="78"/>
      <c r="F174" s="79"/>
      <c r="G174" s="80"/>
      <c r="H174" s="72"/>
      <c r="I174" s="43">
        <f t="shared" si="5"/>
        <v>0</v>
      </c>
      <c r="J174" s="44">
        <f t="shared" si="6"/>
        <v>58080</v>
      </c>
      <c r="K174" s="52"/>
      <c r="L174" s="48"/>
      <c r="M174" s="48"/>
    </row>
    <row r="175" spans="2:13">
      <c r="B175" s="67"/>
      <c r="C175" s="111"/>
      <c r="D175" s="68"/>
      <c r="E175" s="78"/>
      <c r="F175" s="79"/>
      <c r="G175" s="80"/>
      <c r="H175" s="72"/>
      <c r="I175" s="43">
        <f t="shared" si="5"/>
        <v>0</v>
      </c>
      <c r="J175" s="44">
        <f t="shared" si="6"/>
        <v>58080</v>
      </c>
      <c r="K175" s="52"/>
      <c r="L175" s="48"/>
      <c r="M175" s="48"/>
    </row>
    <row r="176" spans="2:13">
      <c r="B176" s="67"/>
      <c r="C176" s="111"/>
      <c r="D176" s="68"/>
      <c r="E176" s="78"/>
      <c r="F176" s="79"/>
      <c r="G176" s="80"/>
      <c r="H176" s="72"/>
      <c r="I176" s="43">
        <f t="shared" si="5"/>
        <v>0</v>
      </c>
      <c r="J176" s="44">
        <f t="shared" si="6"/>
        <v>58080</v>
      </c>
      <c r="K176" s="52"/>
      <c r="L176" s="48"/>
      <c r="M176" s="48"/>
    </row>
    <row r="177" spans="2:13">
      <c r="B177" s="67"/>
      <c r="C177" s="111"/>
      <c r="D177" s="68"/>
      <c r="E177" s="78"/>
      <c r="F177" s="79"/>
      <c r="G177" s="80"/>
      <c r="H177" s="72"/>
      <c r="I177" s="43">
        <f t="shared" si="5"/>
        <v>0</v>
      </c>
      <c r="J177" s="44">
        <f t="shared" si="6"/>
        <v>58080</v>
      </c>
      <c r="K177" s="52"/>
      <c r="L177" s="48"/>
      <c r="M177" s="48"/>
    </row>
    <row r="178" spans="2:13">
      <c r="B178" s="67"/>
      <c r="C178" s="111"/>
      <c r="D178" s="68"/>
      <c r="E178" s="78"/>
      <c r="F178" s="79"/>
      <c r="G178" s="80"/>
      <c r="H178" s="72"/>
      <c r="I178" s="43">
        <f t="shared" si="5"/>
        <v>0</v>
      </c>
      <c r="J178" s="44">
        <f t="shared" si="6"/>
        <v>58080</v>
      </c>
      <c r="K178" s="52"/>
      <c r="L178" s="48"/>
      <c r="M178" s="48"/>
    </row>
    <row r="179" spans="2:13">
      <c r="B179" s="67"/>
      <c r="C179" s="111"/>
      <c r="D179" s="68"/>
      <c r="E179" s="78"/>
      <c r="F179" s="79"/>
      <c r="G179" s="80"/>
      <c r="H179" s="72"/>
      <c r="I179" s="43">
        <f t="shared" si="5"/>
        <v>0</v>
      </c>
      <c r="J179" s="44">
        <f t="shared" si="6"/>
        <v>58080</v>
      </c>
      <c r="K179" s="52"/>
      <c r="L179" s="48"/>
      <c r="M179" s="48"/>
    </row>
    <row r="180" spans="2:13">
      <c r="B180" s="67"/>
      <c r="C180" s="111"/>
      <c r="D180" s="68"/>
      <c r="E180" s="78"/>
      <c r="F180" s="79"/>
      <c r="G180" s="80"/>
      <c r="H180" s="72"/>
      <c r="I180" s="43">
        <f t="shared" si="5"/>
        <v>0</v>
      </c>
      <c r="J180" s="44">
        <f t="shared" si="6"/>
        <v>58080</v>
      </c>
      <c r="K180" s="52"/>
      <c r="L180" s="48"/>
      <c r="M180" s="48"/>
    </row>
    <row r="181" spans="2:13">
      <c r="B181" s="67"/>
      <c r="C181" s="111"/>
      <c r="D181" s="68"/>
      <c r="E181" s="78"/>
      <c r="F181" s="79"/>
      <c r="G181" s="80"/>
      <c r="H181" s="72"/>
      <c r="I181" s="43">
        <f t="shared" si="5"/>
        <v>0</v>
      </c>
      <c r="J181" s="44">
        <f t="shared" si="6"/>
        <v>58080</v>
      </c>
      <c r="K181" s="52"/>
      <c r="L181" s="48"/>
      <c r="M181" s="48"/>
    </row>
    <row r="182" spans="2:13">
      <c r="B182" s="67"/>
      <c r="C182" s="111"/>
      <c r="D182" s="68"/>
      <c r="E182" s="78"/>
      <c r="F182" s="79"/>
      <c r="G182" s="80"/>
      <c r="H182" s="72"/>
      <c r="I182" s="43">
        <f t="shared" si="5"/>
        <v>0</v>
      </c>
      <c r="J182" s="44">
        <f t="shared" si="6"/>
        <v>58080</v>
      </c>
      <c r="K182" s="52"/>
      <c r="L182" s="48"/>
      <c r="M182" s="48"/>
    </row>
    <row r="183" spans="2:13">
      <c r="B183" s="67"/>
      <c r="C183" s="111"/>
      <c r="D183" s="68"/>
      <c r="E183" s="78"/>
      <c r="F183" s="79"/>
      <c r="G183" s="80"/>
      <c r="H183" s="72"/>
      <c r="I183" s="43">
        <f t="shared" si="5"/>
        <v>0</v>
      </c>
      <c r="J183" s="44">
        <f t="shared" si="6"/>
        <v>58080</v>
      </c>
      <c r="K183" s="52"/>
      <c r="L183" s="48"/>
      <c r="M183" s="48"/>
    </row>
    <row r="184" spans="2:13">
      <c r="B184" s="67"/>
      <c r="C184" s="111"/>
      <c r="D184" s="68"/>
      <c r="E184" s="78"/>
      <c r="F184" s="79"/>
      <c r="G184" s="80"/>
      <c r="H184" s="72"/>
      <c r="I184" s="43">
        <f t="shared" si="5"/>
        <v>0</v>
      </c>
      <c r="J184" s="44">
        <f t="shared" si="6"/>
        <v>58080</v>
      </c>
      <c r="K184" s="52"/>
      <c r="L184" s="48"/>
      <c r="M184" s="48"/>
    </row>
    <row r="185" spans="2:13">
      <c r="B185" s="67"/>
      <c r="C185" s="111"/>
      <c r="D185" s="68"/>
      <c r="E185" s="78"/>
      <c r="F185" s="79"/>
      <c r="G185" s="80"/>
      <c r="H185" s="72"/>
      <c r="I185" s="43">
        <f t="shared" si="5"/>
        <v>0</v>
      </c>
      <c r="J185" s="44">
        <f t="shared" si="6"/>
        <v>58080</v>
      </c>
      <c r="K185" s="52"/>
      <c r="L185" s="48"/>
      <c r="M185" s="48"/>
    </row>
    <row r="186" spans="2:13">
      <c r="B186" s="67"/>
      <c r="C186" s="111"/>
      <c r="D186" s="68"/>
      <c r="E186" s="78"/>
      <c r="F186" s="79"/>
      <c r="G186" s="80"/>
      <c r="H186" s="72"/>
      <c r="I186" s="43">
        <f t="shared" si="5"/>
        <v>0</v>
      </c>
      <c r="J186" s="44">
        <f t="shared" si="6"/>
        <v>58080</v>
      </c>
      <c r="K186" s="52"/>
      <c r="L186" s="48"/>
      <c r="M186" s="48"/>
    </row>
    <row r="187" spans="2:13">
      <c r="B187" s="67"/>
      <c r="C187" s="111"/>
      <c r="D187" s="68"/>
      <c r="E187" s="78"/>
      <c r="F187" s="79"/>
      <c r="G187" s="80"/>
      <c r="H187" s="72"/>
      <c r="I187" s="43">
        <f t="shared" si="5"/>
        <v>0</v>
      </c>
      <c r="J187" s="44">
        <f t="shared" si="6"/>
        <v>58080</v>
      </c>
      <c r="K187" s="52"/>
      <c r="L187" s="48"/>
      <c r="M187" s="48"/>
    </row>
    <row r="188" spans="2:13">
      <c r="B188" s="67"/>
      <c r="C188" s="111"/>
      <c r="D188" s="68"/>
      <c r="E188" s="78"/>
      <c r="F188" s="79"/>
      <c r="G188" s="80"/>
      <c r="H188" s="72"/>
      <c r="I188" s="43">
        <f t="shared" si="5"/>
        <v>0</v>
      </c>
      <c r="J188" s="44">
        <f t="shared" si="6"/>
        <v>58080</v>
      </c>
      <c r="K188" s="52"/>
      <c r="L188" s="48"/>
      <c r="M188" s="48"/>
    </row>
    <row r="189" spans="2:13">
      <c r="B189" s="67"/>
      <c r="C189" s="111"/>
      <c r="D189" s="68"/>
      <c r="E189" s="78"/>
      <c r="F189" s="79"/>
      <c r="G189" s="80"/>
      <c r="H189" s="72"/>
      <c r="I189" s="43">
        <f t="shared" si="5"/>
        <v>0</v>
      </c>
      <c r="J189" s="44">
        <f t="shared" si="6"/>
        <v>58080</v>
      </c>
      <c r="K189" s="52"/>
      <c r="L189" s="48"/>
      <c r="M189" s="48"/>
    </row>
    <row r="190" spans="2:13">
      <c r="B190" s="67"/>
      <c r="C190" s="111"/>
      <c r="D190" s="68"/>
      <c r="E190" s="78"/>
      <c r="F190" s="79"/>
      <c r="G190" s="80"/>
      <c r="H190" s="72"/>
      <c r="I190" s="43">
        <f t="shared" si="5"/>
        <v>0</v>
      </c>
      <c r="J190" s="44">
        <f t="shared" si="6"/>
        <v>58080</v>
      </c>
      <c r="K190" s="52"/>
      <c r="L190" s="48"/>
      <c r="M190" s="48"/>
    </row>
    <row r="191" spans="2:13">
      <c r="B191" s="67"/>
      <c r="C191" s="111"/>
      <c r="D191" s="68"/>
      <c r="E191" s="78"/>
      <c r="F191" s="79"/>
      <c r="G191" s="80"/>
      <c r="H191" s="72"/>
      <c r="I191" s="43">
        <f t="shared" si="5"/>
        <v>0</v>
      </c>
      <c r="J191" s="44">
        <f t="shared" si="6"/>
        <v>58080</v>
      </c>
      <c r="K191" s="56"/>
      <c r="M191" s="48"/>
    </row>
    <row r="192" spans="2:13">
      <c r="B192" s="67"/>
      <c r="C192" s="111"/>
      <c r="D192" s="68"/>
      <c r="E192" s="78"/>
      <c r="F192" s="79"/>
      <c r="G192" s="80"/>
      <c r="H192" s="72"/>
      <c r="I192" s="43">
        <f t="shared" si="5"/>
        <v>0</v>
      </c>
      <c r="J192" s="44">
        <f t="shared" si="6"/>
        <v>58080</v>
      </c>
      <c r="K192" s="56"/>
      <c r="M192" s="48"/>
    </row>
    <row r="193" spans="2:13">
      <c r="B193" s="67"/>
      <c r="C193" s="111"/>
      <c r="D193" s="68"/>
      <c r="E193" s="78"/>
      <c r="F193" s="79"/>
      <c r="G193" s="80"/>
      <c r="H193" s="72"/>
      <c r="I193" s="43">
        <f t="shared" si="5"/>
        <v>0</v>
      </c>
      <c r="J193" s="44">
        <f t="shared" si="6"/>
        <v>58080</v>
      </c>
      <c r="K193" s="56"/>
      <c r="M193" s="48"/>
    </row>
    <row r="194" spans="2:13">
      <c r="B194" s="67"/>
      <c r="C194" s="111"/>
      <c r="D194" s="68"/>
      <c r="E194" s="78"/>
      <c r="F194" s="79"/>
      <c r="G194" s="80"/>
      <c r="H194" s="72"/>
      <c r="I194" s="43">
        <f t="shared" si="5"/>
        <v>0</v>
      </c>
      <c r="J194" s="44">
        <f t="shared" si="6"/>
        <v>58080</v>
      </c>
      <c r="K194" s="56"/>
      <c r="M194" s="48"/>
    </row>
    <row r="195" spans="2:13">
      <c r="B195" s="67"/>
      <c r="C195" s="111"/>
      <c r="D195" s="68"/>
      <c r="E195" s="78"/>
      <c r="F195" s="79"/>
      <c r="G195" s="80"/>
      <c r="H195" s="72"/>
      <c r="I195" s="43">
        <f t="shared" si="5"/>
        <v>0</v>
      </c>
      <c r="J195" s="44">
        <f t="shared" si="6"/>
        <v>58080</v>
      </c>
      <c r="K195" s="56"/>
      <c r="M195" s="48"/>
    </row>
    <row r="196" spans="2:13">
      <c r="B196" s="67"/>
      <c r="C196" s="111"/>
      <c r="D196" s="68"/>
      <c r="E196" s="78"/>
      <c r="F196" s="79"/>
      <c r="G196" s="80"/>
      <c r="H196" s="72"/>
      <c r="I196" s="43">
        <f t="shared" si="5"/>
        <v>0</v>
      </c>
      <c r="J196" s="44">
        <f t="shared" si="6"/>
        <v>58080</v>
      </c>
      <c r="K196" s="56"/>
      <c r="M196" s="48"/>
    </row>
    <row r="197" spans="2:13">
      <c r="B197" s="67"/>
      <c r="C197" s="111"/>
      <c r="D197" s="68"/>
      <c r="E197" s="78"/>
      <c r="F197" s="79"/>
      <c r="G197" s="80"/>
      <c r="H197" s="72"/>
      <c r="I197" s="43">
        <f t="shared" si="5"/>
        <v>0</v>
      </c>
      <c r="J197" s="44">
        <f t="shared" si="6"/>
        <v>58080</v>
      </c>
      <c r="K197" s="56"/>
      <c r="M197" s="48"/>
    </row>
    <row r="198" spans="2:13">
      <c r="B198" s="67"/>
      <c r="C198" s="111"/>
      <c r="D198" s="68"/>
      <c r="E198" s="78"/>
      <c r="F198" s="79"/>
      <c r="G198" s="80"/>
      <c r="H198" s="72"/>
      <c r="I198" s="43">
        <f t="shared" si="5"/>
        <v>0</v>
      </c>
      <c r="J198" s="44">
        <f t="shared" si="6"/>
        <v>58080</v>
      </c>
      <c r="K198" s="56"/>
      <c r="M198" s="48"/>
    </row>
    <row r="199" spans="2:13">
      <c r="B199" s="67"/>
      <c r="C199" s="111"/>
      <c r="D199" s="68"/>
      <c r="E199" s="78"/>
      <c r="F199" s="79"/>
      <c r="G199" s="80"/>
      <c r="H199" s="72"/>
      <c r="I199" s="43">
        <f t="shared" si="5"/>
        <v>0</v>
      </c>
      <c r="J199" s="44">
        <f t="shared" si="6"/>
        <v>58080</v>
      </c>
      <c r="K199" s="56"/>
      <c r="M199" s="48"/>
    </row>
    <row r="200" spans="2:13">
      <c r="B200" s="67"/>
      <c r="C200" s="111"/>
      <c r="D200" s="68"/>
      <c r="E200" s="78"/>
      <c r="F200" s="79"/>
      <c r="G200" s="80"/>
      <c r="H200" s="72"/>
      <c r="I200" s="43">
        <f t="shared" ref="I200:I217" si="7">I199+E200-G200</f>
        <v>0</v>
      </c>
      <c r="J200" s="44">
        <f t="shared" ref="J200:J217" si="8">J199+F200-H200</f>
        <v>58080</v>
      </c>
      <c r="K200" s="56"/>
      <c r="M200" s="48"/>
    </row>
    <row r="201" spans="2:13">
      <c r="B201" s="67"/>
      <c r="C201" s="111"/>
      <c r="D201" s="68"/>
      <c r="E201" s="78"/>
      <c r="F201" s="79"/>
      <c r="G201" s="80"/>
      <c r="H201" s="72"/>
      <c r="I201" s="43">
        <f t="shared" si="7"/>
        <v>0</v>
      </c>
      <c r="J201" s="44">
        <f t="shared" si="8"/>
        <v>58080</v>
      </c>
      <c r="K201" s="56"/>
      <c r="M201" s="48"/>
    </row>
    <row r="202" spans="2:13">
      <c r="B202" s="67"/>
      <c r="C202" s="111"/>
      <c r="D202" s="68"/>
      <c r="E202" s="78"/>
      <c r="F202" s="79"/>
      <c r="G202" s="80"/>
      <c r="H202" s="72"/>
      <c r="I202" s="43">
        <f t="shared" si="7"/>
        <v>0</v>
      </c>
      <c r="J202" s="44">
        <f t="shared" si="8"/>
        <v>58080</v>
      </c>
      <c r="K202" s="56"/>
      <c r="M202" s="48"/>
    </row>
    <row r="203" spans="2:13">
      <c r="B203" s="67"/>
      <c r="C203" s="111"/>
      <c r="D203" s="68"/>
      <c r="E203" s="78"/>
      <c r="F203" s="79"/>
      <c r="G203" s="80"/>
      <c r="H203" s="72"/>
      <c r="I203" s="43">
        <f t="shared" si="7"/>
        <v>0</v>
      </c>
      <c r="J203" s="44">
        <f t="shared" si="8"/>
        <v>58080</v>
      </c>
      <c r="K203" s="56"/>
      <c r="M203" s="48"/>
    </row>
    <row r="204" spans="2:13">
      <c r="B204" s="67"/>
      <c r="C204" s="111"/>
      <c r="D204" s="68"/>
      <c r="E204" s="78"/>
      <c r="F204" s="79"/>
      <c r="G204" s="80"/>
      <c r="H204" s="72"/>
      <c r="I204" s="43">
        <f t="shared" si="7"/>
        <v>0</v>
      </c>
      <c r="J204" s="44">
        <f t="shared" si="8"/>
        <v>58080</v>
      </c>
      <c r="K204" s="56"/>
      <c r="M204" s="48"/>
    </row>
    <row r="205" spans="2:13">
      <c r="B205" s="67"/>
      <c r="C205" s="111"/>
      <c r="D205" s="68"/>
      <c r="E205" s="78"/>
      <c r="F205" s="79"/>
      <c r="G205" s="80"/>
      <c r="H205" s="72"/>
      <c r="I205" s="43">
        <f t="shared" si="7"/>
        <v>0</v>
      </c>
      <c r="J205" s="44">
        <f t="shared" si="8"/>
        <v>58080</v>
      </c>
      <c r="K205" s="56"/>
      <c r="M205" s="48"/>
    </row>
    <row r="206" spans="2:13">
      <c r="B206" s="67"/>
      <c r="C206" s="111"/>
      <c r="D206" s="68"/>
      <c r="E206" s="78"/>
      <c r="F206" s="79"/>
      <c r="G206" s="80"/>
      <c r="H206" s="72"/>
      <c r="I206" s="43">
        <f t="shared" si="7"/>
        <v>0</v>
      </c>
      <c r="J206" s="44">
        <f t="shared" si="8"/>
        <v>58080</v>
      </c>
      <c r="K206" s="56"/>
      <c r="M206" s="48"/>
    </row>
    <row r="207" spans="2:13">
      <c r="B207" s="67"/>
      <c r="C207" s="111"/>
      <c r="D207" s="68"/>
      <c r="E207" s="78"/>
      <c r="F207" s="79"/>
      <c r="G207" s="80"/>
      <c r="H207" s="72"/>
      <c r="I207" s="43">
        <f t="shared" si="7"/>
        <v>0</v>
      </c>
      <c r="J207" s="44">
        <f t="shared" si="8"/>
        <v>58080</v>
      </c>
      <c r="K207" s="56"/>
      <c r="M207" s="48"/>
    </row>
    <row r="208" spans="2:13">
      <c r="B208" s="67"/>
      <c r="C208" s="111"/>
      <c r="D208" s="68"/>
      <c r="E208" s="78"/>
      <c r="F208" s="79"/>
      <c r="G208" s="80"/>
      <c r="H208" s="72"/>
      <c r="I208" s="43">
        <f t="shared" si="7"/>
        <v>0</v>
      </c>
      <c r="J208" s="44">
        <f t="shared" si="8"/>
        <v>58080</v>
      </c>
      <c r="K208" s="56"/>
      <c r="M208" s="48"/>
    </row>
    <row r="209" spans="2:13">
      <c r="B209" s="67"/>
      <c r="C209" s="111"/>
      <c r="D209" s="68"/>
      <c r="E209" s="78"/>
      <c r="F209" s="79"/>
      <c r="G209" s="80"/>
      <c r="H209" s="72"/>
      <c r="I209" s="43">
        <f t="shared" si="7"/>
        <v>0</v>
      </c>
      <c r="J209" s="44">
        <f t="shared" si="8"/>
        <v>58080</v>
      </c>
      <c r="K209" s="56"/>
      <c r="M209" s="48"/>
    </row>
    <row r="210" spans="2:13">
      <c r="B210" s="67"/>
      <c r="C210" s="111"/>
      <c r="D210" s="68"/>
      <c r="E210" s="78"/>
      <c r="F210" s="79"/>
      <c r="G210" s="80"/>
      <c r="H210" s="72"/>
      <c r="I210" s="43">
        <f t="shared" si="7"/>
        <v>0</v>
      </c>
      <c r="J210" s="44">
        <f t="shared" si="8"/>
        <v>58080</v>
      </c>
      <c r="K210" s="56"/>
      <c r="M210" s="48"/>
    </row>
    <row r="211" spans="2:13">
      <c r="B211" s="67"/>
      <c r="C211" s="111"/>
      <c r="D211" s="68"/>
      <c r="E211" s="78"/>
      <c r="F211" s="79"/>
      <c r="G211" s="80"/>
      <c r="H211" s="72"/>
      <c r="I211" s="43">
        <f t="shared" si="7"/>
        <v>0</v>
      </c>
      <c r="J211" s="44">
        <f t="shared" si="8"/>
        <v>58080</v>
      </c>
      <c r="K211" s="56"/>
      <c r="M211" s="48"/>
    </row>
    <row r="212" spans="2:13">
      <c r="B212" s="67"/>
      <c r="C212" s="111"/>
      <c r="D212" s="68"/>
      <c r="E212" s="78"/>
      <c r="F212" s="79"/>
      <c r="G212" s="80"/>
      <c r="H212" s="72"/>
      <c r="I212" s="43">
        <f t="shared" si="7"/>
        <v>0</v>
      </c>
      <c r="J212" s="44">
        <f t="shared" si="8"/>
        <v>58080</v>
      </c>
      <c r="K212" s="56"/>
      <c r="M212" s="48"/>
    </row>
    <row r="213" spans="2:13">
      <c r="B213" s="67"/>
      <c r="C213" s="111"/>
      <c r="D213" s="68"/>
      <c r="E213" s="78"/>
      <c r="F213" s="79"/>
      <c r="G213" s="80"/>
      <c r="H213" s="72"/>
      <c r="I213" s="43">
        <f t="shared" si="7"/>
        <v>0</v>
      </c>
      <c r="J213" s="44">
        <f t="shared" si="8"/>
        <v>58080</v>
      </c>
      <c r="K213" s="56"/>
      <c r="M213" s="48"/>
    </row>
    <row r="214" spans="2:13">
      <c r="B214" s="67"/>
      <c r="C214" s="111"/>
      <c r="D214" s="68"/>
      <c r="E214" s="78"/>
      <c r="F214" s="79"/>
      <c r="G214" s="80"/>
      <c r="H214" s="72"/>
      <c r="I214" s="43">
        <f t="shared" si="7"/>
        <v>0</v>
      </c>
      <c r="J214" s="44">
        <f t="shared" si="8"/>
        <v>58080</v>
      </c>
    </row>
    <row r="215" spans="2:13">
      <c r="B215" s="67"/>
      <c r="C215" s="111"/>
      <c r="D215" s="68"/>
      <c r="E215" s="78"/>
      <c r="F215" s="79"/>
      <c r="G215" s="80"/>
      <c r="H215" s="72"/>
      <c r="I215" s="43">
        <f t="shared" si="7"/>
        <v>0</v>
      </c>
      <c r="J215" s="44">
        <f t="shared" si="8"/>
        <v>58080</v>
      </c>
    </row>
    <row r="216" spans="2:13">
      <c r="B216" s="67"/>
      <c r="C216" s="111"/>
      <c r="D216" s="68"/>
      <c r="E216" s="78"/>
      <c r="F216" s="79"/>
      <c r="G216" s="80"/>
      <c r="H216" s="72"/>
      <c r="I216" s="43">
        <f t="shared" si="7"/>
        <v>0</v>
      </c>
      <c r="J216" s="44">
        <f t="shared" si="8"/>
        <v>58080</v>
      </c>
    </row>
    <row r="217" spans="2:13">
      <c r="B217" s="57" t="s">
        <v>18</v>
      </c>
      <c r="C217" s="93"/>
      <c r="D217" s="58"/>
      <c r="E217" s="59"/>
      <c r="F217" s="60"/>
      <c r="G217" s="61"/>
      <c r="H217" s="62"/>
      <c r="I217" s="43">
        <f t="shared" si="7"/>
        <v>0</v>
      </c>
      <c r="J217" s="44">
        <f t="shared" si="8"/>
        <v>58080</v>
      </c>
    </row>
    <row r="218" spans="2:13">
      <c r="F218" s="63"/>
      <c r="J218" s="64"/>
    </row>
    <row r="219" spans="2:13">
      <c r="D219" s="28"/>
      <c r="F219" s="65"/>
    </row>
    <row r="221" spans="2:13">
      <c r="F221" s="65"/>
    </row>
    <row r="222" spans="2:13">
      <c r="F222" s="65"/>
    </row>
  </sheetData>
  <sheetProtection autoFilter="0"/>
  <autoFilter ref="A4:N217"/>
  <mergeCells count="3">
    <mergeCell ref="E3:F3"/>
    <mergeCell ref="G3:H3"/>
    <mergeCell ref="I3:J3"/>
  </mergeCells>
  <phoneticPr fontId="22" type="noConversion"/>
  <conditionalFormatting sqref="C5:C216">
    <cfRule type="expression" dxfId="10" priority="10">
      <formula>$C5="journalier salaire"</formula>
    </cfRule>
    <cfRule type="expression" dxfId="9" priority="9">
      <formula>$C5="Frais medical"</formula>
    </cfRule>
    <cfRule type="expression" dxfId="8" priority="8">
      <formula>$C5="staff prime"</formula>
    </cfRule>
    <cfRule type="expression" dxfId="7" priority="7">
      <formula>$C5="staff Avance"</formula>
    </cfRule>
    <cfRule type="expression" dxfId="6" priority="6">
      <formula>$C5="staff salaire"</formula>
    </cfRule>
    <cfRule type="expression" dxfId="5" priority="5">
      <formula>OR($C5="Jardin",$C5="Ecologie")</formula>
    </cfRule>
    <cfRule type="expression" dxfId="4" priority="4">
      <formula>OR($C5="Tec",$C5="Entretien")</formula>
    </cfRule>
    <cfRule type="expression" dxfId="3" priority="3">
      <formula>$C5="cuisine"</formula>
    </cfRule>
    <cfRule type="expression" dxfId="2" priority="2">
      <formula>$C5="divers"</formula>
    </cfRule>
    <cfRule type="expression" dxfId="1" priority="1">
      <formula>OR($C5="Client",$C5="Excursion")</formula>
    </cfRule>
  </conditionalFormatting>
  <dataValidations count="1">
    <dataValidation type="list" allowBlank="1" showInputMessage="1" showErrorMessage="1" sqref="C5:C6">
      <formula1>code</formula1>
    </dataValidation>
  </dataValidations>
  <pageMargins left="0" right="0" top="0" bottom="0" header="0.30000000000000004" footer="0.30000000000000004"/>
  <pageSetup paperSize="9" orientation="portrait" verticalDpi="0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theme="5" tint="-0.249977111117893"/>
  </sheetPr>
  <dimension ref="A1:K23"/>
  <sheetViews>
    <sheetView workbookViewId="0">
      <selection activeCell="B12" sqref="B12"/>
    </sheetView>
  </sheetViews>
  <sheetFormatPr baseColWidth="10" defaultColWidth="9.140625" defaultRowHeight="15"/>
  <cols>
    <col min="1" max="1" width="13.28515625" bestFit="1" customWidth="1"/>
    <col min="2" max="2" width="29.85546875" bestFit="1" customWidth="1"/>
    <col min="3" max="3" width="16.28515625" style="1" bestFit="1" customWidth="1"/>
    <col min="5" max="5" width="10.42578125" bestFit="1" customWidth="1"/>
    <col min="6" max="6" width="14.28515625" bestFit="1" customWidth="1"/>
    <col min="7" max="7" width="13.85546875" style="1" bestFit="1" customWidth="1"/>
    <col min="9" max="9" width="22.42578125" bestFit="1" customWidth="1"/>
    <col min="11" max="11" width="16.28515625" style="1" bestFit="1" customWidth="1"/>
  </cols>
  <sheetData>
    <row r="1" spans="1:11">
      <c r="B1" t="s">
        <v>27</v>
      </c>
    </row>
    <row r="2" spans="1:11" ht="15.75" thickBot="1"/>
    <row r="3" spans="1:11" s="10" customFormat="1" ht="15.75">
      <c r="A3" s="13" t="s">
        <v>16</v>
      </c>
      <c r="B3" s="14" t="s">
        <v>24</v>
      </c>
      <c r="C3" s="15"/>
      <c r="E3" s="12" t="s">
        <v>26</v>
      </c>
      <c r="F3" s="12" t="s">
        <v>24</v>
      </c>
      <c r="G3" s="11"/>
      <c r="I3" s="12" t="s">
        <v>25</v>
      </c>
      <c r="J3" s="12" t="s">
        <v>28</v>
      </c>
      <c r="K3" s="11"/>
    </row>
    <row r="4" spans="1:11" s="7" customFormat="1" ht="15.75">
      <c r="A4" s="16">
        <v>10000</v>
      </c>
      <c r="B4" s="9"/>
      <c r="C4" s="17">
        <f t="shared" ref="C4:C16" si="0">+A4*B4</f>
        <v>0</v>
      </c>
      <c r="E4" s="9">
        <v>1000</v>
      </c>
      <c r="F4" s="9"/>
      <c r="G4" s="8">
        <f t="shared" ref="G4:G16" si="1">+E4*F4</f>
        <v>0</v>
      </c>
      <c r="H4" s="7">
        <v>1</v>
      </c>
      <c r="I4" s="9"/>
      <c r="J4" s="9"/>
      <c r="K4" s="8">
        <f>I4</f>
        <v>0</v>
      </c>
    </row>
    <row r="5" spans="1:11" s="7" customFormat="1" ht="15.75">
      <c r="A5" s="16">
        <v>5000</v>
      </c>
      <c r="B5" s="9"/>
      <c r="C5" s="17">
        <f t="shared" si="0"/>
        <v>0</v>
      </c>
      <c r="E5" s="9">
        <v>500</v>
      </c>
      <c r="F5" s="9"/>
      <c r="G5" s="8">
        <f t="shared" si="1"/>
        <v>0</v>
      </c>
      <c r="H5" s="7">
        <f>H4+1</f>
        <v>2</v>
      </c>
      <c r="I5" s="9"/>
      <c r="J5" s="9"/>
      <c r="K5" s="8">
        <f t="shared" ref="K5:K16" si="2">I5</f>
        <v>0</v>
      </c>
    </row>
    <row r="6" spans="1:11" s="7" customFormat="1" ht="15.75">
      <c r="A6" s="16">
        <v>2000</v>
      </c>
      <c r="B6" s="9"/>
      <c r="C6" s="17">
        <f t="shared" si="0"/>
        <v>0</v>
      </c>
      <c r="E6" s="9">
        <v>200</v>
      </c>
      <c r="F6" s="9"/>
      <c r="G6" s="8">
        <f t="shared" si="1"/>
        <v>0</v>
      </c>
      <c r="H6" s="7">
        <f t="shared" ref="H6:H16" si="3">H5+1</f>
        <v>3</v>
      </c>
      <c r="I6" s="9"/>
      <c r="J6" s="9"/>
      <c r="K6" s="8">
        <f t="shared" si="2"/>
        <v>0</v>
      </c>
    </row>
    <row r="7" spans="1:11" s="7" customFormat="1" ht="15.75">
      <c r="A7" s="16">
        <v>1000</v>
      </c>
      <c r="B7" s="9">
        <v>4</v>
      </c>
      <c r="C7" s="17">
        <f t="shared" si="0"/>
        <v>4000</v>
      </c>
      <c r="E7" s="9">
        <v>100</v>
      </c>
      <c r="F7" s="9"/>
      <c r="G7" s="8">
        <f t="shared" si="1"/>
        <v>0</v>
      </c>
      <c r="H7" s="7">
        <f t="shared" si="3"/>
        <v>4</v>
      </c>
      <c r="I7" s="9"/>
      <c r="J7" s="9"/>
      <c r="K7" s="8">
        <f t="shared" si="2"/>
        <v>0</v>
      </c>
    </row>
    <row r="8" spans="1:11" s="7" customFormat="1" ht="15.75">
      <c r="A8" s="16">
        <v>500</v>
      </c>
      <c r="B8" s="9"/>
      <c r="C8" s="17">
        <f t="shared" si="0"/>
        <v>0</v>
      </c>
      <c r="E8" s="9">
        <v>50</v>
      </c>
      <c r="F8" s="9"/>
      <c r="G8" s="8">
        <f t="shared" si="1"/>
        <v>0</v>
      </c>
      <c r="H8" s="7">
        <f t="shared" si="3"/>
        <v>5</v>
      </c>
      <c r="I8" s="9"/>
      <c r="J8" s="9"/>
      <c r="K8" s="8">
        <f t="shared" si="2"/>
        <v>0</v>
      </c>
    </row>
    <row r="9" spans="1:11" s="7" customFormat="1" ht="15.75">
      <c r="A9" s="16">
        <v>200</v>
      </c>
      <c r="B9" s="9">
        <v>30</v>
      </c>
      <c r="C9" s="17">
        <f t="shared" si="0"/>
        <v>6000</v>
      </c>
      <c r="E9" s="9">
        <v>20</v>
      </c>
      <c r="F9" s="9"/>
      <c r="G9" s="8">
        <f t="shared" si="1"/>
        <v>0</v>
      </c>
      <c r="H9" s="7">
        <f t="shared" si="3"/>
        <v>6</v>
      </c>
      <c r="I9" s="9"/>
      <c r="J9" s="9"/>
      <c r="K9" s="8">
        <f t="shared" si="2"/>
        <v>0</v>
      </c>
    </row>
    <row r="10" spans="1:11" s="7" customFormat="1" ht="15.75">
      <c r="A10" s="16">
        <v>100</v>
      </c>
      <c r="B10" s="9">
        <v>102</v>
      </c>
      <c r="C10" s="17">
        <f t="shared" si="0"/>
        <v>10200</v>
      </c>
      <c r="E10" s="9">
        <v>10</v>
      </c>
      <c r="F10" s="9"/>
      <c r="G10" s="8">
        <f t="shared" si="1"/>
        <v>0</v>
      </c>
      <c r="H10" s="7">
        <f t="shared" si="3"/>
        <v>7</v>
      </c>
      <c r="I10" s="9"/>
      <c r="J10" s="9"/>
      <c r="K10" s="8">
        <f t="shared" si="2"/>
        <v>0</v>
      </c>
    </row>
    <row r="11" spans="1:11" s="7" customFormat="1" ht="15.75">
      <c r="A11" s="16">
        <v>50</v>
      </c>
      <c r="B11" s="9"/>
      <c r="C11" s="17">
        <f t="shared" si="0"/>
        <v>0</v>
      </c>
      <c r="E11" s="9">
        <v>5</v>
      </c>
      <c r="F11" s="9"/>
      <c r="G11" s="8">
        <f t="shared" si="1"/>
        <v>0</v>
      </c>
      <c r="H11" s="7">
        <f t="shared" si="3"/>
        <v>8</v>
      </c>
      <c r="I11" s="9"/>
      <c r="J11" s="9"/>
      <c r="K11" s="8">
        <f t="shared" si="2"/>
        <v>0</v>
      </c>
    </row>
    <row r="12" spans="1:11" s="7" customFormat="1" ht="15.75">
      <c r="A12" s="16">
        <v>20</v>
      </c>
      <c r="B12" s="9"/>
      <c r="C12" s="17">
        <f t="shared" si="0"/>
        <v>0</v>
      </c>
      <c r="E12" s="9">
        <v>2</v>
      </c>
      <c r="F12" s="9"/>
      <c r="G12" s="8">
        <f t="shared" si="1"/>
        <v>0</v>
      </c>
      <c r="H12" s="7">
        <f t="shared" si="3"/>
        <v>9</v>
      </c>
      <c r="I12" s="9"/>
      <c r="J12" s="9"/>
      <c r="K12" s="8">
        <f t="shared" si="2"/>
        <v>0</v>
      </c>
    </row>
    <row r="13" spans="1:11" s="7" customFormat="1" ht="15.75">
      <c r="A13" s="16">
        <v>10</v>
      </c>
      <c r="B13" s="9"/>
      <c r="C13" s="17">
        <f t="shared" si="0"/>
        <v>0</v>
      </c>
      <c r="E13" s="9">
        <v>1</v>
      </c>
      <c r="F13" s="9"/>
      <c r="G13" s="8">
        <f t="shared" si="1"/>
        <v>0</v>
      </c>
      <c r="H13" s="7">
        <f t="shared" si="3"/>
        <v>10</v>
      </c>
      <c r="I13" s="9"/>
      <c r="J13" s="9"/>
      <c r="K13" s="8">
        <f t="shared" si="2"/>
        <v>0</v>
      </c>
    </row>
    <row r="14" spans="1:11" s="7" customFormat="1" ht="15.75">
      <c r="A14" s="16">
        <v>5</v>
      </c>
      <c r="B14" s="9"/>
      <c r="C14" s="17">
        <f t="shared" si="0"/>
        <v>0</v>
      </c>
      <c r="E14" s="9"/>
      <c r="F14" s="9"/>
      <c r="G14" s="8">
        <f t="shared" si="1"/>
        <v>0</v>
      </c>
      <c r="H14" s="7">
        <f t="shared" si="3"/>
        <v>11</v>
      </c>
      <c r="I14" s="9"/>
      <c r="J14" s="9"/>
      <c r="K14" s="8">
        <f t="shared" si="2"/>
        <v>0</v>
      </c>
    </row>
    <row r="15" spans="1:11" s="7" customFormat="1" ht="15.75">
      <c r="A15" s="16">
        <v>2</v>
      </c>
      <c r="B15" s="9"/>
      <c r="C15" s="17">
        <f t="shared" si="0"/>
        <v>0</v>
      </c>
      <c r="E15" s="9"/>
      <c r="F15" s="9"/>
      <c r="G15" s="8">
        <f t="shared" si="1"/>
        <v>0</v>
      </c>
      <c r="H15" s="7">
        <f t="shared" si="3"/>
        <v>12</v>
      </c>
      <c r="I15" s="9"/>
      <c r="J15" s="9"/>
      <c r="K15" s="8">
        <f t="shared" si="2"/>
        <v>0</v>
      </c>
    </row>
    <row r="16" spans="1:11" s="7" customFormat="1" ht="16.5" thickBot="1">
      <c r="A16" s="18">
        <v>1</v>
      </c>
      <c r="B16" s="19"/>
      <c r="C16" s="20">
        <f t="shared" si="0"/>
        <v>0</v>
      </c>
      <c r="E16" s="9"/>
      <c r="F16" s="9"/>
      <c r="G16" s="8">
        <f t="shared" si="1"/>
        <v>0</v>
      </c>
      <c r="H16" s="7">
        <f t="shared" si="3"/>
        <v>13</v>
      </c>
      <c r="I16" s="9"/>
      <c r="J16" s="9"/>
      <c r="K16" s="8">
        <f t="shared" si="2"/>
        <v>0</v>
      </c>
    </row>
    <row r="17" spans="1:11" ht="15.75" thickBot="1">
      <c r="A17" s="21" t="s">
        <v>23</v>
      </c>
      <c r="B17" s="23"/>
      <c r="C17" s="22">
        <f>SUM(C4:C16)</f>
        <v>20200</v>
      </c>
      <c r="E17" s="6" t="s">
        <v>23</v>
      </c>
      <c r="F17" s="6"/>
      <c r="G17" s="5">
        <f>SUM(G4:G16)</f>
        <v>0</v>
      </c>
      <c r="I17" s="6" t="s">
        <v>23</v>
      </c>
      <c r="J17" s="24"/>
      <c r="K17" s="5">
        <f>SUM(K4:K16)</f>
        <v>0</v>
      </c>
    </row>
    <row r="18" spans="1:11">
      <c r="F18" t="s">
        <v>22</v>
      </c>
      <c r="G18" s="25">
        <f>G17*2700</f>
        <v>0</v>
      </c>
    </row>
    <row r="20" spans="1:11" ht="15.75" thickBot="1">
      <c r="A20" t="s">
        <v>29</v>
      </c>
      <c r="B20" t="s">
        <v>30</v>
      </c>
      <c r="C20" s="1">
        <f>'MARS 2014'!A9+'MARS 2014'!J217</f>
        <v>58080</v>
      </c>
    </row>
    <row r="21" spans="1:11" ht="15.75" thickBot="1">
      <c r="A21" s="4" t="s">
        <v>21</v>
      </c>
      <c r="B21" s="4" t="s">
        <v>20</v>
      </c>
      <c r="C21" s="3">
        <f>C17</f>
        <v>20200</v>
      </c>
    </row>
    <row r="22" spans="1:11" ht="15.75" thickBot="1"/>
    <row r="23" spans="1:11" ht="15.75" thickBot="1">
      <c r="B23" s="2" t="s">
        <v>19</v>
      </c>
      <c r="C23" s="26">
        <f>+C21-C20</f>
        <v>-37880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3:C17"/>
  <sheetViews>
    <sheetView workbookViewId="0">
      <selection activeCell="A3" sqref="A3:A17"/>
    </sheetView>
  </sheetViews>
  <sheetFormatPr baseColWidth="10" defaultRowHeight="15"/>
  <cols>
    <col min="1" max="1" width="21.7109375" customWidth="1"/>
    <col min="2" max="2" width="14.7109375" customWidth="1"/>
    <col min="3" max="3" width="32.28515625" customWidth="1"/>
  </cols>
  <sheetData>
    <row r="3" spans="1:3" ht="15.75">
      <c r="A3" s="94" t="s">
        <v>0</v>
      </c>
      <c r="B3" s="103"/>
      <c r="C3">
        <v>1</v>
      </c>
    </row>
    <row r="4" spans="1:3" ht="15.75">
      <c r="A4" s="101" t="s">
        <v>4</v>
      </c>
      <c r="B4" s="103"/>
      <c r="C4">
        <v>2</v>
      </c>
    </row>
    <row r="5" spans="1:3" ht="15.75">
      <c r="A5" s="92" t="s">
        <v>1</v>
      </c>
      <c r="B5" s="92"/>
      <c r="C5">
        <v>3</v>
      </c>
    </row>
    <row r="6" spans="1:3" ht="15.75">
      <c r="A6" s="92" t="s">
        <v>5</v>
      </c>
      <c r="B6" s="92"/>
    </row>
    <row r="7" spans="1:3" ht="15.75">
      <c r="A7" s="95" t="s">
        <v>36</v>
      </c>
      <c r="B7" s="95"/>
    </row>
    <row r="8" spans="1:3" ht="15.75">
      <c r="A8" s="90" t="s">
        <v>6</v>
      </c>
      <c r="B8" s="90"/>
    </row>
    <row r="9" spans="1:3" ht="15.75">
      <c r="A9" s="96" t="s">
        <v>2</v>
      </c>
      <c r="B9" s="96"/>
    </row>
    <row r="10" spans="1:3" ht="15.75">
      <c r="A10" s="96" t="s">
        <v>7</v>
      </c>
      <c r="B10" s="96"/>
    </row>
    <row r="11" spans="1:3" ht="15.75">
      <c r="A11" s="97" t="s">
        <v>3</v>
      </c>
      <c r="B11" s="97"/>
    </row>
    <row r="12" spans="1:3" ht="15.75">
      <c r="A12" s="91" t="s">
        <v>8</v>
      </c>
      <c r="B12" s="97"/>
    </row>
    <row r="13" spans="1:3" ht="15.75">
      <c r="A13" s="98" t="s">
        <v>31</v>
      </c>
      <c r="B13" s="98"/>
    </row>
    <row r="14" spans="1:3" ht="18.75">
      <c r="A14" s="102" t="s">
        <v>32</v>
      </c>
      <c r="B14" s="102"/>
    </row>
    <row r="15" spans="1:3" ht="18.75">
      <c r="A15" s="99" t="s">
        <v>33</v>
      </c>
      <c r="B15" s="99"/>
    </row>
    <row r="16" spans="1:3" ht="18.75">
      <c r="A16" s="85" t="s">
        <v>34</v>
      </c>
      <c r="B16" s="85"/>
    </row>
    <row r="17" spans="1:2" ht="18.75">
      <c r="A17" s="100" t="s">
        <v>35</v>
      </c>
      <c r="B17" s="10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MARS 2014</vt:lpstr>
      <vt:lpstr>Billetage</vt:lpstr>
      <vt:lpstr>CODE</vt:lpstr>
      <vt:lpstr>code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Lodge</dc:creator>
  <cp:lastModifiedBy>dlegrand</cp:lastModifiedBy>
  <cp:lastPrinted>2014-03-15T05:48:27Z</cp:lastPrinted>
  <dcterms:created xsi:type="dcterms:W3CDTF">2012-01-05T06:25:09Z</dcterms:created>
  <dcterms:modified xsi:type="dcterms:W3CDTF">2014-03-18T10:22:55Z</dcterms:modified>
</cp:coreProperties>
</file>