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9405" activeTab="1"/>
  </bookViews>
  <sheets>
    <sheet name="Feuil1" sheetId="1" r:id="rId1"/>
    <sheet name="feuille référence (2)" sheetId="3" r:id="rId2"/>
  </sheets>
  <calcPr calcId="125725" calcMode="manual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Y110" i="3"/>
  <c r="Y111"/>
  <c r="Y112"/>
  <c r="Y113"/>
  <c r="Y50"/>
  <c r="Y51"/>
  <c r="Y52"/>
  <c r="Y53"/>
  <c r="Y20"/>
  <c r="Y21"/>
  <c r="Y22"/>
  <c r="Y23"/>
  <c r="Y83"/>
  <c r="Y82"/>
  <c r="Y80"/>
  <c r="Y81"/>
  <c r="Q4" l="1"/>
  <c r="R4"/>
  <c r="A5"/>
  <c r="G5"/>
  <c r="Q5"/>
  <c r="V6" s="1"/>
  <c r="R5"/>
  <c r="Y5"/>
  <c r="Z5"/>
  <c r="AA5"/>
  <c r="AB5"/>
  <c r="A6"/>
  <c r="G6"/>
  <c r="Q6"/>
  <c r="R6"/>
  <c r="Y6"/>
  <c r="Z6"/>
  <c r="AA6"/>
  <c r="A7"/>
  <c r="G7"/>
  <c r="Q7"/>
  <c r="X8" s="1"/>
  <c r="R7"/>
  <c r="V7"/>
  <c r="Y7"/>
  <c r="Z7"/>
  <c r="AA7"/>
  <c r="A8"/>
  <c r="G8"/>
  <c r="Q8"/>
  <c r="V5" s="1"/>
  <c r="R8"/>
  <c r="V8"/>
  <c r="W8"/>
  <c r="Y8"/>
  <c r="Z8"/>
  <c r="AA8"/>
  <c r="A9"/>
  <c r="G9"/>
  <c r="Q9"/>
  <c r="R9"/>
  <c r="A10"/>
  <c r="G10"/>
  <c r="Q10"/>
  <c r="R10"/>
  <c r="A11"/>
  <c r="G11"/>
  <c r="Q11"/>
  <c r="R11"/>
  <c r="A12"/>
  <c r="G12"/>
  <c r="Q12"/>
  <c r="R12"/>
  <c r="A13"/>
  <c r="G13"/>
  <c r="Q13"/>
  <c r="AB7" s="1"/>
  <c r="AC7" s="1"/>
  <c r="R13"/>
  <c r="AB6" s="1"/>
  <c r="AC6" s="1"/>
  <c r="A14"/>
  <c r="G14"/>
  <c r="Q14"/>
  <c r="R14"/>
  <c r="AB8" s="1"/>
  <c r="AC8" s="1"/>
  <c r="A15"/>
  <c r="G15"/>
  <c r="Q15"/>
  <c r="R15"/>
  <c r="A16"/>
  <c r="G16"/>
  <c r="Q19"/>
  <c r="AB20" s="1"/>
  <c r="R19"/>
  <c r="Q20"/>
  <c r="V21" s="1"/>
  <c r="R20"/>
  <c r="X20"/>
  <c r="Z20"/>
  <c r="AA20" s="1"/>
  <c r="Q21"/>
  <c r="AB22" s="1"/>
  <c r="R21"/>
  <c r="Z21"/>
  <c r="AA21"/>
  <c r="Q22"/>
  <c r="R22"/>
  <c r="X22"/>
  <c r="Z22"/>
  <c r="A23"/>
  <c r="G23"/>
  <c r="Q23"/>
  <c r="R23"/>
  <c r="Z23"/>
  <c r="AA23"/>
  <c r="A24"/>
  <c r="G24"/>
  <c r="Q24"/>
  <c r="R24"/>
  <c r="A25"/>
  <c r="G25"/>
  <c r="Q25"/>
  <c r="R25"/>
  <c r="A26"/>
  <c r="G26"/>
  <c r="Q26"/>
  <c r="R26"/>
  <c r="A27"/>
  <c r="G27"/>
  <c r="Q27"/>
  <c r="R27"/>
  <c r="A28"/>
  <c r="G28"/>
  <c r="Q28"/>
  <c r="R28"/>
  <c r="A29"/>
  <c r="G29"/>
  <c r="Q29"/>
  <c r="R29"/>
  <c r="A30"/>
  <c r="G30"/>
  <c r="Q30"/>
  <c r="W20" s="1"/>
  <c r="R30"/>
  <c r="A31"/>
  <c r="G31"/>
  <c r="A32"/>
  <c r="G32"/>
  <c r="A33"/>
  <c r="G33"/>
  <c r="A34"/>
  <c r="G34"/>
  <c r="Q34"/>
  <c r="AB35" s="1"/>
  <c r="R34"/>
  <c r="Q35"/>
  <c r="R35"/>
  <c r="Y35"/>
  <c r="Z35"/>
  <c r="Q36"/>
  <c r="W37" s="1"/>
  <c r="R36"/>
  <c r="X35" s="1"/>
  <c r="Y36"/>
  <c r="Z36"/>
  <c r="AA36"/>
  <c r="Q37"/>
  <c r="X38" s="1"/>
  <c r="R37"/>
  <c r="V37"/>
  <c r="Y37"/>
  <c r="Z37"/>
  <c r="AA37"/>
  <c r="Q38"/>
  <c r="R38"/>
  <c r="V38"/>
  <c r="W38"/>
  <c r="Y38"/>
  <c r="Z38"/>
  <c r="AA38"/>
  <c r="Q39"/>
  <c r="AB38" s="1"/>
  <c r="AC38" s="1"/>
  <c r="R39"/>
  <c r="AB37" s="1"/>
  <c r="Q40"/>
  <c r="R40"/>
  <c r="A41"/>
  <c r="G41"/>
  <c r="Q41"/>
  <c r="V36" s="1"/>
  <c r="R41"/>
  <c r="A42"/>
  <c r="G42"/>
  <c r="Q42"/>
  <c r="R42"/>
  <c r="A43"/>
  <c r="G43"/>
  <c r="Q43"/>
  <c r="R43"/>
  <c r="A44"/>
  <c r="G44"/>
  <c r="Q44"/>
  <c r="R44"/>
  <c r="A45"/>
  <c r="G45"/>
  <c r="Q45"/>
  <c r="W35" s="1"/>
  <c r="R45"/>
  <c r="A46"/>
  <c r="G46"/>
  <c r="A47"/>
  <c r="G47"/>
  <c r="A48"/>
  <c r="G48"/>
  <c r="A49"/>
  <c r="G49"/>
  <c r="Q49"/>
  <c r="AB50" s="1"/>
  <c r="R49"/>
  <c r="A50"/>
  <c r="G50"/>
  <c r="Q50"/>
  <c r="AB51" s="1"/>
  <c r="R50"/>
  <c r="Z50"/>
  <c r="AA50" s="1"/>
  <c r="A51"/>
  <c r="G51"/>
  <c r="Q51"/>
  <c r="R51"/>
  <c r="Z51"/>
  <c r="AA51"/>
  <c r="A52"/>
  <c r="G52"/>
  <c r="Q52"/>
  <c r="AB53" s="1"/>
  <c r="R52"/>
  <c r="V52"/>
  <c r="Z52"/>
  <c r="AA52"/>
  <c r="Q53"/>
  <c r="R53"/>
  <c r="Z53"/>
  <c r="AA53"/>
  <c r="Q54"/>
  <c r="R54"/>
  <c r="Q55"/>
  <c r="R55"/>
  <c r="Q56"/>
  <c r="V51" s="1"/>
  <c r="R56"/>
  <c r="Q57"/>
  <c r="R57"/>
  <c r="W51" s="1"/>
  <c r="Q58"/>
  <c r="R58"/>
  <c r="X50" s="1"/>
  <c r="A59"/>
  <c r="G59"/>
  <c r="Q59"/>
  <c r="R59"/>
  <c r="A60"/>
  <c r="G60"/>
  <c r="Q60"/>
  <c r="R60"/>
  <c r="A61"/>
  <c r="G61"/>
  <c r="A62"/>
  <c r="G62"/>
  <c r="A63"/>
  <c r="G63"/>
  <c r="A64"/>
  <c r="G64"/>
  <c r="Q64"/>
  <c r="R64"/>
  <c r="A65"/>
  <c r="G65"/>
  <c r="Q65"/>
  <c r="AB66" s="1"/>
  <c r="AC66" s="1"/>
  <c r="R65"/>
  <c r="Y65"/>
  <c r="Z65"/>
  <c r="AA65"/>
  <c r="A66"/>
  <c r="G66"/>
  <c r="Q66"/>
  <c r="R66"/>
  <c r="W66"/>
  <c r="X66"/>
  <c r="Y66"/>
  <c r="AA66" s="1"/>
  <c r="Z66"/>
  <c r="A67"/>
  <c r="G67"/>
  <c r="Q67"/>
  <c r="R67"/>
  <c r="AB65" s="1"/>
  <c r="Y67"/>
  <c r="Z67"/>
  <c r="AA67"/>
  <c r="A68"/>
  <c r="G68"/>
  <c r="Q68"/>
  <c r="R68"/>
  <c r="Y68"/>
  <c r="Z68"/>
  <c r="AA68"/>
  <c r="A69"/>
  <c r="G69"/>
  <c r="Q69"/>
  <c r="R69"/>
  <c r="A70"/>
  <c r="G70"/>
  <c r="Q70"/>
  <c r="R70"/>
  <c r="V66" s="1"/>
  <c r="Q71"/>
  <c r="R71"/>
  <c r="Q72"/>
  <c r="R72"/>
  <c r="Q73"/>
  <c r="R73"/>
  <c r="Q74"/>
  <c r="R74"/>
  <c r="Q75"/>
  <c r="R75"/>
  <c r="Q79"/>
  <c r="V80" s="1"/>
  <c r="R79"/>
  <c r="Q80"/>
  <c r="R80"/>
  <c r="Z80"/>
  <c r="AA80"/>
  <c r="Q81"/>
  <c r="W82" s="1"/>
  <c r="R81"/>
  <c r="X81"/>
  <c r="AA81"/>
  <c r="Z81"/>
  <c r="Q82"/>
  <c r="R82"/>
  <c r="V82"/>
  <c r="Z82"/>
  <c r="AA82"/>
  <c r="AB82"/>
  <c r="AC82"/>
  <c r="Q83"/>
  <c r="X83" s="1"/>
  <c r="R83"/>
  <c r="Z83"/>
  <c r="AA83"/>
  <c r="Q84"/>
  <c r="R84"/>
  <c r="Q85"/>
  <c r="X82" s="1"/>
  <c r="R85"/>
  <c r="Q86"/>
  <c r="AB80" s="1"/>
  <c r="AC80" s="1"/>
  <c r="R86"/>
  <c r="Q87"/>
  <c r="R87"/>
  <c r="Q88"/>
  <c r="R88"/>
  <c r="Q89"/>
  <c r="R89"/>
  <c r="Q90"/>
  <c r="R90"/>
  <c r="Q94"/>
  <c r="R94"/>
  <c r="Q95"/>
  <c r="V96" s="1"/>
  <c r="R95"/>
  <c r="Y95"/>
  <c r="Z95"/>
  <c r="AA95"/>
  <c r="Q96"/>
  <c r="R96"/>
  <c r="X96" s="1"/>
  <c r="Y96"/>
  <c r="Z96"/>
  <c r="AA96"/>
  <c r="Q97"/>
  <c r="R97"/>
  <c r="Y97"/>
  <c r="Z97"/>
  <c r="Q98"/>
  <c r="AB95" s="1"/>
  <c r="R98"/>
  <c r="Y98"/>
  <c r="Z98"/>
  <c r="AA98"/>
  <c r="Q99"/>
  <c r="X97" s="1"/>
  <c r="R99"/>
  <c r="AB98" s="1"/>
  <c r="Q100"/>
  <c r="R100"/>
  <c r="Q101"/>
  <c r="R101"/>
  <c r="Q102"/>
  <c r="R102"/>
  <c r="Q103"/>
  <c r="R103"/>
  <c r="V95" s="1"/>
  <c r="Q104"/>
  <c r="R104"/>
  <c r="Q105"/>
  <c r="R105"/>
  <c r="Q109"/>
  <c r="X110" s="1"/>
  <c r="R109"/>
  <c r="Q110"/>
  <c r="R110"/>
  <c r="Z110"/>
  <c r="AA110"/>
  <c r="AB110"/>
  <c r="Q111"/>
  <c r="W112" s="1"/>
  <c r="R111"/>
  <c r="X111"/>
  <c r="AA111"/>
  <c r="Z111"/>
  <c r="Q112"/>
  <c r="R112"/>
  <c r="V112"/>
  <c r="Z112"/>
  <c r="AA112"/>
  <c r="Q113"/>
  <c r="R113"/>
  <c r="Z113"/>
  <c r="AA113"/>
  <c r="Q114"/>
  <c r="R114"/>
  <c r="Q115"/>
  <c r="R115"/>
  <c r="Q116"/>
  <c r="R116"/>
  <c r="Q117"/>
  <c r="R117"/>
  <c r="Q118"/>
  <c r="R118"/>
  <c r="Q119"/>
  <c r="R119"/>
  <c r="Q120"/>
  <c r="R120"/>
  <c r="AC51" l="1"/>
  <c r="AC95"/>
  <c r="AC65"/>
  <c r="T7"/>
  <c r="X68"/>
  <c r="AB68"/>
  <c r="W52"/>
  <c r="AB52"/>
  <c r="AC52" s="1"/>
  <c r="X52"/>
  <c r="T8"/>
  <c r="AC110"/>
  <c r="W65"/>
  <c r="AB112"/>
  <c r="AC112" s="1"/>
  <c r="X112"/>
  <c r="X98"/>
  <c r="W98"/>
  <c r="X53"/>
  <c r="AC37"/>
  <c r="AA35"/>
  <c r="AC35" s="1"/>
  <c r="AB23"/>
  <c r="AC23" s="1"/>
  <c r="W23"/>
  <c r="V23"/>
  <c r="X23"/>
  <c r="AC98"/>
  <c r="AA97"/>
  <c r="X67"/>
  <c r="V67"/>
  <c r="W67"/>
  <c r="AB97"/>
  <c r="AB113"/>
  <c r="AC113" s="1"/>
  <c r="AB96"/>
  <c r="AC96" s="1"/>
  <c r="W68"/>
  <c r="W21"/>
  <c r="AC5"/>
  <c r="T5" s="1"/>
  <c r="X95"/>
  <c r="AB111"/>
  <c r="V111"/>
  <c r="W111"/>
  <c r="W95"/>
  <c r="AB83"/>
  <c r="AC83" s="1"/>
  <c r="AA22"/>
  <c r="AC22" s="1"/>
  <c r="W7"/>
  <c r="AB81"/>
  <c r="V81"/>
  <c r="W81"/>
  <c r="AB67"/>
  <c r="AC67" s="1"/>
  <c r="X113"/>
  <c r="V98"/>
  <c r="V68"/>
  <c r="V65"/>
  <c r="W50"/>
  <c r="V20"/>
  <c r="AC20" s="1"/>
  <c r="W97"/>
  <c r="V97"/>
  <c r="W53"/>
  <c r="V35"/>
  <c r="X5"/>
  <c r="V113"/>
  <c r="W110"/>
  <c r="V83"/>
  <c r="W80"/>
  <c r="V53"/>
  <c r="AC53" s="1"/>
  <c r="T53" s="1"/>
  <c r="X36"/>
  <c r="X21"/>
  <c r="X6"/>
  <c r="W5"/>
  <c r="AB21"/>
  <c r="AC21" s="1"/>
  <c r="V50"/>
  <c r="AC50" s="1"/>
  <c r="X51"/>
  <c r="W22"/>
  <c r="W113"/>
  <c r="W83"/>
  <c r="X80"/>
  <c r="V22"/>
  <c r="V110"/>
  <c r="W96"/>
  <c r="X65"/>
  <c r="X37"/>
  <c r="W36"/>
  <c r="X7"/>
  <c r="W6"/>
  <c r="AB36"/>
  <c r="AC36" s="1"/>
  <c r="T22" l="1"/>
  <c r="T50"/>
  <c r="T51"/>
  <c r="T20"/>
  <c r="T35"/>
  <c r="T38"/>
  <c r="T23"/>
  <c r="T96"/>
  <c r="T37"/>
  <c r="T21"/>
  <c r="T36"/>
  <c r="AC81"/>
  <c r="T52"/>
  <c r="N5"/>
  <c r="E19" s="1"/>
  <c r="O6"/>
  <c r="N6"/>
  <c r="E20" s="1"/>
  <c r="N7"/>
  <c r="O8"/>
  <c r="O7"/>
  <c r="O5"/>
  <c r="AC111"/>
  <c r="T111" s="1"/>
  <c r="AC97"/>
  <c r="T97" s="1"/>
  <c r="T112"/>
  <c r="AC68"/>
  <c r="T68" s="1"/>
  <c r="T6"/>
  <c r="N8" s="1"/>
  <c r="T95" l="1"/>
  <c r="T81"/>
  <c r="T82"/>
  <c r="T80"/>
  <c r="T83"/>
  <c r="N11"/>
  <c r="K19" s="1"/>
  <c r="O13"/>
  <c r="O11"/>
  <c r="O14"/>
  <c r="N13"/>
  <c r="N14"/>
  <c r="N12"/>
  <c r="K20" s="1"/>
  <c r="O12"/>
  <c r="T113"/>
  <c r="T67"/>
  <c r="T98"/>
  <c r="T65"/>
  <c r="N20"/>
  <c r="N17"/>
  <c r="E37" s="1"/>
  <c r="O17"/>
  <c r="O20"/>
  <c r="O19"/>
  <c r="N18"/>
  <c r="E38" s="1"/>
  <c r="N19"/>
  <c r="O18"/>
  <c r="T66"/>
  <c r="T110"/>
  <c r="N26"/>
  <c r="O26"/>
  <c r="N24"/>
  <c r="K38" s="1"/>
  <c r="N23"/>
  <c r="K37" s="1"/>
  <c r="O23"/>
  <c r="N25"/>
  <c r="O25"/>
  <c r="O24"/>
  <c r="O36" l="1"/>
  <c r="N38"/>
  <c r="N36"/>
  <c r="K56" s="1"/>
  <c r="O37"/>
  <c r="N35"/>
  <c r="K55" s="1"/>
  <c r="N37"/>
  <c r="O38"/>
  <c r="O35"/>
  <c r="N50"/>
  <c r="N48"/>
  <c r="K74" s="1"/>
  <c r="O50"/>
  <c r="N47"/>
  <c r="K73" s="1"/>
  <c r="N49"/>
  <c r="O47"/>
  <c r="O49"/>
  <c r="O48"/>
  <c r="N30"/>
  <c r="E56" s="1"/>
  <c r="N29"/>
  <c r="E55" s="1"/>
  <c r="N32"/>
  <c r="N31"/>
  <c r="O31"/>
  <c r="O30"/>
  <c r="O32"/>
  <c r="O29"/>
  <c r="N43"/>
  <c r="N44"/>
  <c r="O43"/>
  <c r="N41"/>
  <c r="E73" s="1"/>
  <c r="O41"/>
  <c r="N42"/>
  <c r="E74" s="1"/>
  <c r="O42"/>
  <c r="O44"/>
</calcChain>
</file>

<file path=xl/sharedStrings.xml><?xml version="1.0" encoding="utf-8"?>
<sst xmlns="http://schemas.openxmlformats.org/spreadsheetml/2006/main" count="352" uniqueCount="83">
  <si>
    <t>Zénith Saint-Pétersbourg</t>
  </si>
  <si>
    <t>Lyon</t>
  </si>
  <si>
    <t>Valence CF</t>
  </si>
  <si>
    <t>La Gantoise</t>
  </si>
  <si>
    <t>Critere classement</t>
  </si>
  <si>
    <t>Total point</t>
  </si>
  <si>
    <t>Goal Average</t>
  </si>
  <si>
    <t>But Encaissé</t>
  </si>
  <si>
    <t>But marqué</t>
  </si>
  <si>
    <t>Defaite</t>
  </si>
  <si>
    <t>Nul</t>
  </si>
  <si>
    <t>Victoire</t>
  </si>
  <si>
    <t>Equipe</t>
  </si>
  <si>
    <t>Classement</t>
  </si>
  <si>
    <t>Recap Groupe H</t>
  </si>
  <si>
    <t xml:space="preserve"> POINT GROUPE H</t>
  </si>
  <si>
    <t>Maccabi Tel-Aviv</t>
  </si>
  <si>
    <t>FC Porto</t>
  </si>
  <si>
    <t>Chelsea</t>
  </si>
  <si>
    <t>Dynamo Kiev</t>
  </si>
  <si>
    <t>Recap Groupe G</t>
  </si>
  <si>
    <t xml:space="preserve"> POINT GROUPE G</t>
  </si>
  <si>
    <t>Arsenal</t>
  </si>
  <si>
    <t>Bayern Munich</t>
  </si>
  <si>
    <t>Dinamo Zagreb</t>
  </si>
  <si>
    <t>Olympiakos</t>
  </si>
  <si>
    <t>Recap Groupe F</t>
  </si>
  <si>
    <t xml:space="preserve"> POINT GROUPE F</t>
  </si>
  <si>
    <t>EQUIPES Qualifiées Gr H</t>
  </si>
  <si>
    <t>EQUIPES Qualifiées Gr G</t>
  </si>
  <si>
    <t>BATE Borisov</t>
  </si>
  <si>
    <t>FC Barcelone</t>
  </si>
  <si>
    <t>Bayer Leverkusen</t>
  </si>
  <si>
    <t>AS Roma</t>
  </si>
  <si>
    <t>Recap Groupe E</t>
  </si>
  <si>
    <t xml:space="preserve"> POINT GROUPE E</t>
  </si>
  <si>
    <t>GROUPE H</t>
  </si>
  <si>
    <t>GROUPE G</t>
  </si>
  <si>
    <t>EQUIPES Qualifiées Gr F</t>
  </si>
  <si>
    <t>EQUIPES Qualifiées Gr E</t>
  </si>
  <si>
    <t>Borussia M'Gladbach</t>
  </si>
  <si>
    <t>Juventus Turin</t>
  </si>
  <si>
    <t>Séville FC</t>
  </si>
  <si>
    <t>Manchester City</t>
  </si>
  <si>
    <t>Recap Groupe D</t>
  </si>
  <si>
    <t xml:space="preserve"> POINT GROUPE D</t>
  </si>
  <si>
    <t>Pts</t>
  </si>
  <si>
    <t>Classement Groupe H</t>
  </si>
  <si>
    <t>Classement Groupe G</t>
  </si>
  <si>
    <t>GROUPE F</t>
  </si>
  <si>
    <t>GROUPE E</t>
  </si>
  <si>
    <t>Atlético Madrid</t>
  </si>
  <si>
    <t>FC Astana</t>
  </si>
  <si>
    <t>EQUIPES Qualifiées Gr D</t>
  </si>
  <si>
    <t>EQUIPES Qualifiées Gr C</t>
  </si>
  <si>
    <t>Benfica</t>
  </si>
  <si>
    <t>Galatasaray</t>
  </si>
  <si>
    <t>Classement Groupe F</t>
  </si>
  <si>
    <t>Recap Groupe C</t>
  </si>
  <si>
    <t xml:space="preserve"> POINT GROUPE C</t>
  </si>
  <si>
    <t>Classement Groupe E</t>
  </si>
  <si>
    <t>CSKA Moscou</t>
  </si>
  <si>
    <t>Manchester United</t>
  </si>
  <si>
    <t>Classement Groupe D</t>
  </si>
  <si>
    <t>GROUPE D</t>
  </si>
  <si>
    <t>GROUPE C</t>
  </si>
  <si>
    <t>Vfl Wolfsburg</t>
  </si>
  <si>
    <t>PSV Eindhoven</t>
  </si>
  <si>
    <t>EQUIPES Qualifiées Gr B</t>
  </si>
  <si>
    <t>EQUIPES Qualifiées Gr A</t>
  </si>
  <si>
    <t>Recap Groupe B</t>
  </si>
  <si>
    <t xml:space="preserve"> POINT GROUPE B</t>
  </si>
  <si>
    <t>Classement Groupe C</t>
  </si>
  <si>
    <t>Chaktior Donetsk</t>
  </si>
  <si>
    <t>PSG</t>
  </si>
  <si>
    <t>Malmo FF</t>
  </si>
  <si>
    <t>Real Madrid</t>
  </si>
  <si>
    <t>Classement Groupe B</t>
  </si>
  <si>
    <t>Classement Groupe A</t>
  </si>
  <si>
    <t>GROUPE B</t>
  </si>
  <si>
    <t>GROUPE A</t>
  </si>
  <si>
    <t>Recap Groupe A</t>
  </si>
  <si>
    <t xml:space="preserve"> POINT GROUPE A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</si>
</sst>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color theme="7" tint="0.59999389629810485"/>
      <name val="Arial"/>
      <family val="2"/>
    </font>
    <font>
      <sz val="10"/>
      <color rgb="FF00000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7030A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39997558519241921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91">
    <xf numFmtId="0" fontId="0" fillId="0" borderId="0" xfId="0"/>
    <xf numFmtId="0" fontId="1" fillId="0" borderId="0" xfId="1"/>
    <xf numFmtId="0" fontId="1" fillId="0" borderId="0" xfId="1" applyFill="1"/>
    <xf numFmtId="0" fontId="1" fillId="0" borderId="0" xfId="1" applyAlignment="1">
      <alignment horizontal="center"/>
    </xf>
    <xf numFmtId="0" fontId="1" fillId="0" borderId="0" xfId="1" applyFont="1" applyFill="1" applyAlignment="1">
      <alignment horizontal="center"/>
    </xf>
    <xf numFmtId="0" fontId="1" fillId="0" borderId="1" xfId="1" applyFont="1" applyFill="1" applyBorder="1" applyAlignment="1">
      <alignment horizontal="center"/>
    </xf>
    <xf numFmtId="0" fontId="1" fillId="0" borderId="0" xfId="1" applyFill="1" applyAlignment="1">
      <alignment horizontal="center"/>
    </xf>
    <xf numFmtId="0" fontId="1" fillId="0" borderId="1" xfId="1" applyBorder="1" applyAlignment="1">
      <alignment horizontal="center"/>
    </xf>
    <xf numFmtId="0" fontId="1" fillId="0" borderId="1" xfId="1" applyFill="1" applyBorder="1" applyAlignment="1">
      <alignment horizontal="center"/>
    </xf>
    <xf numFmtId="0" fontId="1" fillId="0" borderId="0" xfId="1" applyFill="1" applyAlignment="1"/>
    <xf numFmtId="0" fontId="1" fillId="5" borderId="0" xfId="1" applyFill="1"/>
    <xf numFmtId="0" fontId="1" fillId="5" borderId="0" xfId="1" applyFill="1" applyAlignment="1">
      <alignment horizontal="center"/>
    </xf>
    <xf numFmtId="0" fontId="2" fillId="0" borderId="1" xfId="1" applyFont="1" applyFill="1" applyBorder="1" applyAlignment="1">
      <alignment horizontal="center"/>
    </xf>
    <xf numFmtId="0" fontId="1" fillId="2" borderId="3" xfId="1" applyFill="1" applyBorder="1" applyAlignment="1">
      <alignment horizontal="center"/>
    </xf>
    <xf numFmtId="0" fontId="2" fillId="2" borderId="4" xfId="1" applyFont="1" applyFill="1" applyBorder="1" applyAlignment="1">
      <alignment horizontal="center"/>
    </xf>
    <xf numFmtId="0" fontId="1" fillId="3" borderId="3" xfId="1" applyFill="1" applyBorder="1" applyAlignment="1">
      <alignment horizontal="center"/>
    </xf>
    <xf numFmtId="0" fontId="2" fillId="3" borderId="4" xfId="1" applyFont="1" applyFill="1" applyBorder="1" applyAlignment="1">
      <alignment horizontal="center"/>
    </xf>
    <xf numFmtId="0" fontId="2" fillId="5" borderId="5" xfId="1" applyFont="1" applyFill="1" applyBorder="1" applyAlignment="1">
      <alignment horizontal="center"/>
    </xf>
    <xf numFmtId="0" fontId="1" fillId="5" borderId="5" xfId="1" applyFill="1" applyBorder="1" applyAlignment="1">
      <alignment horizontal="center"/>
    </xf>
    <xf numFmtId="0" fontId="1" fillId="5" borderId="0" xfId="1" applyFill="1" applyBorder="1"/>
    <xf numFmtId="0" fontId="1" fillId="0" borderId="6" xfId="1" applyFont="1" applyFill="1" applyBorder="1" applyAlignment="1">
      <alignment horizontal="center"/>
    </xf>
    <xf numFmtId="0" fontId="1" fillId="0" borderId="6" xfId="1" applyFill="1" applyBorder="1" applyAlignment="1">
      <alignment horizontal="center"/>
    </xf>
    <xf numFmtId="0" fontId="3" fillId="5" borderId="0" xfId="1" applyFont="1" applyFill="1"/>
    <xf numFmtId="0" fontId="1" fillId="0" borderId="7" xfId="1" applyFill="1" applyBorder="1" applyAlignment="1">
      <alignment horizontal="center"/>
    </xf>
    <xf numFmtId="0" fontId="2" fillId="2" borderId="2" xfId="1" applyFont="1" applyFill="1" applyBorder="1" applyAlignment="1">
      <alignment horizontal="center"/>
    </xf>
    <xf numFmtId="0" fontId="2" fillId="2" borderId="3" xfId="1" applyFont="1" applyFill="1" applyBorder="1" applyAlignment="1">
      <alignment horizontal="center"/>
    </xf>
    <xf numFmtId="0" fontId="2" fillId="3" borderId="2" xfId="1" applyFont="1" applyFill="1" applyBorder="1" applyAlignment="1">
      <alignment horizontal="center"/>
    </xf>
    <xf numFmtId="0" fontId="2" fillId="3" borderId="3" xfId="1" applyFont="1" applyFill="1" applyBorder="1" applyAlignment="1">
      <alignment horizontal="center"/>
    </xf>
    <xf numFmtId="0" fontId="2" fillId="5" borderId="0" xfId="1" applyFont="1" applyFill="1" applyBorder="1" applyAlignment="1">
      <alignment horizontal="center"/>
    </xf>
    <xf numFmtId="0" fontId="1" fillId="5" borderId="0" xfId="1" applyFill="1" applyBorder="1" applyAlignment="1">
      <alignment horizontal="center"/>
    </xf>
    <xf numFmtId="0" fontId="1" fillId="4" borderId="3" xfId="1" applyFill="1" applyBorder="1" applyAlignment="1">
      <alignment horizontal="center"/>
    </xf>
    <xf numFmtId="0" fontId="2" fillId="4" borderId="4" xfId="1" applyFont="1" applyFill="1" applyBorder="1" applyAlignment="1">
      <alignment horizontal="center"/>
    </xf>
    <xf numFmtId="0" fontId="1" fillId="6" borderId="3" xfId="1" applyFill="1" applyBorder="1" applyAlignment="1">
      <alignment horizontal="center"/>
    </xf>
    <xf numFmtId="0" fontId="2" fillId="6" borderId="4" xfId="1" applyFont="1" applyFill="1" applyBorder="1" applyAlignment="1">
      <alignment horizontal="center"/>
    </xf>
    <xf numFmtId="0" fontId="2" fillId="2" borderId="1" xfId="1" applyFont="1" applyFill="1" applyBorder="1" applyAlignment="1">
      <alignment horizontal="center"/>
    </xf>
    <xf numFmtId="0" fontId="1" fillId="2" borderId="1" xfId="1" applyFill="1" applyBorder="1" applyAlignment="1">
      <alignment horizontal="center"/>
    </xf>
    <xf numFmtId="0" fontId="2" fillId="3" borderId="1" xfId="1" applyFont="1" applyFill="1" applyBorder="1" applyAlignment="1">
      <alignment horizontal="center"/>
    </xf>
    <xf numFmtId="0" fontId="1" fillId="3" borderId="1" xfId="1" applyFill="1" applyBorder="1" applyAlignment="1">
      <alignment horizontal="center"/>
    </xf>
    <xf numFmtId="0" fontId="2" fillId="4" borderId="2" xfId="1" applyFont="1" applyFill="1" applyBorder="1" applyAlignment="1">
      <alignment horizontal="center"/>
    </xf>
    <xf numFmtId="0" fontId="2" fillId="4" borderId="3" xfId="1" applyFont="1" applyFill="1" applyBorder="1" applyAlignment="1">
      <alignment horizontal="center"/>
    </xf>
    <xf numFmtId="0" fontId="2" fillId="6" borderId="2" xfId="1" applyFont="1" applyFill="1" applyBorder="1" applyAlignment="1">
      <alignment horizontal="center"/>
    </xf>
    <xf numFmtId="0" fontId="2" fillId="6" borderId="3" xfId="1" applyFont="1" applyFill="1" applyBorder="1" applyAlignment="1">
      <alignment horizontal="center"/>
    </xf>
    <xf numFmtId="0" fontId="1" fillId="7" borderId="3" xfId="1" applyFill="1" applyBorder="1" applyAlignment="1">
      <alignment horizontal="center"/>
    </xf>
    <xf numFmtId="0" fontId="2" fillId="7" borderId="4" xfId="1" applyFont="1" applyFill="1" applyBorder="1" applyAlignment="1">
      <alignment horizontal="center"/>
    </xf>
    <xf numFmtId="0" fontId="1" fillId="8" borderId="3" xfId="1" applyFill="1" applyBorder="1" applyAlignment="1">
      <alignment horizontal="center"/>
    </xf>
    <xf numFmtId="0" fontId="2" fillId="8" borderId="4" xfId="1" applyFont="1" applyFill="1" applyBorder="1" applyAlignment="1">
      <alignment horizontal="center"/>
    </xf>
    <xf numFmtId="0" fontId="2" fillId="4" borderId="1" xfId="1" applyFont="1" applyFill="1" applyBorder="1" applyAlignment="1">
      <alignment horizontal="center"/>
    </xf>
    <xf numFmtId="0" fontId="1" fillId="4" borderId="1" xfId="1" applyFill="1" applyBorder="1" applyAlignment="1">
      <alignment horizontal="center"/>
    </xf>
    <xf numFmtId="0" fontId="2" fillId="6" borderId="1" xfId="1" applyFont="1" applyFill="1" applyBorder="1" applyAlignment="1">
      <alignment horizontal="center"/>
    </xf>
    <xf numFmtId="0" fontId="1" fillId="6" borderId="1" xfId="1" applyFill="1" applyBorder="1" applyAlignment="1">
      <alignment horizontal="center"/>
    </xf>
    <xf numFmtId="0" fontId="2" fillId="7" borderId="1" xfId="1" applyFont="1" applyFill="1" applyBorder="1" applyAlignment="1">
      <alignment horizontal="center"/>
    </xf>
    <xf numFmtId="0" fontId="1" fillId="7" borderId="1" xfId="1" applyFill="1" applyBorder="1" applyAlignment="1">
      <alignment horizontal="center"/>
    </xf>
    <xf numFmtId="0" fontId="2" fillId="7" borderId="2" xfId="1" applyFont="1" applyFill="1" applyBorder="1" applyAlignment="1">
      <alignment horizontal="center"/>
    </xf>
    <xf numFmtId="0" fontId="2" fillId="7" borderId="3" xfId="1" applyFont="1" applyFill="1" applyBorder="1" applyAlignment="1">
      <alignment horizontal="center"/>
    </xf>
    <xf numFmtId="0" fontId="2" fillId="8" borderId="2" xfId="1" applyFont="1" applyFill="1" applyBorder="1" applyAlignment="1">
      <alignment horizontal="center"/>
    </xf>
    <xf numFmtId="0" fontId="2" fillId="8" borderId="3" xfId="1" applyFont="1" applyFill="1" applyBorder="1" applyAlignment="1">
      <alignment horizontal="center"/>
    </xf>
    <xf numFmtId="0" fontId="1" fillId="9" borderId="3" xfId="1" applyFill="1" applyBorder="1" applyAlignment="1">
      <alignment horizontal="center"/>
    </xf>
    <xf numFmtId="0" fontId="2" fillId="9" borderId="4" xfId="1" applyFont="1" applyFill="1" applyBorder="1" applyAlignment="1">
      <alignment horizontal="center"/>
    </xf>
    <xf numFmtId="0" fontId="1" fillId="10" borderId="3" xfId="1" applyFill="1" applyBorder="1" applyAlignment="1">
      <alignment horizontal="center"/>
    </xf>
    <xf numFmtId="0" fontId="2" fillId="10" borderId="4" xfId="1" applyFont="1" applyFill="1" applyBorder="1" applyAlignment="1">
      <alignment horizontal="center"/>
    </xf>
    <xf numFmtId="0" fontId="1" fillId="5" borderId="0" xfId="1" applyFont="1" applyFill="1" applyAlignment="1">
      <alignment horizontal="center"/>
    </xf>
    <xf numFmtId="0" fontId="2" fillId="8" borderId="1" xfId="1" applyFont="1" applyFill="1" applyBorder="1" applyAlignment="1">
      <alignment horizontal="center"/>
    </xf>
    <xf numFmtId="0" fontId="1" fillId="8" borderId="1" xfId="1" applyFill="1" applyBorder="1" applyAlignment="1">
      <alignment horizontal="center"/>
    </xf>
    <xf numFmtId="0" fontId="2" fillId="9" borderId="1" xfId="1" applyFont="1" applyFill="1" applyBorder="1" applyAlignment="1">
      <alignment horizontal="center"/>
    </xf>
    <xf numFmtId="0" fontId="1" fillId="9" borderId="1" xfId="1" applyFill="1" applyBorder="1" applyAlignment="1">
      <alignment horizontal="center"/>
    </xf>
    <xf numFmtId="0" fontId="2" fillId="10" borderId="1" xfId="1" applyFont="1" applyFill="1" applyBorder="1" applyAlignment="1">
      <alignment horizontal="center"/>
    </xf>
    <xf numFmtId="0" fontId="1" fillId="10" borderId="1" xfId="1" applyFill="1" applyBorder="1" applyAlignment="1">
      <alignment horizontal="center"/>
    </xf>
    <xf numFmtId="0" fontId="2" fillId="9" borderId="2" xfId="1" applyFont="1" applyFill="1" applyBorder="1" applyAlignment="1">
      <alignment horizontal="center"/>
    </xf>
    <xf numFmtId="0" fontId="2" fillId="9" borderId="3" xfId="1" applyFont="1" applyFill="1" applyBorder="1" applyAlignment="1">
      <alignment horizontal="center"/>
    </xf>
    <xf numFmtId="0" fontId="2" fillId="10" borderId="2" xfId="1" applyFont="1" applyFill="1" applyBorder="1" applyAlignment="1">
      <alignment horizontal="center"/>
    </xf>
    <xf numFmtId="0" fontId="2" fillId="10" borderId="3" xfId="1" applyFont="1" applyFill="1" applyBorder="1" applyAlignment="1">
      <alignment horizontal="center"/>
    </xf>
    <xf numFmtId="0" fontId="2" fillId="10" borderId="0" xfId="1" applyFont="1" applyFill="1" applyAlignment="1">
      <alignment horizontal="center"/>
    </xf>
    <xf numFmtId="0" fontId="2" fillId="10" borderId="8" xfId="1" applyFont="1" applyFill="1" applyBorder="1" applyAlignment="1">
      <alignment horizontal="center"/>
    </xf>
    <xf numFmtId="0" fontId="2" fillId="9" borderId="0" xfId="1" applyFont="1" applyFill="1" applyAlignment="1">
      <alignment horizontal="center"/>
    </xf>
    <xf numFmtId="0" fontId="2" fillId="9" borderId="8" xfId="1" applyFont="1" applyFill="1" applyBorder="1" applyAlignment="1">
      <alignment horizontal="center"/>
    </xf>
    <xf numFmtId="0" fontId="2" fillId="8" borderId="0" xfId="1" applyFont="1" applyFill="1" applyAlignment="1">
      <alignment horizontal="center"/>
    </xf>
    <xf numFmtId="0" fontId="2" fillId="8" borderId="8" xfId="1" applyFont="1" applyFill="1" applyBorder="1" applyAlignment="1">
      <alignment horizontal="center"/>
    </xf>
    <xf numFmtId="0" fontId="2" fillId="3" borderId="4" xfId="1" applyFont="1" applyFill="1" applyBorder="1" applyAlignment="1">
      <alignment horizontal="center"/>
    </xf>
    <xf numFmtId="0" fontId="2" fillId="3" borderId="2" xfId="1" applyFont="1" applyFill="1" applyBorder="1" applyAlignment="1">
      <alignment horizontal="center"/>
    </xf>
    <xf numFmtId="0" fontId="2" fillId="3" borderId="3" xfId="1" applyFont="1" applyFill="1" applyBorder="1" applyAlignment="1">
      <alignment horizontal="center"/>
    </xf>
    <xf numFmtId="0" fontId="2" fillId="2" borderId="4" xfId="1" applyFont="1" applyFill="1" applyBorder="1" applyAlignment="1">
      <alignment horizontal="center"/>
    </xf>
    <xf numFmtId="0" fontId="2" fillId="2" borderId="2" xfId="1" applyFont="1" applyFill="1" applyBorder="1" applyAlignment="1">
      <alignment horizontal="center"/>
    </xf>
    <xf numFmtId="0" fontId="2" fillId="2" borderId="3" xfId="1" applyFont="1" applyFill="1" applyBorder="1" applyAlignment="1">
      <alignment horizontal="center"/>
    </xf>
    <xf numFmtId="0" fontId="2" fillId="7" borderId="0" xfId="1" applyFont="1" applyFill="1" applyAlignment="1">
      <alignment horizontal="center"/>
    </xf>
    <xf numFmtId="0" fontId="2" fillId="7" borderId="8" xfId="1" applyFont="1" applyFill="1" applyBorder="1" applyAlignment="1">
      <alignment horizontal="center"/>
    </xf>
    <xf numFmtId="0" fontId="2" fillId="6" borderId="4" xfId="1" applyFont="1" applyFill="1" applyBorder="1" applyAlignment="1">
      <alignment horizontal="center"/>
    </xf>
    <xf numFmtId="0" fontId="2" fillId="6" borderId="2" xfId="1" applyFont="1" applyFill="1" applyBorder="1" applyAlignment="1">
      <alignment horizontal="center"/>
    </xf>
    <xf numFmtId="0" fontId="2" fillId="6" borderId="3" xfId="1" applyFont="1" applyFill="1" applyBorder="1" applyAlignment="1">
      <alignment horizontal="center"/>
    </xf>
    <xf numFmtId="0" fontId="2" fillId="4" borderId="4" xfId="1" applyFont="1" applyFill="1" applyBorder="1" applyAlignment="1">
      <alignment horizontal="center"/>
    </xf>
    <xf numFmtId="0" fontId="2" fillId="4" borderId="2" xfId="1" applyFont="1" applyFill="1" applyBorder="1" applyAlignment="1">
      <alignment horizontal="center"/>
    </xf>
    <xf numFmtId="0" fontId="2" fillId="4" borderId="3" xfId="1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1"/>
  <dimension ref="A1:AD120"/>
  <sheetViews>
    <sheetView tabSelected="1" zoomScaleNormal="100" workbookViewId="0">
      <selection activeCell="Y110" sqref="Y110:Y113"/>
    </sheetView>
  </sheetViews>
  <sheetFormatPr baseColWidth="10" defaultColWidth="11.5703125" defaultRowHeight="12.75" outlineLevelCol="1"/>
  <cols>
    <col min="1" max="1" width="11.5703125" style="1"/>
    <col min="2" max="2" width="23.28515625" style="1" customWidth="1"/>
    <col min="3" max="4" width="2.85546875" style="1" customWidth="1"/>
    <col min="5" max="5" width="23.28515625" style="1" customWidth="1"/>
    <col min="6" max="7" width="4.42578125" style="1" customWidth="1"/>
    <col min="8" max="8" width="23.28515625" style="1" customWidth="1"/>
    <col min="9" max="10" width="2.85546875" style="1" customWidth="1"/>
    <col min="11" max="11" width="23.28515625" style="1" customWidth="1"/>
    <col min="12" max="12" width="4.42578125" style="1" customWidth="1"/>
    <col min="13" max="13" width="2.85546875" style="3" customWidth="1"/>
    <col min="14" max="14" width="23.28515625" style="3" customWidth="1"/>
    <col min="15" max="15" width="5" style="3" customWidth="1"/>
    <col min="16" max="16" width="16.7109375" style="1" bestFit="1" customWidth="1"/>
    <col min="17" max="17" width="10.140625" style="2" hidden="1" customWidth="1" outlineLevel="1"/>
    <col min="18" max="18" width="9.140625" style="2" hidden="1" customWidth="1" outlineLevel="1"/>
    <col min="19" max="19" width="5" style="2" hidden="1" customWidth="1" outlineLevel="1"/>
    <col min="20" max="20" width="15.28515625" style="2" hidden="1" customWidth="1" outlineLevel="1"/>
    <col min="21" max="21" width="21.7109375" style="2" hidden="1" customWidth="1" outlineLevel="1"/>
    <col min="22" max="22" width="7.28515625" style="1" hidden="1" customWidth="1" outlineLevel="1"/>
    <col min="23" max="23" width="3.7109375" style="1" hidden="1" customWidth="1" outlineLevel="1"/>
    <col min="24" max="24" width="6.7109375" style="1" hidden="1" customWidth="1" outlineLevel="1"/>
    <col min="25" max="25" width="10.5703125" style="1" hidden="1" customWidth="1" outlineLevel="1"/>
    <col min="26" max="26" width="12.140625" style="1" hidden="1" customWidth="1" outlineLevel="1"/>
    <col min="27" max="27" width="12" style="1" hidden="1" customWidth="1" outlineLevel="1"/>
    <col min="28" max="28" width="9.5703125" style="1" hidden="1" customWidth="1" outlineLevel="1"/>
    <col min="29" max="29" width="16.7109375" style="1" hidden="1" customWidth="1" outlineLevel="1"/>
    <col min="30" max="30" width="11.5703125" style="1" collapsed="1"/>
    <col min="31" max="16384" width="11.5703125" style="1"/>
  </cols>
  <sheetData>
    <row r="1" spans="1:29">
      <c r="A1" s="10"/>
      <c r="B1" s="10"/>
      <c r="C1" s="10"/>
      <c r="D1" s="10"/>
      <c r="E1" s="10"/>
      <c r="F1" s="10"/>
      <c r="G1" s="10"/>
      <c r="H1" s="10"/>
      <c r="I1" s="10"/>
      <c r="J1" s="10"/>
      <c r="K1" s="10"/>
      <c r="L1" s="10"/>
      <c r="M1" s="11"/>
      <c r="N1" s="11"/>
      <c r="O1" s="11"/>
      <c r="P1" s="10"/>
    </row>
    <row r="2" spans="1:29">
      <c r="A2" s="10"/>
      <c r="B2" s="10"/>
      <c r="C2" s="10"/>
      <c r="D2" s="10"/>
      <c r="E2" s="10"/>
      <c r="F2" s="10"/>
      <c r="G2" s="10"/>
      <c r="H2" s="10"/>
      <c r="I2" s="10"/>
      <c r="J2" s="10"/>
      <c r="K2" s="10"/>
      <c r="L2" s="10"/>
      <c r="M2" s="11"/>
      <c r="N2" s="11"/>
      <c r="O2" s="11"/>
      <c r="P2" s="10"/>
      <c r="Q2" s="71" t="s">
        <v>82</v>
      </c>
      <c r="R2" s="71"/>
      <c r="T2" s="72" t="s">
        <v>81</v>
      </c>
      <c r="U2" s="72"/>
      <c r="V2" s="72"/>
      <c r="W2" s="72"/>
      <c r="X2" s="72"/>
      <c r="Y2" s="72"/>
      <c r="Z2" s="72"/>
      <c r="AA2" s="72"/>
      <c r="AB2" s="72"/>
      <c r="AC2" s="72"/>
    </row>
    <row r="3" spans="1:29">
      <c r="A3" s="10"/>
      <c r="B3" s="10"/>
      <c r="C3" s="10"/>
      <c r="D3" s="10"/>
      <c r="E3" s="10"/>
      <c r="F3" s="10"/>
      <c r="G3" s="10"/>
      <c r="H3" s="10"/>
      <c r="I3" s="10"/>
      <c r="J3" s="10"/>
      <c r="K3" s="10"/>
      <c r="L3" s="10"/>
      <c r="M3" s="11"/>
      <c r="N3" s="11"/>
      <c r="O3" s="11"/>
      <c r="P3" s="10"/>
      <c r="S3" s="9"/>
    </row>
    <row r="4" spans="1:29">
      <c r="A4" s="10"/>
      <c r="B4" s="59" t="s">
        <v>80</v>
      </c>
      <c r="C4" s="70"/>
      <c r="D4" s="70"/>
      <c r="E4" s="69"/>
      <c r="F4" s="10"/>
      <c r="G4" s="10"/>
      <c r="H4" s="57" t="s">
        <v>79</v>
      </c>
      <c r="I4" s="68"/>
      <c r="J4" s="68"/>
      <c r="K4" s="67"/>
      <c r="L4" s="10"/>
      <c r="M4" s="66"/>
      <c r="N4" s="65" t="s">
        <v>78</v>
      </c>
      <c r="O4" s="65" t="s">
        <v>46</v>
      </c>
      <c r="P4" s="11"/>
      <c r="Q4" s="5">
        <f t="shared" ref="Q4:Q15" si="0">IF(C5="","",IF(C5&gt;D5,3,IF(C5=D5,1,0)))</f>
        <v>3</v>
      </c>
      <c r="R4" s="5">
        <f t="shared" ref="R4:R15" si="1">IF(D5="","",IF(D5&gt;C5,3,IF(D5=C5,1,0)))</f>
        <v>0</v>
      </c>
      <c r="S4" s="4"/>
      <c r="T4" s="8" t="s">
        <v>13</v>
      </c>
      <c r="U4" s="8" t="s">
        <v>12</v>
      </c>
      <c r="V4" s="7" t="s">
        <v>11</v>
      </c>
      <c r="W4" s="7" t="s">
        <v>10</v>
      </c>
      <c r="X4" s="7" t="s">
        <v>9</v>
      </c>
      <c r="Y4" s="7" t="s">
        <v>8</v>
      </c>
      <c r="Z4" s="7" t="s">
        <v>7</v>
      </c>
      <c r="AA4" s="7" t="s">
        <v>6</v>
      </c>
      <c r="AB4" s="7" t="s">
        <v>5</v>
      </c>
      <c r="AC4" s="7" t="s">
        <v>4</v>
      </c>
    </row>
    <row r="5" spans="1:29">
      <c r="A5" s="22" t="str">
        <f t="shared" ref="A5:A16" si="2">IF(OR(C5="",D5=""),"",IF(C5&gt;D5,"V",IF(C5&lt;D5,"P","N")))</f>
        <v>V</v>
      </c>
      <c r="B5" s="5" t="s">
        <v>74</v>
      </c>
      <c r="C5" s="23">
        <v>2</v>
      </c>
      <c r="D5" s="23">
        <v>0</v>
      </c>
      <c r="E5" s="5" t="s">
        <v>75</v>
      </c>
      <c r="F5" s="22"/>
      <c r="G5" s="22" t="str">
        <f t="shared" ref="G5:G16" si="3">IF(OR(I5="",J5=""),"",IF(I5&gt;J5,"V",IF(I5&lt;J5,"P","N")))</f>
        <v>V</v>
      </c>
      <c r="H5" s="5" t="s">
        <v>67</v>
      </c>
      <c r="I5" s="23">
        <v>2</v>
      </c>
      <c r="J5" s="23">
        <v>1</v>
      </c>
      <c r="K5" s="5" t="s">
        <v>62</v>
      </c>
      <c r="L5" s="10"/>
      <c r="M5" s="7">
        <v>1</v>
      </c>
      <c r="N5" s="7" t="str">
        <f ca="1">IFERROR(OFFSET($T$4,MATCH($M5,$T$5:$T$8,0),1.1,1),"")</f>
        <v>Real Madrid</v>
      </c>
      <c r="O5" s="7">
        <f ca="1">IFERROR(OFFSET($T$4,MATCH($M5,$T$5:$T$8,0),8.1,1),"")</f>
        <v>3</v>
      </c>
      <c r="P5" s="11"/>
      <c r="Q5" s="5">
        <f t="shared" si="0"/>
        <v>3</v>
      </c>
      <c r="R5" s="5">
        <f t="shared" si="1"/>
        <v>0</v>
      </c>
      <c r="S5" s="6"/>
      <c r="T5" s="8">
        <f>RANK($AC5,$AC$5:$AC$8,0)+COUNTIF($AC$4:AC4,AC5)</f>
        <v>2</v>
      </c>
      <c r="U5" s="5" t="s">
        <v>74</v>
      </c>
      <c r="V5" s="7">
        <f>COUNTIFS($B$5:$B$16,$U5,$Q$4:$Q$15,3)+COUNTIFS($E$5:$E$16,$U5,$R$4:$R$15,3)</f>
        <v>1</v>
      </c>
      <c r="W5" s="7">
        <f>COUNTIFS($B$5:$B$16,$U5,$Q$4:$Q$15,1)+COUNTIFS($E$5:$E$16,$U5,$R$4:$R$15,1)</f>
        <v>0</v>
      </c>
      <c r="X5" s="7">
        <f>COUNTIFS($B$5:$B$16,$U5,$Q$4:$Q$15,0)+COUNTIFS($E$5:$E$16,$U5,$R$4:$R$15,0)</f>
        <v>0</v>
      </c>
      <c r="Y5" s="7">
        <f>SUMIF($B$5:$B$16,$U5,$C$5:$C$16)+SUMIF($E$5:$E$16,$U5,$D$5:$D$16)</f>
        <v>2</v>
      </c>
      <c r="Z5" s="7">
        <f>SUMIF($B$5:$B$16,$U5,$D$5:$D$16)+SUMIF($E$5:$E$16,$U5,$C$5:$C$16)</f>
        <v>0</v>
      </c>
      <c r="AA5" s="7">
        <f>Y5-Z5</f>
        <v>2</v>
      </c>
      <c r="AB5" s="7">
        <f>SUMIF($B$5:$B$16,$U5,$Q$4:$Q$15)+SUMIF($E$5:$E$16,$U5,$R$4:$R$15)</f>
        <v>3</v>
      </c>
      <c r="AC5" s="7">
        <f>SUM(AB5*1000000,AA5*1000,Y5*100,V5*10)</f>
        <v>3002210</v>
      </c>
    </row>
    <row r="6" spans="1:29">
      <c r="A6" s="22" t="str">
        <f t="shared" si="2"/>
        <v>V</v>
      </c>
      <c r="B6" s="5" t="s">
        <v>76</v>
      </c>
      <c r="C6" s="8">
        <v>4</v>
      </c>
      <c r="D6" s="8">
        <v>0</v>
      </c>
      <c r="E6" s="5" t="s">
        <v>73</v>
      </c>
      <c r="F6" s="22"/>
      <c r="G6" s="22" t="str">
        <f t="shared" si="3"/>
        <v>V</v>
      </c>
      <c r="H6" s="5" t="s">
        <v>66</v>
      </c>
      <c r="I6" s="8">
        <v>1</v>
      </c>
      <c r="J6" s="8">
        <v>0</v>
      </c>
      <c r="K6" s="5" t="s">
        <v>61</v>
      </c>
      <c r="L6" s="10"/>
      <c r="M6" s="7">
        <v>2</v>
      </c>
      <c r="N6" s="7" t="str">
        <f ca="1">IFERROR(OFFSET($T$4,MATCH($M6,$T$5:$T$8,0),1.1,1),"")</f>
        <v>PSG</v>
      </c>
      <c r="O6" s="7">
        <f ca="1">IFERROR(OFFSET($T$4,MATCH($M6,$T$5:$T$8,0),8.1,1),"")</f>
        <v>3</v>
      </c>
      <c r="P6" s="11"/>
      <c r="Q6" s="5" t="str">
        <f t="shared" si="0"/>
        <v/>
      </c>
      <c r="R6" s="5" t="str">
        <f t="shared" si="1"/>
        <v/>
      </c>
      <c r="S6" s="6"/>
      <c r="T6" s="8">
        <f>RANK($AC6,$AC$5:$AC$8,0)+COUNTIF($AC$4:AC5,AC6)</f>
        <v>1</v>
      </c>
      <c r="U6" s="5" t="s">
        <v>76</v>
      </c>
      <c r="V6" s="7">
        <f>COUNTIFS($B$5:$B$16,$U6,$Q$4:$Q$15,3)+COUNTIFS($E$5:$E$16,$U6,$R$4:$R$15,3)</f>
        <v>1</v>
      </c>
      <c r="W6" s="7">
        <f>COUNTIFS($B$5:$B$16,$U6,$Q$4:$Q$15,1)+COUNTIFS($E$5:$E$16,$U6,$R$4:$R$15,1)</f>
        <v>0</v>
      </c>
      <c r="X6" s="7">
        <f>COUNTIFS($B$5:$B$16,$U6,$Q$4:$Q$15,0)+COUNTIFS($E$5:$E$16,$U6,$R$4:$R$15,0)</f>
        <v>0</v>
      </c>
      <c r="Y6" s="7">
        <f>SUMIF($B$5:$B$16,$U6,$C$5:$C$16)+SUMIF($E$5:$E$16,$U6,$D$5:$D$16)</f>
        <v>4</v>
      </c>
      <c r="Z6" s="7">
        <f>SUMIF($B$5:$B$16,$U6,$D$5:$D$16)+SUMIF($E$5:$E$16,$U6,$C$5:$C$16)</f>
        <v>0</v>
      </c>
      <c r="AA6" s="7">
        <f>Y6-Z6</f>
        <v>4</v>
      </c>
      <c r="AB6" s="7">
        <f>SUMIF($B$5:$B$16,$U6,$Q$4:$Q$15)+SUMIF($E$5:$E$16,$U6,$R$4:$R$15)</f>
        <v>3</v>
      </c>
      <c r="AC6" s="7">
        <f>SUM(AB6*1000000,AA6*1000,Y6*100,V6*10)</f>
        <v>3004410</v>
      </c>
    </row>
    <row r="7" spans="1:29">
      <c r="A7" s="22" t="str">
        <f t="shared" si="2"/>
        <v/>
      </c>
      <c r="B7" s="5" t="s">
        <v>73</v>
      </c>
      <c r="C7" s="8"/>
      <c r="D7" s="8"/>
      <c r="E7" s="5" t="s">
        <v>74</v>
      </c>
      <c r="F7" s="22"/>
      <c r="G7" s="22" t="str">
        <f t="shared" si="3"/>
        <v/>
      </c>
      <c r="H7" s="5" t="s">
        <v>62</v>
      </c>
      <c r="I7" s="8"/>
      <c r="J7" s="8"/>
      <c r="K7" s="5" t="s">
        <v>66</v>
      </c>
      <c r="L7" s="10"/>
      <c r="M7" s="7">
        <v>3</v>
      </c>
      <c r="N7" s="7" t="str">
        <f ca="1">IFERROR(OFFSET($T$4,MATCH($M7,$T$5:$T$8,0),1.1,1),"")</f>
        <v>Malmo FF</v>
      </c>
      <c r="O7" s="7">
        <f ca="1">IFERROR(OFFSET($T$4,MATCH($M7,$T$5:$T$8,0),8.1,1),"")</f>
        <v>0</v>
      </c>
      <c r="P7" s="11"/>
      <c r="Q7" s="5" t="str">
        <f t="shared" si="0"/>
        <v/>
      </c>
      <c r="R7" s="5" t="str">
        <f t="shared" si="1"/>
        <v/>
      </c>
      <c r="S7" s="6"/>
      <c r="T7" s="8">
        <f>RANK($AC7,$AC$5:$AC$8,0)+COUNTIF($AC$4:AC6,AC7)</f>
        <v>4</v>
      </c>
      <c r="U7" s="5" t="s">
        <v>73</v>
      </c>
      <c r="V7" s="7">
        <f>COUNTIFS($B$5:$B$16,$U7,$Q$4:$Q$15,3)+COUNTIFS($E$5:$E$16,$U7,$R$4:$R$15,3)</f>
        <v>0</v>
      </c>
      <c r="W7" s="7">
        <f>COUNTIFS($B$5:$B$16,$U7,$Q$4:$Q$15,1)+COUNTIFS($E$5:$E$16,$U7,$R$4:$R$15,1)</f>
        <v>0</v>
      </c>
      <c r="X7" s="7">
        <f>COUNTIFS($B$5:$B$16,$U7,$Q$4:$Q$15,0)+COUNTIFS($E$5:$E$16,$U7,$R$4:$R$15,0)</f>
        <v>1</v>
      </c>
      <c r="Y7" s="7">
        <f>SUMIF($B$5:$B$16,$U7,$C$5:$C$16)+SUMIF($E$5:$E$16,$U7,$D$5:$D$16)</f>
        <v>0</v>
      </c>
      <c r="Z7" s="7">
        <f>SUMIF($B$5:$B$16,$U7,$D$5:$D$16)+SUMIF($E$5:$E$16,$U7,$C$5:$C$16)</f>
        <v>4</v>
      </c>
      <c r="AA7" s="7">
        <f>Y7-Z7</f>
        <v>-4</v>
      </c>
      <c r="AB7" s="7">
        <f>SUMIF($B$5:$B$16,$U7,$Q$4:$Q$15)+SUMIF($E$5:$E$16,$U7,$R$4:$R$15)</f>
        <v>0</v>
      </c>
      <c r="AC7" s="7">
        <f>SUM(AB7*1000000,AA7*1000,Y7*100,V7*10)</f>
        <v>-4000</v>
      </c>
    </row>
    <row r="8" spans="1:29">
      <c r="A8" s="22" t="str">
        <f t="shared" si="2"/>
        <v/>
      </c>
      <c r="B8" s="5" t="s">
        <v>75</v>
      </c>
      <c r="C8" s="8"/>
      <c r="D8" s="8"/>
      <c r="E8" s="5" t="s">
        <v>76</v>
      </c>
      <c r="F8" s="22"/>
      <c r="G8" s="22" t="str">
        <f t="shared" si="3"/>
        <v/>
      </c>
      <c r="H8" s="5" t="s">
        <v>61</v>
      </c>
      <c r="I8" s="8"/>
      <c r="J8" s="8"/>
      <c r="K8" s="5" t="s">
        <v>67</v>
      </c>
      <c r="L8" s="10"/>
      <c r="M8" s="7">
        <v>4</v>
      </c>
      <c r="N8" s="7" t="str">
        <f ca="1">IFERROR(OFFSET($T$4,MATCH($M8,$T$5:$T$8,0),1.1,1),"")</f>
        <v>Chaktior Donetsk</v>
      </c>
      <c r="O8" s="7">
        <f ca="1">IFERROR(OFFSET($T$4,MATCH($M8,$T$5:$T$8,0),8.1,1),"")</f>
        <v>0</v>
      </c>
      <c r="P8" s="11"/>
      <c r="Q8" s="5" t="str">
        <f t="shared" si="0"/>
        <v/>
      </c>
      <c r="R8" s="5" t="str">
        <f t="shared" si="1"/>
        <v/>
      </c>
      <c r="S8" s="6"/>
      <c r="T8" s="8">
        <f>RANK($AC8,$AC$5:$AC$8,0)+COUNTIF($AC$4:AC7,AC8)</f>
        <v>3</v>
      </c>
      <c r="U8" s="5" t="s">
        <v>75</v>
      </c>
      <c r="V8" s="7">
        <f>COUNTIFS($B$5:$B$16,$U8,$Q$4:$Q$15,3)+COUNTIFS($E$5:$E$16,$U8,$R$4:$R$15,3)</f>
        <v>0</v>
      </c>
      <c r="W8" s="7">
        <f>COUNTIFS($B$5:$B$16,$U8,$Q$4:$Q$15,1)+COUNTIFS($E$5:$E$16,$U8,$R$4:$R$15,1)</f>
        <v>0</v>
      </c>
      <c r="X8" s="7">
        <f>COUNTIFS($B$5:$B$16,$U8,$Q$4:$Q$15,0)+COUNTIFS($E$5:$E$16,$U8,$R$4:$R$15,0)</f>
        <v>1</v>
      </c>
      <c r="Y8" s="7">
        <f>SUMIF($B$5:$B$16,$U8,$C$5:$C$16)+SUMIF($E$5:$E$16,$U8,$D$5:$D$16)</f>
        <v>0</v>
      </c>
      <c r="Z8" s="7">
        <f>SUMIF($B$5:$B$16,$U8,$D$5:$D$16)+SUMIF($E$5:$E$16,$U8,$C$5:$C$16)</f>
        <v>2</v>
      </c>
      <c r="AA8" s="7">
        <f>Y8-Z8</f>
        <v>-2</v>
      </c>
      <c r="AB8" s="7">
        <f>SUMIF($B$5:$B$16,$U8,$Q$4:$Q$15)+SUMIF($E$5:$E$16,$U8,$R$4:$R$15)</f>
        <v>0</v>
      </c>
      <c r="AC8" s="7">
        <f>SUM(AB8*1000000,AA8*1000,Y8*100,V8*10)</f>
        <v>-2000</v>
      </c>
    </row>
    <row r="9" spans="1:29">
      <c r="A9" s="22" t="str">
        <f t="shared" si="2"/>
        <v/>
      </c>
      <c r="B9" s="5" t="s">
        <v>74</v>
      </c>
      <c r="C9" s="8"/>
      <c r="D9" s="8"/>
      <c r="E9" s="5" t="s">
        <v>76</v>
      </c>
      <c r="F9" s="22"/>
      <c r="G9" s="22" t="str">
        <f t="shared" si="3"/>
        <v/>
      </c>
      <c r="H9" s="5" t="s">
        <v>61</v>
      </c>
      <c r="I9" s="8"/>
      <c r="J9" s="8"/>
      <c r="K9" s="5" t="s">
        <v>62</v>
      </c>
      <c r="L9" s="10"/>
      <c r="M9" s="11"/>
      <c r="N9" s="11"/>
      <c r="O9" s="11"/>
      <c r="P9" s="10"/>
      <c r="Q9" s="5" t="str">
        <f t="shared" si="0"/>
        <v/>
      </c>
      <c r="R9" s="5" t="str">
        <f t="shared" si="1"/>
        <v/>
      </c>
    </row>
    <row r="10" spans="1:29">
      <c r="A10" s="22" t="str">
        <f t="shared" si="2"/>
        <v/>
      </c>
      <c r="B10" s="5" t="s">
        <v>75</v>
      </c>
      <c r="C10" s="8"/>
      <c r="D10" s="8"/>
      <c r="E10" s="5" t="s">
        <v>73</v>
      </c>
      <c r="F10" s="22"/>
      <c r="G10" s="22" t="str">
        <f t="shared" si="3"/>
        <v/>
      </c>
      <c r="H10" s="5" t="s">
        <v>66</v>
      </c>
      <c r="I10" s="8"/>
      <c r="J10" s="8"/>
      <c r="K10" s="5" t="s">
        <v>67</v>
      </c>
      <c r="L10" s="10"/>
      <c r="M10" s="64"/>
      <c r="N10" s="63" t="s">
        <v>77</v>
      </c>
      <c r="O10" s="63" t="s">
        <v>46</v>
      </c>
      <c r="P10" s="10"/>
      <c r="Q10" s="5" t="str">
        <f t="shared" si="0"/>
        <v/>
      </c>
      <c r="R10" s="5" t="str">
        <f t="shared" si="1"/>
        <v/>
      </c>
      <c r="S10" s="4"/>
    </row>
    <row r="11" spans="1:29">
      <c r="A11" s="22" t="str">
        <f t="shared" si="2"/>
        <v/>
      </c>
      <c r="B11" s="5" t="s">
        <v>76</v>
      </c>
      <c r="C11" s="8"/>
      <c r="D11" s="8"/>
      <c r="E11" s="5" t="s">
        <v>74</v>
      </c>
      <c r="F11" s="22"/>
      <c r="G11" s="22" t="str">
        <f t="shared" si="3"/>
        <v/>
      </c>
      <c r="H11" s="5" t="s">
        <v>67</v>
      </c>
      <c r="I11" s="8"/>
      <c r="J11" s="8"/>
      <c r="K11" s="5" t="s">
        <v>66</v>
      </c>
      <c r="L11" s="10"/>
      <c r="M11" s="7">
        <v>1</v>
      </c>
      <c r="N11" s="7" t="str">
        <f ca="1">IFERROR(OFFSET($T$19,MATCH($M11,$T$20:$T$23,0),1.1,1),"")</f>
        <v>PSV Eindhoven</v>
      </c>
      <c r="O11" s="7">
        <f ca="1">IFERROR(OFFSET($T$19,MATCH($M11,$T$20:$T$23,0),8.1,1),"")</f>
        <v>3</v>
      </c>
      <c r="P11" s="60"/>
      <c r="Q11" s="5" t="str">
        <f t="shared" si="0"/>
        <v/>
      </c>
      <c r="R11" s="5" t="str">
        <f t="shared" si="1"/>
        <v/>
      </c>
      <c r="S11" s="4"/>
    </row>
    <row r="12" spans="1:29">
      <c r="A12" s="22" t="str">
        <f t="shared" si="2"/>
        <v/>
      </c>
      <c r="B12" s="5" t="s">
        <v>73</v>
      </c>
      <c r="C12" s="8"/>
      <c r="D12" s="8"/>
      <c r="E12" s="5" t="s">
        <v>75</v>
      </c>
      <c r="F12" s="22"/>
      <c r="G12" s="22" t="str">
        <f t="shared" si="3"/>
        <v/>
      </c>
      <c r="H12" s="5" t="s">
        <v>62</v>
      </c>
      <c r="I12" s="8"/>
      <c r="J12" s="8"/>
      <c r="K12" s="5" t="s">
        <v>61</v>
      </c>
      <c r="L12" s="10"/>
      <c r="M12" s="7">
        <v>2</v>
      </c>
      <c r="N12" s="7" t="str">
        <f ca="1">IFERROR(OFFSET($T$19,MATCH($M12,$T$20:$T$23,0),1.1,1),"")</f>
        <v>Vfl Wolfsburg</v>
      </c>
      <c r="O12" s="7">
        <f ca="1">IFERROR(OFFSET($T$19,MATCH($M12,$T$20:$T$23,0),8.1,1),"")</f>
        <v>3</v>
      </c>
      <c r="P12" s="60"/>
      <c r="Q12" s="5" t="str">
        <f t="shared" si="0"/>
        <v/>
      </c>
      <c r="R12" s="5" t="str">
        <f t="shared" si="1"/>
        <v/>
      </c>
      <c r="S12" s="4"/>
    </row>
    <row r="13" spans="1:29">
      <c r="A13" s="22" t="str">
        <f t="shared" si="2"/>
        <v/>
      </c>
      <c r="B13" s="5" t="s">
        <v>75</v>
      </c>
      <c r="C13" s="8"/>
      <c r="D13" s="8"/>
      <c r="E13" s="5" t="s">
        <v>74</v>
      </c>
      <c r="F13" s="22"/>
      <c r="G13" s="22" t="str">
        <f t="shared" si="3"/>
        <v/>
      </c>
      <c r="H13" s="5" t="s">
        <v>61</v>
      </c>
      <c r="I13" s="8"/>
      <c r="J13" s="8"/>
      <c r="K13" s="5" t="s">
        <v>66</v>
      </c>
      <c r="L13" s="10"/>
      <c r="M13" s="7">
        <v>3</v>
      </c>
      <c r="N13" s="7" t="str">
        <f ca="1">IFERROR(OFFSET($T$19,MATCH($M13,$T$20:$T$23,0),1.1,1),"")</f>
        <v>Manchester United</v>
      </c>
      <c r="O13" s="7">
        <f ca="1">IFERROR(OFFSET($T$19,MATCH($M13,$T$20:$T$23,0),8.1,1),"")</f>
        <v>0</v>
      </c>
      <c r="P13" s="60"/>
      <c r="Q13" s="5" t="str">
        <f t="shared" si="0"/>
        <v/>
      </c>
      <c r="R13" s="5" t="str">
        <f t="shared" si="1"/>
        <v/>
      </c>
      <c r="S13" s="4"/>
      <c r="T13" s="6"/>
      <c r="U13" s="6"/>
    </row>
    <row r="14" spans="1:29">
      <c r="A14" s="22" t="str">
        <f t="shared" si="2"/>
        <v/>
      </c>
      <c r="B14" s="5" t="s">
        <v>73</v>
      </c>
      <c r="C14" s="8"/>
      <c r="D14" s="8"/>
      <c r="E14" s="5" t="s">
        <v>76</v>
      </c>
      <c r="F14" s="22"/>
      <c r="G14" s="22" t="str">
        <f t="shared" si="3"/>
        <v/>
      </c>
      <c r="H14" s="5" t="s">
        <v>62</v>
      </c>
      <c r="I14" s="8"/>
      <c r="J14" s="8"/>
      <c r="K14" s="5" t="s">
        <v>67</v>
      </c>
      <c r="L14" s="10"/>
      <c r="M14" s="7">
        <v>4</v>
      </c>
      <c r="N14" s="7" t="str">
        <f ca="1">IFERROR(OFFSET($T$19,MATCH($M14,$T$20:$T$23,0),1.1,1),"")</f>
        <v>CSKA Moscou</v>
      </c>
      <c r="O14" s="7">
        <f ca="1">IFERROR(OFFSET($T$19,MATCH($M14,$T$20:$T$23,0),8.1,1),"")</f>
        <v>0</v>
      </c>
      <c r="P14" s="60"/>
      <c r="Q14" s="5" t="str">
        <f t="shared" si="0"/>
        <v/>
      </c>
      <c r="R14" s="5" t="str">
        <f t="shared" si="1"/>
        <v/>
      </c>
      <c r="S14" s="4"/>
      <c r="T14" s="6"/>
      <c r="U14" s="6"/>
    </row>
    <row r="15" spans="1:29">
      <c r="A15" s="22" t="str">
        <f t="shared" si="2"/>
        <v/>
      </c>
      <c r="B15" s="5" t="s">
        <v>76</v>
      </c>
      <c r="C15" s="8"/>
      <c r="D15" s="8"/>
      <c r="E15" s="5" t="s">
        <v>75</v>
      </c>
      <c r="F15" s="22"/>
      <c r="G15" s="22" t="str">
        <f t="shared" si="3"/>
        <v/>
      </c>
      <c r="H15" s="5" t="s">
        <v>66</v>
      </c>
      <c r="I15" s="8"/>
      <c r="J15" s="8"/>
      <c r="K15" s="5" t="s">
        <v>62</v>
      </c>
      <c r="L15" s="10"/>
      <c r="M15" s="11"/>
      <c r="N15" s="11"/>
      <c r="O15" s="11"/>
      <c r="P15" s="60"/>
      <c r="Q15" s="5" t="str">
        <f t="shared" si="0"/>
        <v/>
      </c>
      <c r="R15" s="5" t="str">
        <f t="shared" si="1"/>
        <v/>
      </c>
      <c r="S15" s="4"/>
    </row>
    <row r="16" spans="1:29">
      <c r="A16" s="22" t="str">
        <f t="shared" si="2"/>
        <v/>
      </c>
      <c r="B16" s="5" t="s">
        <v>74</v>
      </c>
      <c r="C16" s="8"/>
      <c r="D16" s="8"/>
      <c r="E16" s="20" t="s">
        <v>73</v>
      </c>
      <c r="F16" s="22"/>
      <c r="G16" s="22" t="str">
        <f t="shared" si="3"/>
        <v/>
      </c>
      <c r="H16" s="20" t="s">
        <v>67</v>
      </c>
      <c r="I16" s="21"/>
      <c r="J16" s="21"/>
      <c r="K16" s="20" t="s">
        <v>61</v>
      </c>
      <c r="L16" s="10"/>
      <c r="M16" s="62"/>
      <c r="N16" s="61" t="s">
        <v>72</v>
      </c>
      <c r="O16" s="61" t="s">
        <v>46</v>
      </c>
      <c r="P16" s="60"/>
      <c r="Q16" s="4"/>
      <c r="R16" s="4"/>
      <c r="S16" s="4"/>
    </row>
    <row r="17" spans="1:29">
      <c r="A17" s="10"/>
      <c r="B17" s="11"/>
      <c r="C17" s="11"/>
      <c r="D17" s="11"/>
      <c r="E17" s="17"/>
      <c r="F17" s="19"/>
      <c r="G17" s="19"/>
      <c r="H17" s="18"/>
      <c r="I17" s="18"/>
      <c r="J17" s="18"/>
      <c r="K17" s="17"/>
      <c r="L17" s="10"/>
      <c r="M17" s="7">
        <v>1</v>
      </c>
      <c r="N17" s="7" t="str">
        <f ca="1">IFERROR(OFFSET($T$34,MATCH($M17,$T$35:$T$38,0),1.1,1),"")</f>
        <v>Benfica</v>
      </c>
      <c r="O17" s="7">
        <f ca="1">IFERROR(OFFSET($T$34,MATCH($M17,$T$35:$T$38,0),8.1,1),"")</f>
        <v>3</v>
      </c>
      <c r="P17" s="60"/>
      <c r="Q17" s="73" t="s">
        <v>71</v>
      </c>
      <c r="R17" s="73"/>
      <c r="T17" s="74" t="s">
        <v>70</v>
      </c>
      <c r="U17" s="74"/>
      <c r="V17" s="74"/>
      <c r="W17" s="74"/>
      <c r="X17" s="74"/>
      <c r="Y17" s="74"/>
      <c r="Z17" s="74"/>
      <c r="AA17" s="74"/>
      <c r="AB17" s="74"/>
      <c r="AC17" s="74"/>
    </row>
    <row r="18" spans="1:29">
      <c r="A18" s="10"/>
      <c r="B18" s="11"/>
      <c r="C18" s="11"/>
      <c r="D18" s="11"/>
      <c r="E18" s="28"/>
      <c r="F18" s="10"/>
      <c r="G18" s="10"/>
      <c r="H18" s="11"/>
      <c r="I18" s="11"/>
      <c r="J18" s="11"/>
      <c r="K18" s="28"/>
      <c r="L18" s="10"/>
      <c r="M18" s="7">
        <v>2</v>
      </c>
      <c r="N18" s="7" t="str">
        <f ca="1">IFERROR(OFFSET($T$34,MATCH($M18,$T$35:$T$38,0),1.1,1),"")</f>
        <v>Atlético Madrid</v>
      </c>
      <c r="O18" s="7">
        <f ca="1">IFERROR(OFFSET($T$34,MATCH($M18,$T$35:$T$38,0),8.1,1),"")</f>
        <v>3</v>
      </c>
      <c r="P18" s="10"/>
      <c r="S18" s="9"/>
    </row>
    <row r="19" spans="1:29">
      <c r="A19" s="10"/>
      <c r="B19" s="59" t="s">
        <v>69</v>
      </c>
      <c r="C19" s="58"/>
      <c r="D19" s="58"/>
      <c r="E19" s="12" t="str">
        <f ca="1">IF(N5="","",N5)</f>
        <v>Real Madrid</v>
      </c>
      <c r="F19" s="10"/>
      <c r="G19" s="10"/>
      <c r="H19" s="57" t="s">
        <v>68</v>
      </c>
      <c r="I19" s="56"/>
      <c r="J19" s="56"/>
      <c r="K19" s="12" t="str">
        <f ca="1">IF(N11="","",N11)</f>
        <v>PSV Eindhoven</v>
      </c>
      <c r="L19" s="10"/>
      <c r="M19" s="7">
        <v>3</v>
      </c>
      <c r="N19" s="7" t="str">
        <f ca="1">IFERROR(OFFSET($T$34,MATCH($M19,$T$35:$T$38,0),1.1,1),"")</f>
        <v>Galatasaray</v>
      </c>
      <c r="O19" s="7">
        <f ca="1">IFERROR(OFFSET($T$34,MATCH($M19,$T$35:$T$38,0),8.1,1),"")</f>
        <v>0</v>
      </c>
      <c r="P19" s="10"/>
      <c r="Q19" s="5">
        <f t="shared" ref="Q19:Q30" si="4">IF(I5="","",IF(I5&gt;J5,3,IF(I5=J5,1,0)))</f>
        <v>3</v>
      </c>
      <c r="R19" s="5">
        <f t="shared" ref="R19:R30" si="5">IF(J5="","",IF(J5&gt;I5,3,IF(J5=I5,1,0)))</f>
        <v>0</v>
      </c>
      <c r="S19" s="4"/>
      <c r="T19" s="8" t="s">
        <v>13</v>
      </c>
      <c r="U19" s="8" t="s">
        <v>12</v>
      </c>
      <c r="V19" s="7" t="s">
        <v>11</v>
      </c>
      <c r="W19" s="7" t="s">
        <v>10</v>
      </c>
      <c r="X19" s="7" t="s">
        <v>9</v>
      </c>
      <c r="Y19" s="7" t="s">
        <v>8</v>
      </c>
      <c r="Z19" s="7" t="s">
        <v>7</v>
      </c>
      <c r="AA19" s="7" t="s">
        <v>6</v>
      </c>
      <c r="AB19" s="7" t="s">
        <v>5</v>
      </c>
      <c r="AC19" s="7" t="s">
        <v>4</v>
      </c>
    </row>
    <row r="20" spans="1:29">
      <c r="A20" s="10"/>
      <c r="B20" s="11"/>
      <c r="C20" s="11"/>
      <c r="D20" s="11"/>
      <c r="E20" s="12" t="str">
        <f ca="1">IF(N6="","",N6)</f>
        <v>PSG</v>
      </c>
      <c r="F20" s="10"/>
      <c r="G20" s="10"/>
      <c r="H20" s="11"/>
      <c r="I20" s="11"/>
      <c r="J20" s="11"/>
      <c r="K20" s="12" t="str">
        <f ca="1">IF(N12="","",N12)</f>
        <v>Vfl Wolfsburg</v>
      </c>
      <c r="L20" s="10"/>
      <c r="M20" s="7">
        <v>4</v>
      </c>
      <c r="N20" s="7" t="str">
        <f ca="1">IFERROR(OFFSET($T$34,MATCH($M20,$T$35:$T$38,0),1.1,1),"")</f>
        <v>FC Astana</v>
      </c>
      <c r="O20" s="7">
        <f ca="1">IFERROR(OFFSET($T$34,MATCH($M20,$T$35:$T$38,0),8.1,1),"")</f>
        <v>0</v>
      </c>
      <c r="P20" s="10"/>
      <c r="Q20" s="5">
        <f t="shared" si="4"/>
        <v>3</v>
      </c>
      <c r="R20" s="5">
        <f t="shared" si="5"/>
        <v>0</v>
      </c>
      <c r="S20" s="6"/>
      <c r="T20" s="8">
        <f>RANK($AC20,$AC$20:$AC$23,0)+COUNTIF($AC$19:AC19,AC20)</f>
        <v>1</v>
      </c>
      <c r="U20" s="5" t="s">
        <v>67</v>
      </c>
      <c r="V20" s="7">
        <f>COUNTIFS($H$5:$H$16,$U20,$Q$19:$Q$30,3)+COUNTIFS($K$5:$K$16,$U20,$R$19:$R$30,3)</f>
        <v>1</v>
      </c>
      <c r="W20" s="7">
        <f>COUNTIFS($H$5:$H$16,$U20,$Q$19:$Q$30,1)+COUNTIFS($K$5:$K$16,$U20,$R$19:$R$30,1)</f>
        <v>0</v>
      </c>
      <c r="X20" s="7">
        <f>COUNTIFS($H$5:$H$16,$U20,$Q$19:$Q$30,0)+COUNTIFS($K$5:$K$16,$U20,$R$19:$R$30,0)</f>
        <v>0</v>
      </c>
      <c r="Y20" s="7">
        <f t="shared" ref="Y20:Y23" si="6">SUMIF($H$5:$H$16,$U20,$I$5:$I$16)+SUMIF($K$5:$K$16,$U20,$J$5:$J$16)</f>
        <v>2</v>
      </c>
      <c r="Z20" s="7">
        <f t="shared" ref="Y20:Z23" si="7">SUMIF($H$5:$H$16,$U20,$J$5:$J$16)+SUMIF($K$5:$K$16,$U20,$I$5:$I$16)</f>
        <v>1</v>
      </c>
      <c r="AA20" s="7">
        <f>Y20-Z20</f>
        <v>1</v>
      </c>
      <c r="AB20" s="7">
        <f>SUMIF($H$5:$H$16,$U20,$Q$19:$Q$30)+SUMIF($K$5:$K$16,$U20,$R$19:$R$30)</f>
        <v>3</v>
      </c>
      <c r="AC20" s="7">
        <f>SUM(AB20*1000000,AA20*1000,Y20*100,V20*10)</f>
        <v>3001210</v>
      </c>
    </row>
    <row r="21" spans="1:29">
      <c r="A21" s="10"/>
      <c r="B21" s="11"/>
      <c r="C21" s="11"/>
      <c r="D21" s="11"/>
      <c r="E21" s="11"/>
      <c r="F21" s="10"/>
      <c r="G21" s="10"/>
      <c r="H21" s="11"/>
      <c r="I21" s="11"/>
      <c r="J21" s="11"/>
      <c r="K21" s="11"/>
      <c r="L21" s="10"/>
      <c r="M21" s="11"/>
      <c r="N21" s="11"/>
      <c r="O21" s="11"/>
      <c r="P21" s="10"/>
      <c r="Q21" s="5" t="str">
        <f t="shared" si="4"/>
        <v/>
      </c>
      <c r="R21" s="5" t="str">
        <f t="shared" si="5"/>
        <v/>
      </c>
      <c r="S21" s="6"/>
      <c r="T21" s="8">
        <f>RANK($AC21,$AC$20:$AC$23,0)+COUNTIF($AC$19:AC20,AC21)</f>
        <v>2</v>
      </c>
      <c r="U21" s="5" t="s">
        <v>66</v>
      </c>
      <c r="V21" s="7">
        <f>COUNTIFS($H$5:$H$16,$U21,$Q$19:$Q$30,3)+COUNTIFS($K$5:$K$16,$U21,$R$19:$R$30,3)</f>
        <v>1</v>
      </c>
      <c r="W21" s="7">
        <f>COUNTIFS($H$5:$H$16,$U21,$Q$19:$Q$30,1)+COUNTIFS($K$5:$K$16,$U21,$R$19:$R$30,1)</f>
        <v>0</v>
      </c>
      <c r="X21" s="7">
        <f>COUNTIFS($H$5:$H$16,$U21,$Q$19:$Q$30,0)+COUNTIFS($K$5:$K$16,$U21,$R$19:$R$30,0)</f>
        <v>0</v>
      </c>
      <c r="Y21" s="7">
        <f t="shared" si="6"/>
        <v>1</v>
      </c>
      <c r="Z21" s="7">
        <f t="shared" si="7"/>
        <v>0</v>
      </c>
      <c r="AA21" s="7">
        <f>Y21-Z21</f>
        <v>1</v>
      </c>
      <c r="AB21" s="7">
        <f>SUMIF($H$5:$H$16,$U21,$Q$19:$Q$30)+SUMIF($K$5:$K$16,$U21,$R$19:$R$30)</f>
        <v>3</v>
      </c>
      <c r="AC21" s="7">
        <f>SUM(AB21*1000000,AA21*1000,Y21*100,V21*10)</f>
        <v>3001110</v>
      </c>
    </row>
    <row r="22" spans="1:29">
      <c r="A22" s="10"/>
      <c r="B22" s="45" t="s">
        <v>65</v>
      </c>
      <c r="C22" s="55"/>
      <c r="D22" s="55"/>
      <c r="E22" s="54"/>
      <c r="F22" s="10"/>
      <c r="G22" s="10"/>
      <c r="H22" s="43" t="s">
        <v>64</v>
      </c>
      <c r="I22" s="53"/>
      <c r="J22" s="53"/>
      <c r="K22" s="52"/>
      <c r="L22" s="10"/>
      <c r="M22" s="51"/>
      <c r="N22" s="50" t="s">
        <v>63</v>
      </c>
      <c r="O22" s="50" t="s">
        <v>46</v>
      </c>
      <c r="P22" s="10"/>
      <c r="Q22" s="5" t="str">
        <f t="shared" si="4"/>
        <v/>
      </c>
      <c r="R22" s="5" t="str">
        <f t="shared" si="5"/>
        <v/>
      </c>
      <c r="S22" s="6"/>
      <c r="T22" s="8">
        <f>RANK($AC22,$AC$20:$AC$23,0)+COUNTIF($AC$19:AC21,AC22)</f>
        <v>3</v>
      </c>
      <c r="U22" s="5" t="s">
        <v>62</v>
      </c>
      <c r="V22" s="7">
        <f>COUNTIFS($H$5:$H$16,$U22,$Q$19:$Q$30,3)+COUNTIFS($K$5:$K$16,$U22,$R$19:$R$30,3)</f>
        <v>0</v>
      </c>
      <c r="W22" s="7">
        <f>COUNTIFS($H$5:$H$16,$U22,$Q$19:$Q$30,1)+COUNTIFS($K$5:$K$16,$U22,$R$19:$R$30,1)</f>
        <v>0</v>
      </c>
      <c r="X22" s="7">
        <f>COUNTIFS($H$5:$H$16,$U22,$Q$19:$Q$30,0)+COUNTIFS($K$5:$K$16,$U22,$R$19:$R$30,0)</f>
        <v>1</v>
      </c>
      <c r="Y22" s="7">
        <f t="shared" si="6"/>
        <v>1</v>
      </c>
      <c r="Z22" s="7">
        <f t="shared" si="7"/>
        <v>2</v>
      </c>
      <c r="AA22" s="7">
        <f>Y22-Z22</f>
        <v>-1</v>
      </c>
      <c r="AB22" s="7">
        <f>SUMIF($H$5:$H$16,$U22,$Q$19:$Q$30)+SUMIF($K$5:$K$16,$U22,$R$19:$R$30)</f>
        <v>0</v>
      </c>
      <c r="AC22" s="7">
        <f>SUM(AB22*1000000,AA22*1000,Y22*100,V22*10)</f>
        <v>-900</v>
      </c>
    </row>
    <row r="23" spans="1:29">
      <c r="A23" s="22" t="str">
        <f t="shared" ref="A23:A34" si="8">IF(OR(C23="",D23=""),"",IF(C23&gt;D23,"V",IF(C23&lt;D23,"P","N")))</f>
        <v>P</v>
      </c>
      <c r="B23" s="5" t="s">
        <v>56</v>
      </c>
      <c r="C23" s="23">
        <v>0</v>
      </c>
      <c r="D23" s="23">
        <v>2</v>
      </c>
      <c r="E23" s="5" t="s">
        <v>51</v>
      </c>
      <c r="F23" s="10"/>
      <c r="G23" s="22" t="str">
        <f t="shared" ref="G23:G34" si="9">IF(OR(I23="",J23=""),"",IF(I23&gt;J23,"V",IF(I23&lt;J23,"P","N")))</f>
        <v>P</v>
      </c>
      <c r="H23" s="5" t="s">
        <v>43</v>
      </c>
      <c r="I23" s="23">
        <v>1</v>
      </c>
      <c r="J23" s="23">
        <v>2</v>
      </c>
      <c r="K23" s="5" t="s">
        <v>41</v>
      </c>
      <c r="L23" s="10"/>
      <c r="M23" s="7">
        <v>1</v>
      </c>
      <c r="N23" s="7" t="str">
        <f ca="1">IFERROR(OFFSET($T$49,MATCH($M23,$T$50:$T$53,0),1.1,1),"")</f>
        <v>Séville FC</v>
      </c>
      <c r="O23" s="7">
        <f ca="1">IFERROR(OFFSET($T$49,MATCH($M23,$T$50:$T$53,0),8.1,1),"")</f>
        <v>3</v>
      </c>
      <c r="P23" s="10"/>
      <c r="Q23" s="5" t="str">
        <f t="shared" si="4"/>
        <v/>
      </c>
      <c r="R23" s="5" t="str">
        <f t="shared" si="5"/>
        <v/>
      </c>
      <c r="S23" s="6"/>
      <c r="T23" s="8">
        <f>RANK($AC23,$AC$20:$AC$23,0)+COUNTIF($AC$19:AC22,AC23)</f>
        <v>4</v>
      </c>
      <c r="U23" s="5" t="s">
        <v>61</v>
      </c>
      <c r="V23" s="7">
        <f>COUNTIFS($H$5:$H$16,$U23,$Q$19:$Q$30,3)+COUNTIFS($K$5:$K$16,$U23,$R$19:$R$30,3)</f>
        <v>0</v>
      </c>
      <c r="W23" s="7">
        <f>COUNTIFS($H$5:$H$16,$U23,$Q$19:$Q$30,1)+COUNTIFS($K$5:$K$16,$U23,$R$19:$R$30,1)</f>
        <v>0</v>
      </c>
      <c r="X23" s="7">
        <f>COUNTIFS($H$5:$H$16,$U23,$Q$19:$Q$30,0)+COUNTIFS($K$5:$K$16,$U23,$R$19:$R$30,0)</f>
        <v>1</v>
      </c>
      <c r="Y23" s="7">
        <f t="shared" si="6"/>
        <v>0</v>
      </c>
      <c r="Z23" s="7">
        <f t="shared" si="7"/>
        <v>1</v>
      </c>
      <c r="AA23" s="7">
        <f>Y23-Z23</f>
        <v>-1</v>
      </c>
      <c r="AB23" s="7">
        <f>SUMIF($H$5:$H$16,$U23,$Q$19:$Q$30)+SUMIF($K$5:$K$16,$U23,$R$19:$R$30)</f>
        <v>0</v>
      </c>
      <c r="AC23" s="7">
        <f>SUM(AB23*1000000,AA23*1000,Y23*100,V23*10)</f>
        <v>-1000</v>
      </c>
    </row>
    <row r="24" spans="1:29">
      <c r="A24" s="22" t="str">
        <f t="shared" si="8"/>
        <v>V</v>
      </c>
      <c r="B24" s="5" t="s">
        <v>55</v>
      </c>
      <c r="C24" s="8">
        <v>2</v>
      </c>
      <c r="D24" s="8">
        <v>0</v>
      </c>
      <c r="E24" s="5" t="s">
        <v>52</v>
      </c>
      <c r="F24" s="10"/>
      <c r="G24" s="22" t="str">
        <f t="shared" si="9"/>
        <v>V</v>
      </c>
      <c r="H24" s="5" t="s">
        <v>42</v>
      </c>
      <c r="I24" s="8">
        <v>3</v>
      </c>
      <c r="J24" s="8">
        <v>0</v>
      </c>
      <c r="K24" s="5" t="s">
        <v>40</v>
      </c>
      <c r="L24" s="10"/>
      <c r="M24" s="7">
        <v>2</v>
      </c>
      <c r="N24" s="7" t="str">
        <f ca="1">IFERROR(OFFSET($T$49,MATCH($M24,$T$50:$T$53,0),1.1,1),"")</f>
        <v>Juventus Turin</v>
      </c>
      <c r="O24" s="7">
        <f ca="1">IFERROR(OFFSET($T$49,MATCH($M24,$T$50:$T$53,0),8.1,1),"")</f>
        <v>3</v>
      </c>
      <c r="P24" s="10"/>
      <c r="Q24" s="5" t="str">
        <f t="shared" si="4"/>
        <v/>
      </c>
      <c r="R24" s="5" t="str">
        <f t="shared" si="5"/>
        <v/>
      </c>
    </row>
    <row r="25" spans="1:29">
      <c r="A25" s="22" t="str">
        <f t="shared" si="8"/>
        <v/>
      </c>
      <c r="B25" s="5" t="s">
        <v>52</v>
      </c>
      <c r="C25" s="8"/>
      <c r="D25" s="8"/>
      <c r="E25" s="5" t="s">
        <v>56</v>
      </c>
      <c r="F25" s="10"/>
      <c r="G25" s="22" t="str">
        <f t="shared" si="9"/>
        <v/>
      </c>
      <c r="H25" s="5" t="s">
        <v>41</v>
      </c>
      <c r="I25" s="8"/>
      <c r="J25" s="8"/>
      <c r="K25" s="5" t="s">
        <v>42</v>
      </c>
      <c r="L25" s="10"/>
      <c r="M25" s="7">
        <v>3</v>
      </c>
      <c r="N25" s="7" t="str">
        <f ca="1">IFERROR(OFFSET($T$49,MATCH($M25,$T$50:$T$53,0),1.1,1),"")</f>
        <v>Manchester City</v>
      </c>
      <c r="O25" s="7">
        <f ca="1">IFERROR(OFFSET($T$49,MATCH($M25,$T$50:$T$53,0),8.1,1),"")</f>
        <v>0</v>
      </c>
      <c r="P25" s="10"/>
      <c r="Q25" s="5" t="str">
        <f t="shared" si="4"/>
        <v/>
      </c>
      <c r="R25" s="5" t="str">
        <f t="shared" si="5"/>
        <v/>
      </c>
      <c r="S25" s="4"/>
    </row>
    <row r="26" spans="1:29">
      <c r="A26" s="22" t="str">
        <f t="shared" si="8"/>
        <v/>
      </c>
      <c r="B26" s="5" t="s">
        <v>51</v>
      </c>
      <c r="C26" s="8"/>
      <c r="D26" s="8"/>
      <c r="E26" s="5" t="s">
        <v>55</v>
      </c>
      <c r="F26" s="10"/>
      <c r="G26" s="22" t="str">
        <f t="shared" si="9"/>
        <v/>
      </c>
      <c r="H26" s="5" t="s">
        <v>40</v>
      </c>
      <c r="I26" s="8"/>
      <c r="J26" s="8"/>
      <c r="K26" s="5" t="s">
        <v>43</v>
      </c>
      <c r="L26" s="10"/>
      <c r="M26" s="7">
        <v>4</v>
      </c>
      <c r="N26" s="7" t="str">
        <f ca="1">IFERROR(OFFSET($T$49,MATCH($M26,$T$50:$T$53,0),1.1,1),"")</f>
        <v>Borussia M'Gladbach</v>
      </c>
      <c r="O26" s="7">
        <f ca="1">IFERROR(OFFSET($T$49,MATCH($M26,$T$50:$T$53,0),8.1,1),"")</f>
        <v>0</v>
      </c>
      <c r="P26" s="10"/>
      <c r="Q26" s="5" t="str">
        <f t="shared" si="4"/>
        <v/>
      </c>
      <c r="R26" s="5" t="str">
        <f t="shared" si="5"/>
        <v/>
      </c>
      <c r="S26" s="4"/>
    </row>
    <row r="27" spans="1:29">
      <c r="A27" s="22" t="str">
        <f t="shared" si="8"/>
        <v/>
      </c>
      <c r="B27" s="5" t="s">
        <v>56</v>
      </c>
      <c r="C27" s="8"/>
      <c r="D27" s="8"/>
      <c r="E27" s="5" t="s">
        <v>55</v>
      </c>
      <c r="F27" s="10"/>
      <c r="G27" s="22" t="str">
        <f t="shared" si="9"/>
        <v/>
      </c>
      <c r="H27" s="5" t="s">
        <v>41</v>
      </c>
      <c r="I27" s="8"/>
      <c r="J27" s="8"/>
      <c r="K27" s="5" t="s">
        <v>40</v>
      </c>
      <c r="L27" s="10"/>
      <c r="M27" s="11"/>
      <c r="N27" s="11"/>
      <c r="O27" s="11"/>
      <c r="P27" s="10"/>
      <c r="Q27" s="5" t="str">
        <f t="shared" si="4"/>
        <v/>
      </c>
      <c r="R27" s="5" t="str">
        <f t="shared" si="5"/>
        <v/>
      </c>
      <c r="S27" s="4"/>
    </row>
    <row r="28" spans="1:29">
      <c r="A28" s="22" t="str">
        <f t="shared" si="8"/>
        <v/>
      </c>
      <c r="B28" s="5" t="s">
        <v>51</v>
      </c>
      <c r="C28" s="8"/>
      <c r="D28" s="8"/>
      <c r="E28" s="5" t="s">
        <v>52</v>
      </c>
      <c r="F28" s="10"/>
      <c r="G28" s="22" t="str">
        <f t="shared" si="9"/>
        <v/>
      </c>
      <c r="H28" s="5" t="s">
        <v>43</v>
      </c>
      <c r="I28" s="8"/>
      <c r="J28" s="8"/>
      <c r="K28" s="5" t="s">
        <v>42</v>
      </c>
      <c r="L28" s="10"/>
      <c r="M28" s="49"/>
      <c r="N28" s="48" t="s">
        <v>60</v>
      </c>
      <c r="O28" s="48" t="s">
        <v>46</v>
      </c>
      <c r="P28" s="10"/>
      <c r="Q28" s="5" t="str">
        <f t="shared" si="4"/>
        <v/>
      </c>
      <c r="R28" s="5" t="str">
        <f t="shared" si="5"/>
        <v/>
      </c>
      <c r="S28" s="4"/>
      <c r="T28" s="6"/>
      <c r="U28" s="6"/>
    </row>
    <row r="29" spans="1:29">
      <c r="A29" s="22" t="str">
        <f t="shared" si="8"/>
        <v/>
      </c>
      <c r="B29" s="5" t="s">
        <v>52</v>
      </c>
      <c r="C29" s="8"/>
      <c r="D29" s="8"/>
      <c r="E29" s="5" t="s">
        <v>51</v>
      </c>
      <c r="F29" s="10"/>
      <c r="G29" s="22" t="str">
        <f t="shared" si="9"/>
        <v/>
      </c>
      <c r="H29" s="5" t="s">
        <v>40</v>
      </c>
      <c r="I29" s="8"/>
      <c r="J29" s="8"/>
      <c r="K29" s="5" t="s">
        <v>41</v>
      </c>
      <c r="L29" s="10"/>
      <c r="M29" s="7">
        <v>1</v>
      </c>
      <c r="N29" s="7" t="str">
        <f ca="1">IFERROR(OFFSET($T$64,MATCH($M29,$T$65:$T$68,0),1.1,1),"")</f>
        <v>Bayer Leverkusen</v>
      </c>
      <c r="O29" s="7">
        <f ca="1">IFERROR(OFFSET($T$64,MATCH($M29,$T$65:$T$68,0),8.1,1),"")</f>
        <v>3</v>
      </c>
      <c r="P29" s="10"/>
      <c r="Q29" s="5" t="str">
        <f t="shared" si="4"/>
        <v/>
      </c>
      <c r="R29" s="5" t="str">
        <f t="shared" si="5"/>
        <v/>
      </c>
      <c r="S29" s="4"/>
      <c r="T29" s="6"/>
      <c r="U29" s="6"/>
    </row>
    <row r="30" spans="1:29">
      <c r="A30" s="22" t="str">
        <f t="shared" si="8"/>
        <v/>
      </c>
      <c r="B30" s="5" t="s">
        <v>55</v>
      </c>
      <c r="C30" s="8"/>
      <c r="D30" s="8"/>
      <c r="E30" s="5" t="s">
        <v>56</v>
      </c>
      <c r="F30" s="10"/>
      <c r="G30" s="22" t="str">
        <f t="shared" si="9"/>
        <v/>
      </c>
      <c r="H30" s="5" t="s">
        <v>42</v>
      </c>
      <c r="I30" s="8"/>
      <c r="J30" s="8"/>
      <c r="K30" s="5" t="s">
        <v>43</v>
      </c>
      <c r="L30" s="10"/>
      <c r="M30" s="7">
        <v>2</v>
      </c>
      <c r="N30" s="7" t="str">
        <f ca="1">IFERROR(OFFSET($T$64,MATCH($M30,$T$65:$T$68,0),1.1,1),"")</f>
        <v>AS Roma</v>
      </c>
      <c r="O30" s="7">
        <f ca="1">IFERROR(OFFSET($T$64,MATCH($M30,$T$65:$T$68,0),8.1,1),"")</f>
        <v>1</v>
      </c>
      <c r="P30" s="10"/>
      <c r="Q30" s="5" t="str">
        <f t="shared" si="4"/>
        <v/>
      </c>
      <c r="R30" s="5" t="str">
        <f t="shared" si="5"/>
        <v/>
      </c>
      <c r="S30" s="4"/>
    </row>
    <row r="31" spans="1:29">
      <c r="A31" s="22" t="str">
        <f t="shared" si="8"/>
        <v/>
      </c>
      <c r="B31" s="5" t="s">
        <v>51</v>
      </c>
      <c r="C31" s="8"/>
      <c r="D31" s="8"/>
      <c r="E31" s="5" t="s">
        <v>56</v>
      </c>
      <c r="F31" s="10"/>
      <c r="G31" s="22" t="str">
        <f t="shared" si="9"/>
        <v/>
      </c>
      <c r="H31" s="5" t="s">
        <v>40</v>
      </c>
      <c r="I31" s="8"/>
      <c r="J31" s="8"/>
      <c r="K31" s="5" t="s">
        <v>42</v>
      </c>
      <c r="L31" s="10"/>
      <c r="M31" s="7">
        <v>3</v>
      </c>
      <c r="N31" s="7" t="str">
        <f ca="1">IFERROR(OFFSET($T$64,MATCH($M31,$T$65:$T$68,0),1.1,1),"")</f>
        <v>FC Barcelone</v>
      </c>
      <c r="O31" s="7">
        <f ca="1">IFERROR(OFFSET($T$64,MATCH($M31,$T$65:$T$68,0),8.1,1),"")</f>
        <v>1</v>
      </c>
      <c r="P31" s="10"/>
    </row>
    <row r="32" spans="1:29">
      <c r="A32" s="22" t="str">
        <f t="shared" si="8"/>
        <v/>
      </c>
      <c r="B32" s="5" t="s">
        <v>52</v>
      </c>
      <c r="C32" s="8"/>
      <c r="D32" s="8"/>
      <c r="E32" s="5" t="s">
        <v>55</v>
      </c>
      <c r="F32" s="10"/>
      <c r="G32" s="22" t="str">
        <f t="shared" si="9"/>
        <v/>
      </c>
      <c r="H32" s="5" t="s">
        <v>41</v>
      </c>
      <c r="I32" s="8"/>
      <c r="J32" s="8"/>
      <c r="K32" s="5" t="s">
        <v>43</v>
      </c>
      <c r="L32" s="10"/>
      <c r="M32" s="7">
        <v>4</v>
      </c>
      <c r="N32" s="7" t="str">
        <f ca="1">IFERROR(OFFSET($T$64,MATCH($M32,$T$65:$T$68,0),1.1,1),"")</f>
        <v>BATE Borisov</v>
      </c>
      <c r="O32" s="7">
        <f ca="1">IFERROR(OFFSET($T$64,MATCH($M32,$T$65:$T$68,0),8.1,1),"")</f>
        <v>0</v>
      </c>
      <c r="P32" s="10"/>
      <c r="Q32" s="75" t="s">
        <v>59</v>
      </c>
      <c r="R32" s="75"/>
      <c r="T32" s="76" t="s">
        <v>58</v>
      </c>
      <c r="U32" s="76"/>
      <c r="V32" s="76"/>
      <c r="W32" s="76"/>
      <c r="X32" s="76"/>
      <c r="Y32" s="76"/>
      <c r="Z32" s="76"/>
      <c r="AA32" s="76"/>
      <c r="AB32" s="76"/>
      <c r="AC32" s="76"/>
    </row>
    <row r="33" spans="1:29">
      <c r="A33" s="22" t="str">
        <f t="shared" si="8"/>
        <v/>
      </c>
      <c r="B33" s="5" t="s">
        <v>55</v>
      </c>
      <c r="C33" s="8"/>
      <c r="D33" s="8"/>
      <c r="E33" s="5" t="s">
        <v>51</v>
      </c>
      <c r="F33" s="10"/>
      <c r="G33" s="22" t="str">
        <f t="shared" si="9"/>
        <v/>
      </c>
      <c r="H33" s="5" t="s">
        <v>42</v>
      </c>
      <c r="I33" s="8"/>
      <c r="J33" s="8"/>
      <c r="K33" s="5" t="s">
        <v>41</v>
      </c>
      <c r="L33" s="10"/>
      <c r="M33" s="11"/>
      <c r="N33" s="11"/>
      <c r="O33" s="11"/>
      <c r="P33" s="10"/>
      <c r="S33" s="9"/>
    </row>
    <row r="34" spans="1:29">
      <c r="A34" s="22" t="str">
        <f t="shared" si="8"/>
        <v/>
      </c>
      <c r="B34" s="5" t="s">
        <v>56</v>
      </c>
      <c r="C34" s="8"/>
      <c r="D34" s="8"/>
      <c r="E34" s="20" t="s">
        <v>52</v>
      </c>
      <c r="F34" s="10"/>
      <c r="G34" s="22" t="str">
        <f t="shared" si="9"/>
        <v/>
      </c>
      <c r="H34" s="20" t="s">
        <v>43</v>
      </c>
      <c r="I34" s="21"/>
      <c r="J34" s="21"/>
      <c r="K34" s="20" t="s">
        <v>40</v>
      </c>
      <c r="L34" s="10"/>
      <c r="M34" s="47"/>
      <c r="N34" s="46" t="s">
        <v>57</v>
      </c>
      <c r="O34" s="46" t="s">
        <v>46</v>
      </c>
      <c r="P34" s="10"/>
      <c r="Q34" s="5">
        <f t="shared" ref="Q34:Q45" si="10">IF(C23="","",IF(C23&gt;D23,3,IF(C23=D23,1,0)))</f>
        <v>0</v>
      </c>
      <c r="R34" s="5">
        <f t="shared" ref="R34:R45" si="11">IF(D23="","",IF(D23&gt;C23,3,IF(D23=C23,1,0)))</f>
        <v>3</v>
      </c>
      <c r="S34" s="4"/>
      <c r="T34" s="8" t="s">
        <v>13</v>
      </c>
      <c r="U34" s="8" t="s">
        <v>12</v>
      </c>
      <c r="V34" s="7" t="s">
        <v>11</v>
      </c>
      <c r="W34" s="7" t="s">
        <v>10</v>
      </c>
      <c r="X34" s="7" t="s">
        <v>9</v>
      </c>
      <c r="Y34" s="7" t="s">
        <v>8</v>
      </c>
      <c r="Z34" s="7" t="s">
        <v>7</v>
      </c>
      <c r="AA34" s="7" t="s">
        <v>6</v>
      </c>
      <c r="AB34" s="7" t="s">
        <v>5</v>
      </c>
      <c r="AC34" s="7" t="s">
        <v>4</v>
      </c>
    </row>
    <row r="35" spans="1:29">
      <c r="A35" s="10"/>
      <c r="B35" s="11"/>
      <c r="C35" s="11"/>
      <c r="D35" s="11"/>
      <c r="E35" s="17"/>
      <c r="F35" s="19"/>
      <c r="G35" s="19"/>
      <c r="H35" s="18"/>
      <c r="I35" s="18"/>
      <c r="J35" s="18"/>
      <c r="K35" s="17"/>
      <c r="L35" s="10"/>
      <c r="M35" s="7">
        <v>1</v>
      </c>
      <c r="N35" s="7" t="str">
        <f ca="1">IFERROR(OFFSET($T$79,MATCH($M35,$T$80:$T$83,0),1.1,1),"")</f>
        <v>Bayern Munich</v>
      </c>
      <c r="O35" s="7">
        <f ca="1">IFERROR(OFFSET($T$79,MATCH($M35,$T$80:$T$83,0),8.1,1),"")</f>
        <v>3</v>
      </c>
      <c r="P35" s="10"/>
      <c r="Q35" s="5">
        <f t="shared" si="10"/>
        <v>3</v>
      </c>
      <c r="R35" s="5">
        <f t="shared" si="11"/>
        <v>0</v>
      </c>
      <c r="S35" s="6"/>
      <c r="T35" s="8">
        <f>RANK($AC35,$AC$35:$AC$38,0)+COUNTIF($AC$34:AC34,AC35)</f>
        <v>3</v>
      </c>
      <c r="U35" s="5" t="s">
        <v>56</v>
      </c>
      <c r="V35" s="7">
        <f>COUNTIFS($B$23:$B$34,$U35,$Q$34:$Q$45,3)+COUNTIFS($E$23:$E$34,$U35,$R$34:$R$45,3)</f>
        <v>0</v>
      </c>
      <c r="W35" s="7">
        <f>COUNTIFS($B$23:$B$34,$U35,$Q$34:$Q$45,1)+COUNTIFS($E$23:$E$34,$U35,$R$34:$R$45,1)</f>
        <v>0</v>
      </c>
      <c r="X35" s="7">
        <f>COUNTIFS($B$23:$B$34,$U35,$Q$34:$Q$45,0)+COUNTIFS($E$23:$E$34,$U35,$R$34:$R$45,0)</f>
        <v>1</v>
      </c>
      <c r="Y35" s="7">
        <f>SUMIF($B$23:$B$34,$U35,$C$23:$C$34)+SUMIF($E$23:$E$34,$U35,$D$23:$D$34)</f>
        <v>0</v>
      </c>
      <c r="Z35" s="7">
        <f>SUMIF($B$23:$B$34,$U35,$D$23:$D$34)+SUMIF($E$23:$E$34,$U35,$C$23:$C$34)</f>
        <v>2</v>
      </c>
      <c r="AA35" s="7">
        <f>Y35-Z35</f>
        <v>-2</v>
      </c>
      <c r="AB35" s="7">
        <f>SUMIF($B$23:$B$34,$U35,$Q$34:$Q$45)+SUMIF($E$23:$E$34,$U35,$R$34:$R$45)</f>
        <v>0</v>
      </c>
      <c r="AC35" s="7">
        <f>SUM(AB35*1000000,AA35*1000,Y35*100,V35*10)</f>
        <v>-2000</v>
      </c>
    </row>
    <row r="36" spans="1:29">
      <c r="A36" s="10"/>
      <c r="B36" s="29"/>
      <c r="C36" s="29"/>
      <c r="D36" s="29"/>
      <c r="E36" s="29"/>
      <c r="F36" s="19"/>
      <c r="G36" s="19"/>
      <c r="H36" s="29"/>
      <c r="I36" s="29"/>
      <c r="J36" s="29"/>
      <c r="K36" s="29"/>
      <c r="L36" s="10"/>
      <c r="M36" s="7">
        <v>2</v>
      </c>
      <c r="N36" s="7" t="str">
        <f ca="1">IFERROR(OFFSET($T$79,MATCH($M36,$T$80:$T$83,0),1.1,1),"")</f>
        <v>Dinamo Zagreb</v>
      </c>
      <c r="O36" s="7">
        <f ca="1">IFERROR(OFFSET($T$79,MATCH($M36,$T$80:$T$83,0),8.1,1),"")</f>
        <v>3</v>
      </c>
      <c r="P36" s="10"/>
      <c r="Q36" s="5" t="str">
        <f t="shared" si="10"/>
        <v/>
      </c>
      <c r="R36" s="5" t="str">
        <f t="shared" si="11"/>
        <v/>
      </c>
      <c r="S36" s="6"/>
      <c r="T36" s="8">
        <f>RANK($AC36,$AC$35:$AC$38,0)+COUNTIF($AC$34:AC35,AC36)</f>
        <v>1</v>
      </c>
      <c r="U36" s="5" t="s">
        <v>55</v>
      </c>
      <c r="V36" s="7">
        <f>COUNTIFS($B$23:$B$34,$U36,$Q$34:$Q$45,3)+COUNTIFS($E$23:$E$34,$U36,$R$34:$R$45,3)</f>
        <v>1</v>
      </c>
      <c r="W36" s="7">
        <f>COUNTIFS($B$23:$B$34,$U36,$Q$34:$Q$45,1)+COUNTIFS($E$23:$E$34,$U36,$R$34:$R$45,1)</f>
        <v>0</v>
      </c>
      <c r="X36" s="7">
        <f>COUNTIFS($B$23:$B$34,$U36,$Q$34:$Q$45,0)+COUNTIFS($E$23:$E$34,$U36,$R$34:$R$45,0)</f>
        <v>0</v>
      </c>
      <c r="Y36" s="7">
        <f>SUMIF($B$23:$B$34,$U36,$C$23:$C$34)+SUMIF($E$23:$E$34,$U36,$D$23:$D$34)</f>
        <v>2</v>
      </c>
      <c r="Z36" s="7">
        <f>SUMIF($B$23:$B$34,$U36,$D$23:$D$34)+SUMIF($E$23:$E$34,$U36,$C$23:$C$34)</f>
        <v>0</v>
      </c>
      <c r="AA36" s="7">
        <f>Y36-Z36</f>
        <v>2</v>
      </c>
      <c r="AB36" s="7">
        <f>SUMIF($B$23:$B$34,$U36,$Q$34:$Q$45)+SUMIF($E$23:$E$34,$U36,$R$34:$R$45)</f>
        <v>3</v>
      </c>
      <c r="AC36" s="7">
        <f>SUM(AB36*1000000,AA36*1000,Y36*100,V36*10)</f>
        <v>3002210</v>
      </c>
    </row>
    <row r="37" spans="1:29">
      <c r="A37" s="10"/>
      <c r="B37" s="45" t="s">
        <v>54</v>
      </c>
      <c r="C37" s="44"/>
      <c r="D37" s="44"/>
      <c r="E37" s="12" t="str">
        <f ca="1">IF(N17="","",N17)</f>
        <v>Benfica</v>
      </c>
      <c r="F37" s="19"/>
      <c r="G37" s="19"/>
      <c r="H37" s="43" t="s">
        <v>53</v>
      </c>
      <c r="I37" s="42"/>
      <c r="J37" s="42"/>
      <c r="K37" s="12" t="str">
        <f ca="1">IF(N23="","",N23)</f>
        <v>Séville FC</v>
      </c>
      <c r="L37" s="10"/>
      <c r="M37" s="7">
        <v>3</v>
      </c>
      <c r="N37" s="7" t="str">
        <f ca="1">IFERROR(OFFSET($T$79,MATCH($M37,$T$80:$T$83,0),1.1,1),"")</f>
        <v>Arsenal</v>
      </c>
      <c r="O37" s="7">
        <f ca="1">IFERROR(OFFSET($T$79,MATCH($M37,$T$80:$T$83,0),8.1,1),"")</f>
        <v>0</v>
      </c>
      <c r="P37" s="10"/>
      <c r="Q37" s="5" t="str">
        <f t="shared" si="10"/>
        <v/>
      </c>
      <c r="R37" s="5" t="str">
        <f t="shared" si="11"/>
        <v/>
      </c>
      <c r="S37" s="6"/>
      <c r="T37" s="8">
        <f>RANK($AC37,$AC$35:$AC$38,0)+COUNTIF($AC$34:AC36,AC37)</f>
        <v>4</v>
      </c>
      <c r="U37" s="5" t="s">
        <v>52</v>
      </c>
      <c r="V37" s="7">
        <f>COUNTIFS($B$23:$B$34,$U37,$Q$34:$Q$45,3)+COUNTIFS($E$23:$E$34,$U37,$R$34:$R$45,3)</f>
        <v>0</v>
      </c>
      <c r="W37" s="7">
        <f>COUNTIFS($B$23:$B$34,$U37,$Q$34:$Q$45,1)+COUNTIFS($E$23:$E$34,$U37,$R$34:$R$45,1)</f>
        <v>0</v>
      </c>
      <c r="X37" s="7">
        <f>COUNTIFS($B$23:$B$34,$U37,$Q$34:$Q$45,0)+COUNTIFS($E$23:$E$34,$U37,$R$34:$R$45,0)</f>
        <v>1</v>
      </c>
      <c r="Y37" s="7">
        <f>SUMIF($B$23:$B$34,$U37,$C$23:$C$34)+SUMIF($E$23:$E$34,$U37,$D$23:$D$34)</f>
        <v>0</v>
      </c>
      <c r="Z37" s="7">
        <f>SUMIF($B$23:$B$34,$U37,$D$23:$D$34)+SUMIF($E$23:$E$34,$U37,$C$23:$C$34)</f>
        <v>2</v>
      </c>
      <c r="AA37" s="7">
        <f>Y37-Z37</f>
        <v>-2</v>
      </c>
      <c r="AB37" s="7">
        <f>SUMIF($B$23:$B$34,$U37,$Q$34:$Q$45)+SUMIF($E$23:$E$34,$U37,$R$34:$R$45)</f>
        <v>0</v>
      </c>
      <c r="AC37" s="7">
        <f>SUM(AB37*1000000,AA37*1000,Y37*100,V37*10)</f>
        <v>-2000</v>
      </c>
    </row>
    <row r="38" spans="1:29">
      <c r="A38" s="10"/>
      <c r="B38" s="11"/>
      <c r="C38" s="11"/>
      <c r="D38" s="11"/>
      <c r="E38" s="12" t="str">
        <f ca="1">IF(N18="","",N18)</f>
        <v>Atlético Madrid</v>
      </c>
      <c r="F38" s="19"/>
      <c r="G38" s="19"/>
      <c r="H38" s="11"/>
      <c r="I38" s="11"/>
      <c r="J38" s="11"/>
      <c r="K38" s="12" t="str">
        <f ca="1">IF(N24="","",N24)</f>
        <v>Juventus Turin</v>
      </c>
      <c r="L38" s="10"/>
      <c r="M38" s="7">
        <v>4</v>
      </c>
      <c r="N38" s="7" t="str">
        <f ca="1">IFERROR(OFFSET($T$79,MATCH($M38,$T$80:$T$83,0),1.1,1),"")</f>
        <v>Olympiakos</v>
      </c>
      <c r="O38" s="7">
        <f ca="1">IFERROR(OFFSET($T$79,MATCH($M38,$T$80:$T$83,0),8.1,1),"")</f>
        <v>0</v>
      </c>
      <c r="P38" s="10"/>
      <c r="Q38" s="5" t="str">
        <f t="shared" si="10"/>
        <v/>
      </c>
      <c r="R38" s="5" t="str">
        <f t="shared" si="11"/>
        <v/>
      </c>
      <c r="S38" s="6"/>
      <c r="T38" s="8">
        <f>RANK($AC38,$AC$35:$AC$38,0)+COUNTIF($AC$34:AC37,AC38)</f>
        <v>2</v>
      </c>
      <c r="U38" s="5" t="s">
        <v>51</v>
      </c>
      <c r="V38" s="7">
        <f>COUNTIFS($B$23:$B$34,$U38,$Q$34:$Q$45,3)+COUNTIFS($E$23:$E$34,$U38,$R$34:$R$45,3)</f>
        <v>1</v>
      </c>
      <c r="W38" s="7">
        <f>COUNTIFS($B$23:$B$34,$U38,$Q$34:$Q$45,1)+COUNTIFS($E$23:$E$34,$U38,$R$34:$R$45,1)</f>
        <v>0</v>
      </c>
      <c r="X38" s="7">
        <f>COUNTIFS($B$23:$B$34,$U38,$Q$34:$Q$45,0)+COUNTIFS($E$23:$E$34,$U38,$R$34:$R$45,0)</f>
        <v>0</v>
      </c>
      <c r="Y38" s="7">
        <f>SUMIF($B$23:$B$34,$U38,$C$23:$C$34)+SUMIF($E$23:$E$34,$U38,$D$23:$D$34)</f>
        <v>2</v>
      </c>
      <c r="Z38" s="7">
        <f>SUMIF($B$23:$B$34,$U38,$D$23:$D$34)+SUMIF($E$23:$E$34,$U38,$C$23:$C$34)</f>
        <v>0</v>
      </c>
      <c r="AA38" s="7">
        <f>Y38-Z38</f>
        <v>2</v>
      </c>
      <c r="AB38" s="7">
        <f>SUMIF($B$23:$B$34,$U38,$Q$34:$Q$45)+SUMIF($E$23:$E$34,$U38,$R$34:$R$45)</f>
        <v>3</v>
      </c>
      <c r="AC38" s="7">
        <f>SUM(AB38*1000000,AA38*1000,Y38*100,V38*10)</f>
        <v>3002210</v>
      </c>
    </row>
    <row r="39" spans="1:29">
      <c r="A39" s="10"/>
      <c r="B39" s="29"/>
      <c r="C39" s="29"/>
      <c r="D39" s="29"/>
      <c r="E39" s="29"/>
      <c r="F39" s="19"/>
      <c r="G39" s="19"/>
      <c r="H39" s="29"/>
      <c r="I39" s="29"/>
      <c r="J39" s="29"/>
      <c r="K39" s="29"/>
      <c r="L39" s="10"/>
      <c r="M39" s="11"/>
      <c r="N39" s="11"/>
      <c r="O39" s="11"/>
      <c r="P39" s="10"/>
      <c r="Q39" s="5" t="str">
        <f t="shared" si="10"/>
        <v/>
      </c>
      <c r="R39" s="5" t="str">
        <f t="shared" si="11"/>
        <v/>
      </c>
    </row>
    <row r="40" spans="1:29">
      <c r="A40" s="10"/>
      <c r="B40" s="33" t="s">
        <v>50</v>
      </c>
      <c r="C40" s="41"/>
      <c r="D40" s="41"/>
      <c r="E40" s="40"/>
      <c r="F40" s="10"/>
      <c r="G40" s="10"/>
      <c r="H40" s="31" t="s">
        <v>49</v>
      </c>
      <c r="I40" s="39"/>
      <c r="J40" s="39"/>
      <c r="K40" s="38"/>
      <c r="L40" s="10"/>
      <c r="M40" s="37"/>
      <c r="N40" s="36" t="s">
        <v>48</v>
      </c>
      <c r="O40" s="36" t="s">
        <v>46</v>
      </c>
      <c r="P40" s="10"/>
      <c r="Q40" s="5" t="str">
        <f t="shared" si="10"/>
        <v/>
      </c>
      <c r="R40" s="5" t="str">
        <f t="shared" si="11"/>
        <v/>
      </c>
      <c r="S40" s="4"/>
    </row>
    <row r="41" spans="1:29">
      <c r="A41" s="22" t="str">
        <f t="shared" ref="A41:A52" si="12">IF(OR(C41="",D41=""),"",IF(C41&gt;D41,"V",IF(C41&lt;D41,"P","N")))</f>
        <v>N</v>
      </c>
      <c r="B41" s="5" t="s">
        <v>33</v>
      </c>
      <c r="C41" s="23">
        <v>1</v>
      </c>
      <c r="D41" s="23">
        <v>1</v>
      </c>
      <c r="E41" s="5" t="s">
        <v>31</v>
      </c>
      <c r="F41" s="10"/>
      <c r="G41" s="22" t="str">
        <f t="shared" ref="G41:G52" si="13">IF(OR(I41="",J41=""),"",IF(I41&gt;J41,"V",IF(I41&lt;J41,"P","N")))</f>
        <v>P</v>
      </c>
      <c r="H41" s="5" t="s">
        <v>25</v>
      </c>
      <c r="I41" s="23">
        <v>0</v>
      </c>
      <c r="J41" s="23">
        <v>3</v>
      </c>
      <c r="K41" s="5" t="s">
        <v>23</v>
      </c>
      <c r="L41" s="10"/>
      <c r="M41" s="7">
        <v>1</v>
      </c>
      <c r="N41" s="7" t="str">
        <f ca="1">IFERROR(OFFSET($T$94,MATCH($M41,$T$95:$T$98,0),1.1,1),"")</f>
        <v>Chelsea</v>
      </c>
      <c r="O41" s="7">
        <f ca="1">IFERROR(OFFSET($T$94,MATCH($M41,$T$95:$T$98,0),8.1,1),"")</f>
        <v>3</v>
      </c>
      <c r="P41" s="10"/>
      <c r="Q41" s="5" t="str">
        <f t="shared" si="10"/>
        <v/>
      </c>
      <c r="R41" s="5" t="str">
        <f t="shared" si="11"/>
        <v/>
      </c>
      <c r="S41" s="4"/>
    </row>
    <row r="42" spans="1:29">
      <c r="A42" s="22" t="str">
        <f t="shared" si="12"/>
        <v>V</v>
      </c>
      <c r="B42" s="5" t="s">
        <v>32</v>
      </c>
      <c r="C42" s="8">
        <v>4</v>
      </c>
      <c r="D42" s="8">
        <v>1</v>
      </c>
      <c r="E42" s="5" t="s">
        <v>30</v>
      </c>
      <c r="F42" s="10"/>
      <c r="G42" s="22" t="str">
        <f t="shared" si="13"/>
        <v>V</v>
      </c>
      <c r="H42" s="5" t="s">
        <v>24</v>
      </c>
      <c r="I42" s="8">
        <v>2</v>
      </c>
      <c r="J42" s="8">
        <v>1</v>
      </c>
      <c r="K42" s="5" t="s">
        <v>22</v>
      </c>
      <c r="L42" s="10"/>
      <c r="M42" s="7">
        <v>2</v>
      </c>
      <c r="N42" s="7" t="str">
        <f ca="1">IFERROR(OFFSET($T$94,MATCH($M42,$T$95:$T$98,0),1.1,1),"")</f>
        <v>Dynamo Kiev</v>
      </c>
      <c r="O42" s="7">
        <f ca="1">IFERROR(OFFSET($T$94,MATCH($M42,$T$95:$T$98,0),8.1,1),"")</f>
        <v>1</v>
      </c>
      <c r="P42" s="10"/>
      <c r="Q42" s="5" t="str">
        <f t="shared" si="10"/>
        <v/>
      </c>
      <c r="R42" s="5" t="str">
        <f t="shared" si="11"/>
        <v/>
      </c>
      <c r="S42" s="4"/>
    </row>
    <row r="43" spans="1:29">
      <c r="A43" s="22" t="str">
        <f t="shared" si="12"/>
        <v/>
      </c>
      <c r="B43" s="5" t="s">
        <v>31</v>
      </c>
      <c r="C43" s="8"/>
      <c r="D43" s="8"/>
      <c r="E43" s="5" t="s">
        <v>32</v>
      </c>
      <c r="F43" s="10"/>
      <c r="G43" s="22" t="str">
        <f t="shared" si="13"/>
        <v/>
      </c>
      <c r="H43" s="5" t="s">
        <v>23</v>
      </c>
      <c r="I43" s="8"/>
      <c r="J43" s="8"/>
      <c r="K43" s="5" t="s">
        <v>24</v>
      </c>
      <c r="L43" s="10"/>
      <c r="M43" s="7">
        <v>3</v>
      </c>
      <c r="N43" s="7" t="str">
        <f ca="1">IFERROR(OFFSET($T$94,MATCH($M43,$T$95:$T$98,0),1.1,1),"")</f>
        <v>FC Porto</v>
      </c>
      <c r="O43" s="7">
        <f ca="1">IFERROR(OFFSET($T$94,MATCH($M43,$T$95:$T$98,0),8.1,1),"")</f>
        <v>1</v>
      </c>
      <c r="P43" s="10"/>
      <c r="Q43" s="5" t="str">
        <f t="shared" si="10"/>
        <v/>
      </c>
      <c r="R43" s="5" t="str">
        <f t="shared" si="11"/>
        <v/>
      </c>
      <c r="S43" s="4"/>
      <c r="T43" s="6"/>
      <c r="U43" s="6"/>
    </row>
    <row r="44" spans="1:29">
      <c r="A44" s="22" t="str">
        <f t="shared" si="12"/>
        <v/>
      </c>
      <c r="B44" s="5" t="s">
        <v>30</v>
      </c>
      <c r="C44" s="8"/>
      <c r="D44" s="8"/>
      <c r="E44" s="5" t="s">
        <v>33</v>
      </c>
      <c r="F44" s="10"/>
      <c r="G44" s="22" t="str">
        <f t="shared" si="13"/>
        <v/>
      </c>
      <c r="H44" s="5" t="s">
        <v>22</v>
      </c>
      <c r="I44" s="8"/>
      <c r="J44" s="8"/>
      <c r="K44" s="5" t="s">
        <v>25</v>
      </c>
      <c r="L44" s="10"/>
      <c r="M44" s="7">
        <v>4</v>
      </c>
      <c r="N44" s="7" t="str">
        <f ca="1">IFERROR(OFFSET($T$94,MATCH($M44,$T$95:$T$98,0),1.1,1),"")</f>
        <v>Maccabi Tel-Aviv</v>
      </c>
      <c r="O44" s="7">
        <f ca="1">IFERROR(OFFSET($T$94,MATCH($M44,$T$95:$T$98,0),8.1,1),"")</f>
        <v>0</v>
      </c>
      <c r="P44" s="10"/>
      <c r="Q44" s="5" t="str">
        <f t="shared" si="10"/>
        <v/>
      </c>
      <c r="R44" s="5" t="str">
        <f t="shared" si="11"/>
        <v/>
      </c>
      <c r="S44" s="4"/>
      <c r="T44" s="6"/>
      <c r="U44" s="6"/>
    </row>
    <row r="45" spans="1:29">
      <c r="A45" s="22" t="str">
        <f t="shared" si="12"/>
        <v/>
      </c>
      <c r="B45" s="5" t="s">
        <v>30</v>
      </c>
      <c r="C45" s="8"/>
      <c r="D45" s="8"/>
      <c r="E45" s="5" t="s">
        <v>31</v>
      </c>
      <c r="F45" s="10"/>
      <c r="G45" s="22" t="str">
        <f t="shared" si="13"/>
        <v/>
      </c>
      <c r="H45" s="5" t="s">
        <v>22</v>
      </c>
      <c r="I45" s="8"/>
      <c r="J45" s="8"/>
      <c r="K45" s="5" t="s">
        <v>23</v>
      </c>
      <c r="L45" s="10"/>
      <c r="M45" s="11"/>
      <c r="N45" s="11"/>
      <c r="O45" s="11"/>
      <c r="P45" s="10"/>
      <c r="Q45" s="5" t="str">
        <f t="shared" si="10"/>
        <v/>
      </c>
      <c r="R45" s="5" t="str">
        <f t="shared" si="11"/>
        <v/>
      </c>
      <c r="S45" s="4"/>
    </row>
    <row r="46" spans="1:29">
      <c r="A46" s="22" t="str">
        <f t="shared" si="12"/>
        <v/>
      </c>
      <c r="B46" s="5" t="s">
        <v>32</v>
      </c>
      <c r="C46" s="8"/>
      <c r="D46" s="8"/>
      <c r="E46" s="5" t="s">
        <v>33</v>
      </c>
      <c r="F46" s="10"/>
      <c r="G46" s="22" t="str">
        <f t="shared" si="13"/>
        <v/>
      </c>
      <c r="H46" s="5" t="s">
        <v>24</v>
      </c>
      <c r="I46" s="8"/>
      <c r="J46" s="8"/>
      <c r="K46" s="5" t="s">
        <v>25</v>
      </c>
      <c r="L46" s="10"/>
      <c r="M46" s="35"/>
      <c r="N46" s="34" t="s">
        <v>47</v>
      </c>
      <c r="O46" s="34" t="s">
        <v>46</v>
      </c>
      <c r="P46" s="10"/>
    </row>
    <row r="47" spans="1:29">
      <c r="A47" s="22" t="str">
        <f t="shared" si="12"/>
        <v/>
      </c>
      <c r="B47" s="5" t="s">
        <v>33</v>
      </c>
      <c r="C47" s="8"/>
      <c r="D47" s="8"/>
      <c r="E47" s="5" t="s">
        <v>32</v>
      </c>
      <c r="F47" s="10"/>
      <c r="G47" s="22" t="str">
        <f t="shared" si="13"/>
        <v/>
      </c>
      <c r="H47" s="5" t="s">
        <v>23</v>
      </c>
      <c r="I47" s="8"/>
      <c r="J47" s="8"/>
      <c r="K47" s="5" t="s">
        <v>22</v>
      </c>
      <c r="L47" s="10"/>
      <c r="M47" s="7">
        <v>1</v>
      </c>
      <c r="N47" s="7" t="str">
        <f ca="1">IFERROR(OFFSET($T$109,MATCH($M47,$T$110:$T$113,0),1.1,1),"")</f>
        <v>Zénith Saint-Pétersbourg</v>
      </c>
      <c r="O47" s="7">
        <f ca="1">IFERROR(OFFSET($T$109,MATCH($M47,$T$110:$T$113,0),8.1,1),"")</f>
        <v>3</v>
      </c>
      <c r="P47" s="10"/>
      <c r="Q47" s="83" t="s">
        <v>45</v>
      </c>
      <c r="R47" s="83"/>
      <c r="T47" s="84" t="s">
        <v>44</v>
      </c>
      <c r="U47" s="84"/>
      <c r="V47" s="84"/>
      <c r="W47" s="84"/>
      <c r="X47" s="84"/>
      <c r="Y47" s="84"/>
      <c r="Z47" s="84"/>
      <c r="AA47" s="84"/>
      <c r="AB47" s="84"/>
      <c r="AC47" s="84"/>
    </row>
    <row r="48" spans="1:29">
      <c r="A48" s="22" t="str">
        <f t="shared" si="12"/>
        <v/>
      </c>
      <c r="B48" s="5" t="s">
        <v>31</v>
      </c>
      <c r="C48" s="8"/>
      <c r="D48" s="8"/>
      <c r="E48" s="5" t="s">
        <v>30</v>
      </c>
      <c r="F48" s="10"/>
      <c r="G48" s="22" t="str">
        <f t="shared" si="13"/>
        <v/>
      </c>
      <c r="H48" s="5" t="s">
        <v>25</v>
      </c>
      <c r="I48" s="8"/>
      <c r="J48" s="8"/>
      <c r="K48" s="5" t="s">
        <v>24</v>
      </c>
      <c r="L48" s="10"/>
      <c r="M48" s="7">
        <v>2</v>
      </c>
      <c r="N48" s="7" t="str">
        <f ca="1">IFERROR(OFFSET($T$109,MATCH($M48,$T$110:$T$113,0),1.1,1),"")</f>
        <v>La Gantoise</v>
      </c>
      <c r="O48" s="7">
        <f ca="1">IFERROR(OFFSET($T$109,MATCH($M48,$T$110:$T$113,0),8.1,1),"")</f>
        <v>1</v>
      </c>
      <c r="P48" s="10"/>
      <c r="S48" s="9"/>
    </row>
    <row r="49" spans="1:29">
      <c r="A49" s="22" t="str">
        <f t="shared" si="12"/>
        <v/>
      </c>
      <c r="B49" s="5" t="s">
        <v>30</v>
      </c>
      <c r="C49" s="8"/>
      <c r="D49" s="8"/>
      <c r="E49" s="5" t="s">
        <v>32</v>
      </c>
      <c r="F49" s="10"/>
      <c r="G49" s="22" t="str">
        <f t="shared" si="13"/>
        <v/>
      </c>
      <c r="H49" s="5" t="s">
        <v>22</v>
      </c>
      <c r="I49" s="8"/>
      <c r="J49" s="8"/>
      <c r="K49" s="5" t="s">
        <v>24</v>
      </c>
      <c r="L49" s="10"/>
      <c r="M49" s="7">
        <v>3</v>
      </c>
      <c r="N49" s="7" t="str">
        <f ca="1">IFERROR(OFFSET($T$109,MATCH($M49,$T$110:$T$113,0),1.1,1),"")</f>
        <v>Lyon</v>
      </c>
      <c r="O49" s="7">
        <f ca="1">IFERROR(OFFSET($T$109,MATCH($M49,$T$110:$T$113,0),8.1,1),"")</f>
        <v>1</v>
      </c>
      <c r="P49" s="10"/>
      <c r="Q49" s="5">
        <f t="shared" ref="Q49:Q60" si="14">IF(I23="","",IF(I23&gt;J23,3,IF(I23=J23,1,0)))</f>
        <v>0</v>
      </c>
      <c r="R49" s="5">
        <f t="shared" ref="R49:R60" si="15">IF(J23="","",IF(J23&gt;I23,3,IF(J23=I23,1,0)))</f>
        <v>3</v>
      </c>
      <c r="S49" s="4"/>
      <c r="T49" s="8" t="s">
        <v>13</v>
      </c>
      <c r="U49" s="8" t="s">
        <v>12</v>
      </c>
      <c r="V49" s="7" t="s">
        <v>11</v>
      </c>
      <c r="W49" s="7" t="s">
        <v>10</v>
      </c>
      <c r="X49" s="7" t="s">
        <v>9</v>
      </c>
      <c r="Y49" s="7" t="s">
        <v>8</v>
      </c>
      <c r="Z49" s="7" t="s">
        <v>7</v>
      </c>
      <c r="AA49" s="7" t="s">
        <v>6</v>
      </c>
      <c r="AB49" s="7" t="s">
        <v>5</v>
      </c>
      <c r="AC49" s="7" t="s">
        <v>4</v>
      </c>
    </row>
    <row r="50" spans="1:29">
      <c r="A50" s="22" t="str">
        <f t="shared" si="12"/>
        <v/>
      </c>
      <c r="B50" s="5" t="s">
        <v>31</v>
      </c>
      <c r="C50" s="8"/>
      <c r="D50" s="8"/>
      <c r="E50" s="5" t="s">
        <v>33</v>
      </c>
      <c r="F50" s="10"/>
      <c r="G50" s="22" t="str">
        <f t="shared" si="13"/>
        <v/>
      </c>
      <c r="H50" s="5" t="s">
        <v>23</v>
      </c>
      <c r="I50" s="8"/>
      <c r="J50" s="8"/>
      <c r="K50" s="5" t="s">
        <v>25</v>
      </c>
      <c r="L50" s="10"/>
      <c r="M50" s="7">
        <v>4</v>
      </c>
      <c r="N50" s="7" t="str">
        <f ca="1">IFERROR(OFFSET($T$109,MATCH($M50,$T$110:$T$113,0),1.1,1),"")</f>
        <v>Valence CF</v>
      </c>
      <c r="O50" s="7">
        <f ca="1">IFERROR(OFFSET($T$109,MATCH($M50,$T$110:$T$113,0),8.1,1),"")</f>
        <v>0</v>
      </c>
      <c r="P50" s="10"/>
      <c r="Q50" s="5">
        <f t="shared" si="14"/>
        <v>3</v>
      </c>
      <c r="R50" s="5">
        <f t="shared" si="15"/>
        <v>0</v>
      </c>
      <c r="S50" s="6"/>
      <c r="T50" s="8">
        <f>RANK($AC50,$AC$50:$AC$53,0)+COUNTIF($AC$49:AC49,AC50)</f>
        <v>3</v>
      </c>
      <c r="U50" s="5" t="s">
        <v>43</v>
      </c>
      <c r="V50" s="7">
        <f>COUNTIFS($H$23:$H$34,$U50,$Q$49:$Q$60,3)+COUNTIFS($K$23:$K$34,$U50,$R$49:$R$60,3)</f>
        <v>0</v>
      </c>
      <c r="W50" s="7">
        <f>COUNTIFS($H$23:$H$34,$U50,$Q$49:$Q$60,1)+COUNTIFS($K$23:$K$34,$U50,$R$49:$R$60,1)</f>
        <v>0</v>
      </c>
      <c r="X50" s="7">
        <f>COUNTIFS($H$23:$H$34,$U50,$Q$49:$Q$60,0)+COUNTIFS($K$23:$K$34,$U50,$R$49:$R$60,0)</f>
        <v>1</v>
      </c>
      <c r="Y50" s="7">
        <f t="shared" ref="Y50:Y53" si="16">SUMIF($H$23:$H$34,$U50,$I$23:$I$34)+SUMIF($K$23:$K$34,$U50,$J$23:$J$34)</f>
        <v>1</v>
      </c>
      <c r="Z50" s="7">
        <f t="shared" ref="Y50:Z53" si="17">SUMIF($H$23:$H$34,$U50,$J$23:$J$34)+SUMIF($K$23:$K$34,$U50,$I$23:$I$34)</f>
        <v>2</v>
      </c>
      <c r="AA50" s="7">
        <f>Y50-Z50</f>
        <v>-1</v>
      </c>
      <c r="AB50" s="7">
        <f>SUMIF($H$23:$H$34,$U50,$Q$49:$Q$60)+SUMIF($K$23:$K$34,$U50,$R$49:$R$60)</f>
        <v>0</v>
      </c>
      <c r="AC50" s="7">
        <f>SUM(AB50*1000000,AA50*1000,Y50*100,V50*10)</f>
        <v>-900</v>
      </c>
    </row>
    <row r="51" spans="1:29">
      <c r="A51" s="22" t="str">
        <f t="shared" si="12"/>
        <v/>
      </c>
      <c r="B51" s="5" t="s">
        <v>32</v>
      </c>
      <c r="C51" s="8"/>
      <c r="D51" s="8"/>
      <c r="E51" s="5" t="s">
        <v>31</v>
      </c>
      <c r="F51" s="10"/>
      <c r="G51" s="22" t="str">
        <f t="shared" si="13"/>
        <v/>
      </c>
      <c r="H51" s="5" t="s">
        <v>24</v>
      </c>
      <c r="I51" s="8"/>
      <c r="J51" s="8"/>
      <c r="K51" s="5" t="s">
        <v>23</v>
      </c>
      <c r="L51" s="10"/>
      <c r="M51" s="11"/>
      <c r="N51" s="11"/>
      <c r="O51" s="11"/>
      <c r="P51" s="10"/>
      <c r="Q51" s="5" t="str">
        <f t="shared" si="14"/>
        <v/>
      </c>
      <c r="R51" s="5" t="str">
        <f t="shared" si="15"/>
        <v/>
      </c>
      <c r="S51" s="6"/>
      <c r="T51" s="8">
        <f>RANK($AC51,$AC$50:$AC$53,0)+COUNTIF($AC$49:AC50,AC51)</f>
        <v>1</v>
      </c>
      <c r="U51" s="5" t="s">
        <v>42</v>
      </c>
      <c r="V51" s="7">
        <f>COUNTIFS($H$23:$H$34,$U51,$Q$49:$Q$60,3)+COUNTIFS($K$23:$K$34,$U51,$R$49:$R$60,3)</f>
        <v>1</v>
      </c>
      <c r="W51" s="7">
        <f>COUNTIFS($H$23:$H$34,$U51,$Q$49:$Q$60,1)+COUNTIFS($K$23:$K$34,$U51,$R$49:$R$60,1)</f>
        <v>0</v>
      </c>
      <c r="X51" s="7">
        <f>COUNTIFS($H$23:$H$34,$U51,$Q$49:$Q$60,0)+COUNTIFS($K$23:$K$34,$U51,$R$49:$R$60,0)</f>
        <v>0</v>
      </c>
      <c r="Y51" s="7">
        <f t="shared" si="16"/>
        <v>3</v>
      </c>
      <c r="Z51" s="7">
        <f t="shared" si="17"/>
        <v>0</v>
      </c>
      <c r="AA51" s="7">
        <f>Y51-Z51</f>
        <v>3</v>
      </c>
      <c r="AB51" s="7">
        <f>SUMIF($H$23:$H$34,$U51,$Q$49:$Q$60)+SUMIF($K$23:$K$34,$U51,$R$49:$R$60)</f>
        <v>3</v>
      </c>
      <c r="AC51" s="7">
        <f>SUM(AB51*1000000,AA51*1000,Y51*100,V51*10)</f>
        <v>3003310</v>
      </c>
    </row>
    <row r="52" spans="1:29">
      <c r="A52" s="22" t="str">
        <f t="shared" si="12"/>
        <v/>
      </c>
      <c r="B52" s="5" t="s">
        <v>33</v>
      </c>
      <c r="C52" s="8"/>
      <c r="D52" s="8"/>
      <c r="E52" s="20" t="s">
        <v>30</v>
      </c>
      <c r="F52" s="10"/>
      <c r="G52" s="22" t="str">
        <f t="shared" si="13"/>
        <v/>
      </c>
      <c r="H52" s="20" t="s">
        <v>25</v>
      </c>
      <c r="I52" s="21"/>
      <c r="J52" s="21"/>
      <c r="K52" s="20" t="s">
        <v>22</v>
      </c>
      <c r="L52" s="10"/>
      <c r="M52" s="11"/>
      <c r="N52" s="11"/>
      <c r="O52" s="11"/>
      <c r="P52" s="10"/>
      <c r="Q52" s="5" t="str">
        <f t="shared" si="14"/>
        <v/>
      </c>
      <c r="R52" s="5" t="str">
        <f t="shared" si="15"/>
        <v/>
      </c>
      <c r="S52" s="6"/>
      <c r="T52" s="8">
        <f>RANK($AC52,$AC$50:$AC$53,0)+COUNTIF($AC$49:AC51,AC52)</f>
        <v>2</v>
      </c>
      <c r="U52" s="5" t="s">
        <v>41</v>
      </c>
      <c r="V52" s="7">
        <f>COUNTIFS($H$23:$H$34,$U52,$Q$49:$Q$60,3)+COUNTIFS($K$23:$K$34,$U52,$R$49:$R$60,3)</f>
        <v>1</v>
      </c>
      <c r="W52" s="7">
        <f>COUNTIFS($H$23:$H$34,$U52,$Q$49:$Q$60,1)+COUNTIFS($K$23:$K$34,$U52,$R$49:$R$60,1)</f>
        <v>0</v>
      </c>
      <c r="X52" s="7">
        <f>COUNTIFS($H$23:$H$34,$U52,$Q$49:$Q$60,0)+COUNTIFS($K$23:$K$34,$U52,$R$49:$R$60,0)</f>
        <v>0</v>
      </c>
      <c r="Y52" s="7">
        <f t="shared" si="16"/>
        <v>2</v>
      </c>
      <c r="Z52" s="7">
        <f t="shared" si="17"/>
        <v>1</v>
      </c>
      <c r="AA52" s="7">
        <f>Y52-Z52</f>
        <v>1</v>
      </c>
      <c r="AB52" s="7">
        <f>SUMIF($H$23:$H$34,$U52,$Q$49:$Q$60)+SUMIF($K$23:$K$34,$U52,$R$49:$R$60)</f>
        <v>3</v>
      </c>
      <c r="AC52" s="7">
        <f>SUM(AB52*1000000,AA52*1000,Y52*100,V52*10)</f>
        <v>3001210</v>
      </c>
    </row>
    <row r="53" spans="1:29">
      <c r="A53" s="10"/>
      <c r="B53" s="11"/>
      <c r="C53" s="11"/>
      <c r="D53" s="11"/>
      <c r="E53" s="17"/>
      <c r="F53" s="19"/>
      <c r="G53" s="19"/>
      <c r="H53" s="18"/>
      <c r="I53" s="18"/>
      <c r="J53" s="18"/>
      <c r="K53" s="17"/>
      <c r="L53" s="10"/>
      <c r="M53" s="11"/>
      <c r="N53" s="11"/>
      <c r="O53" s="11"/>
      <c r="P53" s="10"/>
      <c r="Q53" s="5" t="str">
        <f t="shared" si="14"/>
        <v/>
      </c>
      <c r="R53" s="5" t="str">
        <f t="shared" si="15"/>
        <v/>
      </c>
      <c r="S53" s="6"/>
      <c r="T53" s="8">
        <f>RANK($AC53,$AC$50:$AC$53,0)+COUNTIF($AC$49:AC52,AC53)</f>
        <v>4</v>
      </c>
      <c r="U53" s="5" t="s">
        <v>40</v>
      </c>
      <c r="V53" s="7">
        <f>COUNTIFS($H$23:$H$34,$U53,$Q$49:$Q$60,3)+COUNTIFS($K$23:$K$34,$U53,$R$49:$R$60,3)</f>
        <v>0</v>
      </c>
      <c r="W53" s="7">
        <f>COUNTIFS($H$23:$H$34,$U53,$Q$49:$Q$60,1)+COUNTIFS($K$23:$K$34,$U53,$R$49:$R$60,1)</f>
        <v>0</v>
      </c>
      <c r="X53" s="7">
        <f>COUNTIFS($H$23:$H$34,$U53,$Q$49:$Q$60,0)+COUNTIFS($K$23:$K$34,$U53,$R$49:$R$60,0)</f>
        <v>1</v>
      </c>
      <c r="Y53" s="7">
        <f t="shared" si="16"/>
        <v>0</v>
      </c>
      <c r="Z53" s="7">
        <f t="shared" si="17"/>
        <v>3</v>
      </c>
      <c r="AA53" s="7">
        <f>Y53-Z53</f>
        <v>-3</v>
      </c>
      <c r="AB53" s="7">
        <f>SUMIF($H$23:$H$34,$U53,$Q$49:$Q$60)+SUMIF($K$23:$K$34,$U53,$R$49:$R$60)</f>
        <v>0</v>
      </c>
      <c r="AC53" s="7">
        <f>SUM(AB53*1000000,AA53*1000,Y53*100,V53*10)</f>
        <v>-3000</v>
      </c>
    </row>
    <row r="54" spans="1:29">
      <c r="A54" s="10"/>
      <c r="B54" s="11"/>
      <c r="C54" s="11"/>
      <c r="D54" s="11"/>
      <c r="E54" s="28"/>
      <c r="F54" s="10"/>
      <c r="G54" s="10"/>
      <c r="H54" s="11"/>
      <c r="I54" s="11"/>
      <c r="J54" s="11"/>
      <c r="K54" s="28"/>
      <c r="L54" s="10"/>
      <c r="M54" s="11"/>
      <c r="N54" s="11"/>
      <c r="O54" s="11"/>
      <c r="P54" s="10"/>
      <c r="Q54" s="5" t="str">
        <f t="shared" si="14"/>
        <v/>
      </c>
      <c r="R54" s="5" t="str">
        <f t="shared" si="15"/>
        <v/>
      </c>
    </row>
    <row r="55" spans="1:29">
      <c r="A55" s="10"/>
      <c r="B55" s="33" t="s">
        <v>39</v>
      </c>
      <c r="C55" s="32"/>
      <c r="D55" s="32"/>
      <c r="E55" s="12" t="str">
        <f ca="1">IF(N29="","",N29)</f>
        <v>Bayer Leverkusen</v>
      </c>
      <c r="F55" s="10"/>
      <c r="G55" s="10"/>
      <c r="H55" s="31" t="s">
        <v>38</v>
      </c>
      <c r="I55" s="30"/>
      <c r="J55" s="30"/>
      <c r="K55" s="12" t="str">
        <f ca="1">IF(N35="","",N35)</f>
        <v>Bayern Munich</v>
      </c>
      <c r="L55" s="10"/>
      <c r="M55" s="11"/>
      <c r="N55" s="11"/>
      <c r="O55" s="11"/>
      <c r="P55" s="10"/>
      <c r="Q55" s="5" t="str">
        <f t="shared" si="14"/>
        <v/>
      </c>
      <c r="R55" s="5" t="str">
        <f t="shared" si="15"/>
        <v/>
      </c>
      <c r="S55" s="4"/>
    </row>
    <row r="56" spans="1:29">
      <c r="A56" s="10"/>
      <c r="B56" s="11"/>
      <c r="C56" s="11"/>
      <c r="D56" s="11"/>
      <c r="E56" s="12" t="str">
        <f ca="1">IF(N30="","",N30)</f>
        <v>AS Roma</v>
      </c>
      <c r="F56" s="10"/>
      <c r="G56" s="10"/>
      <c r="H56" s="11"/>
      <c r="I56" s="11"/>
      <c r="J56" s="11"/>
      <c r="K56" s="12" t="str">
        <f ca="1">IF(N36="","",N36)</f>
        <v>Dinamo Zagreb</v>
      </c>
      <c r="L56" s="10"/>
      <c r="M56" s="11"/>
      <c r="N56" s="11"/>
      <c r="O56" s="11"/>
      <c r="P56" s="10"/>
      <c r="Q56" s="5" t="str">
        <f t="shared" si="14"/>
        <v/>
      </c>
      <c r="R56" s="5" t="str">
        <f t="shared" si="15"/>
        <v/>
      </c>
      <c r="S56" s="4"/>
    </row>
    <row r="57" spans="1:29">
      <c r="A57" s="10"/>
      <c r="B57" s="11"/>
      <c r="C57" s="11"/>
      <c r="D57" s="11"/>
      <c r="E57" s="28"/>
      <c r="F57" s="19"/>
      <c r="G57" s="19"/>
      <c r="H57" s="29"/>
      <c r="I57" s="29"/>
      <c r="J57" s="29"/>
      <c r="K57" s="28"/>
      <c r="L57" s="10"/>
      <c r="M57" s="11"/>
      <c r="N57" s="11"/>
      <c r="O57" s="11"/>
      <c r="P57" s="10"/>
      <c r="Q57" s="5" t="str">
        <f t="shared" si="14"/>
        <v/>
      </c>
      <c r="R57" s="5" t="str">
        <f t="shared" si="15"/>
        <v/>
      </c>
      <c r="S57" s="4"/>
    </row>
    <row r="58" spans="1:29">
      <c r="A58" s="10"/>
      <c r="B58" s="16" t="s">
        <v>37</v>
      </c>
      <c r="C58" s="27"/>
      <c r="D58" s="27"/>
      <c r="E58" s="26"/>
      <c r="F58" s="10"/>
      <c r="G58" s="10"/>
      <c r="H58" s="14" t="s">
        <v>36</v>
      </c>
      <c r="I58" s="25"/>
      <c r="J58" s="25"/>
      <c r="K58" s="24"/>
      <c r="L58" s="10"/>
      <c r="M58" s="11"/>
      <c r="N58" s="11"/>
      <c r="O58" s="11"/>
      <c r="P58" s="10"/>
      <c r="Q58" s="5" t="str">
        <f t="shared" si="14"/>
        <v/>
      </c>
      <c r="R58" s="5" t="str">
        <f t="shared" si="15"/>
        <v/>
      </c>
      <c r="S58" s="4"/>
      <c r="T58" s="6"/>
      <c r="U58" s="6"/>
    </row>
    <row r="59" spans="1:29">
      <c r="A59" s="22" t="str">
        <f t="shared" ref="A59:A70" si="18">IF(OR(C59="",D59=""),"",IF(C59&gt;D59,"V",IF(C59&lt;D59,"P","N")))</f>
        <v>N</v>
      </c>
      <c r="B59" s="5" t="s">
        <v>19</v>
      </c>
      <c r="C59" s="23">
        <v>2</v>
      </c>
      <c r="D59" s="23">
        <v>2</v>
      </c>
      <c r="E59" s="5" t="s">
        <v>17</v>
      </c>
      <c r="F59" s="10"/>
      <c r="G59" s="22" t="str">
        <f t="shared" ref="G59:G70" si="19">IF(OR(I59="",J59=""),"",IF(I59&gt;J59,"V",IF(I59&lt;J59,"P","N")))</f>
        <v>N</v>
      </c>
      <c r="H59" s="5" t="s">
        <v>3</v>
      </c>
      <c r="I59" s="23">
        <v>1</v>
      </c>
      <c r="J59" s="23">
        <v>1</v>
      </c>
      <c r="K59" s="5" t="s">
        <v>1</v>
      </c>
      <c r="L59" s="10"/>
      <c r="M59" s="11"/>
      <c r="N59" s="11"/>
      <c r="O59" s="11"/>
      <c r="P59" s="10"/>
      <c r="Q59" s="5" t="str">
        <f t="shared" si="14"/>
        <v/>
      </c>
      <c r="R59" s="5" t="str">
        <f t="shared" si="15"/>
        <v/>
      </c>
      <c r="S59" s="4"/>
      <c r="T59" s="6"/>
      <c r="U59" s="6"/>
    </row>
    <row r="60" spans="1:29">
      <c r="A60" s="22" t="str">
        <f t="shared" si="18"/>
        <v>V</v>
      </c>
      <c r="B60" s="5" t="s">
        <v>18</v>
      </c>
      <c r="C60" s="8">
        <v>4</v>
      </c>
      <c r="D60" s="8">
        <v>0</v>
      </c>
      <c r="E60" s="5" t="s">
        <v>16</v>
      </c>
      <c r="F60" s="10"/>
      <c r="G60" s="22" t="str">
        <f t="shared" si="19"/>
        <v>P</v>
      </c>
      <c r="H60" s="5" t="s">
        <v>2</v>
      </c>
      <c r="I60" s="8">
        <v>2</v>
      </c>
      <c r="J60" s="8">
        <v>3</v>
      </c>
      <c r="K60" s="5" t="s">
        <v>0</v>
      </c>
      <c r="L60" s="10"/>
      <c r="M60" s="11"/>
      <c r="N60" s="11"/>
      <c r="O60" s="11"/>
      <c r="P60" s="10"/>
      <c r="Q60" s="5" t="str">
        <f t="shared" si="14"/>
        <v/>
      </c>
      <c r="R60" s="5" t="str">
        <f t="shared" si="15"/>
        <v/>
      </c>
      <c r="S60" s="4"/>
    </row>
    <row r="61" spans="1:29">
      <c r="A61" s="22" t="str">
        <f t="shared" si="18"/>
        <v/>
      </c>
      <c r="B61" s="5" t="s">
        <v>17</v>
      </c>
      <c r="C61" s="8"/>
      <c r="D61" s="8"/>
      <c r="E61" s="5" t="s">
        <v>18</v>
      </c>
      <c r="F61" s="10"/>
      <c r="G61" s="22" t="str">
        <f t="shared" si="19"/>
        <v/>
      </c>
      <c r="H61" s="5" t="s">
        <v>1</v>
      </c>
      <c r="I61" s="8"/>
      <c r="J61" s="8"/>
      <c r="K61" s="5" t="s">
        <v>2</v>
      </c>
      <c r="L61" s="10"/>
      <c r="M61" s="11"/>
      <c r="N61" s="11"/>
      <c r="O61" s="11"/>
      <c r="P61" s="10"/>
    </row>
    <row r="62" spans="1:29">
      <c r="A62" s="22" t="str">
        <f t="shared" si="18"/>
        <v/>
      </c>
      <c r="B62" s="5" t="s">
        <v>16</v>
      </c>
      <c r="C62" s="8"/>
      <c r="D62" s="8"/>
      <c r="E62" s="5" t="s">
        <v>19</v>
      </c>
      <c r="F62" s="10"/>
      <c r="G62" s="22" t="str">
        <f t="shared" si="19"/>
        <v/>
      </c>
      <c r="H62" s="5" t="s">
        <v>0</v>
      </c>
      <c r="I62" s="8"/>
      <c r="J62" s="8"/>
      <c r="K62" s="5" t="s">
        <v>3</v>
      </c>
      <c r="L62" s="10"/>
      <c r="M62" s="11"/>
      <c r="N62" s="11"/>
      <c r="O62" s="11"/>
      <c r="P62" s="10"/>
      <c r="Q62" s="85" t="s">
        <v>35</v>
      </c>
      <c r="R62" s="86"/>
      <c r="T62" s="85" t="s">
        <v>34</v>
      </c>
      <c r="U62" s="87"/>
      <c r="V62" s="87"/>
      <c r="W62" s="87"/>
      <c r="X62" s="87"/>
      <c r="Y62" s="87"/>
      <c r="Z62" s="87"/>
      <c r="AA62" s="87"/>
      <c r="AB62" s="87"/>
      <c r="AC62" s="86"/>
    </row>
    <row r="63" spans="1:29">
      <c r="A63" s="22" t="str">
        <f t="shared" si="18"/>
        <v/>
      </c>
      <c r="B63" s="5" t="s">
        <v>19</v>
      </c>
      <c r="C63" s="8"/>
      <c r="D63" s="8"/>
      <c r="E63" s="5" t="s">
        <v>18</v>
      </c>
      <c r="F63" s="10"/>
      <c r="G63" s="22" t="str">
        <f t="shared" si="19"/>
        <v/>
      </c>
      <c r="H63" s="5" t="s">
        <v>0</v>
      </c>
      <c r="I63" s="8"/>
      <c r="J63" s="8"/>
      <c r="K63" s="5" t="s">
        <v>1</v>
      </c>
      <c r="L63" s="10"/>
      <c r="M63" s="11"/>
      <c r="N63" s="11"/>
      <c r="O63" s="11"/>
      <c r="P63" s="10"/>
      <c r="S63" s="9"/>
    </row>
    <row r="64" spans="1:29">
      <c r="A64" s="22" t="str">
        <f t="shared" si="18"/>
        <v/>
      </c>
      <c r="B64" s="5" t="s">
        <v>17</v>
      </c>
      <c r="C64" s="8"/>
      <c r="D64" s="8"/>
      <c r="E64" s="5" t="s">
        <v>16</v>
      </c>
      <c r="F64" s="10"/>
      <c r="G64" s="22" t="str">
        <f t="shared" si="19"/>
        <v/>
      </c>
      <c r="H64" s="5" t="s">
        <v>2</v>
      </c>
      <c r="I64" s="8"/>
      <c r="J64" s="8"/>
      <c r="K64" s="5" t="s">
        <v>3</v>
      </c>
      <c r="L64" s="10"/>
      <c r="M64" s="11"/>
      <c r="N64" s="11"/>
      <c r="O64" s="11"/>
      <c r="P64" s="10"/>
      <c r="Q64" s="5">
        <f t="shared" ref="Q64:Q75" si="20">IF(C41="","",IF(C41&gt;D41,3,IF(C41=D41,1,0)))</f>
        <v>1</v>
      </c>
      <c r="R64" s="5">
        <f t="shared" ref="R64:R75" si="21">IF(D41="","",IF(D41&gt;C41,3,IF(D41=C41,1,0)))</f>
        <v>1</v>
      </c>
      <c r="S64" s="4"/>
      <c r="T64" s="8" t="s">
        <v>13</v>
      </c>
      <c r="U64" s="8" t="s">
        <v>12</v>
      </c>
      <c r="V64" s="7" t="s">
        <v>11</v>
      </c>
      <c r="W64" s="7" t="s">
        <v>10</v>
      </c>
      <c r="X64" s="7" t="s">
        <v>9</v>
      </c>
      <c r="Y64" s="7" t="s">
        <v>8</v>
      </c>
      <c r="Z64" s="7" t="s">
        <v>7</v>
      </c>
      <c r="AA64" s="7" t="s">
        <v>6</v>
      </c>
      <c r="AB64" s="7" t="s">
        <v>5</v>
      </c>
      <c r="AC64" s="7" t="s">
        <v>4</v>
      </c>
    </row>
    <row r="65" spans="1:29">
      <c r="A65" s="22" t="str">
        <f t="shared" si="18"/>
        <v/>
      </c>
      <c r="B65" s="5" t="s">
        <v>18</v>
      </c>
      <c r="C65" s="8"/>
      <c r="D65" s="8"/>
      <c r="E65" s="5" t="s">
        <v>19</v>
      </c>
      <c r="F65" s="10"/>
      <c r="G65" s="22" t="str">
        <f t="shared" si="19"/>
        <v/>
      </c>
      <c r="H65" s="5" t="s">
        <v>3</v>
      </c>
      <c r="I65" s="8"/>
      <c r="J65" s="8"/>
      <c r="K65" s="5" t="s">
        <v>2</v>
      </c>
      <c r="L65" s="10"/>
      <c r="M65" s="11"/>
      <c r="N65" s="11"/>
      <c r="O65" s="11"/>
      <c r="P65" s="10"/>
      <c r="Q65" s="5">
        <f t="shared" si="20"/>
        <v>3</v>
      </c>
      <c r="R65" s="5">
        <f t="shared" si="21"/>
        <v>0</v>
      </c>
      <c r="S65" s="6"/>
      <c r="T65" s="8">
        <f>RANK($AC65,$AC$65:$AC$68,0)+COUNTIF($AC$64:AC64,AC65)</f>
        <v>2</v>
      </c>
      <c r="U65" s="5" t="s">
        <v>33</v>
      </c>
      <c r="V65" s="7">
        <f>COUNTIFS($B$41:$B$52,$U65,$Q$64:$Q$75,3)+COUNTIFS($E$41:$E$52,$U65,$R$64:$R$75,3)</f>
        <v>0</v>
      </c>
      <c r="W65" s="7">
        <f>COUNTIFS($B$41:$B$52,$U65,$Q$64:$Q$75,1)+COUNTIFS($E$41:$E$52,$U65,$R$64:$R$75,1)</f>
        <v>1</v>
      </c>
      <c r="X65" s="7">
        <f>COUNTIFS($B$41:$B$52,$U65,$Q$64:$Q$75,0)+COUNTIFS($E$41:$E$52,$U65,$R$64:$R$75,0)</f>
        <v>0</v>
      </c>
      <c r="Y65" s="7">
        <f>SUMIF($B$41:$B$52,$U65,$C$41:$C$52)+SUMIF($E$41:$E$52,$U65,$D$41:$D$52)</f>
        <v>1</v>
      </c>
      <c r="Z65" s="7">
        <f>SUMIF($B$41:$B$52,$U65,$D$41:$D$52)+SUMIF($E$41:$E$52,$U65,$C$41:$C$52)</f>
        <v>1</v>
      </c>
      <c r="AA65" s="7">
        <f>Y65-Z65</f>
        <v>0</v>
      </c>
      <c r="AB65" s="7">
        <f>SUMIF($B$41:$B$52,$U65,$Q$64:$Q$75)+SUMIF($E$41:$E$52,$U65,$R$64:$R$75)</f>
        <v>1</v>
      </c>
      <c r="AC65" s="7">
        <f>SUM(AB65*1000000,AA65*1000,Y65*100,V65*10)</f>
        <v>1000100</v>
      </c>
    </row>
    <row r="66" spans="1:29">
      <c r="A66" s="22" t="str">
        <f t="shared" si="18"/>
        <v/>
      </c>
      <c r="B66" s="5" t="s">
        <v>16</v>
      </c>
      <c r="C66" s="8"/>
      <c r="D66" s="8"/>
      <c r="E66" s="5" t="s">
        <v>17</v>
      </c>
      <c r="F66" s="10"/>
      <c r="G66" s="22" t="str">
        <f t="shared" si="19"/>
        <v/>
      </c>
      <c r="H66" s="5" t="s">
        <v>1</v>
      </c>
      <c r="I66" s="8"/>
      <c r="J66" s="8"/>
      <c r="K66" s="5" t="s">
        <v>0</v>
      </c>
      <c r="L66" s="10"/>
      <c r="M66" s="11"/>
      <c r="N66" s="11"/>
      <c r="O66" s="11"/>
      <c r="P66" s="10"/>
      <c r="Q66" s="5" t="str">
        <f t="shared" si="20"/>
        <v/>
      </c>
      <c r="R66" s="5" t="str">
        <f t="shared" si="21"/>
        <v/>
      </c>
      <c r="S66" s="6"/>
      <c r="T66" s="8">
        <f>RANK($AC66,$AC$65:$AC$68,0)+COUNTIF($AC$64:AC65,AC66)</f>
        <v>1</v>
      </c>
      <c r="U66" s="5" t="s">
        <v>32</v>
      </c>
      <c r="V66" s="7">
        <f>COUNTIFS($B$41:$B$52,$U66,$Q$64:$Q$75,3)+COUNTIFS($E$41:$E$52,$U66,$R$64:$R$75,3)</f>
        <v>1</v>
      </c>
      <c r="W66" s="7">
        <f>COUNTIFS($B$41:$B$52,$U66,$Q$64:$Q$75,1)+COUNTIFS($E$41:$E$52,$U66,$R$64:$R$75,1)</f>
        <v>0</v>
      </c>
      <c r="X66" s="7">
        <f>COUNTIFS($B$41:$B$52,$U66,$Q$64:$Q$75,0)+COUNTIFS($E$41:$E$52,$U66,$R$64:$R$75,0)</f>
        <v>0</v>
      </c>
      <c r="Y66" s="7">
        <f>SUMIF($B$41:$B$52,$U66,$C$41:$C$52)+SUMIF($E$41:$E$52,$U66,$D$41:$D$52)</f>
        <v>4</v>
      </c>
      <c r="Z66" s="7">
        <f>SUMIF($B$41:$B$52,$U66,$D$41:$D$52)+SUMIF($E$41:$E$52,$U66,$C$41:$C$52)</f>
        <v>1</v>
      </c>
      <c r="AA66" s="7">
        <f>Y66-Z66</f>
        <v>3</v>
      </c>
      <c r="AB66" s="7">
        <f>SUMIF($B$41:$B$52,$U66,$Q$64:$Q$75)+SUMIF($E$41:$E$52,$U66,$R$64:$R$75)</f>
        <v>3</v>
      </c>
      <c r="AC66" s="7">
        <f>SUM(AB66*1000000,AA66*1000,Y66*100,V66*10)</f>
        <v>3003410</v>
      </c>
    </row>
    <row r="67" spans="1:29">
      <c r="A67" s="22" t="str">
        <f t="shared" si="18"/>
        <v/>
      </c>
      <c r="B67" s="5" t="s">
        <v>16</v>
      </c>
      <c r="C67" s="8"/>
      <c r="D67" s="8"/>
      <c r="E67" s="5" t="s">
        <v>18</v>
      </c>
      <c r="F67" s="10"/>
      <c r="G67" s="22" t="str">
        <f t="shared" si="19"/>
        <v/>
      </c>
      <c r="H67" s="5" t="s">
        <v>0</v>
      </c>
      <c r="I67" s="8"/>
      <c r="J67" s="8"/>
      <c r="K67" s="5" t="s">
        <v>2</v>
      </c>
      <c r="L67" s="10"/>
      <c r="M67" s="11"/>
      <c r="N67" s="11"/>
      <c r="O67" s="11"/>
      <c r="P67" s="10"/>
      <c r="Q67" s="5" t="str">
        <f t="shared" si="20"/>
        <v/>
      </c>
      <c r="R67" s="5" t="str">
        <f t="shared" si="21"/>
        <v/>
      </c>
      <c r="S67" s="6"/>
      <c r="T67" s="8">
        <f>RANK($AC67,$AC$65:$AC$68,0)+COUNTIF($AC$64:AC66,AC67)</f>
        <v>3</v>
      </c>
      <c r="U67" s="5" t="s">
        <v>31</v>
      </c>
      <c r="V67" s="7">
        <f>COUNTIFS($B$41:$B$52,$U67,$Q$64:$Q$75,3)+COUNTIFS($E$41:$E$52,$U67,$R$64:$R$75,3)</f>
        <v>0</v>
      </c>
      <c r="W67" s="7">
        <f>COUNTIFS($B$41:$B$52,$U67,$Q$64:$Q$75,1)+COUNTIFS($E$41:$E$52,$U67,$R$64:$R$75,1)</f>
        <v>1</v>
      </c>
      <c r="X67" s="7">
        <f>COUNTIFS($B$41:$B$52,$U67,$Q$64:$Q$75,0)+COUNTIFS($E$41:$E$52,$U67,$R$64:$R$75,0)</f>
        <v>0</v>
      </c>
      <c r="Y67" s="7">
        <f>SUMIF($B$41:$B$52,$U67,$C$41:$C$52)+SUMIF($E$41:$E$52,$U67,$D$41:$D$52)</f>
        <v>1</v>
      </c>
      <c r="Z67" s="7">
        <f>SUMIF($B$41:$B$52,$U67,$D$41:$D$52)+SUMIF($E$41:$E$52,$U67,$C$41:$C$52)</f>
        <v>1</v>
      </c>
      <c r="AA67" s="7">
        <f>Y67-Z67</f>
        <v>0</v>
      </c>
      <c r="AB67" s="7">
        <f>SUMIF($B$41:$B$52,$U67,$Q$64:$Q$75)+SUMIF($E$41:$E$52,$U67,$R$64:$R$75)</f>
        <v>1</v>
      </c>
      <c r="AC67" s="7">
        <f>SUM(AB67*1000000,AA67*1000,Y67*100,V67*10)</f>
        <v>1000100</v>
      </c>
    </row>
    <row r="68" spans="1:29">
      <c r="A68" s="22" t="str">
        <f t="shared" si="18"/>
        <v/>
      </c>
      <c r="B68" s="5" t="s">
        <v>17</v>
      </c>
      <c r="C68" s="8"/>
      <c r="D68" s="8"/>
      <c r="E68" s="5" t="s">
        <v>19</v>
      </c>
      <c r="F68" s="10"/>
      <c r="G68" s="22" t="str">
        <f t="shared" si="19"/>
        <v/>
      </c>
      <c r="H68" s="5" t="s">
        <v>1</v>
      </c>
      <c r="I68" s="8"/>
      <c r="J68" s="8"/>
      <c r="K68" s="5" t="s">
        <v>3</v>
      </c>
      <c r="L68" s="10"/>
      <c r="M68" s="11"/>
      <c r="N68" s="11"/>
      <c r="O68" s="11"/>
      <c r="P68" s="10"/>
      <c r="Q68" s="5" t="str">
        <f t="shared" si="20"/>
        <v/>
      </c>
      <c r="R68" s="5" t="str">
        <f t="shared" si="21"/>
        <v/>
      </c>
      <c r="S68" s="6"/>
      <c r="T68" s="8">
        <f>RANK($AC68,$AC$65:$AC$68,0)+COUNTIF($AC$64:AC67,AC68)</f>
        <v>4</v>
      </c>
      <c r="U68" s="5" t="s">
        <v>30</v>
      </c>
      <c r="V68" s="7">
        <f>COUNTIFS($B$41:$B$52,$U68,$Q$64:$Q$75,3)+COUNTIFS($E$41:$E$52,$U68,$R$64:$R$75,3)</f>
        <v>0</v>
      </c>
      <c r="W68" s="7">
        <f>COUNTIFS($B$41:$B$52,$U68,$Q$64:$Q$75,1)+COUNTIFS($E$41:$E$52,$U68,$R$64:$R$75,1)</f>
        <v>0</v>
      </c>
      <c r="X68" s="7">
        <f>COUNTIFS($B$41:$B$52,$U68,$Q$64:$Q$75,0)+COUNTIFS($E$41:$E$52,$U68,$R$64:$R$75,0)</f>
        <v>1</v>
      </c>
      <c r="Y68" s="7">
        <f>SUMIF($B$41:$B$52,$U68,$C$41:$C$52)+SUMIF($E$41:$E$52,$U68,$D$41:$D$52)</f>
        <v>1</v>
      </c>
      <c r="Z68" s="7">
        <f>SUMIF($B$41:$B$52,$U68,$D$41:$D$52)+SUMIF($E$41:$E$52,$U68,$C$41:$C$52)</f>
        <v>4</v>
      </c>
      <c r="AA68" s="7">
        <f>Y68-Z68</f>
        <v>-3</v>
      </c>
      <c r="AB68" s="7">
        <f>SUMIF($B$41:$B$52,$U68,$Q$64:$Q$75)+SUMIF($E$41:$E$52,$U68,$R$64:$R$75)</f>
        <v>0</v>
      </c>
      <c r="AC68" s="7">
        <f>SUM(AB68*1000000,AA68*1000,Y68*100,V68*10)</f>
        <v>-2900</v>
      </c>
    </row>
    <row r="69" spans="1:29">
      <c r="A69" s="22" t="str">
        <f t="shared" si="18"/>
        <v/>
      </c>
      <c r="B69" s="5" t="s">
        <v>18</v>
      </c>
      <c r="C69" s="8"/>
      <c r="D69" s="8"/>
      <c r="E69" s="5" t="s">
        <v>17</v>
      </c>
      <c r="F69" s="10"/>
      <c r="G69" s="22" t="str">
        <f t="shared" si="19"/>
        <v/>
      </c>
      <c r="H69" s="5" t="s">
        <v>2</v>
      </c>
      <c r="I69" s="8"/>
      <c r="J69" s="8"/>
      <c r="K69" s="5" t="s">
        <v>1</v>
      </c>
      <c r="L69" s="10"/>
      <c r="M69" s="11"/>
      <c r="N69" s="11"/>
      <c r="O69" s="11"/>
      <c r="P69" s="10"/>
      <c r="Q69" s="5" t="str">
        <f t="shared" si="20"/>
        <v/>
      </c>
      <c r="R69" s="5" t="str">
        <f t="shared" si="21"/>
        <v/>
      </c>
    </row>
    <row r="70" spans="1:29">
      <c r="A70" s="22" t="str">
        <f t="shared" si="18"/>
        <v/>
      </c>
      <c r="B70" s="5" t="s">
        <v>19</v>
      </c>
      <c r="C70" s="8"/>
      <c r="D70" s="8"/>
      <c r="E70" s="20" t="s">
        <v>16</v>
      </c>
      <c r="F70" s="10"/>
      <c r="G70" s="22" t="str">
        <f t="shared" si="19"/>
        <v/>
      </c>
      <c r="H70" s="20" t="s">
        <v>3</v>
      </c>
      <c r="I70" s="21"/>
      <c r="J70" s="21"/>
      <c r="K70" s="20" t="s">
        <v>0</v>
      </c>
      <c r="L70" s="10"/>
      <c r="M70" s="11"/>
      <c r="N70" s="11"/>
      <c r="O70" s="11"/>
      <c r="P70" s="10"/>
      <c r="Q70" s="5" t="str">
        <f t="shared" si="20"/>
        <v/>
      </c>
      <c r="R70" s="5" t="str">
        <f t="shared" si="21"/>
        <v/>
      </c>
      <c r="S70" s="4"/>
    </row>
    <row r="71" spans="1:29">
      <c r="A71" s="10"/>
      <c r="B71" s="11"/>
      <c r="C71" s="11"/>
      <c r="D71" s="11"/>
      <c r="E71" s="17"/>
      <c r="F71" s="19"/>
      <c r="G71" s="19"/>
      <c r="H71" s="18"/>
      <c r="I71" s="18"/>
      <c r="J71" s="18"/>
      <c r="K71" s="17"/>
      <c r="L71" s="10"/>
      <c r="M71" s="11"/>
      <c r="N71" s="11"/>
      <c r="O71" s="11"/>
      <c r="P71" s="10"/>
      <c r="Q71" s="5" t="str">
        <f t="shared" si="20"/>
        <v/>
      </c>
      <c r="R71" s="5" t="str">
        <f t="shared" si="21"/>
        <v/>
      </c>
      <c r="S71" s="4"/>
    </row>
    <row r="72" spans="1:29">
      <c r="A72" s="10"/>
      <c r="B72" s="10"/>
      <c r="C72" s="10"/>
      <c r="D72" s="10"/>
      <c r="E72" s="10"/>
      <c r="F72" s="10"/>
      <c r="G72" s="10"/>
      <c r="H72" s="10"/>
      <c r="I72" s="10"/>
      <c r="J72" s="10"/>
      <c r="K72" s="10"/>
      <c r="L72" s="10"/>
      <c r="M72" s="11"/>
      <c r="N72" s="11"/>
      <c r="O72" s="11"/>
      <c r="P72" s="10"/>
      <c r="Q72" s="5" t="str">
        <f t="shared" si="20"/>
        <v/>
      </c>
      <c r="R72" s="5" t="str">
        <f t="shared" si="21"/>
        <v/>
      </c>
      <c r="S72" s="4"/>
    </row>
    <row r="73" spans="1:29">
      <c r="A73" s="10"/>
      <c r="B73" s="16" t="s">
        <v>29</v>
      </c>
      <c r="C73" s="15"/>
      <c r="D73" s="15"/>
      <c r="E73" s="12" t="str">
        <f ca="1">IF(N41="","",N41)</f>
        <v>Chelsea</v>
      </c>
      <c r="F73" s="10"/>
      <c r="G73" s="10"/>
      <c r="H73" s="14" t="s">
        <v>28</v>
      </c>
      <c r="I73" s="13"/>
      <c r="J73" s="13"/>
      <c r="K73" s="12" t="str">
        <f ca="1">IF(N47="","",N47)</f>
        <v>Zénith Saint-Pétersbourg</v>
      </c>
      <c r="L73" s="10"/>
      <c r="M73" s="11"/>
      <c r="N73" s="11"/>
      <c r="O73" s="11"/>
      <c r="P73" s="10"/>
      <c r="Q73" s="5" t="str">
        <f t="shared" si="20"/>
        <v/>
      </c>
      <c r="R73" s="5" t="str">
        <f t="shared" si="21"/>
        <v/>
      </c>
      <c r="S73" s="4"/>
      <c r="T73" s="6"/>
      <c r="U73" s="6"/>
    </row>
    <row r="74" spans="1:29">
      <c r="A74" s="10"/>
      <c r="B74" s="11"/>
      <c r="C74" s="11"/>
      <c r="D74" s="11"/>
      <c r="E74" s="12" t="str">
        <f ca="1">IF(N42="","",N42)</f>
        <v>Dynamo Kiev</v>
      </c>
      <c r="F74" s="10"/>
      <c r="G74" s="10"/>
      <c r="H74" s="11"/>
      <c r="I74" s="11"/>
      <c r="J74" s="11"/>
      <c r="K74" s="12" t="str">
        <f ca="1">IF(N48="","",N48)</f>
        <v>La Gantoise</v>
      </c>
      <c r="L74" s="10"/>
      <c r="M74" s="11"/>
      <c r="N74" s="11"/>
      <c r="O74" s="11"/>
      <c r="P74" s="10"/>
      <c r="Q74" s="5" t="str">
        <f t="shared" si="20"/>
        <v/>
      </c>
      <c r="R74" s="5" t="str">
        <f t="shared" si="21"/>
        <v/>
      </c>
      <c r="S74" s="4"/>
      <c r="T74" s="6"/>
      <c r="U74" s="6"/>
    </row>
    <row r="75" spans="1:29">
      <c r="A75" s="10"/>
      <c r="B75" s="10"/>
      <c r="C75" s="10"/>
      <c r="D75" s="10"/>
      <c r="E75" s="10"/>
      <c r="F75" s="10"/>
      <c r="G75" s="10"/>
      <c r="H75" s="10"/>
      <c r="I75" s="10"/>
      <c r="J75" s="10"/>
      <c r="K75" s="10"/>
      <c r="L75" s="10"/>
      <c r="M75" s="11"/>
      <c r="N75" s="11"/>
      <c r="O75" s="11"/>
      <c r="P75" s="10"/>
      <c r="Q75" s="5" t="str">
        <f t="shared" si="20"/>
        <v/>
      </c>
      <c r="R75" s="5" t="str">
        <f t="shared" si="21"/>
        <v/>
      </c>
      <c r="S75" s="4"/>
    </row>
    <row r="76" spans="1:29">
      <c r="A76" s="10"/>
      <c r="B76" s="10"/>
      <c r="C76" s="10"/>
      <c r="D76" s="10"/>
      <c r="E76" s="10"/>
      <c r="F76" s="10"/>
      <c r="G76" s="10"/>
      <c r="H76" s="10"/>
      <c r="I76" s="10"/>
      <c r="J76" s="10"/>
      <c r="K76" s="10"/>
      <c r="L76" s="10"/>
      <c r="M76" s="11"/>
      <c r="N76" s="11"/>
      <c r="O76" s="11"/>
      <c r="P76" s="10"/>
    </row>
    <row r="77" spans="1:29">
      <c r="Q77" s="88" t="s">
        <v>27</v>
      </c>
      <c r="R77" s="89"/>
      <c r="T77" s="88" t="s">
        <v>26</v>
      </c>
      <c r="U77" s="90"/>
      <c r="V77" s="90"/>
      <c r="W77" s="90"/>
      <c r="X77" s="90"/>
      <c r="Y77" s="90"/>
      <c r="Z77" s="90"/>
      <c r="AA77" s="90"/>
      <c r="AB77" s="90"/>
      <c r="AC77" s="89"/>
    </row>
    <row r="78" spans="1:29">
      <c r="S78" s="9"/>
    </row>
    <row r="79" spans="1:29">
      <c r="Q79" s="5">
        <f t="shared" ref="Q79:Q90" si="22">IF(I41="","",IF(I41&gt;J41,3,IF(I41=J41,1,0)))</f>
        <v>0</v>
      </c>
      <c r="R79" s="5">
        <f t="shared" ref="R79:R90" si="23">IF(J41="","",IF(J41&gt;I41,3,IF(J41=I41,1,0)))</f>
        <v>3</v>
      </c>
      <c r="S79" s="4"/>
      <c r="T79" s="8" t="s">
        <v>13</v>
      </c>
      <c r="U79" s="8" t="s">
        <v>12</v>
      </c>
      <c r="V79" s="7" t="s">
        <v>11</v>
      </c>
      <c r="W79" s="7" t="s">
        <v>10</v>
      </c>
      <c r="X79" s="7" t="s">
        <v>9</v>
      </c>
      <c r="Y79" s="7" t="s">
        <v>8</v>
      </c>
      <c r="Z79" s="7" t="s">
        <v>7</v>
      </c>
      <c r="AA79" s="7" t="s">
        <v>6</v>
      </c>
      <c r="AB79" s="7" t="s">
        <v>5</v>
      </c>
      <c r="AC79" s="7" t="s">
        <v>4</v>
      </c>
    </row>
    <row r="80" spans="1:29">
      <c r="Q80" s="5">
        <f t="shared" si="22"/>
        <v>3</v>
      </c>
      <c r="R80" s="5">
        <f t="shared" si="23"/>
        <v>0</v>
      </c>
      <c r="S80" s="6"/>
      <c r="T80" s="8">
        <f>RANK($AC80,$AC$80:$AC$83,0)+COUNTIF($AC$79:AC79,AC80)</f>
        <v>4</v>
      </c>
      <c r="U80" s="5" t="s">
        <v>25</v>
      </c>
      <c r="V80" s="7">
        <f>COUNTIFS($H$41:$H$52,$U80,$Q$79:$Q$90,3)+COUNTIFS($K$41:$K$52,$U80,$R$79:$R$90,3)</f>
        <v>0</v>
      </c>
      <c r="W80" s="7">
        <f>COUNTIFS($H$41:$H$52,$U80,$Q$79:$Q$90,1)+COUNTIFS($K$41:$K$52,$U80,$R$79:$R$90,1)</f>
        <v>0</v>
      </c>
      <c r="X80" s="7">
        <f>COUNTIFS($H$41:$H$52,$U80,$Q$79:$Q$90,0)+COUNTIFS($K$41:$K$52,$U80,$R$79:$R$90,0)</f>
        <v>1</v>
      </c>
      <c r="Y80" s="7">
        <f t="shared" ref="Y80:Y83" si="24">SUMIF($H$41:$H$52,$U80,$I$41:$I$52)+SUMIF($K$41:$K$52,$U80,$J$41:$J$52)</f>
        <v>0</v>
      </c>
      <c r="Z80" s="7">
        <f t="shared" ref="Y80:Z83" si="25">SUMIF($H$41:$H$52,$U80,$J$41:$J$52)+SUMIF($K$41:$K$52,$U80,$I$41:$I$52)</f>
        <v>3</v>
      </c>
      <c r="AA80" s="7">
        <f>Y80-Z80</f>
        <v>-3</v>
      </c>
      <c r="AB80" s="7">
        <f>SUMIF($H$41:$H$52,$U80,$Q$79:$Q$90)+SUMIF($K$41:$K$52,$U80,$R$79:$R$90)</f>
        <v>0</v>
      </c>
      <c r="AC80" s="7">
        <f>SUM(AB80*1000000,AA80*1000,Y80*100,V80*10)</f>
        <v>-3000</v>
      </c>
    </row>
    <row r="81" spans="17:29">
      <c r="Q81" s="5" t="str">
        <f t="shared" si="22"/>
        <v/>
      </c>
      <c r="R81" s="5" t="str">
        <f t="shared" si="23"/>
        <v/>
      </c>
      <c r="S81" s="6"/>
      <c r="T81" s="8">
        <f>RANK($AC81,$AC$80:$AC$83,0)+COUNTIF($AC$79:AC80,AC81)</f>
        <v>2</v>
      </c>
      <c r="U81" s="5" t="s">
        <v>24</v>
      </c>
      <c r="V81" s="7">
        <f>COUNTIFS($H$41:$H$52,$U81,$Q$79:$Q$90,3)+COUNTIFS($K$41:$K$52,$U81,$R$79:$R$90,3)</f>
        <v>1</v>
      </c>
      <c r="W81" s="7">
        <f>COUNTIFS($H$41:$H$52,$U81,$Q$79:$Q$90,1)+COUNTIFS($K$41:$K$52,$U81,$R$79:$R$90,1)</f>
        <v>0</v>
      </c>
      <c r="X81" s="7">
        <f>COUNTIFS($H$41:$H$52,$U81,$Q$79:$Q$90,0)+COUNTIFS($K$41:$K$52,$U81,$R$79:$R$90,0)</f>
        <v>0</v>
      </c>
      <c r="Y81" s="7">
        <f>SUMIF($H$41:$H$52,$U81,$I$41:$I$52)+SUMIF($K$41:$K$52,$U81,$J$41:$J$52)</f>
        <v>2</v>
      </c>
      <c r="Z81" s="7">
        <f t="shared" si="25"/>
        <v>1</v>
      </c>
      <c r="AA81" s="7">
        <f>Y81-Z81</f>
        <v>1</v>
      </c>
      <c r="AB81" s="7">
        <f>SUMIF($H$41:$H$52,$U81,$Q$79:$Q$90)+SUMIF($K$41:$K$52,$U81,$R$79:$R$90)</f>
        <v>3</v>
      </c>
      <c r="AC81" s="7">
        <f>SUM(AB81*1000000,AA81*1000,Y81*100,V81*10)</f>
        <v>3001210</v>
      </c>
    </row>
    <row r="82" spans="17:29">
      <c r="Q82" s="5" t="str">
        <f t="shared" si="22"/>
        <v/>
      </c>
      <c r="R82" s="5" t="str">
        <f t="shared" si="23"/>
        <v/>
      </c>
      <c r="S82" s="6"/>
      <c r="T82" s="8">
        <f>RANK($AC82,$AC$80:$AC$83,0)+COUNTIF($AC$79:AC81,AC82)</f>
        <v>1</v>
      </c>
      <c r="U82" s="5" t="s">
        <v>23</v>
      </c>
      <c r="V82" s="7">
        <f>COUNTIFS($H$41:$H$52,$U82,$Q$79:$Q$90,3)+COUNTIFS($K$41:$K$52,$U82,$R$79:$R$90,3)</f>
        <v>1</v>
      </c>
      <c r="W82" s="7">
        <f>COUNTIFS($H$41:$H$52,$U82,$Q$79:$Q$90,1)+COUNTIFS($K$41:$K$52,$U82,$R$79:$R$90,1)</f>
        <v>0</v>
      </c>
      <c r="X82" s="7">
        <f>COUNTIFS($H$41:$H$52,$U82,$Q$79:$Q$90,0)+COUNTIFS($K$41:$K$52,$U82,$R$79:$R$90,0)</f>
        <v>0</v>
      </c>
      <c r="Y82" s="7">
        <f t="shared" ref="Y82:Y83" si="26">SUMIF($H$41:$H$52,$U82,$I$41:$I$52)+SUMIF($K$41:$K$52,$U82,$J$41:$J$52)</f>
        <v>3</v>
      </c>
      <c r="Z82" s="7">
        <f t="shared" si="25"/>
        <v>0</v>
      </c>
      <c r="AA82" s="7">
        <f>Y82-Z82</f>
        <v>3</v>
      </c>
      <c r="AB82" s="7">
        <f>SUMIF($H$41:$H$52,$U82,$Q$79:$Q$90)+SUMIF($K$41:$K$52,$U82,$R$79:$R$90)</f>
        <v>3</v>
      </c>
      <c r="AC82" s="7">
        <f>SUM(AB82*1000000,AA82*1000,Y82*100,V82*10)</f>
        <v>3003310</v>
      </c>
    </row>
    <row r="83" spans="17:29">
      <c r="Q83" s="5" t="str">
        <f t="shared" si="22"/>
        <v/>
      </c>
      <c r="R83" s="5" t="str">
        <f t="shared" si="23"/>
        <v/>
      </c>
      <c r="S83" s="6"/>
      <c r="T83" s="8">
        <f>RANK($AC83,$AC$80:$AC$83,0)+COUNTIF($AC$79:AC82,AC83)</f>
        <v>3</v>
      </c>
      <c r="U83" s="5" t="s">
        <v>22</v>
      </c>
      <c r="V83" s="7">
        <f>COUNTIFS($H$41:$H$52,$U83,$Q$79:$Q$90,3)+COUNTIFS($K$41:$K$52,$U83,$R$79:$R$90,3)</f>
        <v>0</v>
      </c>
      <c r="W83" s="7">
        <f>COUNTIFS($H$41:$H$52,$U83,$Q$79:$Q$90,1)+COUNTIFS($K$41:$K$52,$U83,$R$79:$R$90,1)</f>
        <v>0</v>
      </c>
      <c r="X83" s="7">
        <f>COUNTIFS($H$41:$H$52,$U83,$Q$79:$Q$90,0)+COUNTIFS($K$41:$K$52,$U83,$R$79:$R$90,0)</f>
        <v>1</v>
      </c>
      <c r="Y83" s="7">
        <f t="shared" si="26"/>
        <v>1</v>
      </c>
      <c r="Z83" s="7">
        <f t="shared" si="25"/>
        <v>2</v>
      </c>
      <c r="AA83" s="7">
        <f>Y83-Z83</f>
        <v>-1</v>
      </c>
      <c r="AB83" s="7">
        <f>SUMIF($H$41:$H$52,$U83,$Q$79:$Q$90)+SUMIF($K$41:$K$52,$U83,$R$79:$R$90)</f>
        <v>0</v>
      </c>
      <c r="AC83" s="7">
        <f>SUM(AB83*1000000,AA83*1000,Y83*100,V83*10)</f>
        <v>-900</v>
      </c>
    </row>
    <row r="84" spans="17:29">
      <c r="Q84" s="5" t="str">
        <f t="shared" si="22"/>
        <v/>
      </c>
      <c r="R84" s="5" t="str">
        <f t="shared" si="23"/>
        <v/>
      </c>
    </row>
    <row r="85" spans="17:29">
      <c r="Q85" s="5" t="str">
        <f t="shared" si="22"/>
        <v/>
      </c>
      <c r="R85" s="5" t="str">
        <f t="shared" si="23"/>
        <v/>
      </c>
      <c r="S85" s="4"/>
    </row>
    <row r="86" spans="17:29">
      <c r="Q86" s="5" t="str">
        <f t="shared" si="22"/>
        <v/>
      </c>
      <c r="R86" s="5" t="str">
        <f t="shared" si="23"/>
        <v/>
      </c>
      <c r="S86" s="4"/>
    </row>
    <row r="87" spans="17:29">
      <c r="Q87" s="5" t="str">
        <f t="shared" si="22"/>
        <v/>
      </c>
      <c r="R87" s="5" t="str">
        <f t="shared" si="23"/>
        <v/>
      </c>
      <c r="S87" s="4"/>
    </row>
    <row r="88" spans="17:29">
      <c r="Q88" s="5" t="str">
        <f t="shared" si="22"/>
        <v/>
      </c>
      <c r="R88" s="5" t="str">
        <f t="shared" si="23"/>
        <v/>
      </c>
      <c r="S88" s="4"/>
      <c r="T88" s="6"/>
      <c r="U88" s="6"/>
    </row>
    <row r="89" spans="17:29">
      <c r="Q89" s="5" t="str">
        <f t="shared" si="22"/>
        <v/>
      </c>
      <c r="R89" s="5" t="str">
        <f t="shared" si="23"/>
        <v/>
      </c>
      <c r="S89" s="4"/>
      <c r="T89" s="6"/>
      <c r="U89" s="6"/>
    </row>
    <row r="90" spans="17:29">
      <c r="Q90" s="5" t="str">
        <f t="shared" si="22"/>
        <v/>
      </c>
      <c r="R90" s="5" t="str">
        <f t="shared" si="23"/>
        <v/>
      </c>
      <c r="S90" s="4"/>
    </row>
    <row r="92" spans="17:29">
      <c r="Q92" s="77" t="s">
        <v>21</v>
      </c>
      <c r="R92" s="78"/>
      <c r="T92" s="77" t="s">
        <v>20</v>
      </c>
      <c r="U92" s="79"/>
      <c r="V92" s="79"/>
      <c r="W92" s="79"/>
      <c r="X92" s="79"/>
      <c r="Y92" s="79"/>
      <c r="Z92" s="79"/>
      <c r="AA92" s="79"/>
      <c r="AB92" s="79"/>
      <c r="AC92" s="78"/>
    </row>
    <row r="93" spans="17:29">
      <c r="S93" s="9"/>
    </row>
    <row r="94" spans="17:29">
      <c r="Q94" s="5">
        <f t="shared" ref="Q94:Q105" si="27">IF(C59="","",IF(C59&gt;D59,3,IF(C59=D59,1,0)))</f>
        <v>1</v>
      </c>
      <c r="R94" s="5">
        <f t="shared" ref="R94:R105" si="28">IF(D59="","",IF(D59&gt;C59,3,IF(D59=C59,1,0)))</f>
        <v>1</v>
      </c>
      <c r="S94" s="4"/>
      <c r="T94" s="8" t="s">
        <v>13</v>
      </c>
      <c r="U94" s="8" t="s">
        <v>12</v>
      </c>
      <c r="V94" s="7" t="s">
        <v>11</v>
      </c>
      <c r="W94" s="7" t="s">
        <v>10</v>
      </c>
      <c r="X94" s="7" t="s">
        <v>9</v>
      </c>
      <c r="Y94" s="7" t="s">
        <v>8</v>
      </c>
      <c r="Z94" s="7" t="s">
        <v>7</v>
      </c>
      <c r="AA94" s="7" t="s">
        <v>6</v>
      </c>
      <c r="AB94" s="7" t="s">
        <v>5</v>
      </c>
      <c r="AC94" s="7" t="s">
        <v>4</v>
      </c>
    </row>
    <row r="95" spans="17:29">
      <c r="Q95" s="5">
        <f t="shared" si="27"/>
        <v>3</v>
      </c>
      <c r="R95" s="5">
        <f t="shared" si="28"/>
        <v>0</v>
      </c>
      <c r="S95" s="6"/>
      <c r="T95" s="8">
        <f>RANK($AC95,$AC$95:$AC$98,0)+COUNTIF($AC$94:AC94,AC95)</f>
        <v>2</v>
      </c>
      <c r="U95" s="5" t="s">
        <v>19</v>
      </c>
      <c r="V95" s="7">
        <f>COUNTIFS($B$59:$B$70,$U95,$Q$94:$Q$105,3)+COUNTIFS($E$59:$E$70,$U95,$R$94:$R$105,3)</f>
        <v>0</v>
      </c>
      <c r="W95" s="7">
        <f>COUNTIFS($B$59:$B$70,$U95,$Q$94:$Q$105,1)+COUNTIFS($E$59:$E$70,$U95,$R$94:$R$105,1)</f>
        <v>1</v>
      </c>
      <c r="X95" s="7">
        <f>COUNTIFS($B$59:$B$70,$U95,$Q$94:$Q$105,0)+COUNTIFS($E$59:$E$70,$U95,$R$94:$R$105,0)</f>
        <v>0</v>
      </c>
      <c r="Y95" s="7">
        <f>SUMIF($B$59:$B$70,$U95,$C$59:$C$70)+SUMIF($E$59:$E$70,$U95,$D$59:$D$70)</f>
        <v>2</v>
      </c>
      <c r="Z95" s="7">
        <f>SUMIF($B$59:$B$70,$U95,$D$59:$D$70)+SUMIF($E$59:$E$70,$U95,$C$59:$C$70)</f>
        <v>2</v>
      </c>
      <c r="AA95" s="7">
        <f>Y95-Z95</f>
        <v>0</v>
      </c>
      <c r="AB95" s="7">
        <f>SUMIF($B$59:$B$70,$U95,$Q$94:$Q$105)+SUMIF($E$59:$E$70,$U95,$R$94:$R$105)</f>
        <v>1</v>
      </c>
      <c r="AC95" s="7">
        <f>SUM(AB95*1000000,AA95*1000,Y95*100,V95*10)</f>
        <v>1000200</v>
      </c>
    </row>
    <row r="96" spans="17:29">
      <c r="Q96" s="5" t="str">
        <f t="shared" si="27"/>
        <v/>
      </c>
      <c r="R96" s="5" t="str">
        <f t="shared" si="28"/>
        <v/>
      </c>
      <c r="S96" s="6"/>
      <c r="T96" s="8">
        <f>RANK($AC96,$AC$95:$AC$98,0)+COUNTIF($AC$94:AC95,AC96)</f>
        <v>1</v>
      </c>
      <c r="U96" s="5" t="s">
        <v>18</v>
      </c>
      <c r="V96" s="7">
        <f>COUNTIFS($B$59:$B$70,$U96,$Q$94:$Q$105,3)+COUNTIFS($E$59:$E$70,$U96,$R$94:$R$105,3)</f>
        <v>1</v>
      </c>
      <c r="W96" s="7">
        <f>COUNTIFS($B$59:$B$70,$U96,$Q$94:$Q$105,1)+COUNTIFS($E$59:$E$70,$U96,$R$94:$R$105,1)</f>
        <v>0</v>
      </c>
      <c r="X96" s="7">
        <f>COUNTIFS($B$59:$B$70,$U96,$Q$94:$Q$105,0)+COUNTIFS($E$59:$E$70,$U96,$R$94:$R$105,0)</f>
        <v>0</v>
      </c>
      <c r="Y96" s="7">
        <f>SUMIF($B$59:$B$70,$U96,$C$59:$C$70)+SUMIF($E$59:$E$70,$U96,$D$59:$D$70)</f>
        <v>4</v>
      </c>
      <c r="Z96" s="7">
        <f>SUMIF($B$59:$B$70,$U96,$D$59:$D$70)+SUMIF($E$59:$E$70,$U96,$C$59:$C$70)</f>
        <v>0</v>
      </c>
      <c r="AA96" s="7">
        <f>Y96-Z96</f>
        <v>4</v>
      </c>
      <c r="AB96" s="7">
        <f>SUMIF($B$59:$B$70,$U96,$Q$94:$Q$105)+SUMIF($E$59:$E$70,$U96,$R$94:$R$105)</f>
        <v>3</v>
      </c>
      <c r="AC96" s="7">
        <f>SUM(AB96*1000000,AA96*1000,Y96*100,V96*10)</f>
        <v>3004410</v>
      </c>
    </row>
    <row r="97" spans="17:29">
      <c r="Q97" s="5" t="str">
        <f t="shared" si="27"/>
        <v/>
      </c>
      <c r="R97" s="5" t="str">
        <f t="shared" si="28"/>
        <v/>
      </c>
      <c r="S97" s="6"/>
      <c r="T97" s="8">
        <f>RANK($AC97,$AC$95:$AC$98,0)+COUNTIF($AC$94:AC96,AC97)</f>
        <v>3</v>
      </c>
      <c r="U97" s="5" t="s">
        <v>17</v>
      </c>
      <c r="V97" s="7">
        <f>COUNTIFS($B$59:$B$70,$U97,$Q$94:$Q$105,3)+COUNTIFS($E$59:$E$70,$U97,$R$94:$R$105,3)</f>
        <v>0</v>
      </c>
      <c r="W97" s="7">
        <f>COUNTIFS($B$59:$B$70,$U97,$Q$94:$Q$105,1)+COUNTIFS($E$59:$E$70,$U97,$R$94:$R$105,1)</f>
        <v>1</v>
      </c>
      <c r="X97" s="7">
        <f>COUNTIFS($B$59:$B$70,$U97,$Q$94:$Q$105,0)+COUNTIFS($E$59:$E$70,$U97,$R$94:$R$105,0)</f>
        <v>0</v>
      </c>
      <c r="Y97" s="7">
        <f>SUMIF($B$59:$B$70,$U97,$C$59:$C$70)+SUMIF($E$59:$E$70,$U97,$D$59:$D$70)</f>
        <v>2</v>
      </c>
      <c r="Z97" s="7">
        <f>SUMIF($B$59:$B$70,$U97,$D$59:$D$70)+SUMIF($E$59:$E$70,$U97,$C$59:$C$70)</f>
        <v>2</v>
      </c>
      <c r="AA97" s="7">
        <f>Y97-Z97</f>
        <v>0</v>
      </c>
      <c r="AB97" s="7">
        <f>SUMIF($B$59:$B$70,$U97,$Q$94:$Q$105)+SUMIF($E$59:$E$70,$U97,$R$94:$R$105)</f>
        <v>1</v>
      </c>
      <c r="AC97" s="7">
        <f>SUM(AB97*1000000,AA97*1000,Y97*100,V97*10)</f>
        <v>1000200</v>
      </c>
    </row>
    <row r="98" spans="17:29">
      <c r="Q98" s="5" t="str">
        <f t="shared" si="27"/>
        <v/>
      </c>
      <c r="R98" s="5" t="str">
        <f t="shared" si="28"/>
        <v/>
      </c>
      <c r="S98" s="6"/>
      <c r="T98" s="8">
        <f>RANK($AC98,$AC$95:$AC$98,0)+COUNTIF($AC$94:AC97,AC98)</f>
        <v>4</v>
      </c>
      <c r="U98" s="5" t="s">
        <v>16</v>
      </c>
      <c r="V98" s="7">
        <f>COUNTIFS($B$59:$B$70,$U98,$Q$94:$Q$105,3)+COUNTIFS($E$59:$E$70,$U98,$R$94:$R$105,3)</f>
        <v>0</v>
      </c>
      <c r="W98" s="7">
        <f>COUNTIFS($B$59:$B$70,$U98,$Q$94:$Q$105,1)+COUNTIFS($E$59:$E$70,$U98,$R$94:$R$105,1)</f>
        <v>0</v>
      </c>
      <c r="X98" s="7">
        <f>COUNTIFS($B$59:$B$70,$U98,$Q$94:$Q$105,0)+COUNTIFS($E$59:$E$70,$U98,$R$94:$R$105,0)</f>
        <v>1</v>
      </c>
      <c r="Y98" s="7">
        <f>SUMIF($B$59:$B$70,$U98,$C$59:$C$70)+SUMIF($E$59:$E$70,$U98,$D$59:$D$70)</f>
        <v>0</v>
      </c>
      <c r="Z98" s="7">
        <f>SUMIF($B$59:$B$70,$U98,$D$59:$D$70)+SUMIF($E$59:$E$70,$U98,$C$59:$C$70)</f>
        <v>4</v>
      </c>
      <c r="AA98" s="7">
        <f>Y98-Z98</f>
        <v>-4</v>
      </c>
      <c r="AB98" s="7">
        <f>SUMIF($B$59:$B$70,$U98,$Q$94:$Q$105)+SUMIF($E$59:$E$70,$U98,$R$94:$R$105)</f>
        <v>0</v>
      </c>
      <c r="AC98" s="7">
        <f>SUM(AB98*1000000,AA98*1000,Y98*100,V98*10)</f>
        <v>-4000</v>
      </c>
    </row>
    <row r="99" spans="17:29">
      <c r="Q99" s="5" t="str">
        <f t="shared" si="27"/>
        <v/>
      </c>
      <c r="R99" s="5" t="str">
        <f t="shared" si="28"/>
        <v/>
      </c>
    </row>
    <row r="100" spans="17:29">
      <c r="Q100" s="5" t="str">
        <f t="shared" si="27"/>
        <v/>
      </c>
      <c r="R100" s="5" t="str">
        <f t="shared" si="28"/>
        <v/>
      </c>
      <c r="S100" s="4"/>
    </row>
    <row r="101" spans="17:29">
      <c r="Q101" s="5" t="str">
        <f t="shared" si="27"/>
        <v/>
      </c>
      <c r="R101" s="5" t="str">
        <f t="shared" si="28"/>
        <v/>
      </c>
      <c r="S101" s="4"/>
    </row>
    <row r="102" spans="17:29">
      <c r="Q102" s="5" t="str">
        <f t="shared" si="27"/>
        <v/>
      </c>
      <c r="R102" s="5" t="str">
        <f t="shared" si="28"/>
        <v/>
      </c>
      <c r="S102" s="4"/>
    </row>
    <row r="103" spans="17:29">
      <c r="Q103" s="5" t="str">
        <f t="shared" si="27"/>
        <v/>
      </c>
      <c r="R103" s="5" t="str">
        <f t="shared" si="28"/>
        <v/>
      </c>
      <c r="S103" s="4"/>
      <c r="T103" s="6"/>
      <c r="U103" s="6"/>
    </row>
    <row r="104" spans="17:29">
      <c r="Q104" s="5" t="str">
        <f t="shared" si="27"/>
        <v/>
      </c>
      <c r="R104" s="5" t="str">
        <f t="shared" si="28"/>
        <v/>
      </c>
      <c r="S104" s="4"/>
      <c r="T104" s="6"/>
      <c r="U104" s="6"/>
    </row>
    <row r="105" spans="17:29">
      <c r="Q105" s="5" t="str">
        <f t="shared" si="27"/>
        <v/>
      </c>
      <c r="R105" s="5" t="str">
        <f t="shared" si="28"/>
        <v/>
      </c>
      <c r="S105" s="4"/>
    </row>
    <row r="107" spans="17:29">
      <c r="Q107" s="80" t="s">
        <v>15</v>
      </c>
      <c r="R107" s="81"/>
      <c r="T107" s="80" t="s">
        <v>14</v>
      </c>
      <c r="U107" s="82"/>
      <c r="V107" s="82"/>
      <c r="W107" s="82"/>
      <c r="X107" s="82"/>
      <c r="Y107" s="82"/>
      <c r="Z107" s="82"/>
      <c r="AA107" s="82"/>
      <c r="AB107" s="82"/>
      <c r="AC107" s="81"/>
    </row>
    <row r="108" spans="17:29">
      <c r="S108" s="9"/>
    </row>
    <row r="109" spans="17:29">
      <c r="Q109" s="5">
        <f t="shared" ref="Q109:Q120" si="29">IF(I59="","",IF(I59&gt;J59,3,IF(I59=J59,1,0)))</f>
        <v>1</v>
      </c>
      <c r="R109" s="5">
        <f t="shared" ref="R109:R120" si="30">IF(J59="","",IF(J59&gt;I59,3,IF(J59=I59,1,0)))</f>
        <v>1</v>
      </c>
      <c r="S109" s="4"/>
      <c r="T109" s="8" t="s">
        <v>13</v>
      </c>
      <c r="U109" s="8" t="s">
        <v>12</v>
      </c>
      <c r="V109" s="7" t="s">
        <v>11</v>
      </c>
      <c r="W109" s="7" t="s">
        <v>10</v>
      </c>
      <c r="X109" s="7" t="s">
        <v>9</v>
      </c>
      <c r="Y109" s="7" t="s">
        <v>8</v>
      </c>
      <c r="Z109" s="7" t="s">
        <v>7</v>
      </c>
      <c r="AA109" s="7" t="s">
        <v>6</v>
      </c>
      <c r="AB109" s="7" t="s">
        <v>5</v>
      </c>
      <c r="AC109" s="7" t="s">
        <v>4</v>
      </c>
    </row>
    <row r="110" spans="17:29">
      <c r="Q110" s="5">
        <f t="shared" si="29"/>
        <v>0</v>
      </c>
      <c r="R110" s="5">
        <f t="shared" si="30"/>
        <v>3</v>
      </c>
      <c r="S110" s="6"/>
      <c r="T110" s="8">
        <f>RANK($AC110,$AC$110:$AC$113,0)+COUNTIF($AC$109:AC109,AC110)</f>
        <v>2</v>
      </c>
      <c r="U110" s="5" t="s">
        <v>3</v>
      </c>
      <c r="V110" s="7">
        <f>COUNTIFS($H$59:$H$70,$U110,$Q$109:$Q$120,3)+COUNTIFS($K$59:$K$70,$U110,$R$109:$R$120,3)</f>
        <v>0</v>
      </c>
      <c r="W110" s="7">
        <f>COUNTIFS($H$59:$H$70,$U110,$Q$109:$Q$120,1)+COUNTIFS($K$59:$K$70,$U110,$R$109:$R$120,1)</f>
        <v>1</v>
      </c>
      <c r="X110" s="7">
        <f>COUNTIFS($H$59:$H$70,$U110,$Q$109:$Q$120,0)+COUNTIFS($K$59:$K$70,$U110,$R$109:$R$120,0)</f>
        <v>0</v>
      </c>
      <c r="Y110" s="7">
        <f t="shared" ref="Y110:Y113" si="31">SUMIF($H$59:$H$70,$U110,$I$59:$I$70)+SUMIF($K$59:$K$70,$U110,$J$59:$J$70)</f>
        <v>1</v>
      </c>
      <c r="Z110" s="7">
        <f t="shared" ref="Y110:Z113" si="32">SUMIF($H$59:$H$70,$U110,$J$59:$J$70)+SUMIF($K$59:$K$70,$U110,$I$59:$I$70)</f>
        <v>1</v>
      </c>
      <c r="AA110" s="7">
        <f>Y110-Z110</f>
        <v>0</v>
      </c>
      <c r="AB110" s="7">
        <f>SUMIF($H$59:$H$70,$U110,$Q$109:$Q$120)+SUMIF($K$59:$K$70,$U110,$R$109:$R$120)</f>
        <v>1</v>
      </c>
      <c r="AC110" s="7">
        <f>SUM(AB110*1000000,AA110*1000,Y110*100,V110*10)</f>
        <v>1000100</v>
      </c>
    </row>
    <row r="111" spans="17:29">
      <c r="Q111" s="5" t="str">
        <f t="shared" si="29"/>
        <v/>
      </c>
      <c r="R111" s="5" t="str">
        <f t="shared" si="30"/>
        <v/>
      </c>
      <c r="S111" s="6"/>
      <c r="T111" s="8">
        <f>RANK($AC111,$AC$110:$AC$113,0)+COUNTIF($AC$109:AC110,AC111)</f>
        <v>4</v>
      </c>
      <c r="U111" s="5" t="s">
        <v>2</v>
      </c>
      <c r="V111" s="7">
        <f>COUNTIFS($H$59:$H$70,$U111,$Q$109:$Q$120,3)+COUNTIFS($K$59:$K$70,$U111,$R$109:$R$120,3)</f>
        <v>0</v>
      </c>
      <c r="W111" s="7">
        <f>COUNTIFS($H$59:$H$70,$U111,$Q$109:$Q$120,1)+COUNTIFS($K$59:$K$70,$U111,$R$109:$R$120,1)</f>
        <v>0</v>
      </c>
      <c r="X111" s="7">
        <f>COUNTIFS($H$59:$H$70,$U111,$Q$109:$Q$120,0)+COUNTIFS($K$59:$K$70,$U111,$R$109:$R$120,0)</f>
        <v>1</v>
      </c>
      <c r="Y111" s="7">
        <f t="shared" si="31"/>
        <v>2</v>
      </c>
      <c r="Z111" s="7">
        <f t="shared" si="32"/>
        <v>3</v>
      </c>
      <c r="AA111" s="7">
        <f>Y111-Z111</f>
        <v>-1</v>
      </c>
      <c r="AB111" s="7">
        <f>SUMIF($H$59:$H$70,$U111,$Q$109:$Q$120)+SUMIF($K$59:$K$70,$U111,$R$109:$R$120)</f>
        <v>0</v>
      </c>
      <c r="AC111" s="7">
        <f>SUM(AB111*1000000,AA111*1000,Y111*100,V111*10)</f>
        <v>-800</v>
      </c>
    </row>
    <row r="112" spans="17:29">
      <c r="Q112" s="5" t="str">
        <f t="shared" si="29"/>
        <v/>
      </c>
      <c r="R112" s="5" t="str">
        <f t="shared" si="30"/>
        <v/>
      </c>
      <c r="S112" s="6"/>
      <c r="T112" s="8">
        <f>RANK($AC112,$AC$110:$AC$113,0)+COUNTIF($AC$109:AC111,AC112)</f>
        <v>3</v>
      </c>
      <c r="U112" s="5" t="s">
        <v>1</v>
      </c>
      <c r="V112" s="7">
        <f>COUNTIFS($H$59:$H$70,$U112,$Q$109:$Q$120,3)+COUNTIFS($K$59:$K$70,$U112,$R$109:$R$120,3)</f>
        <v>0</v>
      </c>
      <c r="W112" s="7">
        <f>COUNTIFS($H$59:$H$70,$U112,$Q$109:$Q$120,1)+COUNTIFS($K$59:$K$70,$U112,$R$109:$R$120,1)</f>
        <v>1</v>
      </c>
      <c r="X112" s="7">
        <f>COUNTIFS($H$59:$H$70,$U112,$Q$109:$Q$120,0)+COUNTIFS($K$59:$K$70,$U112,$R$109:$R$120,0)</f>
        <v>0</v>
      </c>
      <c r="Y112" s="7">
        <f t="shared" si="31"/>
        <v>1</v>
      </c>
      <c r="Z112" s="7">
        <f t="shared" si="32"/>
        <v>1</v>
      </c>
      <c r="AA112" s="7">
        <f>Y112-Z112</f>
        <v>0</v>
      </c>
      <c r="AB112" s="7">
        <f>SUMIF($H$59:$H$70,$U112,$Q$109:$Q$120)+SUMIF($K$59:$K$70,$U112,$R$109:$R$120)</f>
        <v>1</v>
      </c>
      <c r="AC112" s="7">
        <f>SUM(AB112*1000000,AA112*1000,Y112*100,V112*10)</f>
        <v>1000100</v>
      </c>
    </row>
    <row r="113" spans="17:29">
      <c r="Q113" s="5" t="str">
        <f t="shared" si="29"/>
        <v/>
      </c>
      <c r="R113" s="5" t="str">
        <f t="shared" si="30"/>
        <v/>
      </c>
      <c r="S113" s="6"/>
      <c r="T113" s="8">
        <f>RANK($AC113,$AC$110:$AC$113,0)+COUNTIF($AC$109:AC112,AC113)</f>
        <v>1</v>
      </c>
      <c r="U113" s="5" t="s">
        <v>0</v>
      </c>
      <c r="V113" s="7">
        <f>COUNTIFS($H$59:$H$70,$U113,$Q$109:$Q$120,3)+COUNTIFS($K$59:$K$70,$U113,$R$109:$R$120,3)</f>
        <v>1</v>
      </c>
      <c r="W113" s="7">
        <f>COUNTIFS($H$59:$H$70,$U113,$Q$109:$Q$120,1)+COUNTIFS($K$59:$K$70,$U113,$R$109:$R$120,1)</f>
        <v>0</v>
      </c>
      <c r="X113" s="7">
        <f>COUNTIFS($H$59:$H$70,$U113,$Q$109:$Q$120,0)+COUNTIFS($K$59:$K$70,$U113,$R$109:$R$120,0)</f>
        <v>0</v>
      </c>
      <c r="Y113" s="7">
        <f t="shared" si="31"/>
        <v>3</v>
      </c>
      <c r="Z113" s="7">
        <f t="shared" si="32"/>
        <v>2</v>
      </c>
      <c r="AA113" s="7">
        <f>Y113-Z113</f>
        <v>1</v>
      </c>
      <c r="AB113" s="7">
        <f>SUMIF($H$59:$H$70,$U113,$Q$109:$Q$120)+SUMIF($K$59:$K$70,$U113,$R$109:$R$120)</f>
        <v>3</v>
      </c>
      <c r="AC113" s="7">
        <f>SUM(AB113*1000000,AA113*1000,Y113*100,V113*10)</f>
        <v>3001310</v>
      </c>
    </row>
    <row r="114" spans="17:29">
      <c r="Q114" s="5" t="str">
        <f t="shared" si="29"/>
        <v/>
      </c>
      <c r="R114" s="5" t="str">
        <f t="shared" si="30"/>
        <v/>
      </c>
    </row>
    <row r="115" spans="17:29">
      <c r="Q115" s="5" t="str">
        <f t="shared" si="29"/>
        <v/>
      </c>
      <c r="R115" s="5" t="str">
        <f t="shared" si="30"/>
        <v/>
      </c>
      <c r="S115" s="4"/>
    </row>
    <row r="116" spans="17:29">
      <c r="Q116" s="5" t="str">
        <f t="shared" si="29"/>
        <v/>
      </c>
      <c r="R116" s="5" t="str">
        <f t="shared" si="30"/>
        <v/>
      </c>
      <c r="S116" s="4"/>
    </row>
    <row r="117" spans="17:29">
      <c r="Q117" s="5" t="str">
        <f t="shared" si="29"/>
        <v/>
      </c>
      <c r="R117" s="5" t="str">
        <f t="shared" si="30"/>
        <v/>
      </c>
      <c r="S117" s="4"/>
    </row>
    <row r="118" spans="17:29">
      <c r="Q118" s="5" t="str">
        <f t="shared" si="29"/>
        <v/>
      </c>
      <c r="R118" s="5" t="str">
        <f t="shared" si="30"/>
        <v/>
      </c>
      <c r="S118" s="4"/>
      <c r="T118" s="6"/>
      <c r="U118" s="6"/>
    </row>
    <row r="119" spans="17:29">
      <c r="Q119" s="5" t="str">
        <f t="shared" si="29"/>
        <v/>
      </c>
      <c r="R119" s="5" t="str">
        <f t="shared" si="30"/>
        <v/>
      </c>
      <c r="S119" s="4"/>
      <c r="T119" s="6"/>
      <c r="U119" s="6"/>
    </row>
    <row r="120" spans="17:29">
      <c r="Q120" s="5" t="str">
        <f t="shared" si="29"/>
        <v/>
      </c>
      <c r="R120" s="5" t="str">
        <f t="shared" si="30"/>
        <v/>
      </c>
      <c r="S120" s="4"/>
    </row>
  </sheetData>
  <mergeCells count="16">
    <mergeCell ref="Q92:R92"/>
    <mergeCell ref="T92:AC92"/>
    <mergeCell ref="Q107:R107"/>
    <mergeCell ref="T107:AC107"/>
    <mergeCell ref="Q47:R47"/>
    <mergeCell ref="T47:AC47"/>
    <mergeCell ref="Q62:R62"/>
    <mergeCell ref="T62:AC62"/>
    <mergeCell ref="Q77:R77"/>
    <mergeCell ref="T77:AC77"/>
    <mergeCell ref="Q2:R2"/>
    <mergeCell ref="T2:AC2"/>
    <mergeCell ref="Q17:R17"/>
    <mergeCell ref="T17:AC17"/>
    <mergeCell ref="Q32:R32"/>
    <mergeCell ref="T32:AC32"/>
  </mergeCells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feuille référence (2)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</dc:creator>
  <cp:lastModifiedBy>dlegrand</cp:lastModifiedBy>
  <dcterms:created xsi:type="dcterms:W3CDTF">2015-09-17T12:09:35Z</dcterms:created>
  <dcterms:modified xsi:type="dcterms:W3CDTF">2015-09-17T14:37:56Z</dcterms:modified>
</cp:coreProperties>
</file>