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426" codeName="{0EBEE25D-5E30-3CCF-7B8A-937B5088EA05}"/>
  <workbookPr saveExternalLinkValues="0" codeName="ThisWorkbook" autoCompressPictures="0"/>
  <mc:AlternateContent xmlns:mc="http://schemas.openxmlformats.org/markup-compatibility/2006">
    <mc:Choice Requires="x15">
      <x15ac:absPath xmlns:x15ac="http://schemas.microsoft.com/office/spreadsheetml/2010/11/ac" url="E:\Documents\Informatique\"/>
    </mc:Choice>
  </mc:AlternateContent>
  <bookViews>
    <workbookView xWindow="0" yWindow="0" windowWidth="25605" windowHeight="14445" tabRatio="896" firstSheet="1" activeTab="1"/>
  </bookViews>
  <sheets>
    <sheet name="Listes" sheetId="47" r:id="rId1"/>
    <sheet name="Janv 17" sheetId="19" r:id="rId2"/>
    <sheet name="Févr 17" sheetId="21" r:id="rId3"/>
    <sheet name="Mars 17" sheetId="27" r:id="rId4"/>
    <sheet name="IADE Janv 17" sheetId="20" r:id="rId5"/>
    <sheet name="IADE Févr 17" sheetId="22" r:id="rId6"/>
    <sheet name="IADE Mars 17" sheetId="28" r:id="rId7"/>
    <sheet name="Feuil1" sheetId="48" r:id="rId8"/>
  </sheets>
  <functionGroups builtInGroupCount="18"/>
  <externalReferences>
    <externalReference r:id="rId9"/>
  </externalReferences>
  <definedNames>
    <definedName name="ARE">Listes!$A$2:$A$6</definedName>
    <definedName name="AREASTREINTE">Listes!$A$17:$A$23</definedName>
    <definedName name="CHIRCCB">Listes!$A$123:$A$128</definedName>
    <definedName name="CHIRURGIENS">Listes!$A$78:$A$119</definedName>
    <definedName name="CONSULTATIONS">Listes!$A$65:$A$74</definedName>
    <definedName name="IADES">Listes!$A$48:$A$62</definedName>
    <definedName name="NEWAREA">Listes!$A$9:$A$14</definedName>
    <definedName name="vacataires">Listes!$A$27:$A$44</definedName>
    <definedName name="_xlnm.Print_Area" localSheetId="2">'Févr 17'!$A$1:$R$64</definedName>
    <definedName name="_xlnm.Print_Area" localSheetId="6">'IADE Mars 17'!$A$1:$J$64</definedName>
    <definedName name="_xlnm.Print_Area" localSheetId="1">'Janv 17'!$A$1:$R$64</definedName>
    <definedName name="_xlnm.Print_Area" localSheetId="3">'Mars 17'!$A$1:$R$64</definedName>
  </definedNames>
  <calcPr calcId="162913" concurrentCalc="0"/>
  <extLst>
    <ext xmlns:mx="http://schemas.microsoft.com/office/mac/excel/2008/main" uri="{7523E5D3-25F3-A5E0-1632-64F254C22452}">
      <mx:ArchID Flags="2"/>
    </ext>
  </extLst>
</workbook>
</file>

<file path=xl/calcChain.xml><?xml version="1.0" encoding="utf-8"?>
<calcChain xmlns="http://schemas.openxmlformats.org/spreadsheetml/2006/main">
  <c r="Q64" i="27" l="1"/>
  <c r="Q63" i="27"/>
  <c r="Q62" i="27"/>
  <c r="Q61" i="27"/>
  <c r="Q60" i="27"/>
  <c r="Q59" i="27"/>
  <c r="Q58" i="27"/>
  <c r="Q57" i="27"/>
  <c r="Q56" i="27"/>
  <c r="Q55" i="27"/>
  <c r="Q54" i="27"/>
  <c r="Q53" i="27"/>
  <c r="Q52" i="27"/>
  <c r="Q51" i="27"/>
  <c r="Q50" i="27"/>
  <c r="Q49" i="27"/>
  <c r="Q48" i="27"/>
  <c r="Q47" i="27"/>
  <c r="Q46" i="27"/>
  <c r="Q45" i="27"/>
  <c r="Q44" i="27"/>
  <c r="Q43" i="27"/>
  <c r="Q42" i="27"/>
  <c r="Q41" i="27"/>
  <c r="Q40" i="27"/>
  <c r="Q39" i="27"/>
  <c r="Q38" i="27"/>
  <c r="Q37" i="27"/>
  <c r="Q36" i="27"/>
  <c r="Q35" i="27"/>
  <c r="Q34" i="27"/>
  <c r="Q33" i="27"/>
  <c r="Q32" i="27"/>
  <c r="Q31" i="27"/>
  <c r="Q30" i="27"/>
  <c r="Q29" i="27"/>
  <c r="Q28" i="27"/>
  <c r="Q27" i="27"/>
  <c r="Q26" i="27"/>
  <c r="Q25" i="27"/>
  <c r="Q24" i="27"/>
  <c r="Q23" i="27"/>
  <c r="Q22" i="27"/>
  <c r="Q21" i="27"/>
  <c r="Q20" i="27"/>
  <c r="Q19" i="27"/>
  <c r="Q18" i="27"/>
  <c r="Q17" i="27"/>
  <c r="Q16" i="27"/>
  <c r="Q15" i="27"/>
  <c r="Q14" i="27"/>
  <c r="Q13" i="27"/>
  <c r="Q12" i="27"/>
  <c r="Q11" i="27"/>
  <c r="Q10" i="27"/>
  <c r="Q9" i="27"/>
  <c r="Q8" i="27"/>
  <c r="Q7" i="27"/>
  <c r="Q6" i="27"/>
  <c r="Q5" i="27"/>
  <c r="Q4" i="27"/>
  <c r="Q3" i="27"/>
  <c r="Q64" i="21"/>
  <c r="Q63" i="21"/>
  <c r="Q62" i="21"/>
  <c r="Q61" i="21"/>
  <c r="Q60" i="21"/>
  <c r="Q59" i="21"/>
  <c r="Q58" i="21"/>
  <c r="Q57" i="21"/>
  <c r="Q56" i="21"/>
  <c r="Q55" i="21"/>
  <c r="Q54" i="21"/>
  <c r="Q53" i="21"/>
  <c r="Q52" i="21"/>
  <c r="Q51" i="21"/>
  <c r="Q50" i="21"/>
  <c r="Q49" i="21"/>
  <c r="Q48" i="21"/>
  <c r="Q47" i="21"/>
  <c r="Q46" i="21"/>
  <c r="Q45" i="21"/>
  <c r="Q44" i="21"/>
  <c r="Q43" i="21"/>
  <c r="Q42" i="21"/>
  <c r="Q41" i="21"/>
  <c r="Q40" i="21"/>
  <c r="Q39" i="21"/>
  <c r="Q38" i="21"/>
  <c r="Q37" i="21"/>
  <c r="Q36" i="21"/>
  <c r="Q35" i="21"/>
  <c r="Q34" i="21"/>
  <c r="Q33" i="21"/>
  <c r="Q32" i="21"/>
  <c r="Q31" i="21"/>
  <c r="Q30" i="21"/>
  <c r="Q29" i="21"/>
  <c r="Q28" i="21"/>
  <c r="Q27" i="21"/>
  <c r="Q26" i="21"/>
  <c r="Q25" i="21"/>
  <c r="Q24" i="21"/>
  <c r="Q23" i="21"/>
  <c r="Q22" i="21"/>
  <c r="Q21" i="21"/>
  <c r="Q20" i="21"/>
  <c r="Q19" i="21"/>
  <c r="Q18" i="21"/>
  <c r="Q17" i="21"/>
  <c r="Q16" i="21"/>
  <c r="Q15" i="21"/>
  <c r="Q14" i="21"/>
  <c r="Q13" i="21"/>
  <c r="Q12" i="21"/>
  <c r="Q11" i="21"/>
  <c r="Q10" i="21"/>
  <c r="Q9" i="21"/>
  <c r="Q8" i="21"/>
  <c r="Q7" i="21"/>
  <c r="Q6" i="21"/>
  <c r="Q5" i="21"/>
  <c r="Q4" i="21"/>
  <c r="Q3" i="21"/>
  <c r="Q64" i="19"/>
  <c r="Q63" i="19"/>
  <c r="Q62" i="19"/>
  <c r="Q61" i="19"/>
  <c r="Q60" i="19"/>
  <c r="Q59" i="19"/>
  <c r="Q58" i="19"/>
  <c r="Q57" i="19"/>
  <c r="Q56" i="19"/>
  <c r="Q55" i="19"/>
  <c r="Q54" i="19"/>
  <c r="Q53" i="19"/>
  <c r="Q52" i="19"/>
  <c r="Q51" i="19"/>
  <c r="Q50" i="19"/>
  <c r="Q49" i="19"/>
  <c r="Q48" i="19"/>
  <c r="Q47" i="19"/>
  <c r="Q46" i="19"/>
  <c r="Q45" i="19"/>
  <c r="Q44" i="19"/>
  <c r="Q43" i="19"/>
  <c r="Q42" i="19"/>
  <c r="Q41" i="19"/>
  <c r="Q40" i="19"/>
  <c r="Q39" i="19"/>
  <c r="Q38" i="19"/>
  <c r="Q37" i="19"/>
  <c r="Q36" i="19"/>
  <c r="Q35" i="19"/>
  <c r="Q34" i="19"/>
  <c r="Q33" i="19"/>
  <c r="Q32" i="19"/>
  <c r="Q31" i="19"/>
  <c r="Q30" i="19"/>
  <c r="Q29" i="19"/>
  <c r="Q28" i="19"/>
  <c r="Q27" i="19"/>
  <c r="Q26" i="19"/>
  <c r="Q25" i="19"/>
  <c r="Q24" i="19"/>
  <c r="Q23" i="19"/>
  <c r="Q22" i="19"/>
  <c r="Q21" i="19"/>
  <c r="Q20" i="19"/>
  <c r="Q19" i="19"/>
  <c r="Q18" i="19"/>
  <c r="Q17" i="19"/>
  <c r="Q16" i="19"/>
  <c r="Q15" i="19"/>
  <c r="Q14" i="19"/>
  <c r="Q13" i="19"/>
  <c r="Q12" i="19"/>
  <c r="Q11" i="19"/>
  <c r="Q10" i="19"/>
  <c r="Q9" i="19"/>
  <c r="Q8" i="19"/>
  <c r="Q7" i="19"/>
  <c r="Q6" i="19"/>
  <c r="Q5" i="19"/>
  <c r="Q4" i="19"/>
  <c r="Q3" i="19"/>
  <c r="N64" i="27"/>
  <c r="N63" i="27"/>
  <c r="N62" i="27"/>
  <c r="N61" i="27"/>
  <c r="N60" i="27"/>
  <c r="N59" i="27"/>
  <c r="N58" i="27"/>
  <c r="N57" i="27"/>
  <c r="N56" i="27"/>
  <c r="N55" i="27"/>
  <c r="N54" i="27"/>
  <c r="N53" i="27"/>
  <c r="N52" i="27"/>
  <c r="N51" i="27"/>
  <c r="N50" i="27"/>
  <c r="N49" i="27"/>
  <c r="N48" i="27"/>
  <c r="N47" i="27"/>
  <c r="N46" i="27"/>
  <c r="N45" i="27"/>
  <c r="N44" i="27"/>
  <c r="N43" i="27"/>
  <c r="N42" i="27"/>
  <c r="N41" i="27"/>
  <c r="N40" i="27"/>
  <c r="N39" i="27"/>
  <c r="N38" i="27"/>
  <c r="N37" i="27"/>
  <c r="N36" i="27"/>
  <c r="N35" i="27"/>
  <c r="N34" i="27"/>
  <c r="N33" i="27"/>
  <c r="N32" i="27"/>
  <c r="N31" i="27"/>
  <c r="N30" i="27"/>
  <c r="N29" i="27"/>
  <c r="N28" i="27"/>
  <c r="N27" i="27"/>
  <c r="N26" i="27"/>
  <c r="N25" i="27"/>
  <c r="N24" i="27"/>
  <c r="N23" i="27"/>
  <c r="N22" i="27"/>
  <c r="N21" i="27"/>
  <c r="N20" i="27"/>
  <c r="N19" i="27"/>
  <c r="N18" i="27"/>
  <c r="N17" i="27"/>
  <c r="N16" i="27"/>
  <c r="N15" i="27"/>
  <c r="N14" i="27"/>
  <c r="N13" i="27"/>
  <c r="N12" i="27"/>
  <c r="N11" i="27"/>
  <c r="N10" i="27"/>
  <c r="N9" i="27"/>
  <c r="N8" i="27"/>
  <c r="N7" i="27"/>
  <c r="N6" i="27"/>
  <c r="N5" i="27"/>
  <c r="N4" i="27"/>
  <c r="N3" i="27"/>
  <c r="N64" i="21"/>
  <c r="N63" i="21"/>
  <c r="N62" i="21"/>
  <c r="N61" i="21"/>
  <c r="N60" i="21"/>
  <c r="N59" i="21"/>
  <c r="N58" i="21"/>
  <c r="N57" i="21"/>
  <c r="N56" i="21"/>
  <c r="N55" i="21"/>
  <c r="N54" i="21"/>
  <c r="N53" i="21"/>
  <c r="N52" i="21"/>
  <c r="N51" i="21"/>
  <c r="N50" i="21"/>
  <c r="N49" i="21"/>
  <c r="N48" i="21"/>
  <c r="N47" i="21"/>
  <c r="N46" i="21"/>
  <c r="N45" i="21"/>
  <c r="N44" i="21"/>
  <c r="N43" i="21"/>
  <c r="N42" i="21"/>
  <c r="N41" i="21"/>
  <c r="N40" i="21"/>
  <c r="N39" i="21"/>
  <c r="N38" i="21"/>
  <c r="N37" i="21"/>
  <c r="N36" i="21"/>
  <c r="N35" i="21"/>
  <c r="N34" i="21"/>
  <c r="N33" i="21"/>
  <c r="N32" i="21"/>
  <c r="N31" i="21"/>
  <c r="N30" i="21"/>
  <c r="N29" i="21"/>
  <c r="N28" i="21"/>
  <c r="N27" i="21"/>
  <c r="N26" i="21"/>
  <c r="N25" i="21"/>
  <c r="N24" i="21"/>
  <c r="N23" i="21"/>
  <c r="N22" i="21"/>
  <c r="N21" i="21"/>
  <c r="N20" i="21"/>
  <c r="N19" i="21"/>
  <c r="N18" i="21"/>
  <c r="N17" i="21"/>
  <c r="N16" i="21"/>
  <c r="N15" i="21"/>
  <c r="N14" i="21"/>
  <c r="N13" i="21"/>
  <c r="N12" i="21"/>
  <c r="N11" i="21"/>
  <c r="N10" i="21"/>
  <c r="N9" i="21"/>
  <c r="N8" i="21"/>
  <c r="N7" i="21"/>
  <c r="N6" i="21"/>
  <c r="N5" i="21"/>
  <c r="N4" i="21"/>
  <c r="N3" i="21"/>
  <c r="N64" i="19"/>
  <c r="N63" i="19"/>
  <c r="N62" i="19"/>
  <c r="N61" i="19"/>
  <c r="N58" i="19"/>
  <c r="N57" i="19"/>
  <c r="N56" i="19"/>
  <c r="N55" i="19"/>
  <c r="N54" i="19"/>
  <c r="N53" i="19"/>
  <c r="N52" i="19"/>
  <c r="N51" i="19"/>
  <c r="N50" i="19"/>
  <c r="N49" i="19"/>
  <c r="N48" i="19"/>
  <c r="N47" i="19"/>
  <c r="N46" i="19"/>
  <c r="N45" i="19"/>
  <c r="N44" i="19"/>
  <c r="N43" i="19"/>
  <c r="N42" i="19"/>
  <c r="N41" i="19"/>
  <c r="N40" i="19"/>
  <c r="N39" i="19"/>
  <c r="N38" i="19"/>
  <c r="N37" i="19"/>
  <c r="N36" i="19"/>
  <c r="N35" i="19"/>
  <c r="N34" i="19"/>
  <c r="N33" i="19"/>
  <c r="N32" i="19"/>
  <c r="N31" i="19"/>
  <c r="N30" i="19"/>
  <c r="N29" i="19"/>
  <c r="N28" i="19"/>
  <c r="N27" i="19"/>
  <c r="N26" i="19"/>
  <c r="N25" i="19"/>
  <c r="N24" i="19"/>
  <c r="N23" i="19"/>
  <c r="N22" i="19"/>
  <c r="N21" i="19"/>
  <c r="N20" i="19"/>
  <c r="N19" i="19"/>
  <c r="N18" i="19"/>
  <c r="N17" i="19"/>
  <c r="N16" i="19"/>
  <c r="N15" i="19"/>
  <c r="N14" i="19"/>
  <c r="N13" i="19"/>
  <c r="N12" i="19"/>
  <c r="N11" i="19"/>
  <c r="N10" i="19"/>
  <c r="N9" i="19"/>
  <c r="N8" i="19"/>
  <c r="N7" i="19"/>
  <c r="N6" i="19"/>
  <c r="N5" i="19"/>
  <c r="N4" i="19"/>
  <c r="N3" i="19"/>
  <c r="N60" i="19"/>
  <c r="N59" i="19"/>
  <c r="E3" i="27"/>
  <c r="F3" i="27"/>
  <c r="G3" i="27"/>
  <c r="H3" i="27"/>
  <c r="I3" i="27"/>
  <c r="J3" i="27"/>
  <c r="E4" i="27"/>
  <c r="F4" i="27"/>
  <c r="G4" i="27"/>
  <c r="H4" i="27"/>
  <c r="I4" i="27"/>
  <c r="J4" i="27"/>
  <c r="E5" i="27"/>
  <c r="F5" i="27"/>
  <c r="G5" i="27"/>
  <c r="H5" i="27"/>
  <c r="I5" i="27"/>
  <c r="J5" i="27"/>
  <c r="E6" i="27"/>
  <c r="F6" i="27"/>
  <c r="G6" i="27"/>
  <c r="H6" i="27"/>
  <c r="I6" i="27"/>
  <c r="J6" i="27"/>
  <c r="E7" i="27"/>
  <c r="F7" i="27"/>
  <c r="G7" i="27"/>
  <c r="H7" i="27"/>
  <c r="I7" i="27"/>
  <c r="J7" i="27"/>
  <c r="E8" i="27"/>
  <c r="F8" i="27"/>
  <c r="G8" i="27"/>
  <c r="H8" i="27"/>
  <c r="I8" i="27"/>
  <c r="J8" i="27"/>
  <c r="E9" i="27"/>
  <c r="F9" i="27"/>
  <c r="G9" i="27"/>
  <c r="H9" i="27"/>
  <c r="I9" i="27"/>
  <c r="J9" i="27"/>
  <c r="E10" i="27"/>
  <c r="F10" i="27"/>
  <c r="G10" i="27"/>
  <c r="H10" i="27"/>
  <c r="I10" i="27"/>
  <c r="J10" i="27"/>
  <c r="E11" i="27"/>
  <c r="F11" i="27"/>
  <c r="G11" i="27"/>
  <c r="H11" i="27"/>
  <c r="I11" i="27"/>
  <c r="J11" i="27"/>
  <c r="E12" i="27"/>
  <c r="F12" i="27"/>
  <c r="G12" i="27"/>
  <c r="H12" i="27"/>
  <c r="I12" i="27"/>
  <c r="J12" i="27"/>
  <c r="E13" i="27"/>
  <c r="F13" i="27"/>
  <c r="G13" i="27"/>
  <c r="H13" i="27"/>
  <c r="I13" i="27"/>
  <c r="J13" i="27"/>
  <c r="E14" i="27"/>
  <c r="F14" i="27"/>
  <c r="G14" i="27"/>
  <c r="H14" i="27"/>
  <c r="I14" i="27"/>
  <c r="J14" i="27"/>
  <c r="E15" i="27"/>
  <c r="F15" i="27"/>
  <c r="G15" i="27"/>
  <c r="H15" i="27"/>
  <c r="I15" i="27"/>
  <c r="J15" i="27"/>
  <c r="E16" i="27"/>
  <c r="F16" i="27"/>
  <c r="G16" i="27"/>
  <c r="H16" i="27"/>
  <c r="I16" i="27"/>
  <c r="J16" i="27"/>
  <c r="E17" i="27"/>
  <c r="F17" i="27"/>
  <c r="G17" i="27"/>
  <c r="H17" i="27"/>
  <c r="I17" i="27"/>
  <c r="J17" i="27"/>
  <c r="E18" i="27"/>
  <c r="F18" i="27"/>
  <c r="G18" i="27"/>
  <c r="H18" i="27"/>
  <c r="I18" i="27"/>
  <c r="J18" i="27"/>
  <c r="E19" i="27"/>
  <c r="F19" i="27"/>
  <c r="G19" i="27"/>
  <c r="H19" i="27"/>
  <c r="I19" i="27"/>
  <c r="J19" i="27"/>
  <c r="E20" i="27"/>
  <c r="F20" i="27"/>
  <c r="G20" i="27"/>
  <c r="H20" i="27"/>
  <c r="I20" i="27"/>
  <c r="J20" i="27"/>
  <c r="E21" i="27"/>
  <c r="F21" i="27"/>
  <c r="G21" i="27"/>
  <c r="H21" i="27"/>
  <c r="I21" i="27"/>
  <c r="J21" i="27"/>
  <c r="E22" i="27"/>
  <c r="F22" i="27"/>
  <c r="G22" i="27"/>
  <c r="H22" i="27"/>
  <c r="I22" i="27"/>
  <c r="J22" i="27"/>
  <c r="E23" i="27"/>
  <c r="F23" i="27"/>
  <c r="G23" i="27"/>
  <c r="H23" i="27"/>
  <c r="I23" i="27"/>
  <c r="J23" i="27"/>
  <c r="E24" i="27"/>
  <c r="F24" i="27"/>
  <c r="G24" i="27"/>
  <c r="H24" i="27"/>
  <c r="I24" i="27"/>
  <c r="J24" i="27"/>
  <c r="E25" i="27"/>
  <c r="F25" i="27"/>
  <c r="G25" i="27"/>
  <c r="H25" i="27"/>
  <c r="I25" i="27"/>
  <c r="J25" i="27"/>
  <c r="E26" i="27"/>
  <c r="F26" i="27"/>
  <c r="G26" i="27"/>
  <c r="H26" i="27"/>
  <c r="I26" i="27"/>
  <c r="J26" i="27"/>
  <c r="E27" i="27"/>
  <c r="F27" i="27"/>
  <c r="G27" i="27"/>
  <c r="H27" i="27"/>
  <c r="I27" i="27"/>
  <c r="J27" i="27"/>
  <c r="E28" i="27"/>
  <c r="F28" i="27"/>
  <c r="G28" i="27"/>
  <c r="H28" i="27"/>
  <c r="I28" i="27"/>
  <c r="J28" i="27"/>
  <c r="E29" i="27"/>
  <c r="F29" i="27"/>
  <c r="G29" i="27"/>
  <c r="H29" i="27"/>
  <c r="I29" i="27"/>
  <c r="J29" i="27"/>
  <c r="E30" i="27"/>
  <c r="F30" i="27"/>
  <c r="G30" i="27"/>
  <c r="H30" i="27"/>
  <c r="I30" i="27"/>
  <c r="J30" i="27"/>
  <c r="E31" i="27"/>
  <c r="F31" i="27"/>
  <c r="G31" i="27"/>
  <c r="H31" i="27"/>
  <c r="I31" i="27"/>
  <c r="J31" i="27"/>
  <c r="E32" i="27"/>
  <c r="F32" i="27"/>
  <c r="G32" i="27"/>
  <c r="H32" i="27"/>
  <c r="I32" i="27"/>
  <c r="J32" i="27"/>
  <c r="E33" i="27"/>
  <c r="F33" i="27"/>
  <c r="G33" i="27"/>
  <c r="H33" i="27"/>
  <c r="I33" i="27"/>
  <c r="J33" i="27"/>
  <c r="E34" i="27"/>
  <c r="F34" i="27"/>
  <c r="G34" i="27"/>
  <c r="H34" i="27"/>
  <c r="I34" i="27"/>
  <c r="J34" i="27"/>
  <c r="E35" i="27"/>
  <c r="F35" i="27"/>
  <c r="G35" i="27"/>
  <c r="H35" i="27"/>
  <c r="I35" i="27"/>
  <c r="J35" i="27"/>
  <c r="E36" i="27"/>
  <c r="F36" i="27"/>
  <c r="G36" i="27"/>
  <c r="H36" i="27"/>
  <c r="I36" i="27"/>
  <c r="J36" i="27"/>
  <c r="E37" i="27"/>
  <c r="F37" i="27"/>
  <c r="G37" i="27"/>
  <c r="H37" i="27"/>
  <c r="I37" i="27"/>
  <c r="J37" i="27"/>
  <c r="E38" i="27"/>
  <c r="F38" i="27"/>
  <c r="G38" i="27"/>
  <c r="H38" i="27"/>
  <c r="I38" i="27"/>
  <c r="J38" i="27"/>
  <c r="E39" i="27"/>
  <c r="F39" i="27"/>
  <c r="G39" i="27"/>
  <c r="H39" i="27"/>
  <c r="I39" i="27"/>
  <c r="J39" i="27"/>
  <c r="E40" i="27"/>
  <c r="F40" i="27"/>
  <c r="G40" i="27"/>
  <c r="H40" i="27"/>
  <c r="I40" i="27"/>
  <c r="J40" i="27"/>
  <c r="E41" i="27"/>
  <c r="F41" i="27"/>
  <c r="G41" i="27"/>
  <c r="H41" i="27"/>
  <c r="I41" i="27"/>
  <c r="J41" i="27"/>
  <c r="E42" i="27"/>
  <c r="F42" i="27"/>
  <c r="G42" i="27"/>
  <c r="H42" i="27"/>
  <c r="I42" i="27"/>
  <c r="J42" i="27"/>
  <c r="E43" i="27"/>
  <c r="F43" i="27"/>
  <c r="G43" i="27"/>
  <c r="H43" i="27"/>
  <c r="I43" i="27"/>
  <c r="J43" i="27"/>
  <c r="E44" i="27"/>
  <c r="F44" i="27"/>
  <c r="G44" i="27"/>
  <c r="H44" i="27"/>
  <c r="I44" i="27"/>
  <c r="J44" i="27"/>
  <c r="E45" i="27"/>
  <c r="F45" i="27"/>
  <c r="G45" i="27"/>
  <c r="H45" i="27"/>
  <c r="I45" i="27"/>
  <c r="J45" i="27"/>
  <c r="E46" i="27"/>
  <c r="F46" i="27"/>
  <c r="G46" i="27"/>
  <c r="H46" i="27"/>
  <c r="I46" i="27"/>
  <c r="J46" i="27"/>
  <c r="E47" i="27"/>
  <c r="F47" i="27"/>
  <c r="G47" i="27"/>
  <c r="H47" i="27"/>
  <c r="I47" i="27"/>
  <c r="J47" i="27"/>
  <c r="E48" i="27"/>
  <c r="F48" i="27"/>
  <c r="G48" i="27"/>
  <c r="H48" i="27"/>
  <c r="I48" i="27"/>
  <c r="J48" i="27"/>
  <c r="E49" i="27"/>
  <c r="F49" i="27"/>
  <c r="G49" i="27"/>
  <c r="H49" i="27"/>
  <c r="I49" i="27"/>
  <c r="J49" i="27"/>
  <c r="E50" i="27"/>
  <c r="F50" i="27"/>
  <c r="G50" i="27"/>
  <c r="H50" i="27"/>
  <c r="I50" i="27"/>
  <c r="J50" i="27"/>
  <c r="E51" i="27"/>
  <c r="F51" i="27"/>
  <c r="G51" i="27"/>
  <c r="H51" i="27"/>
  <c r="I51" i="27"/>
  <c r="J51" i="27"/>
  <c r="E52" i="27"/>
  <c r="F52" i="27"/>
  <c r="G52" i="27"/>
  <c r="H52" i="27"/>
  <c r="I52" i="27"/>
  <c r="J52" i="27"/>
  <c r="E53" i="27"/>
  <c r="F53" i="27"/>
  <c r="G53" i="27"/>
  <c r="H53" i="27"/>
  <c r="I53" i="27"/>
  <c r="J53" i="27"/>
  <c r="E54" i="27"/>
  <c r="F54" i="27"/>
  <c r="G54" i="27"/>
  <c r="H54" i="27"/>
  <c r="I54" i="27"/>
  <c r="J54" i="27"/>
  <c r="E55" i="27"/>
  <c r="F55" i="27"/>
  <c r="G55" i="27"/>
  <c r="H55" i="27"/>
  <c r="I55" i="27"/>
  <c r="J55" i="27"/>
  <c r="E56" i="27"/>
  <c r="F56" i="27"/>
  <c r="G56" i="27"/>
  <c r="H56" i="27"/>
  <c r="I56" i="27"/>
  <c r="J56" i="27"/>
  <c r="E57" i="27"/>
  <c r="F57" i="27"/>
  <c r="G57" i="27"/>
  <c r="H57" i="27"/>
  <c r="I57" i="27"/>
  <c r="J57" i="27"/>
  <c r="E58" i="27"/>
  <c r="F58" i="27"/>
  <c r="G58" i="27"/>
  <c r="H58" i="27"/>
  <c r="I58" i="27"/>
  <c r="J58" i="27"/>
  <c r="E59" i="27"/>
  <c r="F59" i="27"/>
  <c r="G59" i="27"/>
  <c r="H59" i="27"/>
  <c r="I59" i="27"/>
  <c r="J59" i="27"/>
  <c r="E60" i="27"/>
  <c r="F60" i="27"/>
  <c r="G60" i="27"/>
  <c r="H60" i="27"/>
  <c r="I60" i="27"/>
  <c r="J60" i="27"/>
  <c r="E61" i="27"/>
  <c r="F61" i="27"/>
  <c r="G61" i="27"/>
  <c r="H61" i="27"/>
  <c r="I61" i="27"/>
  <c r="J61" i="27"/>
  <c r="E62" i="27"/>
  <c r="F62" i="27"/>
  <c r="G62" i="27"/>
  <c r="H62" i="27"/>
  <c r="I62" i="27"/>
  <c r="J62" i="27"/>
  <c r="E63" i="27"/>
  <c r="F63" i="27"/>
  <c r="G63" i="27"/>
  <c r="H63" i="27"/>
  <c r="I63" i="27"/>
  <c r="J63" i="27"/>
  <c r="E64" i="27"/>
  <c r="F64" i="27"/>
  <c r="G64" i="27"/>
  <c r="H64" i="27"/>
  <c r="I64" i="27"/>
  <c r="J64" i="27"/>
  <c r="J80" i="27"/>
  <c r="I80" i="27"/>
  <c r="H80" i="27"/>
  <c r="G80" i="27"/>
  <c r="F80" i="27"/>
  <c r="E80" i="27"/>
  <c r="E3" i="21"/>
  <c r="F3" i="21"/>
  <c r="G3" i="21"/>
  <c r="H3" i="21"/>
  <c r="I3" i="21"/>
  <c r="J3" i="21"/>
  <c r="E4" i="21"/>
  <c r="F4" i="21"/>
  <c r="G4" i="21"/>
  <c r="H4" i="21"/>
  <c r="I4" i="21"/>
  <c r="J4" i="21"/>
  <c r="E5" i="21"/>
  <c r="F5" i="21"/>
  <c r="G5" i="21"/>
  <c r="H5" i="21"/>
  <c r="I5" i="21"/>
  <c r="J5" i="21"/>
  <c r="E6" i="21"/>
  <c r="F6" i="21"/>
  <c r="G6" i="21"/>
  <c r="H6" i="21"/>
  <c r="I6" i="21"/>
  <c r="J6" i="21"/>
  <c r="E7" i="21"/>
  <c r="F7" i="21"/>
  <c r="G7" i="21"/>
  <c r="H7" i="21"/>
  <c r="I7" i="21"/>
  <c r="J7" i="21"/>
  <c r="E8" i="21"/>
  <c r="F8" i="21"/>
  <c r="G8" i="21"/>
  <c r="H8" i="21"/>
  <c r="I8" i="21"/>
  <c r="J8" i="21"/>
  <c r="E9" i="21"/>
  <c r="F9" i="21"/>
  <c r="G9" i="21"/>
  <c r="H9" i="21"/>
  <c r="I9" i="21"/>
  <c r="J9" i="21"/>
  <c r="E10" i="21"/>
  <c r="F10" i="21"/>
  <c r="G10" i="21"/>
  <c r="H10" i="21"/>
  <c r="I10" i="21"/>
  <c r="J10" i="21"/>
  <c r="E11" i="21"/>
  <c r="F11" i="21"/>
  <c r="G11" i="21"/>
  <c r="H11" i="21"/>
  <c r="I11" i="21"/>
  <c r="J11" i="21"/>
  <c r="E12" i="21"/>
  <c r="F12" i="21"/>
  <c r="G12" i="21"/>
  <c r="H12" i="21"/>
  <c r="I12" i="21"/>
  <c r="J12" i="21"/>
  <c r="E13" i="21"/>
  <c r="F13" i="21"/>
  <c r="G13" i="21"/>
  <c r="H13" i="21"/>
  <c r="I13" i="21"/>
  <c r="J13" i="21"/>
  <c r="E14" i="21"/>
  <c r="F14" i="21"/>
  <c r="G14" i="21"/>
  <c r="H14" i="21"/>
  <c r="I14" i="21"/>
  <c r="J14" i="21"/>
  <c r="E15" i="21"/>
  <c r="F15" i="21"/>
  <c r="G15" i="21"/>
  <c r="H15" i="21"/>
  <c r="I15" i="21"/>
  <c r="J15" i="21"/>
  <c r="E16" i="21"/>
  <c r="F16" i="21"/>
  <c r="G16" i="21"/>
  <c r="H16" i="21"/>
  <c r="I16" i="21"/>
  <c r="J16" i="21"/>
  <c r="E17" i="21"/>
  <c r="F17" i="21"/>
  <c r="G17" i="21"/>
  <c r="H17" i="21"/>
  <c r="I17" i="21"/>
  <c r="J17" i="21"/>
  <c r="E18" i="21"/>
  <c r="F18" i="21"/>
  <c r="G18" i="21"/>
  <c r="H18" i="21"/>
  <c r="I18" i="21"/>
  <c r="J18" i="21"/>
  <c r="E19" i="21"/>
  <c r="F19" i="21"/>
  <c r="G19" i="21"/>
  <c r="H19" i="21"/>
  <c r="I19" i="21"/>
  <c r="J19" i="21"/>
  <c r="E20" i="21"/>
  <c r="F20" i="21"/>
  <c r="G20" i="21"/>
  <c r="H20" i="21"/>
  <c r="I20" i="21"/>
  <c r="J20" i="21"/>
  <c r="E21" i="21"/>
  <c r="F21" i="21"/>
  <c r="G21" i="21"/>
  <c r="H21" i="21"/>
  <c r="I21" i="21"/>
  <c r="J21" i="21"/>
  <c r="E22" i="21"/>
  <c r="F22" i="21"/>
  <c r="G22" i="21"/>
  <c r="H22" i="21"/>
  <c r="I22" i="21"/>
  <c r="J22" i="21"/>
  <c r="E23" i="21"/>
  <c r="F23" i="21"/>
  <c r="G23" i="21"/>
  <c r="H23" i="21"/>
  <c r="I23" i="21"/>
  <c r="J23" i="21"/>
  <c r="E24" i="21"/>
  <c r="F24" i="21"/>
  <c r="G24" i="21"/>
  <c r="H24" i="21"/>
  <c r="I24" i="21"/>
  <c r="J24" i="21"/>
  <c r="E25" i="21"/>
  <c r="F25" i="21"/>
  <c r="G25" i="21"/>
  <c r="H25" i="21"/>
  <c r="I25" i="21"/>
  <c r="J25" i="21"/>
  <c r="E26" i="21"/>
  <c r="F26" i="21"/>
  <c r="G26" i="21"/>
  <c r="H26" i="21"/>
  <c r="I26" i="21"/>
  <c r="J26" i="21"/>
  <c r="E27" i="21"/>
  <c r="F27" i="21"/>
  <c r="G27" i="21"/>
  <c r="H27" i="21"/>
  <c r="I27" i="21"/>
  <c r="J27" i="21"/>
  <c r="E28" i="21"/>
  <c r="F28" i="21"/>
  <c r="G28" i="21"/>
  <c r="H28" i="21"/>
  <c r="I28" i="21"/>
  <c r="J28" i="21"/>
  <c r="E29" i="21"/>
  <c r="F29" i="21"/>
  <c r="G29" i="21"/>
  <c r="H29" i="21"/>
  <c r="I29" i="21"/>
  <c r="J29" i="21"/>
  <c r="E30" i="21"/>
  <c r="F30" i="21"/>
  <c r="G30" i="21"/>
  <c r="H30" i="21"/>
  <c r="I30" i="21"/>
  <c r="J30" i="21"/>
  <c r="E31" i="21"/>
  <c r="F31" i="21"/>
  <c r="G31" i="21"/>
  <c r="H31" i="21"/>
  <c r="I31" i="21"/>
  <c r="J31" i="21"/>
  <c r="E32" i="21"/>
  <c r="F32" i="21"/>
  <c r="G32" i="21"/>
  <c r="H32" i="21"/>
  <c r="I32" i="21"/>
  <c r="J32" i="21"/>
  <c r="E33" i="21"/>
  <c r="F33" i="21"/>
  <c r="G33" i="21"/>
  <c r="H33" i="21"/>
  <c r="I33" i="21"/>
  <c r="J33" i="21"/>
  <c r="E34" i="21"/>
  <c r="F34" i="21"/>
  <c r="G34" i="21"/>
  <c r="H34" i="21"/>
  <c r="I34" i="21"/>
  <c r="J34" i="21"/>
  <c r="E35" i="21"/>
  <c r="F35" i="21"/>
  <c r="G35" i="21"/>
  <c r="H35" i="21"/>
  <c r="I35" i="21"/>
  <c r="J35" i="21"/>
  <c r="E36" i="21"/>
  <c r="F36" i="21"/>
  <c r="G36" i="21"/>
  <c r="H36" i="21"/>
  <c r="I36" i="21"/>
  <c r="J36" i="21"/>
  <c r="E37" i="21"/>
  <c r="F37" i="21"/>
  <c r="G37" i="21"/>
  <c r="H37" i="21"/>
  <c r="I37" i="21"/>
  <c r="J37" i="21"/>
  <c r="E38" i="21"/>
  <c r="F38" i="21"/>
  <c r="G38" i="21"/>
  <c r="H38" i="21"/>
  <c r="I38" i="21"/>
  <c r="J38" i="21"/>
  <c r="E39" i="21"/>
  <c r="F39" i="21"/>
  <c r="G39" i="21"/>
  <c r="H39" i="21"/>
  <c r="I39" i="21"/>
  <c r="J39" i="21"/>
  <c r="E40" i="21"/>
  <c r="F40" i="21"/>
  <c r="G40" i="21"/>
  <c r="H40" i="21"/>
  <c r="I40" i="21"/>
  <c r="J40" i="21"/>
  <c r="E41" i="21"/>
  <c r="F41" i="21"/>
  <c r="G41" i="21"/>
  <c r="H41" i="21"/>
  <c r="I41" i="21"/>
  <c r="J41" i="21"/>
  <c r="E42" i="21"/>
  <c r="F42" i="21"/>
  <c r="G42" i="21"/>
  <c r="H42" i="21"/>
  <c r="I42" i="21"/>
  <c r="J42" i="21"/>
  <c r="E43" i="21"/>
  <c r="F43" i="21"/>
  <c r="G43" i="21"/>
  <c r="H43" i="21"/>
  <c r="I43" i="21"/>
  <c r="J43" i="21"/>
  <c r="E44" i="21"/>
  <c r="F44" i="21"/>
  <c r="G44" i="21"/>
  <c r="H44" i="21"/>
  <c r="I44" i="21"/>
  <c r="J44" i="21"/>
  <c r="E45" i="21"/>
  <c r="F45" i="21"/>
  <c r="G45" i="21"/>
  <c r="H45" i="21"/>
  <c r="I45" i="21"/>
  <c r="J45" i="21"/>
  <c r="E46" i="21"/>
  <c r="F46" i="21"/>
  <c r="G46" i="21"/>
  <c r="H46" i="21"/>
  <c r="I46" i="21"/>
  <c r="J46" i="21"/>
  <c r="E47" i="21"/>
  <c r="F47" i="21"/>
  <c r="G47" i="21"/>
  <c r="H47" i="21"/>
  <c r="I47" i="21"/>
  <c r="J47" i="21"/>
  <c r="E48" i="21"/>
  <c r="F48" i="21"/>
  <c r="G48" i="21"/>
  <c r="H48" i="21"/>
  <c r="I48" i="21"/>
  <c r="J48" i="21"/>
  <c r="E49" i="21"/>
  <c r="F49" i="21"/>
  <c r="G49" i="21"/>
  <c r="H49" i="21"/>
  <c r="I49" i="21"/>
  <c r="J49" i="21"/>
  <c r="E50" i="21"/>
  <c r="F50" i="21"/>
  <c r="G50" i="21"/>
  <c r="H50" i="21"/>
  <c r="I50" i="21"/>
  <c r="J50" i="21"/>
  <c r="E51" i="21"/>
  <c r="F51" i="21"/>
  <c r="G51" i="21"/>
  <c r="H51" i="21"/>
  <c r="I51" i="21"/>
  <c r="J51" i="21"/>
  <c r="E52" i="21"/>
  <c r="F52" i="21"/>
  <c r="G52" i="21"/>
  <c r="H52" i="21"/>
  <c r="I52" i="21"/>
  <c r="J52" i="21"/>
  <c r="E53" i="21"/>
  <c r="F53" i="21"/>
  <c r="G53" i="21"/>
  <c r="H53" i="21"/>
  <c r="I53" i="21"/>
  <c r="J53" i="21"/>
  <c r="E54" i="21"/>
  <c r="F54" i="21"/>
  <c r="G54" i="21"/>
  <c r="H54" i="21"/>
  <c r="I54" i="21"/>
  <c r="J54" i="21"/>
  <c r="E55" i="21"/>
  <c r="F55" i="21"/>
  <c r="G55" i="21"/>
  <c r="H55" i="21"/>
  <c r="I55" i="21"/>
  <c r="J55" i="21"/>
  <c r="E56" i="21"/>
  <c r="F56" i="21"/>
  <c r="G56" i="21"/>
  <c r="H56" i="21"/>
  <c r="I56" i="21"/>
  <c r="J56" i="21"/>
  <c r="E57" i="21"/>
  <c r="F57" i="21"/>
  <c r="G57" i="21"/>
  <c r="H57" i="21"/>
  <c r="I57" i="21"/>
  <c r="J57" i="21"/>
  <c r="E58" i="21"/>
  <c r="F58" i="21"/>
  <c r="G58" i="21"/>
  <c r="H58" i="21"/>
  <c r="I58" i="21"/>
  <c r="J58" i="21"/>
  <c r="E59" i="21"/>
  <c r="F59" i="21"/>
  <c r="G59" i="21"/>
  <c r="H59" i="21"/>
  <c r="I59" i="21"/>
  <c r="J59" i="21"/>
  <c r="E60" i="21"/>
  <c r="F60" i="21"/>
  <c r="G60" i="21"/>
  <c r="H60" i="21"/>
  <c r="I60" i="21"/>
  <c r="J60" i="21"/>
  <c r="E61" i="21"/>
  <c r="F61" i="21"/>
  <c r="G61" i="21"/>
  <c r="H61" i="21"/>
  <c r="I61" i="21"/>
  <c r="J61" i="21"/>
  <c r="E62" i="21"/>
  <c r="F62" i="21"/>
  <c r="G62" i="21"/>
  <c r="H62" i="21"/>
  <c r="I62" i="21"/>
  <c r="J62" i="21"/>
  <c r="E63" i="21"/>
  <c r="F63" i="21"/>
  <c r="G63" i="21"/>
  <c r="H63" i="21"/>
  <c r="I63" i="21"/>
  <c r="J63" i="21"/>
  <c r="E64" i="21"/>
  <c r="F64" i="21"/>
  <c r="G64" i="21"/>
  <c r="H64" i="21"/>
  <c r="I64" i="21"/>
  <c r="J64" i="21"/>
  <c r="J80" i="21"/>
  <c r="I80" i="21"/>
  <c r="H80" i="21"/>
  <c r="G80" i="21"/>
  <c r="F80" i="21"/>
  <c r="E80" i="21"/>
  <c r="C161" i="21"/>
  <c r="C160" i="21"/>
  <c r="C159" i="21"/>
  <c r="C161" i="27"/>
  <c r="C160" i="27"/>
  <c r="C159" i="27"/>
  <c r="C161" i="19"/>
  <c r="C160" i="19"/>
  <c r="C159" i="19"/>
  <c r="E3" i="19"/>
  <c r="E4" i="19"/>
  <c r="E5" i="19"/>
  <c r="E6" i="19"/>
  <c r="E7" i="19"/>
  <c r="E8" i="19"/>
  <c r="E9" i="19"/>
  <c r="E10" i="19"/>
  <c r="E11" i="19"/>
  <c r="E12" i="19"/>
  <c r="E13" i="19"/>
  <c r="E14" i="19"/>
  <c r="E15" i="19"/>
  <c r="E16" i="19"/>
  <c r="E17" i="19"/>
  <c r="E18" i="19"/>
  <c r="E19" i="19"/>
  <c r="E20" i="19"/>
  <c r="E21" i="19"/>
  <c r="E22" i="19"/>
  <c r="E23" i="19"/>
  <c r="E24" i="19"/>
  <c r="E25" i="19"/>
  <c r="E26" i="19"/>
  <c r="E27" i="19"/>
  <c r="E28" i="19"/>
  <c r="E29" i="19"/>
  <c r="E30" i="19"/>
  <c r="E31" i="19"/>
  <c r="E32" i="19"/>
  <c r="E33" i="19"/>
  <c r="E34" i="19"/>
  <c r="E35" i="19"/>
  <c r="E36" i="19"/>
  <c r="E37" i="19"/>
  <c r="E38" i="19"/>
  <c r="E39" i="19"/>
  <c r="E40" i="19"/>
  <c r="E41" i="19"/>
  <c r="E42" i="19"/>
  <c r="E43" i="19"/>
  <c r="E44" i="19"/>
  <c r="E45" i="19"/>
  <c r="E46" i="19"/>
  <c r="E47" i="19"/>
  <c r="E48" i="19"/>
  <c r="E49" i="19"/>
  <c r="E50" i="19"/>
  <c r="E51" i="19"/>
  <c r="E52" i="19"/>
  <c r="E53" i="19"/>
  <c r="E54" i="19"/>
  <c r="E55" i="19"/>
  <c r="E56" i="19"/>
  <c r="E57" i="19"/>
  <c r="E58" i="19"/>
  <c r="E59" i="19"/>
  <c r="E60" i="19"/>
  <c r="E61" i="19"/>
  <c r="E62" i="19"/>
  <c r="E63" i="19"/>
  <c r="E64" i="19"/>
  <c r="E119" i="19"/>
  <c r="E160" i="19"/>
  <c r="F3" i="19"/>
  <c r="F4" i="19"/>
  <c r="F5" i="19"/>
  <c r="F6" i="19"/>
  <c r="F7" i="19"/>
  <c r="F8" i="19"/>
  <c r="F9" i="19"/>
  <c r="F10" i="19"/>
  <c r="F11" i="19"/>
  <c r="F12" i="19"/>
  <c r="F13" i="19"/>
  <c r="F14" i="19"/>
  <c r="F15" i="19"/>
  <c r="F16" i="19"/>
  <c r="F17" i="19"/>
  <c r="F18" i="19"/>
  <c r="F19" i="19"/>
  <c r="F20" i="19"/>
  <c r="F21" i="19"/>
  <c r="F22" i="19"/>
  <c r="F23" i="19"/>
  <c r="F24" i="19"/>
  <c r="F25" i="19"/>
  <c r="F26" i="19"/>
  <c r="F27" i="19"/>
  <c r="F28" i="19"/>
  <c r="F29" i="19"/>
  <c r="F30" i="19"/>
  <c r="F31" i="19"/>
  <c r="F32" i="19"/>
  <c r="F33" i="19"/>
  <c r="F34" i="19"/>
  <c r="F35" i="19"/>
  <c r="F36" i="19"/>
  <c r="F37" i="19"/>
  <c r="F38" i="19"/>
  <c r="F39" i="19"/>
  <c r="F40" i="19"/>
  <c r="F41" i="19"/>
  <c r="F42" i="19"/>
  <c r="F43" i="19"/>
  <c r="F44" i="19"/>
  <c r="F45" i="19"/>
  <c r="F46" i="19"/>
  <c r="F47" i="19"/>
  <c r="F48" i="19"/>
  <c r="F49" i="19"/>
  <c r="F50" i="19"/>
  <c r="F51" i="19"/>
  <c r="F52" i="19"/>
  <c r="F53" i="19"/>
  <c r="F54" i="19"/>
  <c r="F55" i="19"/>
  <c r="F56" i="19"/>
  <c r="F57" i="19"/>
  <c r="F58" i="19"/>
  <c r="F59" i="19"/>
  <c r="F60" i="19"/>
  <c r="F61" i="19"/>
  <c r="F62" i="19"/>
  <c r="F63" i="19"/>
  <c r="F64" i="19"/>
  <c r="F119" i="19"/>
  <c r="F160" i="19"/>
  <c r="G3" i="19"/>
  <c r="G4" i="19"/>
  <c r="G5" i="19"/>
  <c r="G6" i="19"/>
  <c r="G7" i="19"/>
  <c r="G8" i="19"/>
  <c r="G9" i="19"/>
  <c r="G10" i="19"/>
  <c r="G11" i="19"/>
  <c r="G12" i="19"/>
  <c r="G13" i="19"/>
  <c r="G14" i="19"/>
  <c r="G15" i="19"/>
  <c r="G16" i="19"/>
  <c r="G17" i="19"/>
  <c r="G18" i="19"/>
  <c r="G19" i="19"/>
  <c r="G20" i="19"/>
  <c r="G21" i="19"/>
  <c r="G22" i="19"/>
  <c r="G23" i="19"/>
  <c r="G24" i="19"/>
  <c r="G25" i="19"/>
  <c r="G26" i="19"/>
  <c r="G27" i="19"/>
  <c r="G28" i="19"/>
  <c r="G29" i="19"/>
  <c r="G30" i="19"/>
  <c r="G31" i="19"/>
  <c r="G32" i="19"/>
  <c r="G33" i="19"/>
  <c r="G34" i="19"/>
  <c r="G35" i="19"/>
  <c r="G36" i="19"/>
  <c r="G37" i="19"/>
  <c r="G38" i="19"/>
  <c r="G39" i="19"/>
  <c r="G40" i="19"/>
  <c r="G41" i="19"/>
  <c r="G42" i="19"/>
  <c r="G43" i="19"/>
  <c r="G44" i="19"/>
  <c r="G45" i="19"/>
  <c r="G46" i="19"/>
  <c r="G47" i="19"/>
  <c r="G48" i="19"/>
  <c r="G49" i="19"/>
  <c r="G50" i="19"/>
  <c r="G51" i="19"/>
  <c r="G52" i="19"/>
  <c r="G53" i="19"/>
  <c r="G54" i="19"/>
  <c r="G55" i="19"/>
  <c r="G56" i="19"/>
  <c r="G57" i="19"/>
  <c r="G58" i="19"/>
  <c r="G59" i="19"/>
  <c r="G60" i="19"/>
  <c r="G61" i="19"/>
  <c r="G62" i="19"/>
  <c r="G63" i="19"/>
  <c r="G64" i="19"/>
  <c r="G119" i="19"/>
  <c r="G160" i="19"/>
  <c r="H3" i="19"/>
  <c r="H4" i="19"/>
  <c r="H5" i="19"/>
  <c r="H6" i="19"/>
  <c r="H7" i="19"/>
  <c r="H8" i="19"/>
  <c r="H9" i="19"/>
  <c r="H10" i="19"/>
  <c r="H11" i="19"/>
  <c r="H12" i="19"/>
  <c r="H13" i="19"/>
  <c r="H14" i="19"/>
  <c r="H15" i="19"/>
  <c r="H16" i="19"/>
  <c r="H17" i="19"/>
  <c r="H18" i="19"/>
  <c r="H19" i="19"/>
  <c r="H20" i="19"/>
  <c r="H21" i="19"/>
  <c r="H22" i="19"/>
  <c r="H23" i="19"/>
  <c r="H24" i="19"/>
  <c r="H25" i="19"/>
  <c r="H26" i="19"/>
  <c r="H27" i="19"/>
  <c r="H28" i="19"/>
  <c r="H29" i="19"/>
  <c r="H30" i="19"/>
  <c r="H31" i="19"/>
  <c r="H32" i="19"/>
  <c r="H33" i="19"/>
  <c r="H34" i="19"/>
  <c r="H35" i="19"/>
  <c r="H36" i="19"/>
  <c r="H37" i="19"/>
  <c r="H38" i="19"/>
  <c r="H39" i="19"/>
  <c r="H40" i="19"/>
  <c r="H41" i="19"/>
  <c r="H42" i="19"/>
  <c r="H43" i="19"/>
  <c r="H44" i="19"/>
  <c r="H45" i="19"/>
  <c r="H46" i="19"/>
  <c r="H47" i="19"/>
  <c r="H48" i="19"/>
  <c r="H49" i="19"/>
  <c r="H50" i="19"/>
  <c r="H51" i="19"/>
  <c r="H52" i="19"/>
  <c r="H53" i="19"/>
  <c r="H54" i="19"/>
  <c r="H55" i="19"/>
  <c r="H56" i="19"/>
  <c r="H57" i="19"/>
  <c r="H58" i="19"/>
  <c r="H59" i="19"/>
  <c r="H60" i="19"/>
  <c r="H61" i="19"/>
  <c r="H62" i="19"/>
  <c r="H63" i="19"/>
  <c r="H64" i="19"/>
  <c r="H119" i="19"/>
  <c r="H160" i="19"/>
  <c r="I3" i="19"/>
  <c r="I4" i="19"/>
  <c r="I5" i="19"/>
  <c r="I6" i="19"/>
  <c r="I7" i="19"/>
  <c r="I8" i="19"/>
  <c r="I9" i="19"/>
  <c r="I10" i="19"/>
  <c r="I11" i="19"/>
  <c r="I12" i="19"/>
  <c r="I13" i="19"/>
  <c r="I14" i="19"/>
  <c r="I15" i="19"/>
  <c r="I16" i="19"/>
  <c r="I17" i="19"/>
  <c r="I18" i="19"/>
  <c r="I19" i="19"/>
  <c r="I20" i="19"/>
  <c r="I21" i="19"/>
  <c r="I22" i="19"/>
  <c r="I23" i="19"/>
  <c r="I24" i="19"/>
  <c r="I25" i="19"/>
  <c r="I26" i="19"/>
  <c r="I27" i="19"/>
  <c r="I28" i="19"/>
  <c r="I29" i="19"/>
  <c r="I30" i="19"/>
  <c r="I31" i="19"/>
  <c r="I32" i="19"/>
  <c r="I33" i="19"/>
  <c r="I34" i="19"/>
  <c r="I35" i="19"/>
  <c r="I36" i="19"/>
  <c r="I37" i="19"/>
  <c r="I38" i="19"/>
  <c r="I39" i="19"/>
  <c r="I40" i="19"/>
  <c r="I41" i="19"/>
  <c r="I42" i="19"/>
  <c r="I43" i="19"/>
  <c r="I44" i="19"/>
  <c r="I45" i="19"/>
  <c r="I46" i="19"/>
  <c r="I47" i="19"/>
  <c r="I48" i="19"/>
  <c r="I49" i="19"/>
  <c r="I50" i="19"/>
  <c r="I51" i="19"/>
  <c r="I52" i="19"/>
  <c r="I53" i="19"/>
  <c r="I54" i="19"/>
  <c r="I55" i="19"/>
  <c r="I56" i="19"/>
  <c r="I57" i="19"/>
  <c r="I58" i="19"/>
  <c r="I59" i="19"/>
  <c r="I60" i="19"/>
  <c r="I61" i="19"/>
  <c r="I62" i="19"/>
  <c r="I63" i="19"/>
  <c r="I64" i="19"/>
  <c r="I119" i="19"/>
  <c r="I160" i="19"/>
  <c r="J3" i="19"/>
  <c r="J4" i="19"/>
  <c r="J5" i="19"/>
  <c r="J6" i="19"/>
  <c r="J7" i="19"/>
  <c r="J8" i="19"/>
  <c r="J9" i="19"/>
  <c r="J10" i="19"/>
  <c r="J11" i="19"/>
  <c r="J12" i="19"/>
  <c r="J13" i="19"/>
  <c r="J14" i="19"/>
  <c r="J15" i="19"/>
  <c r="J16" i="19"/>
  <c r="J17" i="19"/>
  <c r="J18" i="19"/>
  <c r="J19" i="19"/>
  <c r="J20" i="19"/>
  <c r="J21" i="19"/>
  <c r="J22" i="19"/>
  <c r="J23" i="19"/>
  <c r="J24" i="19"/>
  <c r="J25" i="19"/>
  <c r="J26" i="19"/>
  <c r="J27" i="19"/>
  <c r="J28" i="19"/>
  <c r="J29" i="19"/>
  <c r="J30" i="19"/>
  <c r="J31" i="19"/>
  <c r="J32" i="19"/>
  <c r="J33" i="19"/>
  <c r="J34" i="19"/>
  <c r="J35" i="19"/>
  <c r="J36" i="19"/>
  <c r="J37" i="19"/>
  <c r="J38" i="19"/>
  <c r="J39" i="19"/>
  <c r="J40" i="19"/>
  <c r="J41" i="19"/>
  <c r="J42" i="19"/>
  <c r="J43" i="19"/>
  <c r="J44" i="19"/>
  <c r="J45" i="19"/>
  <c r="J46" i="19"/>
  <c r="J47" i="19"/>
  <c r="J48" i="19"/>
  <c r="J49" i="19"/>
  <c r="J50" i="19"/>
  <c r="J51" i="19"/>
  <c r="J52" i="19"/>
  <c r="J53" i="19"/>
  <c r="J54" i="19"/>
  <c r="J55" i="19"/>
  <c r="J56" i="19"/>
  <c r="J57" i="19"/>
  <c r="J58" i="19"/>
  <c r="J59" i="19"/>
  <c r="J60" i="19"/>
  <c r="J61" i="19"/>
  <c r="J62" i="19"/>
  <c r="J63" i="19"/>
  <c r="J64" i="19"/>
  <c r="J119" i="19"/>
  <c r="J160" i="19"/>
  <c r="C209" i="27"/>
  <c r="E119" i="27"/>
  <c r="C209" i="21"/>
  <c r="E119" i="21"/>
  <c r="C209" i="19"/>
  <c r="E209" i="19"/>
  <c r="E209" i="21"/>
  <c r="E209" i="27"/>
  <c r="F119" i="27"/>
  <c r="F119" i="21"/>
  <c r="F209" i="19"/>
  <c r="F209" i="21"/>
  <c r="F209" i="27"/>
  <c r="G119" i="27"/>
  <c r="G119" i="21"/>
  <c r="G209" i="19"/>
  <c r="G209" i="21"/>
  <c r="G209" i="27"/>
  <c r="H119" i="27"/>
  <c r="H119" i="21"/>
  <c r="H209" i="19"/>
  <c r="H209" i="21"/>
  <c r="H209" i="27"/>
  <c r="I119" i="27"/>
  <c r="I119" i="21"/>
  <c r="I209" i="19"/>
  <c r="I209" i="21"/>
  <c r="I209" i="27"/>
  <c r="J119" i="27"/>
  <c r="J119" i="21"/>
  <c r="J209" i="19"/>
  <c r="J209" i="21"/>
  <c r="J209" i="27"/>
  <c r="E160" i="27"/>
  <c r="F160" i="27"/>
  <c r="G160" i="27"/>
  <c r="H160" i="27"/>
  <c r="I160" i="27"/>
  <c r="J160" i="27"/>
  <c r="E160" i="21"/>
  <c r="F160" i="21"/>
  <c r="G160" i="21"/>
  <c r="H160" i="21"/>
  <c r="I160" i="21"/>
  <c r="J160" i="21"/>
  <c r="C158" i="21"/>
  <c r="C157" i="21"/>
  <c r="C156" i="21"/>
  <c r="C155" i="21"/>
  <c r="C154" i="21"/>
  <c r="C153" i="21"/>
  <c r="C152" i="21"/>
  <c r="C151" i="21"/>
  <c r="C150" i="21"/>
  <c r="C149" i="21"/>
  <c r="C148" i="21"/>
  <c r="C147" i="21"/>
  <c r="C146" i="21"/>
  <c r="C145" i="21"/>
  <c r="C144" i="21"/>
  <c r="C143" i="21"/>
  <c r="C142" i="21"/>
  <c r="C141" i="21"/>
  <c r="C140" i="21"/>
  <c r="C139" i="21"/>
  <c r="C138" i="21"/>
  <c r="C137" i="21"/>
  <c r="C136" i="21"/>
  <c r="C135" i="21"/>
  <c r="C134" i="21"/>
  <c r="C133" i="21"/>
  <c r="C132" i="21"/>
  <c r="C131" i="21"/>
  <c r="C130" i="21"/>
  <c r="C129" i="21"/>
  <c r="C128" i="21"/>
  <c r="C127" i="21"/>
  <c r="C126" i="21"/>
  <c r="C125" i="21"/>
  <c r="C124" i="21"/>
  <c r="C123" i="21"/>
  <c r="C122" i="21"/>
  <c r="C158" i="27"/>
  <c r="C157" i="27"/>
  <c r="C156" i="27"/>
  <c r="C155" i="27"/>
  <c r="C154" i="27"/>
  <c r="C153" i="27"/>
  <c r="C152" i="27"/>
  <c r="C151" i="27"/>
  <c r="C150" i="27"/>
  <c r="C149" i="27"/>
  <c r="C148" i="27"/>
  <c r="C147" i="27"/>
  <c r="C146" i="27"/>
  <c r="C145" i="27"/>
  <c r="C144" i="27"/>
  <c r="C143" i="27"/>
  <c r="C142" i="27"/>
  <c r="C141" i="27"/>
  <c r="C140" i="27"/>
  <c r="C139" i="27"/>
  <c r="C138" i="27"/>
  <c r="C137" i="27"/>
  <c r="C136" i="27"/>
  <c r="C135" i="27"/>
  <c r="C134" i="27"/>
  <c r="C133" i="27"/>
  <c r="C132" i="27"/>
  <c r="C131" i="27"/>
  <c r="C130" i="27"/>
  <c r="C129" i="27"/>
  <c r="C128" i="27"/>
  <c r="C127" i="27"/>
  <c r="C126" i="27"/>
  <c r="C125" i="27"/>
  <c r="C124" i="27"/>
  <c r="C123" i="27"/>
  <c r="C122" i="27"/>
  <c r="C158" i="19"/>
  <c r="C157" i="19"/>
  <c r="C156" i="19"/>
  <c r="C155" i="19"/>
  <c r="C154" i="19"/>
  <c r="C153" i="19"/>
  <c r="C152" i="19"/>
  <c r="C151" i="19"/>
  <c r="C150" i="19"/>
  <c r="C149" i="19"/>
  <c r="C148" i="19"/>
  <c r="C147" i="19"/>
  <c r="C146" i="19"/>
  <c r="C145" i="19"/>
  <c r="C144" i="19"/>
  <c r="C143" i="19"/>
  <c r="C142" i="19"/>
  <c r="C141" i="19"/>
  <c r="C140" i="19"/>
  <c r="C139" i="19"/>
  <c r="C138" i="19"/>
  <c r="C137" i="19"/>
  <c r="C136" i="19"/>
  <c r="C135" i="19"/>
  <c r="C134" i="19"/>
  <c r="C133" i="19"/>
  <c r="C132" i="19"/>
  <c r="C131" i="19"/>
  <c r="C130" i="19"/>
  <c r="C129" i="19"/>
  <c r="C128" i="19"/>
  <c r="C127" i="19"/>
  <c r="C126" i="19"/>
  <c r="C125" i="19"/>
  <c r="C124" i="19"/>
  <c r="C123" i="19"/>
  <c r="C122" i="19"/>
  <c r="F93" i="19"/>
  <c r="G93" i="19"/>
  <c r="H93" i="19"/>
  <c r="I93" i="19"/>
  <c r="J93" i="19"/>
  <c r="E93" i="19"/>
  <c r="J69" i="19"/>
  <c r="J73" i="19"/>
  <c r="J88" i="19"/>
  <c r="J69" i="21"/>
  <c r="J73" i="21"/>
  <c r="J88" i="21"/>
  <c r="I69" i="19"/>
  <c r="I73" i="19"/>
  <c r="I88" i="19"/>
  <c r="I69" i="21"/>
  <c r="I73" i="21"/>
  <c r="I88" i="21"/>
  <c r="H69" i="19"/>
  <c r="H73" i="19"/>
  <c r="H88" i="19"/>
  <c r="H69" i="21"/>
  <c r="H73" i="21"/>
  <c r="H88" i="21"/>
  <c r="G69" i="19"/>
  <c r="G73" i="19"/>
  <c r="G88" i="19"/>
  <c r="G69" i="21"/>
  <c r="G73" i="21"/>
  <c r="G88" i="21"/>
  <c r="F69" i="19"/>
  <c r="F73" i="19"/>
  <c r="F88" i="19"/>
  <c r="F69" i="21"/>
  <c r="F73" i="21"/>
  <c r="F88" i="21"/>
  <c r="E69" i="19"/>
  <c r="E73" i="19"/>
  <c r="E88" i="19"/>
  <c r="E69" i="21"/>
  <c r="E73" i="21"/>
  <c r="E88" i="21"/>
  <c r="J69" i="27"/>
  <c r="J73" i="27"/>
  <c r="J88" i="27"/>
  <c r="I69" i="27"/>
  <c r="I73" i="27"/>
  <c r="I88" i="27"/>
  <c r="H69" i="27"/>
  <c r="H73" i="27"/>
  <c r="H88" i="27"/>
  <c r="G69" i="27"/>
  <c r="G73" i="27"/>
  <c r="G88" i="27"/>
  <c r="F69" i="27"/>
  <c r="F73" i="27"/>
  <c r="F88" i="27"/>
  <c r="E69" i="27"/>
  <c r="E73" i="27"/>
  <c r="E88" i="27"/>
  <c r="B5" i="19"/>
  <c r="B7" i="19"/>
  <c r="T7" i="19"/>
  <c r="B9" i="19"/>
  <c r="T9" i="19"/>
  <c r="B11" i="19"/>
  <c r="T11" i="19"/>
  <c r="B13" i="19"/>
  <c r="T13" i="19"/>
  <c r="B15" i="19"/>
  <c r="T15" i="19"/>
  <c r="B17" i="19"/>
  <c r="T17" i="19"/>
  <c r="B19" i="19"/>
  <c r="T19" i="19"/>
  <c r="B21" i="19"/>
  <c r="T21" i="19"/>
  <c r="B23" i="19"/>
  <c r="T23" i="19"/>
  <c r="B25" i="19"/>
  <c r="T25" i="19"/>
  <c r="B27" i="19"/>
  <c r="T27" i="19"/>
  <c r="B29" i="19"/>
  <c r="T29" i="19"/>
  <c r="B31" i="19"/>
  <c r="T31" i="19"/>
  <c r="B33" i="19"/>
  <c r="T33" i="19"/>
  <c r="B35" i="19"/>
  <c r="T35" i="19"/>
  <c r="B37" i="19"/>
  <c r="T37" i="19"/>
  <c r="B39" i="19"/>
  <c r="T39" i="19"/>
  <c r="B41" i="19"/>
  <c r="T41" i="19"/>
  <c r="B43" i="19"/>
  <c r="T43" i="19"/>
  <c r="B45" i="19"/>
  <c r="T45" i="19"/>
  <c r="B47" i="19"/>
  <c r="T47" i="19"/>
  <c r="B49" i="19"/>
  <c r="T49" i="19"/>
  <c r="B51" i="19"/>
  <c r="T51" i="19"/>
  <c r="B53" i="19"/>
  <c r="T53" i="19"/>
  <c r="B55" i="19"/>
  <c r="T55" i="19"/>
  <c r="B57" i="19"/>
  <c r="T57" i="19"/>
  <c r="B59" i="19"/>
  <c r="T59" i="19"/>
  <c r="B61" i="19"/>
  <c r="T61" i="19"/>
  <c r="B63" i="19"/>
  <c r="T63" i="19"/>
  <c r="F74" i="21"/>
  <c r="G74" i="21"/>
  <c r="H74" i="21"/>
  <c r="I74" i="21"/>
  <c r="J74" i="21"/>
  <c r="F74" i="27"/>
  <c r="G74" i="27"/>
  <c r="H74" i="27"/>
  <c r="I74" i="27"/>
  <c r="J74" i="27"/>
  <c r="F74" i="19"/>
  <c r="G74" i="19"/>
  <c r="H74" i="19"/>
  <c r="I74" i="19"/>
  <c r="J74" i="19"/>
  <c r="E74" i="21"/>
  <c r="E74" i="27"/>
  <c r="E74" i="19"/>
  <c r="L113" i="27"/>
  <c r="K113" i="27"/>
  <c r="J113" i="27"/>
  <c r="I113" i="27"/>
  <c r="H113" i="27"/>
  <c r="G113" i="27"/>
  <c r="F113" i="27"/>
  <c r="E113" i="27"/>
  <c r="L112" i="27"/>
  <c r="K112" i="27"/>
  <c r="J112" i="27"/>
  <c r="I112" i="27"/>
  <c r="H112" i="27"/>
  <c r="G112" i="27"/>
  <c r="F112" i="27"/>
  <c r="E112" i="27"/>
  <c r="L111" i="27"/>
  <c r="K111" i="27"/>
  <c r="J111" i="27"/>
  <c r="I111" i="27"/>
  <c r="H111" i="27"/>
  <c r="G111" i="27"/>
  <c r="F111" i="27"/>
  <c r="E111" i="27"/>
  <c r="L110" i="27"/>
  <c r="K110" i="27"/>
  <c r="J110" i="27"/>
  <c r="I110" i="27"/>
  <c r="H110" i="27"/>
  <c r="G110" i="27"/>
  <c r="F110" i="27"/>
  <c r="E110" i="27"/>
  <c r="L109" i="27"/>
  <c r="K109" i="27"/>
  <c r="J109" i="27"/>
  <c r="I109" i="27"/>
  <c r="H109" i="27"/>
  <c r="G109" i="27"/>
  <c r="F109" i="27"/>
  <c r="E109" i="27"/>
  <c r="L108" i="27"/>
  <c r="K108" i="27"/>
  <c r="J108" i="27"/>
  <c r="I108" i="27"/>
  <c r="H108" i="27"/>
  <c r="G108" i="27"/>
  <c r="F108" i="27"/>
  <c r="E108" i="27"/>
  <c r="L107" i="27"/>
  <c r="K107" i="27"/>
  <c r="J107" i="27"/>
  <c r="I107" i="27"/>
  <c r="H107" i="27"/>
  <c r="G107" i="27"/>
  <c r="F107" i="27"/>
  <c r="E107" i="27"/>
  <c r="L106" i="27"/>
  <c r="K106" i="27"/>
  <c r="J106" i="27"/>
  <c r="I106" i="27"/>
  <c r="H106" i="27"/>
  <c r="G106" i="27"/>
  <c r="F106" i="27"/>
  <c r="E106" i="27"/>
  <c r="L105" i="27"/>
  <c r="K105" i="27"/>
  <c r="J105" i="27"/>
  <c r="I105" i="27"/>
  <c r="H105" i="27"/>
  <c r="G105" i="27"/>
  <c r="F105" i="27"/>
  <c r="E105" i="27"/>
  <c r="L104" i="27"/>
  <c r="K104" i="27"/>
  <c r="J104" i="27"/>
  <c r="I104" i="27"/>
  <c r="H104" i="27"/>
  <c r="G104" i="27"/>
  <c r="F104" i="27"/>
  <c r="E104" i="27"/>
  <c r="L103" i="27"/>
  <c r="K103" i="27"/>
  <c r="J103" i="27"/>
  <c r="I103" i="27"/>
  <c r="H103" i="27"/>
  <c r="G103" i="27"/>
  <c r="F103" i="27"/>
  <c r="E103" i="27"/>
  <c r="L113" i="21"/>
  <c r="K113" i="21"/>
  <c r="J113" i="21"/>
  <c r="I113" i="21"/>
  <c r="H113" i="21"/>
  <c r="G113" i="21"/>
  <c r="F113" i="21"/>
  <c r="E113" i="21"/>
  <c r="L112" i="21"/>
  <c r="K112" i="21"/>
  <c r="J112" i="21"/>
  <c r="I112" i="21"/>
  <c r="H112" i="21"/>
  <c r="G112" i="21"/>
  <c r="F112" i="21"/>
  <c r="E112" i="21"/>
  <c r="L111" i="21"/>
  <c r="K111" i="21"/>
  <c r="J111" i="21"/>
  <c r="I111" i="21"/>
  <c r="H111" i="21"/>
  <c r="G111" i="21"/>
  <c r="F111" i="21"/>
  <c r="E111" i="21"/>
  <c r="L110" i="21"/>
  <c r="K110" i="21"/>
  <c r="J110" i="21"/>
  <c r="I110" i="21"/>
  <c r="H110" i="21"/>
  <c r="G110" i="21"/>
  <c r="F110" i="21"/>
  <c r="E110" i="21"/>
  <c r="L109" i="21"/>
  <c r="K109" i="21"/>
  <c r="J109" i="21"/>
  <c r="I109" i="21"/>
  <c r="H109" i="21"/>
  <c r="G109" i="21"/>
  <c r="F109" i="21"/>
  <c r="E109" i="21"/>
  <c r="L108" i="21"/>
  <c r="K108" i="21"/>
  <c r="J108" i="21"/>
  <c r="I108" i="21"/>
  <c r="H108" i="21"/>
  <c r="G108" i="21"/>
  <c r="F108" i="21"/>
  <c r="E108" i="21"/>
  <c r="L107" i="21"/>
  <c r="K107" i="21"/>
  <c r="J107" i="21"/>
  <c r="I107" i="21"/>
  <c r="H107" i="21"/>
  <c r="G107" i="21"/>
  <c r="F107" i="21"/>
  <c r="E107" i="21"/>
  <c r="L106" i="21"/>
  <c r="K106" i="21"/>
  <c r="J106" i="21"/>
  <c r="I106" i="21"/>
  <c r="H106" i="21"/>
  <c r="G106" i="21"/>
  <c r="F106" i="21"/>
  <c r="E106" i="21"/>
  <c r="L105" i="21"/>
  <c r="K105" i="21"/>
  <c r="J105" i="21"/>
  <c r="I105" i="21"/>
  <c r="H105" i="21"/>
  <c r="G105" i="21"/>
  <c r="F105" i="21"/>
  <c r="E105" i="21"/>
  <c r="L104" i="21"/>
  <c r="K104" i="21"/>
  <c r="J104" i="21"/>
  <c r="I104" i="21"/>
  <c r="H104" i="21"/>
  <c r="G104" i="21"/>
  <c r="F104" i="21"/>
  <c r="E104" i="21"/>
  <c r="L103" i="21"/>
  <c r="K103" i="21"/>
  <c r="J103" i="21"/>
  <c r="I103" i="21"/>
  <c r="H103" i="21"/>
  <c r="G103" i="21"/>
  <c r="F103" i="21"/>
  <c r="E103" i="21"/>
  <c r="I105" i="19"/>
  <c r="AL64" i="19"/>
  <c r="AL63" i="19"/>
  <c r="AL62" i="19"/>
  <c r="AL61" i="19"/>
  <c r="AL60" i="19"/>
  <c r="AL59" i="19"/>
  <c r="AL58" i="19"/>
  <c r="AL57" i="19"/>
  <c r="AL56" i="19"/>
  <c r="AL55" i="19"/>
  <c r="AL54" i="19"/>
  <c r="AL53" i="19"/>
  <c r="AL52" i="19"/>
  <c r="AL51" i="19"/>
  <c r="AL50" i="19"/>
  <c r="AL49" i="19"/>
  <c r="AL48" i="19"/>
  <c r="AL47" i="19"/>
  <c r="AL46" i="19"/>
  <c r="AL45" i="19"/>
  <c r="AL44" i="19"/>
  <c r="AL43" i="19"/>
  <c r="AL42" i="19"/>
  <c r="AL41" i="19"/>
  <c r="AL40" i="19"/>
  <c r="AL39" i="19"/>
  <c r="AL38" i="19"/>
  <c r="AL37" i="19"/>
  <c r="AL36" i="19"/>
  <c r="AL35" i="19"/>
  <c r="AL34" i="19"/>
  <c r="AL33" i="19"/>
  <c r="AL32" i="19"/>
  <c r="AL31" i="19"/>
  <c r="AL30" i="19"/>
  <c r="AL29" i="19"/>
  <c r="AL28" i="19"/>
  <c r="AL27" i="19"/>
  <c r="AL26" i="19"/>
  <c r="AL25" i="19"/>
  <c r="AL24" i="19"/>
  <c r="AL23" i="19"/>
  <c r="AL22" i="19"/>
  <c r="AL21" i="19"/>
  <c r="AL20" i="19"/>
  <c r="AL19" i="19"/>
  <c r="AL18" i="19"/>
  <c r="AL17" i="19"/>
  <c r="AL16" i="19"/>
  <c r="AL15" i="19"/>
  <c r="AL14" i="19"/>
  <c r="AL13" i="19"/>
  <c r="AL12" i="19"/>
  <c r="AL11" i="19"/>
  <c r="AL10" i="19"/>
  <c r="AL9" i="19"/>
  <c r="AL8" i="19"/>
  <c r="AL7" i="19"/>
  <c r="AL6" i="19"/>
  <c r="AL5" i="19"/>
  <c r="AL4" i="19"/>
  <c r="AL3" i="19"/>
  <c r="AL64" i="21"/>
  <c r="AL63" i="21"/>
  <c r="AL62" i="21"/>
  <c r="AL61" i="21"/>
  <c r="AL60" i="21"/>
  <c r="AL59" i="21"/>
  <c r="AL58" i="21"/>
  <c r="AL57" i="21"/>
  <c r="AL56" i="21"/>
  <c r="AL55" i="21"/>
  <c r="AL54" i="21"/>
  <c r="AL53" i="21"/>
  <c r="AL52" i="21"/>
  <c r="AL51" i="21"/>
  <c r="AL50" i="21"/>
  <c r="AL49" i="21"/>
  <c r="AL48" i="21"/>
  <c r="AL47" i="21"/>
  <c r="AL46" i="21"/>
  <c r="AL45" i="21"/>
  <c r="AL44" i="21"/>
  <c r="AL43" i="21"/>
  <c r="AL42" i="21"/>
  <c r="AL41" i="21"/>
  <c r="AL40" i="21"/>
  <c r="AL39" i="21"/>
  <c r="AL38" i="21"/>
  <c r="AL37" i="21"/>
  <c r="AL36" i="21"/>
  <c r="AL35" i="21"/>
  <c r="AL34" i="21"/>
  <c r="AL33" i="21"/>
  <c r="AL32" i="21"/>
  <c r="AL31" i="21"/>
  <c r="AL30" i="21"/>
  <c r="AL29" i="21"/>
  <c r="AL28" i="21"/>
  <c r="AL27" i="21"/>
  <c r="AL26" i="21"/>
  <c r="AL25" i="21"/>
  <c r="AL24" i="21"/>
  <c r="AL23" i="21"/>
  <c r="AL22" i="21"/>
  <c r="AL21" i="21"/>
  <c r="AL20" i="21"/>
  <c r="AL19" i="21"/>
  <c r="AL18" i="21"/>
  <c r="AL17" i="21"/>
  <c r="AL16" i="21"/>
  <c r="AL15" i="21"/>
  <c r="AL14" i="21"/>
  <c r="AL13" i="21"/>
  <c r="AL12" i="21"/>
  <c r="AL11" i="21"/>
  <c r="AL10" i="21"/>
  <c r="AL9" i="21"/>
  <c r="AL8" i="21"/>
  <c r="AL7" i="21"/>
  <c r="AL6" i="21"/>
  <c r="AL5" i="21"/>
  <c r="AL4" i="21"/>
  <c r="AL3" i="21"/>
  <c r="AL64" i="27"/>
  <c r="AL63" i="27"/>
  <c r="AL62" i="27"/>
  <c r="AL61" i="27"/>
  <c r="AL60" i="27"/>
  <c r="AL59" i="27"/>
  <c r="AL58" i="27"/>
  <c r="AL57" i="27"/>
  <c r="AL56" i="27"/>
  <c r="AL55" i="27"/>
  <c r="AL54" i="27"/>
  <c r="AL53" i="27"/>
  <c r="AL52" i="27"/>
  <c r="AL51" i="27"/>
  <c r="AL50" i="27"/>
  <c r="AL49" i="27"/>
  <c r="AL48" i="27"/>
  <c r="AL47" i="27"/>
  <c r="AL46" i="27"/>
  <c r="AL45" i="27"/>
  <c r="AL44" i="27"/>
  <c r="AL43" i="27"/>
  <c r="AL42" i="27"/>
  <c r="AL41" i="27"/>
  <c r="AL40" i="27"/>
  <c r="AL39" i="27"/>
  <c r="AL38" i="27"/>
  <c r="AL37" i="27"/>
  <c r="AL36" i="27"/>
  <c r="AL35" i="27"/>
  <c r="AL34" i="27"/>
  <c r="AL33" i="27"/>
  <c r="AL32" i="27"/>
  <c r="AL31" i="27"/>
  <c r="AL30" i="27"/>
  <c r="AL29" i="27"/>
  <c r="AL28" i="27"/>
  <c r="AL27" i="27"/>
  <c r="AL26" i="27"/>
  <c r="AL25" i="27"/>
  <c r="AL24" i="27"/>
  <c r="AL23" i="27"/>
  <c r="AL22" i="27"/>
  <c r="AL21" i="27"/>
  <c r="AL20" i="27"/>
  <c r="AL19" i="27"/>
  <c r="AL18" i="27"/>
  <c r="AL17" i="27"/>
  <c r="AL16" i="27"/>
  <c r="AL15" i="27"/>
  <c r="AL14" i="27"/>
  <c r="AL13" i="27"/>
  <c r="AL12" i="27"/>
  <c r="AL11" i="27"/>
  <c r="AL10" i="27"/>
  <c r="AL9" i="27"/>
  <c r="AL8" i="27"/>
  <c r="AL7" i="27"/>
  <c r="AL6" i="27"/>
  <c r="AL5" i="27"/>
  <c r="AL4" i="27"/>
  <c r="AL3" i="27"/>
  <c r="F5" i="22"/>
  <c r="F6" i="22"/>
  <c r="F7" i="22"/>
  <c r="F8" i="22"/>
  <c r="F9" i="22"/>
  <c r="F10" i="22"/>
  <c r="F11" i="22"/>
  <c r="F12" i="22"/>
  <c r="F13" i="22"/>
  <c r="F14" i="22"/>
  <c r="F15" i="22"/>
  <c r="F16" i="22"/>
  <c r="F17" i="22"/>
  <c r="F18" i="22"/>
  <c r="F19" i="22"/>
  <c r="F20" i="22"/>
  <c r="F21" i="22"/>
  <c r="F22" i="22"/>
  <c r="F23" i="22"/>
  <c r="F24" i="22"/>
  <c r="F25" i="22"/>
  <c r="F26" i="22"/>
  <c r="F27" i="22"/>
  <c r="F28" i="22"/>
  <c r="F29" i="22"/>
  <c r="F30" i="22"/>
  <c r="F31" i="22"/>
  <c r="F32" i="22"/>
  <c r="F33" i="22"/>
  <c r="F34" i="22"/>
  <c r="F35" i="22"/>
  <c r="F36" i="22"/>
  <c r="F37" i="22"/>
  <c r="F38" i="22"/>
  <c r="F39" i="22"/>
  <c r="F40" i="22"/>
  <c r="F41" i="22"/>
  <c r="F42" i="22"/>
  <c r="F43" i="22"/>
  <c r="F44" i="22"/>
  <c r="F45" i="22"/>
  <c r="F46" i="22"/>
  <c r="F47" i="22"/>
  <c r="F48" i="22"/>
  <c r="F49" i="22"/>
  <c r="F50" i="22"/>
  <c r="F51" i="22"/>
  <c r="F52" i="22"/>
  <c r="F53" i="22"/>
  <c r="F54" i="22"/>
  <c r="F55" i="22"/>
  <c r="F56" i="22"/>
  <c r="F57" i="22"/>
  <c r="F58" i="22"/>
  <c r="F59" i="22"/>
  <c r="F60" i="22"/>
  <c r="F61" i="22"/>
  <c r="F62" i="22"/>
  <c r="F63" i="22"/>
  <c r="F64" i="22"/>
  <c r="F7" i="20"/>
  <c r="F8" i="20"/>
  <c r="F9" i="20"/>
  <c r="F10" i="20"/>
  <c r="F11" i="20"/>
  <c r="F12" i="20"/>
  <c r="F13" i="20"/>
  <c r="F14" i="20"/>
  <c r="F15" i="20"/>
  <c r="F16" i="20"/>
  <c r="F17" i="20"/>
  <c r="F18" i="20"/>
  <c r="F19" i="20"/>
  <c r="F20" i="20"/>
  <c r="F21" i="20"/>
  <c r="F22" i="20"/>
  <c r="F23" i="20"/>
  <c r="F24" i="20"/>
  <c r="F25" i="20"/>
  <c r="F26" i="20"/>
  <c r="F27" i="20"/>
  <c r="F28" i="20"/>
  <c r="F29" i="20"/>
  <c r="F30" i="20"/>
  <c r="F31" i="20"/>
  <c r="F32" i="20"/>
  <c r="F33" i="20"/>
  <c r="F34" i="20"/>
  <c r="F35" i="20"/>
  <c r="F36" i="20"/>
  <c r="F37" i="20"/>
  <c r="F38" i="20"/>
  <c r="F39" i="20"/>
  <c r="G53" i="20"/>
  <c r="G54" i="20"/>
  <c r="G55" i="20"/>
  <c r="G56" i="20"/>
  <c r="G57" i="20"/>
  <c r="G58" i="20"/>
  <c r="G59" i="20"/>
  <c r="G60" i="20"/>
  <c r="G61" i="20"/>
  <c r="G62" i="20"/>
  <c r="G63" i="20"/>
  <c r="G64" i="20"/>
  <c r="F53" i="20"/>
  <c r="F54" i="20"/>
  <c r="F55" i="20"/>
  <c r="F56" i="20"/>
  <c r="F57" i="20"/>
  <c r="F58" i="20"/>
  <c r="F59" i="20"/>
  <c r="F60" i="20"/>
  <c r="F61" i="20"/>
  <c r="F62" i="20"/>
  <c r="F63" i="20"/>
  <c r="F64" i="20"/>
  <c r="E64" i="20"/>
  <c r="E63" i="20"/>
  <c r="D64" i="20"/>
  <c r="D63" i="20"/>
  <c r="C64" i="20"/>
  <c r="C63" i="20"/>
  <c r="E62" i="20"/>
  <c r="E61" i="20"/>
  <c r="D62" i="20"/>
  <c r="D61" i="20"/>
  <c r="C62" i="20"/>
  <c r="C61" i="20"/>
  <c r="E60" i="20"/>
  <c r="E59" i="20"/>
  <c r="D60" i="20"/>
  <c r="D59" i="20"/>
  <c r="C60" i="20"/>
  <c r="C59" i="20"/>
  <c r="E58" i="20"/>
  <c r="E57" i="20"/>
  <c r="D58" i="20"/>
  <c r="D57" i="20"/>
  <c r="C58" i="20"/>
  <c r="C57" i="20"/>
  <c r="E56" i="20"/>
  <c r="E55" i="20"/>
  <c r="D56" i="20"/>
  <c r="D55" i="20"/>
  <c r="C56" i="20"/>
  <c r="C55" i="20"/>
  <c r="E54" i="20"/>
  <c r="E53" i="20"/>
  <c r="D54" i="20"/>
  <c r="D53" i="20"/>
  <c r="C54" i="20"/>
  <c r="C53" i="20"/>
  <c r="F52" i="20"/>
  <c r="F51" i="20"/>
  <c r="E52" i="20"/>
  <c r="E51" i="20"/>
  <c r="D52" i="20"/>
  <c r="D51" i="20"/>
  <c r="C52" i="20"/>
  <c r="C51" i="20"/>
  <c r="F50" i="20"/>
  <c r="F49" i="20"/>
  <c r="E50" i="20"/>
  <c r="E49" i="20"/>
  <c r="D50" i="20"/>
  <c r="D49" i="20"/>
  <c r="C50" i="20"/>
  <c r="C49" i="20"/>
  <c r="F48" i="20"/>
  <c r="F47" i="20"/>
  <c r="E48" i="20"/>
  <c r="E47" i="20"/>
  <c r="D48" i="20"/>
  <c r="D47" i="20"/>
  <c r="C48" i="20"/>
  <c r="C47" i="20"/>
  <c r="F46" i="20"/>
  <c r="F45" i="20"/>
  <c r="E46" i="20"/>
  <c r="E45" i="20"/>
  <c r="D46" i="20"/>
  <c r="D45" i="20"/>
  <c r="C46" i="20"/>
  <c r="C45" i="20"/>
  <c r="F44" i="20"/>
  <c r="F43" i="20"/>
  <c r="E44" i="20"/>
  <c r="E43" i="20"/>
  <c r="D44" i="20"/>
  <c r="D43" i="20"/>
  <c r="C44" i="20"/>
  <c r="C43" i="20"/>
  <c r="F42" i="20"/>
  <c r="F41" i="20"/>
  <c r="E42" i="20"/>
  <c r="E41" i="20"/>
  <c r="D42" i="20"/>
  <c r="D41" i="20"/>
  <c r="C42" i="20"/>
  <c r="C41" i="20"/>
  <c r="F40" i="20"/>
  <c r="E40" i="20"/>
  <c r="E39" i="20"/>
  <c r="D40" i="20"/>
  <c r="D39" i="20"/>
  <c r="C40" i="20"/>
  <c r="C39" i="20"/>
  <c r="E38" i="20"/>
  <c r="E37" i="20"/>
  <c r="D38" i="20"/>
  <c r="D37" i="20"/>
  <c r="C38" i="20"/>
  <c r="C37" i="20"/>
  <c r="E36" i="20"/>
  <c r="E35" i="20"/>
  <c r="D36" i="20"/>
  <c r="C36" i="20"/>
  <c r="C35" i="20"/>
  <c r="E34" i="20"/>
  <c r="E33" i="20"/>
  <c r="C34" i="20"/>
  <c r="C33" i="20"/>
  <c r="E32" i="20"/>
  <c r="E31" i="20"/>
  <c r="C32" i="20"/>
  <c r="C31" i="20"/>
  <c r="E30" i="20"/>
  <c r="E29" i="20"/>
  <c r="C30" i="20"/>
  <c r="C29" i="20"/>
  <c r="E28" i="20"/>
  <c r="E27" i="20"/>
  <c r="C28" i="20"/>
  <c r="C27" i="20"/>
  <c r="E26" i="20"/>
  <c r="E25" i="20"/>
  <c r="C26" i="20"/>
  <c r="C25" i="20"/>
  <c r="E24" i="20"/>
  <c r="E23" i="20"/>
  <c r="C24" i="20"/>
  <c r="C23" i="20"/>
  <c r="E22" i="20"/>
  <c r="E21" i="20"/>
  <c r="C22" i="20"/>
  <c r="C21" i="20"/>
  <c r="E20" i="20"/>
  <c r="E19" i="20"/>
  <c r="C20" i="20"/>
  <c r="C19" i="20"/>
  <c r="E18" i="20"/>
  <c r="C18" i="20"/>
  <c r="C17" i="20"/>
  <c r="E16" i="20"/>
  <c r="E15" i="20"/>
  <c r="C16" i="20"/>
  <c r="C15" i="20"/>
  <c r="E14" i="20"/>
  <c r="C14" i="20"/>
  <c r="C13" i="20"/>
  <c r="E12" i="20"/>
  <c r="E11" i="20"/>
  <c r="C12" i="20"/>
  <c r="C11" i="20"/>
  <c r="E10" i="20"/>
  <c r="C10" i="20"/>
  <c r="C9" i="20"/>
  <c r="E8" i="20"/>
  <c r="E7" i="20"/>
  <c r="C8" i="20"/>
  <c r="C7" i="20"/>
  <c r="F6" i="20"/>
  <c r="F5" i="20"/>
  <c r="E6" i="20"/>
  <c r="E5" i="20"/>
  <c r="C6" i="20"/>
  <c r="C5" i="20"/>
  <c r="F4" i="20"/>
  <c r="F3" i="20"/>
  <c r="E4" i="20"/>
  <c r="E3" i="20"/>
  <c r="D3" i="20"/>
  <c r="C4" i="20"/>
  <c r="C3" i="20"/>
  <c r="G103" i="19"/>
  <c r="D64" i="27"/>
  <c r="C64" i="27"/>
  <c r="C63" i="27"/>
  <c r="D62" i="27"/>
  <c r="C62" i="27"/>
  <c r="C61" i="27"/>
  <c r="D60" i="27"/>
  <c r="C60" i="27"/>
  <c r="C59" i="27"/>
  <c r="D58" i="27"/>
  <c r="C58" i="27"/>
  <c r="C57" i="27"/>
  <c r="D56" i="27"/>
  <c r="C56" i="27"/>
  <c r="C55" i="27"/>
  <c r="D54" i="27"/>
  <c r="C54" i="27"/>
  <c r="C53" i="27"/>
  <c r="D52" i="27"/>
  <c r="C52" i="27"/>
  <c r="C51" i="27"/>
  <c r="D50" i="27"/>
  <c r="C50" i="27"/>
  <c r="C49" i="27"/>
  <c r="D48" i="27"/>
  <c r="C48" i="27"/>
  <c r="C47" i="27"/>
  <c r="D46" i="27"/>
  <c r="C46" i="27"/>
  <c r="C45" i="27"/>
  <c r="D44" i="27"/>
  <c r="C44" i="27"/>
  <c r="C43" i="27"/>
  <c r="D42" i="27"/>
  <c r="C42" i="27"/>
  <c r="C41" i="27"/>
  <c r="D40" i="27"/>
  <c r="C40" i="27"/>
  <c r="C39" i="27"/>
  <c r="D38" i="27"/>
  <c r="C38" i="27"/>
  <c r="C37" i="27"/>
  <c r="D36" i="27"/>
  <c r="C36" i="27"/>
  <c r="C35" i="27"/>
  <c r="D34" i="27"/>
  <c r="C34" i="27"/>
  <c r="C33" i="27"/>
  <c r="D32" i="27"/>
  <c r="C32" i="27"/>
  <c r="C31" i="27"/>
  <c r="D30" i="27"/>
  <c r="C30" i="27"/>
  <c r="C29" i="27"/>
  <c r="D28" i="27"/>
  <c r="C28" i="27"/>
  <c r="C27" i="27"/>
  <c r="D26" i="27"/>
  <c r="C26" i="27"/>
  <c r="C25" i="27"/>
  <c r="D24" i="27"/>
  <c r="C24" i="27"/>
  <c r="C23" i="27"/>
  <c r="D22" i="27"/>
  <c r="C22" i="27"/>
  <c r="C21" i="27"/>
  <c r="D20" i="27"/>
  <c r="C20" i="27"/>
  <c r="C19" i="27"/>
  <c r="D18" i="27"/>
  <c r="C18" i="27"/>
  <c r="C17" i="27"/>
  <c r="D16" i="27"/>
  <c r="C16" i="27"/>
  <c r="C15" i="27"/>
  <c r="D14" i="27"/>
  <c r="C14" i="27"/>
  <c r="C13" i="27"/>
  <c r="D12" i="27"/>
  <c r="C12" i="27"/>
  <c r="C11" i="27"/>
  <c r="D10" i="27"/>
  <c r="C10" i="27"/>
  <c r="C9" i="27"/>
  <c r="D8" i="27"/>
  <c r="C8" i="27"/>
  <c r="C7" i="27"/>
  <c r="D6" i="27"/>
  <c r="C6" i="27"/>
  <c r="C5" i="27"/>
  <c r="D4" i="27"/>
  <c r="C4" i="27"/>
  <c r="C3" i="27"/>
  <c r="C210" i="19"/>
  <c r="J210" i="19"/>
  <c r="C210" i="21"/>
  <c r="J210" i="21"/>
  <c r="C210" i="27"/>
  <c r="J210" i="27"/>
  <c r="I210" i="19"/>
  <c r="I210" i="21"/>
  <c r="I210" i="27"/>
  <c r="H210" i="19"/>
  <c r="H210" i="21"/>
  <c r="H210" i="27"/>
  <c r="G210" i="19"/>
  <c r="G210" i="21"/>
  <c r="G210" i="27"/>
  <c r="F210" i="19"/>
  <c r="F210" i="21"/>
  <c r="F210" i="27"/>
  <c r="E210" i="19"/>
  <c r="E210" i="21"/>
  <c r="E210" i="27"/>
  <c r="C208" i="19"/>
  <c r="J208" i="19"/>
  <c r="C208" i="21"/>
  <c r="J208" i="21"/>
  <c r="C208" i="27"/>
  <c r="J208" i="27"/>
  <c r="I208" i="19"/>
  <c r="I208" i="21"/>
  <c r="I208" i="27"/>
  <c r="H208" i="19"/>
  <c r="H208" i="21"/>
  <c r="H208" i="27"/>
  <c r="G208" i="19"/>
  <c r="G208" i="21"/>
  <c r="G208" i="27"/>
  <c r="F208" i="19"/>
  <c r="F208" i="21"/>
  <c r="F208" i="27"/>
  <c r="E208" i="19"/>
  <c r="E208" i="21"/>
  <c r="E208" i="27"/>
  <c r="C207" i="19"/>
  <c r="J207" i="19"/>
  <c r="C207" i="21"/>
  <c r="J207" i="21"/>
  <c r="C207" i="27"/>
  <c r="J207" i="27"/>
  <c r="I207" i="19"/>
  <c r="I207" i="21"/>
  <c r="I207" i="27"/>
  <c r="H207" i="19"/>
  <c r="H207" i="21"/>
  <c r="H207" i="27"/>
  <c r="G207" i="19"/>
  <c r="G207" i="21"/>
  <c r="G207" i="27"/>
  <c r="F207" i="19"/>
  <c r="F207" i="21"/>
  <c r="F207" i="27"/>
  <c r="E207" i="19"/>
  <c r="E207" i="21"/>
  <c r="E207" i="27"/>
  <c r="C206" i="19"/>
  <c r="J206" i="19"/>
  <c r="C206" i="21"/>
  <c r="J206" i="21"/>
  <c r="C206" i="27"/>
  <c r="J206" i="27"/>
  <c r="I206" i="19"/>
  <c r="I206" i="21"/>
  <c r="I206" i="27"/>
  <c r="H206" i="19"/>
  <c r="H206" i="21"/>
  <c r="H206" i="27"/>
  <c r="G206" i="19"/>
  <c r="G206" i="21"/>
  <c r="G206" i="27"/>
  <c r="F206" i="19"/>
  <c r="F206" i="21"/>
  <c r="F206" i="27"/>
  <c r="E206" i="19"/>
  <c r="E206" i="21"/>
  <c r="E206" i="27"/>
  <c r="C205" i="19"/>
  <c r="J205" i="19"/>
  <c r="C205" i="21"/>
  <c r="J205" i="21"/>
  <c r="C205" i="27"/>
  <c r="J205" i="27"/>
  <c r="I205" i="19"/>
  <c r="I205" i="21"/>
  <c r="I205" i="27"/>
  <c r="H205" i="19"/>
  <c r="H205" i="21"/>
  <c r="H205" i="27"/>
  <c r="G205" i="19"/>
  <c r="G205" i="21"/>
  <c r="G205" i="27"/>
  <c r="F205" i="19"/>
  <c r="F205" i="21"/>
  <c r="F205" i="27"/>
  <c r="E205" i="19"/>
  <c r="E205" i="21"/>
  <c r="E205" i="27"/>
  <c r="C204" i="19"/>
  <c r="J204" i="19"/>
  <c r="C204" i="21"/>
  <c r="J204" i="21"/>
  <c r="C204" i="27"/>
  <c r="J204" i="27"/>
  <c r="I204" i="19"/>
  <c r="I204" i="21"/>
  <c r="I204" i="27"/>
  <c r="H204" i="19"/>
  <c r="H204" i="21"/>
  <c r="H204" i="27"/>
  <c r="G204" i="19"/>
  <c r="G204" i="21"/>
  <c r="G204" i="27"/>
  <c r="F204" i="19"/>
  <c r="F204" i="21"/>
  <c r="F204" i="27"/>
  <c r="E204" i="19"/>
  <c r="E204" i="21"/>
  <c r="E204" i="27"/>
  <c r="C203" i="19"/>
  <c r="J203" i="19"/>
  <c r="C203" i="21"/>
  <c r="J203" i="21"/>
  <c r="C203" i="27"/>
  <c r="J203" i="27"/>
  <c r="I203" i="19"/>
  <c r="I203" i="21"/>
  <c r="I203" i="27"/>
  <c r="H203" i="19"/>
  <c r="H203" i="21"/>
  <c r="H203" i="27"/>
  <c r="G203" i="19"/>
  <c r="G203" i="21"/>
  <c r="G203" i="27"/>
  <c r="F203" i="19"/>
  <c r="F203" i="21"/>
  <c r="F203" i="27"/>
  <c r="E203" i="19"/>
  <c r="E203" i="21"/>
  <c r="E203" i="27"/>
  <c r="C202" i="19"/>
  <c r="J202" i="19"/>
  <c r="C202" i="21"/>
  <c r="J202" i="21"/>
  <c r="C202" i="27"/>
  <c r="J202" i="27"/>
  <c r="I202" i="19"/>
  <c r="I202" i="21"/>
  <c r="I202" i="27"/>
  <c r="H202" i="19"/>
  <c r="H202" i="21"/>
  <c r="H202" i="27"/>
  <c r="G202" i="19"/>
  <c r="G202" i="21"/>
  <c r="G202" i="27"/>
  <c r="F202" i="19"/>
  <c r="F202" i="21"/>
  <c r="F202" i="27"/>
  <c r="E202" i="19"/>
  <c r="E202" i="21"/>
  <c r="E202" i="27"/>
  <c r="C201" i="19"/>
  <c r="J201" i="19"/>
  <c r="C201" i="21"/>
  <c r="J201" i="21"/>
  <c r="C201" i="27"/>
  <c r="J201" i="27"/>
  <c r="I201" i="19"/>
  <c r="I201" i="21"/>
  <c r="I201" i="27"/>
  <c r="H201" i="19"/>
  <c r="H201" i="21"/>
  <c r="H201" i="27"/>
  <c r="G201" i="19"/>
  <c r="G201" i="21"/>
  <c r="G201" i="27"/>
  <c r="F201" i="19"/>
  <c r="F201" i="21"/>
  <c r="F201" i="27"/>
  <c r="E201" i="19"/>
  <c r="E201" i="21"/>
  <c r="E201" i="27"/>
  <c r="C200" i="19"/>
  <c r="J200" i="19"/>
  <c r="C200" i="21"/>
  <c r="J200" i="21"/>
  <c r="C200" i="27"/>
  <c r="J200" i="27"/>
  <c r="I200" i="19"/>
  <c r="I200" i="21"/>
  <c r="I200" i="27"/>
  <c r="H200" i="19"/>
  <c r="H200" i="21"/>
  <c r="H200" i="27"/>
  <c r="G200" i="19"/>
  <c r="G200" i="21"/>
  <c r="G200" i="27"/>
  <c r="F200" i="19"/>
  <c r="F200" i="21"/>
  <c r="F200" i="27"/>
  <c r="E200" i="19"/>
  <c r="E200" i="21"/>
  <c r="E200" i="27"/>
  <c r="C199" i="19"/>
  <c r="J199" i="19"/>
  <c r="C199" i="21"/>
  <c r="J199" i="21"/>
  <c r="C199" i="27"/>
  <c r="J199" i="27"/>
  <c r="I199" i="19"/>
  <c r="I199" i="21"/>
  <c r="I199" i="27"/>
  <c r="H199" i="19"/>
  <c r="H199" i="21"/>
  <c r="H199" i="27"/>
  <c r="G199" i="19"/>
  <c r="G199" i="21"/>
  <c r="G199" i="27"/>
  <c r="F199" i="19"/>
  <c r="F199" i="21"/>
  <c r="F199" i="27"/>
  <c r="E199" i="19"/>
  <c r="E199" i="21"/>
  <c r="E199" i="27"/>
  <c r="C198" i="19"/>
  <c r="J198" i="19"/>
  <c r="C198" i="21"/>
  <c r="J198" i="21"/>
  <c r="C198" i="27"/>
  <c r="J198" i="27"/>
  <c r="I198" i="19"/>
  <c r="I198" i="21"/>
  <c r="I198" i="27"/>
  <c r="H198" i="19"/>
  <c r="H198" i="21"/>
  <c r="H198" i="27"/>
  <c r="G198" i="19"/>
  <c r="G198" i="21"/>
  <c r="G198" i="27"/>
  <c r="F198" i="19"/>
  <c r="F198" i="21"/>
  <c r="F198" i="27"/>
  <c r="E198" i="19"/>
  <c r="E198" i="21"/>
  <c r="E198" i="27"/>
  <c r="C197" i="19"/>
  <c r="J197" i="19"/>
  <c r="C197" i="21"/>
  <c r="J197" i="21"/>
  <c r="C197" i="27"/>
  <c r="J197" i="27"/>
  <c r="I197" i="19"/>
  <c r="I197" i="21"/>
  <c r="I197" i="27"/>
  <c r="H197" i="19"/>
  <c r="H197" i="21"/>
  <c r="H197" i="27"/>
  <c r="G197" i="19"/>
  <c r="G197" i="21"/>
  <c r="G197" i="27"/>
  <c r="F197" i="19"/>
  <c r="F197" i="21"/>
  <c r="F197" i="27"/>
  <c r="E197" i="19"/>
  <c r="E197" i="21"/>
  <c r="E197" i="27"/>
  <c r="C196" i="19"/>
  <c r="J196" i="19"/>
  <c r="C196" i="21"/>
  <c r="J196" i="21"/>
  <c r="C196" i="27"/>
  <c r="J196" i="27"/>
  <c r="I196" i="19"/>
  <c r="I196" i="21"/>
  <c r="I196" i="27"/>
  <c r="H196" i="19"/>
  <c r="H196" i="21"/>
  <c r="H196" i="27"/>
  <c r="G196" i="19"/>
  <c r="G196" i="21"/>
  <c r="G196" i="27"/>
  <c r="F196" i="19"/>
  <c r="F196" i="21"/>
  <c r="F196" i="27"/>
  <c r="E196" i="19"/>
  <c r="E196" i="21"/>
  <c r="E196" i="27"/>
  <c r="C195" i="19"/>
  <c r="J195" i="19"/>
  <c r="C195" i="21"/>
  <c r="J195" i="21"/>
  <c r="C195" i="27"/>
  <c r="J195" i="27"/>
  <c r="I195" i="19"/>
  <c r="I195" i="21"/>
  <c r="I195" i="27"/>
  <c r="H195" i="19"/>
  <c r="H195" i="21"/>
  <c r="H195" i="27"/>
  <c r="G195" i="19"/>
  <c r="G195" i="21"/>
  <c r="G195" i="27"/>
  <c r="F195" i="19"/>
  <c r="F195" i="21"/>
  <c r="F195" i="27"/>
  <c r="E195" i="19"/>
  <c r="E195" i="21"/>
  <c r="E195" i="27"/>
  <c r="C194" i="19"/>
  <c r="J194" i="19"/>
  <c r="C194" i="21"/>
  <c r="J194" i="21"/>
  <c r="C194" i="27"/>
  <c r="J194" i="27"/>
  <c r="I194" i="19"/>
  <c r="I194" i="21"/>
  <c r="I194" i="27"/>
  <c r="H194" i="19"/>
  <c r="H194" i="21"/>
  <c r="H194" i="27"/>
  <c r="G194" i="19"/>
  <c r="G194" i="21"/>
  <c r="G194" i="27"/>
  <c r="F194" i="19"/>
  <c r="F194" i="21"/>
  <c r="F194" i="27"/>
  <c r="E194" i="19"/>
  <c r="E194" i="21"/>
  <c r="E194" i="27"/>
  <c r="C193" i="19"/>
  <c r="J193" i="19"/>
  <c r="C193" i="21"/>
  <c r="J193" i="21"/>
  <c r="C193" i="27"/>
  <c r="J193" i="27"/>
  <c r="I193" i="19"/>
  <c r="I193" i="21"/>
  <c r="I193" i="27"/>
  <c r="H193" i="19"/>
  <c r="H193" i="21"/>
  <c r="H193" i="27"/>
  <c r="G193" i="19"/>
  <c r="G193" i="21"/>
  <c r="G193" i="27"/>
  <c r="F193" i="19"/>
  <c r="F193" i="21"/>
  <c r="F193" i="27"/>
  <c r="E193" i="19"/>
  <c r="E193" i="21"/>
  <c r="E193" i="27"/>
  <c r="C192" i="19"/>
  <c r="J192" i="19"/>
  <c r="C192" i="21"/>
  <c r="J192" i="21"/>
  <c r="C192" i="27"/>
  <c r="J192" i="27"/>
  <c r="I192" i="19"/>
  <c r="I192" i="21"/>
  <c r="I192" i="27"/>
  <c r="H192" i="19"/>
  <c r="H192" i="21"/>
  <c r="H192" i="27"/>
  <c r="G192" i="19"/>
  <c r="G192" i="21"/>
  <c r="G192" i="27"/>
  <c r="F192" i="19"/>
  <c r="F192" i="21"/>
  <c r="F192" i="27"/>
  <c r="E192" i="19"/>
  <c r="E192" i="21"/>
  <c r="E192" i="27"/>
  <c r="C191" i="19"/>
  <c r="J191" i="19"/>
  <c r="C191" i="21"/>
  <c r="J191" i="21"/>
  <c r="C191" i="27"/>
  <c r="J191" i="27"/>
  <c r="I191" i="19"/>
  <c r="I191" i="21"/>
  <c r="I191" i="27"/>
  <c r="H191" i="19"/>
  <c r="H191" i="21"/>
  <c r="H191" i="27"/>
  <c r="G191" i="19"/>
  <c r="G191" i="21"/>
  <c r="G191" i="27"/>
  <c r="F191" i="19"/>
  <c r="F191" i="21"/>
  <c r="F191" i="27"/>
  <c r="E191" i="19"/>
  <c r="E191" i="21"/>
  <c r="E191" i="27"/>
  <c r="C190" i="19"/>
  <c r="J190" i="19"/>
  <c r="C190" i="21"/>
  <c r="J190" i="21"/>
  <c r="C190" i="27"/>
  <c r="J190" i="27"/>
  <c r="I190" i="19"/>
  <c r="I190" i="21"/>
  <c r="I190" i="27"/>
  <c r="H190" i="19"/>
  <c r="H190" i="21"/>
  <c r="H190" i="27"/>
  <c r="G190" i="19"/>
  <c r="G190" i="21"/>
  <c r="G190" i="27"/>
  <c r="F190" i="19"/>
  <c r="F190" i="21"/>
  <c r="F190" i="27"/>
  <c r="E190" i="19"/>
  <c r="E190" i="21"/>
  <c r="E190" i="27"/>
  <c r="C189" i="19"/>
  <c r="J189" i="19"/>
  <c r="C189" i="21"/>
  <c r="J189" i="21"/>
  <c r="C189" i="27"/>
  <c r="J189" i="27"/>
  <c r="I189" i="19"/>
  <c r="I189" i="21"/>
  <c r="I189" i="27"/>
  <c r="H189" i="19"/>
  <c r="H189" i="21"/>
  <c r="H189" i="27"/>
  <c r="G189" i="19"/>
  <c r="G189" i="21"/>
  <c r="G189" i="27"/>
  <c r="F189" i="19"/>
  <c r="F189" i="21"/>
  <c r="F189" i="27"/>
  <c r="E189" i="19"/>
  <c r="E189" i="21"/>
  <c r="E189" i="27"/>
  <c r="C188" i="19"/>
  <c r="J188" i="19"/>
  <c r="C188" i="21"/>
  <c r="J188" i="21"/>
  <c r="C188" i="27"/>
  <c r="J188" i="27"/>
  <c r="I188" i="19"/>
  <c r="I188" i="21"/>
  <c r="I188" i="27"/>
  <c r="H188" i="19"/>
  <c r="H188" i="21"/>
  <c r="H188" i="27"/>
  <c r="G188" i="19"/>
  <c r="G188" i="21"/>
  <c r="G188" i="27"/>
  <c r="F188" i="19"/>
  <c r="F188" i="21"/>
  <c r="F188" i="27"/>
  <c r="E188" i="19"/>
  <c r="E188" i="21"/>
  <c r="E188" i="27"/>
  <c r="C187" i="19"/>
  <c r="J187" i="19"/>
  <c r="C187" i="21"/>
  <c r="J187" i="21"/>
  <c r="C187" i="27"/>
  <c r="J187" i="27"/>
  <c r="I187" i="19"/>
  <c r="I187" i="21"/>
  <c r="I187" i="27"/>
  <c r="H187" i="19"/>
  <c r="H187" i="21"/>
  <c r="H187" i="27"/>
  <c r="G187" i="19"/>
  <c r="G187" i="21"/>
  <c r="G187" i="27"/>
  <c r="F187" i="19"/>
  <c r="F187" i="21"/>
  <c r="F187" i="27"/>
  <c r="E187" i="19"/>
  <c r="E187" i="21"/>
  <c r="E187" i="27"/>
  <c r="C186" i="19"/>
  <c r="J186" i="19"/>
  <c r="C186" i="21"/>
  <c r="J186" i="21"/>
  <c r="C186" i="27"/>
  <c r="J186" i="27"/>
  <c r="I186" i="19"/>
  <c r="I186" i="21"/>
  <c r="I186" i="27"/>
  <c r="H186" i="19"/>
  <c r="H186" i="21"/>
  <c r="H186" i="27"/>
  <c r="G186" i="19"/>
  <c r="G186" i="21"/>
  <c r="G186" i="27"/>
  <c r="F186" i="19"/>
  <c r="F186" i="21"/>
  <c r="F186" i="27"/>
  <c r="E186" i="19"/>
  <c r="E186" i="21"/>
  <c r="E186" i="27"/>
  <c r="C185" i="19"/>
  <c r="J185" i="19"/>
  <c r="C185" i="21"/>
  <c r="J185" i="21"/>
  <c r="C185" i="27"/>
  <c r="J185" i="27"/>
  <c r="I185" i="19"/>
  <c r="I185" i="21"/>
  <c r="I185" i="27"/>
  <c r="H185" i="19"/>
  <c r="H185" i="21"/>
  <c r="H185" i="27"/>
  <c r="G185" i="19"/>
  <c r="G185" i="21"/>
  <c r="G185" i="27"/>
  <c r="F185" i="19"/>
  <c r="F185" i="21"/>
  <c r="F185" i="27"/>
  <c r="E185" i="19"/>
  <c r="E185" i="21"/>
  <c r="E185" i="27"/>
  <c r="C184" i="19"/>
  <c r="J184" i="19"/>
  <c r="C184" i="21"/>
  <c r="J184" i="21"/>
  <c r="C184" i="27"/>
  <c r="J184" i="27"/>
  <c r="I184" i="19"/>
  <c r="I184" i="21"/>
  <c r="I184" i="27"/>
  <c r="H184" i="19"/>
  <c r="H184" i="21"/>
  <c r="H184" i="27"/>
  <c r="G184" i="19"/>
  <c r="G184" i="21"/>
  <c r="G184" i="27"/>
  <c r="F184" i="19"/>
  <c r="F184" i="21"/>
  <c r="F184" i="27"/>
  <c r="E184" i="19"/>
  <c r="E184" i="21"/>
  <c r="E184" i="27"/>
  <c r="C183" i="19"/>
  <c r="J183" i="19"/>
  <c r="C183" i="21"/>
  <c r="J183" i="21"/>
  <c r="C183" i="27"/>
  <c r="J183" i="27"/>
  <c r="I183" i="19"/>
  <c r="I183" i="21"/>
  <c r="I183" i="27"/>
  <c r="H183" i="19"/>
  <c r="H183" i="21"/>
  <c r="H183" i="27"/>
  <c r="G183" i="19"/>
  <c r="G183" i="21"/>
  <c r="G183" i="27"/>
  <c r="F183" i="19"/>
  <c r="F183" i="21"/>
  <c r="F183" i="27"/>
  <c r="E183" i="19"/>
  <c r="E183" i="21"/>
  <c r="E183" i="27"/>
  <c r="C182" i="19"/>
  <c r="J182" i="19"/>
  <c r="C182" i="21"/>
  <c r="J182" i="21"/>
  <c r="C182" i="27"/>
  <c r="J182" i="27"/>
  <c r="I182" i="19"/>
  <c r="I182" i="21"/>
  <c r="I182" i="27"/>
  <c r="H182" i="19"/>
  <c r="H182" i="21"/>
  <c r="H182" i="27"/>
  <c r="G182" i="19"/>
  <c r="G182" i="21"/>
  <c r="G182" i="27"/>
  <c r="F182" i="19"/>
  <c r="F182" i="21"/>
  <c r="F182" i="27"/>
  <c r="E182" i="19"/>
  <c r="E182" i="21"/>
  <c r="E182" i="27"/>
  <c r="C181" i="19"/>
  <c r="J181" i="19"/>
  <c r="C181" i="21"/>
  <c r="J181" i="21"/>
  <c r="C181" i="27"/>
  <c r="J181" i="27"/>
  <c r="I181" i="19"/>
  <c r="I181" i="21"/>
  <c r="I181" i="27"/>
  <c r="H181" i="19"/>
  <c r="H181" i="21"/>
  <c r="H181" i="27"/>
  <c r="G181" i="19"/>
  <c r="G181" i="21"/>
  <c r="G181" i="27"/>
  <c r="F181" i="19"/>
  <c r="F181" i="21"/>
  <c r="F181" i="27"/>
  <c r="E181" i="19"/>
  <c r="E181" i="21"/>
  <c r="E181" i="27"/>
  <c r="C180" i="19"/>
  <c r="J180" i="19"/>
  <c r="C180" i="21"/>
  <c r="J180" i="21"/>
  <c r="C180" i="27"/>
  <c r="J180" i="27"/>
  <c r="I180" i="19"/>
  <c r="I180" i="21"/>
  <c r="I180" i="27"/>
  <c r="H180" i="19"/>
  <c r="H180" i="21"/>
  <c r="H180" i="27"/>
  <c r="G180" i="19"/>
  <c r="G180" i="21"/>
  <c r="G180" i="27"/>
  <c r="F180" i="19"/>
  <c r="F180" i="21"/>
  <c r="F180" i="27"/>
  <c r="E180" i="19"/>
  <c r="E180" i="21"/>
  <c r="E180" i="27"/>
  <c r="C179" i="19"/>
  <c r="J179" i="19"/>
  <c r="C179" i="21"/>
  <c r="J179" i="21"/>
  <c r="C179" i="27"/>
  <c r="J179" i="27"/>
  <c r="I179" i="19"/>
  <c r="I179" i="21"/>
  <c r="I179" i="27"/>
  <c r="H179" i="19"/>
  <c r="H179" i="21"/>
  <c r="H179" i="27"/>
  <c r="G179" i="19"/>
  <c r="G179" i="21"/>
  <c r="G179" i="27"/>
  <c r="F179" i="19"/>
  <c r="F179" i="21"/>
  <c r="F179" i="27"/>
  <c r="E179" i="19"/>
  <c r="E179" i="21"/>
  <c r="E179" i="27"/>
  <c r="C178" i="19"/>
  <c r="J178" i="19"/>
  <c r="C178" i="21"/>
  <c r="J178" i="21"/>
  <c r="C178" i="27"/>
  <c r="J178" i="27"/>
  <c r="I178" i="19"/>
  <c r="I178" i="21"/>
  <c r="I178" i="27"/>
  <c r="H178" i="19"/>
  <c r="H178" i="21"/>
  <c r="H178" i="27"/>
  <c r="G178" i="19"/>
  <c r="G178" i="21"/>
  <c r="G178" i="27"/>
  <c r="F178" i="19"/>
  <c r="F178" i="21"/>
  <c r="F178" i="27"/>
  <c r="E178" i="19"/>
  <c r="E178" i="21"/>
  <c r="E178" i="27"/>
  <c r="C177" i="19"/>
  <c r="J177" i="19"/>
  <c r="C177" i="21"/>
  <c r="J177" i="21"/>
  <c r="C177" i="27"/>
  <c r="J177" i="27"/>
  <c r="I177" i="19"/>
  <c r="I177" i="21"/>
  <c r="I177" i="27"/>
  <c r="H177" i="19"/>
  <c r="H177" i="21"/>
  <c r="H177" i="27"/>
  <c r="G177" i="19"/>
  <c r="G177" i="21"/>
  <c r="G177" i="27"/>
  <c r="F177" i="19"/>
  <c r="F177" i="21"/>
  <c r="F177" i="27"/>
  <c r="E177" i="19"/>
  <c r="E177" i="21"/>
  <c r="E177" i="27"/>
  <c r="C176" i="19"/>
  <c r="J176" i="19"/>
  <c r="C176" i="21"/>
  <c r="J176" i="21"/>
  <c r="C176" i="27"/>
  <c r="J176" i="27"/>
  <c r="I176" i="19"/>
  <c r="I176" i="21"/>
  <c r="I176" i="27"/>
  <c r="H176" i="19"/>
  <c r="H176" i="21"/>
  <c r="H176" i="27"/>
  <c r="G176" i="19"/>
  <c r="G176" i="21"/>
  <c r="G176" i="27"/>
  <c r="F176" i="19"/>
  <c r="F176" i="21"/>
  <c r="F176" i="27"/>
  <c r="E176" i="19"/>
  <c r="E176" i="21"/>
  <c r="E176" i="27"/>
  <c r="C175" i="19"/>
  <c r="J175" i="19"/>
  <c r="C175" i="21"/>
  <c r="J175" i="21"/>
  <c r="C175" i="27"/>
  <c r="J175" i="27"/>
  <c r="I175" i="19"/>
  <c r="I175" i="21"/>
  <c r="I175" i="27"/>
  <c r="H175" i="19"/>
  <c r="H175" i="21"/>
  <c r="H175" i="27"/>
  <c r="G175" i="19"/>
  <c r="G175" i="21"/>
  <c r="G175" i="27"/>
  <c r="F175" i="19"/>
  <c r="F175" i="21"/>
  <c r="F175" i="27"/>
  <c r="E175" i="19"/>
  <c r="E175" i="21"/>
  <c r="E175" i="27"/>
  <c r="C174" i="19"/>
  <c r="J174" i="19"/>
  <c r="C174" i="21"/>
  <c r="J174" i="21"/>
  <c r="C174" i="27"/>
  <c r="J174" i="27"/>
  <c r="I174" i="19"/>
  <c r="I174" i="21"/>
  <c r="I174" i="27"/>
  <c r="H174" i="19"/>
  <c r="H174" i="21"/>
  <c r="H174" i="27"/>
  <c r="G174" i="19"/>
  <c r="G174" i="21"/>
  <c r="G174" i="27"/>
  <c r="F174" i="19"/>
  <c r="F174" i="21"/>
  <c r="F174" i="27"/>
  <c r="E174" i="19"/>
  <c r="E174" i="21"/>
  <c r="E174" i="27"/>
  <c r="C173" i="19"/>
  <c r="J173" i="19"/>
  <c r="C173" i="21"/>
  <c r="J173" i="21"/>
  <c r="C173" i="27"/>
  <c r="J173" i="27"/>
  <c r="I173" i="19"/>
  <c r="I173" i="21"/>
  <c r="I173" i="27"/>
  <c r="H173" i="19"/>
  <c r="H173" i="21"/>
  <c r="H173" i="27"/>
  <c r="G173" i="19"/>
  <c r="G173" i="21"/>
  <c r="G173" i="27"/>
  <c r="F173" i="19"/>
  <c r="F173" i="21"/>
  <c r="F173" i="27"/>
  <c r="E173" i="19"/>
  <c r="E173" i="21"/>
  <c r="E173" i="27"/>
  <c r="C172" i="19"/>
  <c r="J172" i="19"/>
  <c r="C172" i="21"/>
  <c r="J172" i="21"/>
  <c r="C172" i="27"/>
  <c r="J172" i="27"/>
  <c r="I172" i="19"/>
  <c r="I172" i="21"/>
  <c r="I172" i="27"/>
  <c r="H172" i="19"/>
  <c r="H172" i="21"/>
  <c r="H172" i="27"/>
  <c r="G172" i="19"/>
  <c r="G172" i="21"/>
  <c r="G172" i="27"/>
  <c r="F172" i="19"/>
  <c r="F172" i="21"/>
  <c r="F172" i="27"/>
  <c r="E172" i="19"/>
  <c r="E172" i="21"/>
  <c r="E172" i="27"/>
  <c r="C171" i="19"/>
  <c r="J171" i="19"/>
  <c r="C171" i="21"/>
  <c r="J171" i="21"/>
  <c r="C171" i="27"/>
  <c r="J171" i="27"/>
  <c r="I171" i="19"/>
  <c r="I171" i="21"/>
  <c r="I171" i="27"/>
  <c r="H171" i="19"/>
  <c r="H171" i="21"/>
  <c r="H171" i="27"/>
  <c r="G171" i="19"/>
  <c r="G171" i="21"/>
  <c r="G171" i="27"/>
  <c r="F171" i="19"/>
  <c r="F171" i="21"/>
  <c r="F171" i="27"/>
  <c r="E171" i="19"/>
  <c r="E171" i="21"/>
  <c r="E171" i="27"/>
  <c r="C121" i="19"/>
  <c r="C170" i="19"/>
  <c r="J170" i="19"/>
  <c r="C121" i="21"/>
  <c r="C170" i="21"/>
  <c r="J170" i="21"/>
  <c r="C121" i="27"/>
  <c r="C170" i="27"/>
  <c r="J170" i="27"/>
  <c r="I170" i="19"/>
  <c r="I170" i="21"/>
  <c r="I170" i="27"/>
  <c r="H170" i="19"/>
  <c r="H170" i="21"/>
  <c r="H170" i="27"/>
  <c r="G170" i="19"/>
  <c r="G170" i="21"/>
  <c r="G170" i="27"/>
  <c r="F170" i="19"/>
  <c r="F170" i="21"/>
  <c r="F170" i="27"/>
  <c r="E170" i="19"/>
  <c r="E170" i="21"/>
  <c r="E170" i="27"/>
  <c r="C120" i="19"/>
  <c r="C169" i="19"/>
  <c r="J169" i="19"/>
  <c r="C120" i="21"/>
  <c r="C169" i="21"/>
  <c r="J169" i="21"/>
  <c r="C120" i="27"/>
  <c r="C169" i="27"/>
  <c r="J169" i="27"/>
  <c r="I169" i="19"/>
  <c r="I169" i="21"/>
  <c r="I169" i="27"/>
  <c r="H169" i="19"/>
  <c r="H169" i="21"/>
  <c r="H169" i="27"/>
  <c r="G169" i="19"/>
  <c r="G169" i="21"/>
  <c r="G169" i="27"/>
  <c r="F169" i="19"/>
  <c r="F169" i="21"/>
  <c r="F169" i="27"/>
  <c r="E169" i="19"/>
  <c r="E169" i="21"/>
  <c r="E169" i="27"/>
  <c r="D62" i="19"/>
  <c r="D60" i="19"/>
  <c r="D58" i="19"/>
  <c r="D56" i="19"/>
  <c r="D54" i="19"/>
  <c r="D52" i="19"/>
  <c r="D50" i="19"/>
  <c r="D48" i="19"/>
  <c r="D46" i="19"/>
  <c r="D44" i="19"/>
  <c r="D42" i="19"/>
  <c r="D40" i="19"/>
  <c r="D38" i="19"/>
  <c r="D36" i="19"/>
  <c r="D34" i="19"/>
  <c r="D32" i="19"/>
  <c r="D30" i="19"/>
  <c r="D28" i="19"/>
  <c r="D26" i="19"/>
  <c r="D24" i="19"/>
  <c r="D22" i="19"/>
  <c r="D20" i="19"/>
  <c r="D18" i="19"/>
  <c r="D16" i="19"/>
  <c r="D14" i="19"/>
  <c r="D12" i="19"/>
  <c r="D10" i="19"/>
  <c r="D8" i="19"/>
  <c r="D6" i="19"/>
  <c r="D4" i="19"/>
  <c r="D62" i="21"/>
  <c r="D60" i="21"/>
  <c r="D58" i="21"/>
  <c r="D56" i="21"/>
  <c r="D54" i="21"/>
  <c r="D52" i="21"/>
  <c r="D50" i="21"/>
  <c r="D48" i="21"/>
  <c r="D46" i="21"/>
  <c r="D44" i="21"/>
  <c r="D42" i="21"/>
  <c r="D40" i="21"/>
  <c r="D38" i="21"/>
  <c r="D36" i="21"/>
  <c r="D34" i="21"/>
  <c r="D32" i="21"/>
  <c r="D30" i="21"/>
  <c r="D28" i="21"/>
  <c r="D26" i="21"/>
  <c r="D24" i="21"/>
  <c r="D22" i="21"/>
  <c r="D20" i="21"/>
  <c r="D18" i="21"/>
  <c r="D16" i="21"/>
  <c r="D14" i="21"/>
  <c r="D12" i="21"/>
  <c r="D10" i="21"/>
  <c r="D8" i="21"/>
  <c r="D6" i="21"/>
  <c r="D4" i="21"/>
  <c r="J168" i="19"/>
  <c r="I168" i="19"/>
  <c r="H168" i="19"/>
  <c r="G168" i="19"/>
  <c r="F168" i="19"/>
  <c r="E168" i="19"/>
  <c r="J168" i="21"/>
  <c r="I168" i="21"/>
  <c r="H168" i="21"/>
  <c r="G168" i="21"/>
  <c r="F168" i="21"/>
  <c r="E168" i="21"/>
  <c r="J168" i="27"/>
  <c r="I168" i="27"/>
  <c r="H168" i="27"/>
  <c r="G168" i="27"/>
  <c r="F168" i="27"/>
  <c r="E168" i="27"/>
  <c r="J102" i="19"/>
  <c r="I102" i="19"/>
  <c r="H102" i="19"/>
  <c r="G102" i="19"/>
  <c r="F102" i="19"/>
  <c r="E102" i="19"/>
  <c r="J102" i="21"/>
  <c r="I102" i="21"/>
  <c r="H102" i="21"/>
  <c r="G102" i="21"/>
  <c r="F102" i="21"/>
  <c r="E102" i="21"/>
  <c r="J102" i="27"/>
  <c r="I102" i="27"/>
  <c r="H102" i="27"/>
  <c r="G102" i="27"/>
  <c r="F102" i="27"/>
  <c r="E102" i="27"/>
  <c r="J93" i="21"/>
  <c r="I93" i="21"/>
  <c r="H93" i="21"/>
  <c r="G93" i="21"/>
  <c r="F93" i="21"/>
  <c r="E93" i="21"/>
  <c r="J93" i="27"/>
  <c r="I93" i="27"/>
  <c r="H93" i="27"/>
  <c r="G93" i="27"/>
  <c r="F93" i="27"/>
  <c r="E93" i="27"/>
  <c r="J84" i="19"/>
  <c r="I84" i="19"/>
  <c r="H84" i="19"/>
  <c r="G84" i="19"/>
  <c r="F84" i="19"/>
  <c r="E84" i="19"/>
  <c r="J84" i="21"/>
  <c r="I84" i="21"/>
  <c r="H84" i="21"/>
  <c r="G84" i="21"/>
  <c r="F84" i="21"/>
  <c r="E84" i="21"/>
  <c r="J84" i="27"/>
  <c r="I84" i="27"/>
  <c r="H84" i="27"/>
  <c r="G84" i="27"/>
  <c r="F84" i="27"/>
  <c r="E84" i="27"/>
  <c r="J78" i="19"/>
  <c r="I78" i="19"/>
  <c r="H78" i="19"/>
  <c r="G78" i="19"/>
  <c r="F78" i="19"/>
  <c r="E78" i="19"/>
  <c r="J78" i="21"/>
  <c r="I78" i="21"/>
  <c r="H78" i="21"/>
  <c r="G78" i="21"/>
  <c r="F78" i="21"/>
  <c r="E78" i="21"/>
  <c r="J78" i="27"/>
  <c r="I78" i="27"/>
  <c r="H78" i="27"/>
  <c r="G78" i="27"/>
  <c r="F78" i="27"/>
  <c r="E78" i="27"/>
  <c r="J155" i="19"/>
  <c r="I155" i="19"/>
  <c r="H155" i="19"/>
  <c r="G155" i="19"/>
  <c r="F155" i="19"/>
  <c r="E155" i="19"/>
  <c r="J154" i="19"/>
  <c r="I154" i="19"/>
  <c r="H154" i="19"/>
  <c r="G154" i="19"/>
  <c r="F154" i="19"/>
  <c r="E154" i="19"/>
  <c r="J153" i="19"/>
  <c r="I153" i="19"/>
  <c r="H153" i="19"/>
  <c r="G153" i="19"/>
  <c r="F153" i="19"/>
  <c r="E153" i="19"/>
  <c r="J152" i="19"/>
  <c r="I152" i="19"/>
  <c r="H152" i="19"/>
  <c r="G152" i="19"/>
  <c r="F152" i="19"/>
  <c r="E152" i="19"/>
  <c r="J151" i="19"/>
  <c r="I151" i="19"/>
  <c r="H151" i="19"/>
  <c r="G151" i="19"/>
  <c r="F151" i="19"/>
  <c r="E151" i="19"/>
  <c r="J150" i="19"/>
  <c r="I150" i="19"/>
  <c r="H150" i="19"/>
  <c r="G150" i="19"/>
  <c r="F150" i="19"/>
  <c r="E150" i="19"/>
  <c r="J155" i="21"/>
  <c r="B3" i="21"/>
  <c r="A3" i="21"/>
  <c r="B5" i="21"/>
  <c r="A5" i="21"/>
  <c r="B7" i="21"/>
  <c r="B9" i="21"/>
  <c r="A9" i="21"/>
  <c r="B11" i="21"/>
  <c r="A11" i="21"/>
  <c r="B13" i="21"/>
  <c r="B15" i="21"/>
  <c r="B17" i="21"/>
  <c r="B19" i="21"/>
  <c r="B21" i="21"/>
  <c r="B23" i="21"/>
  <c r="B25" i="21"/>
  <c r="B27" i="21"/>
  <c r="A27" i="21"/>
  <c r="B29" i="21"/>
  <c r="A29" i="21"/>
  <c r="B31" i="21"/>
  <c r="B33" i="21"/>
  <c r="B35" i="21"/>
  <c r="B37" i="21"/>
  <c r="B39" i="21"/>
  <c r="B41" i="21"/>
  <c r="B43" i="21"/>
  <c r="B45" i="21"/>
  <c r="B47" i="21"/>
  <c r="B49" i="21"/>
  <c r="B51" i="21"/>
  <c r="A51" i="21"/>
  <c r="I155" i="21"/>
  <c r="A21" i="21"/>
  <c r="A23" i="21"/>
  <c r="A25" i="21"/>
  <c r="A33" i="21"/>
  <c r="A35" i="21"/>
  <c r="A39" i="21"/>
  <c r="A41" i="21"/>
  <c r="A43" i="21"/>
  <c r="A37" i="21"/>
  <c r="H155" i="21"/>
  <c r="B53" i="21"/>
  <c r="B55" i="21"/>
  <c r="B57" i="21"/>
  <c r="B59" i="21"/>
  <c r="A59" i="21"/>
  <c r="G155" i="21"/>
  <c r="A45" i="21"/>
  <c r="A47" i="21"/>
  <c r="A49" i="21"/>
  <c r="A53" i="21"/>
  <c r="A55" i="21"/>
  <c r="A57" i="21"/>
  <c r="F155" i="21"/>
  <c r="A13" i="21"/>
  <c r="A15" i="21"/>
  <c r="A17" i="21"/>
  <c r="A31" i="21"/>
  <c r="E155" i="21"/>
  <c r="J154" i="21"/>
  <c r="I154" i="21"/>
  <c r="H154" i="21"/>
  <c r="G154" i="21"/>
  <c r="F154" i="21"/>
  <c r="E154" i="21"/>
  <c r="J153" i="21"/>
  <c r="I153" i="21"/>
  <c r="H153" i="21"/>
  <c r="G153" i="21"/>
  <c r="F153" i="21"/>
  <c r="E153" i="21"/>
  <c r="J152" i="21"/>
  <c r="I152" i="21"/>
  <c r="H152" i="21"/>
  <c r="G152" i="21"/>
  <c r="F152" i="21"/>
  <c r="E152" i="21"/>
  <c r="J151" i="21"/>
  <c r="I151" i="21"/>
  <c r="H151" i="21"/>
  <c r="G151" i="21"/>
  <c r="F151" i="21"/>
  <c r="E151" i="21"/>
  <c r="J150" i="21"/>
  <c r="I150" i="21"/>
  <c r="H150" i="21"/>
  <c r="G150" i="21"/>
  <c r="F150" i="21"/>
  <c r="E150" i="21"/>
  <c r="J155" i="27"/>
  <c r="B61" i="21"/>
  <c r="B63" i="21"/>
  <c r="B3" i="27"/>
  <c r="B5" i="27"/>
  <c r="B7" i="27"/>
  <c r="B9" i="27"/>
  <c r="B11" i="27"/>
  <c r="B13" i="27"/>
  <c r="B15" i="27"/>
  <c r="A15" i="27"/>
  <c r="B17" i="27"/>
  <c r="A17" i="27"/>
  <c r="B19" i="27"/>
  <c r="B21" i="27"/>
  <c r="B23" i="27"/>
  <c r="A23" i="27"/>
  <c r="B25" i="27"/>
  <c r="A25" i="27"/>
  <c r="B27" i="27"/>
  <c r="A27" i="27"/>
  <c r="B29" i="27"/>
  <c r="B31" i="27"/>
  <c r="B33" i="27"/>
  <c r="B35" i="27"/>
  <c r="B37" i="27"/>
  <c r="B39" i="27"/>
  <c r="A39" i="27"/>
  <c r="I155" i="27"/>
  <c r="H155" i="27"/>
  <c r="A3" i="27"/>
  <c r="A7" i="27"/>
  <c r="A11" i="27"/>
  <c r="A13" i="27"/>
  <c r="B41" i="27"/>
  <c r="B43" i="27"/>
  <c r="B45" i="27"/>
  <c r="B47" i="27"/>
  <c r="B49" i="27"/>
  <c r="B51" i="27"/>
  <c r="B53" i="27"/>
  <c r="B55" i="27"/>
  <c r="B57" i="27"/>
  <c r="B59" i="27"/>
  <c r="B61" i="27"/>
  <c r="A61" i="27"/>
  <c r="B63" i="27"/>
  <c r="A63" i="27"/>
  <c r="G155" i="27"/>
  <c r="A43" i="27"/>
  <c r="A45" i="27"/>
  <c r="A47" i="27"/>
  <c r="A51" i="27"/>
  <c r="A53" i="27"/>
  <c r="A55" i="27"/>
  <c r="A59" i="27"/>
  <c r="F155" i="27"/>
  <c r="A29" i="27"/>
  <c r="A31" i="27"/>
  <c r="A33" i="27"/>
  <c r="A35" i="27"/>
  <c r="A41" i="27"/>
  <c r="E155" i="27"/>
  <c r="J154" i="27"/>
  <c r="I154" i="27"/>
  <c r="H154" i="27"/>
  <c r="G154" i="27"/>
  <c r="F154" i="27"/>
  <c r="E154" i="27"/>
  <c r="J153" i="27"/>
  <c r="I153" i="27"/>
  <c r="H153" i="27"/>
  <c r="G153" i="27"/>
  <c r="F153" i="27"/>
  <c r="E153" i="27"/>
  <c r="J152" i="27"/>
  <c r="I152" i="27"/>
  <c r="H152" i="27"/>
  <c r="G152" i="27"/>
  <c r="F152" i="27"/>
  <c r="E152" i="27"/>
  <c r="J151" i="27"/>
  <c r="I151" i="27"/>
  <c r="H151" i="27"/>
  <c r="G151" i="27"/>
  <c r="F151" i="27"/>
  <c r="E151" i="27"/>
  <c r="J150" i="27"/>
  <c r="I150" i="27"/>
  <c r="H150" i="27"/>
  <c r="G150" i="27"/>
  <c r="F150" i="27"/>
  <c r="E150" i="27"/>
  <c r="J64" i="28"/>
  <c r="I64" i="28"/>
  <c r="H64" i="28"/>
  <c r="G64" i="28"/>
  <c r="F64" i="28"/>
  <c r="E64" i="28"/>
  <c r="D64" i="28"/>
  <c r="C64" i="28"/>
  <c r="J63" i="28"/>
  <c r="I63" i="28"/>
  <c r="H63" i="28"/>
  <c r="G63" i="28"/>
  <c r="F63" i="28"/>
  <c r="E63" i="28"/>
  <c r="D63" i="28"/>
  <c r="C63" i="28"/>
  <c r="J62" i="28"/>
  <c r="I62" i="28"/>
  <c r="H62" i="28"/>
  <c r="G62" i="28"/>
  <c r="F62" i="28"/>
  <c r="E62" i="28"/>
  <c r="D62" i="28"/>
  <c r="C62" i="28"/>
  <c r="J61" i="28"/>
  <c r="I61" i="28"/>
  <c r="H61" i="28"/>
  <c r="G61" i="28"/>
  <c r="F61" i="28"/>
  <c r="E61" i="28"/>
  <c r="D61" i="28"/>
  <c r="C61" i="28"/>
  <c r="J60" i="28"/>
  <c r="I60" i="28"/>
  <c r="H60" i="28"/>
  <c r="G60" i="28"/>
  <c r="F60" i="28"/>
  <c r="E60" i="28"/>
  <c r="D60" i="28"/>
  <c r="C60" i="28"/>
  <c r="J59" i="28"/>
  <c r="I59" i="28"/>
  <c r="H59" i="28"/>
  <c r="G59" i="28"/>
  <c r="F59" i="28"/>
  <c r="E59" i="28"/>
  <c r="D59" i="28"/>
  <c r="C59" i="28"/>
  <c r="J58" i="28"/>
  <c r="I58" i="28"/>
  <c r="H58" i="28"/>
  <c r="G58" i="28"/>
  <c r="F58" i="28"/>
  <c r="E58" i="28"/>
  <c r="D58" i="28"/>
  <c r="C58" i="28"/>
  <c r="J57" i="28"/>
  <c r="I57" i="28"/>
  <c r="H57" i="28"/>
  <c r="G57" i="28"/>
  <c r="F57" i="28"/>
  <c r="E57" i="28"/>
  <c r="D57" i="28"/>
  <c r="C57" i="28"/>
  <c r="J56" i="28"/>
  <c r="I56" i="28"/>
  <c r="H56" i="28"/>
  <c r="G56" i="28"/>
  <c r="F56" i="28"/>
  <c r="E56" i="28"/>
  <c r="D56" i="28"/>
  <c r="C56" i="28"/>
  <c r="J55" i="28"/>
  <c r="I55" i="28"/>
  <c r="H55" i="28"/>
  <c r="G55" i="28"/>
  <c r="F55" i="28"/>
  <c r="E55" i="28"/>
  <c r="D55" i="28"/>
  <c r="C55" i="28"/>
  <c r="J54" i="28"/>
  <c r="I54" i="28"/>
  <c r="H54" i="28"/>
  <c r="G54" i="28"/>
  <c r="F54" i="28"/>
  <c r="E54" i="28"/>
  <c r="D54" i="28"/>
  <c r="C54" i="28"/>
  <c r="J53" i="28"/>
  <c r="I53" i="28"/>
  <c r="H53" i="28"/>
  <c r="G53" i="28"/>
  <c r="F53" i="28"/>
  <c r="E53" i="28"/>
  <c r="D53" i="28"/>
  <c r="C53" i="28"/>
  <c r="J52" i="28"/>
  <c r="I52" i="28"/>
  <c r="H52" i="28"/>
  <c r="G52" i="28"/>
  <c r="F52" i="28"/>
  <c r="E52" i="28"/>
  <c r="D52" i="28"/>
  <c r="C52" i="28"/>
  <c r="J51" i="28"/>
  <c r="I51" i="28"/>
  <c r="H51" i="28"/>
  <c r="G51" i="28"/>
  <c r="F51" i="28"/>
  <c r="E51" i="28"/>
  <c r="D51" i="28"/>
  <c r="C51" i="28"/>
  <c r="J50" i="28"/>
  <c r="I50" i="28"/>
  <c r="H50" i="28"/>
  <c r="G50" i="28"/>
  <c r="F50" i="28"/>
  <c r="E50" i="28"/>
  <c r="D50" i="28"/>
  <c r="C50" i="28"/>
  <c r="J49" i="28"/>
  <c r="I49" i="28"/>
  <c r="H49" i="28"/>
  <c r="G49" i="28"/>
  <c r="F49" i="28"/>
  <c r="E49" i="28"/>
  <c r="D49" i="28"/>
  <c r="C49" i="28"/>
  <c r="J48" i="28"/>
  <c r="I48" i="28"/>
  <c r="H48" i="28"/>
  <c r="G48" i="28"/>
  <c r="F48" i="28"/>
  <c r="E48" i="28"/>
  <c r="D48" i="28"/>
  <c r="C48" i="28"/>
  <c r="J47" i="28"/>
  <c r="I47" i="28"/>
  <c r="H47" i="28"/>
  <c r="G47" i="28"/>
  <c r="F47" i="28"/>
  <c r="E47" i="28"/>
  <c r="D47" i="28"/>
  <c r="C47" i="28"/>
  <c r="J46" i="28"/>
  <c r="I46" i="28"/>
  <c r="H46" i="28"/>
  <c r="G46" i="28"/>
  <c r="F46" i="28"/>
  <c r="E46" i="28"/>
  <c r="D46" i="28"/>
  <c r="C46" i="28"/>
  <c r="J45" i="28"/>
  <c r="I45" i="28"/>
  <c r="H45" i="28"/>
  <c r="G45" i="28"/>
  <c r="F45" i="28"/>
  <c r="E45" i="28"/>
  <c r="D45" i="28"/>
  <c r="C45" i="28"/>
  <c r="J44" i="28"/>
  <c r="I44" i="28"/>
  <c r="H44" i="28"/>
  <c r="G44" i="28"/>
  <c r="F44" i="28"/>
  <c r="E44" i="28"/>
  <c r="D44" i="28"/>
  <c r="C44" i="28"/>
  <c r="J43" i="28"/>
  <c r="I43" i="28"/>
  <c r="H43" i="28"/>
  <c r="G43" i="28"/>
  <c r="F43" i="28"/>
  <c r="E43" i="28"/>
  <c r="D43" i="28"/>
  <c r="C43" i="28"/>
  <c r="J42" i="28"/>
  <c r="I42" i="28"/>
  <c r="H42" i="28"/>
  <c r="G42" i="28"/>
  <c r="F42" i="28"/>
  <c r="E42" i="28"/>
  <c r="D42" i="28"/>
  <c r="C42" i="28"/>
  <c r="J41" i="28"/>
  <c r="I41" i="28"/>
  <c r="H41" i="28"/>
  <c r="G41" i="28"/>
  <c r="F41" i="28"/>
  <c r="E41" i="28"/>
  <c r="D41" i="28"/>
  <c r="C41" i="28"/>
  <c r="J40" i="28"/>
  <c r="I40" i="28"/>
  <c r="H40" i="28"/>
  <c r="G40" i="28"/>
  <c r="F40" i="28"/>
  <c r="E40" i="28"/>
  <c r="D40" i="28"/>
  <c r="C40" i="28"/>
  <c r="J39" i="28"/>
  <c r="I39" i="28"/>
  <c r="H39" i="28"/>
  <c r="G39" i="28"/>
  <c r="F39" i="28"/>
  <c r="E39" i="28"/>
  <c r="D39" i="28"/>
  <c r="C39" i="28"/>
  <c r="J38" i="28"/>
  <c r="I38" i="28"/>
  <c r="H38" i="28"/>
  <c r="G38" i="28"/>
  <c r="F38" i="28"/>
  <c r="E38" i="28"/>
  <c r="D38" i="28"/>
  <c r="C38" i="28"/>
  <c r="J37" i="28"/>
  <c r="I37" i="28"/>
  <c r="H37" i="28"/>
  <c r="G37" i="28"/>
  <c r="F37" i="28"/>
  <c r="E37" i="28"/>
  <c r="D37" i="28"/>
  <c r="C37" i="28"/>
  <c r="J36" i="28"/>
  <c r="I36" i="28"/>
  <c r="H36" i="28"/>
  <c r="G36" i="28"/>
  <c r="F36" i="28"/>
  <c r="E36" i="28"/>
  <c r="D36" i="28"/>
  <c r="C36" i="28"/>
  <c r="J35" i="28"/>
  <c r="I35" i="28"/>
  <c r="H35" i="28"/>
  <c r="G35" i="28"/>
  <c r="F35" i="28"/>
  <c r="E35" i="28"/>
  <c r="D35" i="28"/>
  <c r="C35" i="28"/>
  <c r="J34" i="28"/>
  <c r="I34" i="28"/>
  <c r="H34" i="28"/>
  <c r="G34" i="28"/>
  <c r="F34" i="28"/>
  <c r="E34" i="28"/>
  <c r="D34" i="28"/>
  <c r="C34" i="28"/>
  <c r="J33" i="28"/>
  <c r="I33" i="28"/>
  <c r="H33" i="28"/>
  <c r="G33" i="28"/>
  <c r="F33" i="28"/>
  <c r="E33" i="28"/>
  <c r="D33" i="28"/>
  <c r="C33" i="28"/>
  <c r="J32" i="28"/>
  <c r="I32" i="28"/>
  <c r="H32" i="28"/>
  <c r="G32" i="28"/>
  <c r="F32" i="28"/>
  <c r="E32" i="28"/>
  <c r="D32" i="28"/>
  <c r="C32" i="28"/>
  <c r="J31" i="28"/>
  <c r="I31" i="28"/>
  <c r="H31" i="28"/>
  <c r="G31" i="28"/>
  <c r="F31" i="28"/>
  <c r="E31" i="28"/>
  <c r="D31" i="28"/>
  <c r="C31" i="28"/>
  <c r="J30" i="28"/>
  <c r="I30" i="28"/>
  <c r="H30" i="28"/>
  <c r="G30" i="28"/>
  <c r="F30" i="28"/>
  <c r="E30" i="28"/>
  <c r="D30" i="28"/>
  <c r="C30" i="28"/>
  <c r="J29" i="28"/>
  <c r="I29" i="28"/>
  <c r="H29" i="28"/>
  <c r="G29" i="28"/>
  <c r="F29" i="28"/>
  <c r="E29" i="28"/>
  <c r="D29" i="28"/>
  <c r="C29" i="28"/>
  <c r="J28" i="28"/>
  <c r="I28" i="28"/>
  <c r="H28" i="28"/>
  <c r="G28" i="28"/>
  <c r="F28" i="28"/>
  <c r="E28" i="28"/>
  <c r="D28" i="28"/>
  <c r="C28" i="28"/>
  <c r="J27" i="28"/>
  <c r="I27" i="28"/>
  <c r="H27" i="28"/>
  <c r="G27" i="28"/>
  <c r="F27" i="28"/>
  <c r="E27" i="28"/>
  <c r="D27" i="28"/>
  <c r="C27" i="28"/>
  <c r="J26" i="28"/>
  <c r="I26" i="28"/>
  <c r="H26" i="28"/>
  <c r="G26" i="28"/>
  <c r="F26" i="28"/>
  <c r="E26" i="28"/>
  <c r="D26" i="28"/>
  <c r="C26" i="28"/>
  <c r="J25" i="28"/>
  <c r="I25" i="28"/>
  <c r="H25" i="28"/>
  <c r="G25" i="28"/>
  <c r="F25" i="28"/>
  <c r="E25" i="28"/>
  <c r="D25" i="28"/>
  <c r="C25" i="28"/>
  <c r="J24" i="28"/>
  <c r="I24" i="28"/>
  <c r="H24" i="28"/>
  <c r="G24" i="28"/>
  <c r="F24" i="28"/>
  <c r="E24" i="28"/>
  <c r="D24" i="28"/>
  <c r="C24" i="28"/>
  <c r="J23" i="28"/>
  <c r="I23" i="28"/>
  <c r="H23" i="28"/>
  <c r="G23" i="28"/>
  <c r="F23" i="28"/>
  <c r="E23" i="28"/>
  <c r="D23" i="28"/>
  <c r="C23" i="28"/>
  <c r="J22" i="28"/>
  <c r="I22" i="28"/>
  <c r="H22" i="28"/>
  <c r="G22" i="28"/>
  <c r="F22" i="28"/>
  <c r="E22" i="28"/>
  <c r="D22" i="28"/>
  <c r="C22" i="28"/>
  <c r="J21" i="28"/>
  <c r="I21" i="28"/>
  <c r="H21" i="28"/>
  <c r="G21" i="28"/>
  <c r="F21" i="28"/>
  <c r="E21" i="28"/>
  <c r="D21" i="28"/>
  <c r="C21" i="28"/>
  <c r="J20" i="28"/>
  <c r="I20" i="28"/>
  <c r="H20" i="28"/>
  <c r="G20" i="28"/>
  <c r="F20" i="28"/>
  <c r="E20" i="28"/>
  <c r="D20" i="28"/>
  <c r="C20" i="28"/>
  <c r="J19" i="28"/>
  <c r="I19" i="28"/>
  <c r="H19" i="28"/>
  <c r="G19" i="28"/>
  <c r="F19" i="28"/>
  <c r="E19" i="28"/>
  <c r="D19" i="28"/>
  <c r="C19" i="28"/>
  <c r="J18" i="28"/>
  <c r="I18" i="28"/>
  <c r="H18" i="28"/>
  <c r="G18" i="28"/>
  <c r="F18" i="28"/>
  <c r="E18" i="28"/>
  <c r="D18" i="28"/>
  <c r="C18" i="28"/>
  <c r="J17" i="28"/>
  <c r="I17" i="28"/>
  <c r="H17" i="28"/>
  <c r="G17" i="28"/>
  <c r="F17" i="28"/>
  <c r="E17" i="28"/>
  <c r="D17" i="28"/>
  <c r="C17" i="28"/>
  <c r="J16" i="28"/>
  <c r="I16" i="28"/>
  <c r="H16" i="28"/>
  <c r="G16" i="28"/>
  <c r="F16" i="28"/>
  <c r="E16" i="28"/>
  <c r="D16" i="28"/>
  <c r="C16" i="28"/>
  <c r="J15" i="28"/>
  <c r="I15" i="28"/>
  <c r="H15" i="28"/>
  <c r="G15" i="28"/>
  <c r="F15" i="28"/>
  <c r="E15" i="28"/>
  <c r="D15" i="28"/>
  <c r="C15" i="28"/>
  <c r="J14" i="28"/>
  <c r="I14" i="28"/>
  <c r="H14" i="28"/>
  <c r="G14" i="28"/>
  <c r="F14" i="28"/>
  <c r="E14" i="28"/>
  <c r="D14" i="28"/>
  <c r="C14" i="28"/>
  <c r="J13" i="28"/>
  <c r="I13" i="28"/>
  <c r="H13" i="28"/>
  <c r="G13" i="28"/>
  <c r="F13" i="28"/>
  <c r="E13" i="28"/>
  <c r="D13" i="28"/>
  <c r="C13" i="28"/>
  <c r="J12" i="28"/>
  <c r="I12" i="28"/>
  <c r="H12" i="28"/>
  <c r="G12" i="28"/>
  <c r="F12" i="28"/>
  <c r="E12" i="28"/>
  <c r="D12" i="28"/>
  <c r="C12" i="28"/>
  <c r="J11" i="28"/>
  <c r="I11" i="28"/>
  <c r="H11" i="28"/>
  <c r="G11" i="28"/>
  <c r="F11" i="28"/>
  <c r="E11" i="28"/>
  <c r="D11" i="28"/>
  <c r="C11" i="28"/>
  <c r="J10" i="28"/>
  <c r="I10" i="28"/>
  <c r="H10" i="28"/>
  <c r="G10" i="28"/>
  <c r="F10" i="28"/>
  <c r="E10" i="28"/>
  <c r="D10" i="28"/>
  <c r="C10" i="28"/>
  <c r="J9" i="28"/>
  <c r="I9" i="28"/>
  <c r="H9" i="28"/>
  <c r="G9" i="28"/>
  <c r="F9" i="28"/>
  <c r="E9" i="28"/>
  <c r="D9" i="28"/>
  <c r="C9" i="28"/>
  <c r="J8" i="28"/>
  <c r="I8" i="28"/>
  <c r="H8" i="28"/>
  <c r="G8" i="28"/>
  <c r="F8" i="28"/>
  <c r="E8" i="28"/>
  <c r="D8" i="28"/>
  <c r="C8" i="28"/>
  <c r="J7" i="28"/>
  <c r="I7" i="28"/>
  <c r="H7" i="28"/>
  <c r="G7" i="28"/>
  <c r="F7" i="28"/>
  <c r="E7" i="28"/>
  <c r="D7" i="28"/>
  <c r="C7" i="28"/>
  <c r="J6" i="28"/>
  <c r="I6" i="28"/>
  <c r="H6" i="28"/>
  <c r="G6" i="28"/>
  <c r="F6" i="28"/>
  <c r="E6" i="28"/>
  <c r="D6" i="28"/>
  <c r="C6" i="28"/>
  <c r="J5" i="28"/>
  <c r="I5" i="28"/>
  <c r="H5" i="28"/>
  <c r="G5" i="28"/>
  <c r="F5" i="28"/>
  <c r="E5" i="28"/>
  <c r="D5" i="28"/>
  <c r="C5" i="28"/>
  <c r="J4" i="28"/>
  <c r="I4" i="28"/>
  <c r="H4" i="28"/>
  <c r="G4" i="28"/>
  <c r="F4" i="28"/>
  <c r="E4" i="28"/>
  <c r="D4" i="28"/>
  <c r="C4" i="28"/>
  <c r="J3" i="28"/>
  <c r="I3" i="28"/>
  <c r="H3" i="28"/>
  <c r="G3" i="28"/>
  <c r="F3" i="28"/>
  <c r="E3" i="28"/>
  <c r="D3" i="28"/>
  <c r="C3" i="28"/>
  <c r="J64" i="22"/>
  <c r="I64" i="22"/>
  <c r="H64" i="22"/>
  <c r="G64" i="22"/>
  <c r="E64" i="22"/>
  <c r="D64" i="22"/>
  <c r="C64" i="22"/>
  <c r="J63" i="22"/>
  <c r="I63" i="22"/>
  <c r="H63" i="22"/>
  <c r="G63" i="22"/>
  <c r="E63" i="22"/>
  <c r="D63" i="22"/>
  <c r="C63" i="22"/>
  <c r="J62" i="22"/>
  <c r="I62" i="22"/>
  <c r="H62" i="22"/>
  <c r="G62" i="22"/>
  <c r="E62" i="22"/>
  <c r="D62" i="22"/>
  <c r="C62" i="22"/>
  <c r="J61" i="22"/>
  <c r="I61" i="22"/>
  <c r="H61" i="22"/>
  <c r="G61" i="22"/>
  <c r="E61" i="22"/>
  <c r="D61" i="22"/>
  <c r="C61" i="22"/>
  <c r="J60" i="22"/>
  <c r="I60" i="22"/>
  <c r="H60" i="22"/>
  <c r="G60" i="22"/>
  <c r="E60" i="22"/>
  <c r="D60" i="22"/>
  <c r="C60" i="22"/>
  <c r="J59" i="22"/>
  <c r="I59" i="22"/>
  <c r="H59" i="22"/>
  <c r="G59" i="22"/>
  <c r="E59" i="22"/>
  <c r="D59" i="22"/>
  <c r="C59" i="22"/>
  <c r="J58" i="22"/>
  <c r="I58" i="22"/>
  <c r="H58" i="22"/>
  <c r="G58" i="22"/>
  <c r="E58" i="22"/>
  <c r="D58" i="22"/>
  <c r="C58" i="22"/>
  <c r="J57" i="22"/>
  <c r="I57" i="22"/>
  <c r="H57" i="22"/>
  <c r="G57" i="22"/>
  <c r="E57" i="22"/>
  <c r="D57" i="22"/>
  <c r="C57" i="22"/>
  <c r="J56" i="22"/>
  <c r="I56" i="22"/>
  <c r="H56" i="22"/>
  <c r="G56" i="22"/>
  <c r="E56" i="22"/>
  <c r="D56" i="22"/>
  <c r="C56" i="22"/>
  <c r="J55" i="22"/>
  <c r="I55" i="22"/>
  <c r="H55" i="22"/>
  <c r="G55" i="22"/>
  <c r="E55" i="22"/>
  <c r="D55" i="22"/>
  <c r="C55" i="22"/>
  <c r="J54" i="22"/>
  <c r="I54" i="22"/>
  <c r="H54" i="22"/>
  <c r="G54" i="22"/>
  <c r="E54" i="22"/>
  <c r="D54" i="22"/>
  <c r="C54" i="22"/>
  <c r="J53" i="22"/>
  <c r="I53" i="22"/>
  <c r="H53" i="22"/>
  <c r="G53" i="22"/>
  <c r="E53" i="22"/>
  <c r="D53" i="22"/>
  <c r="C53" i="22"/>
  <c r="J52" i="22"/>
  <c r="I52" i="22"/>
  <c r="H52" i="22"/>
  <c r="G52" i="22"/>
  <c r="E52" i="22"/>
  <c r="D52" i="22"/>
  <c r="C52" i="22"/>
  <c r="J51" i="22"/>
  <c r="I51" i="22"/>
  <c r="H51" i="22"/>
  <c r="G51" i="22"/>
  <c r="E51" i="22"/>
  <c r="D51" i="22"/>
  <c r="C51" i="22"/>
  <c r="J50" i="22"/>
  <c r="I50" i="22"/>
  <c r="H50" i="22"/>
  <c r="G50" i="22"/>
  <c r="E50" i="22"/>
  <c r="D50" i="22"/>
  <c r="C50" i="22"/>
  <c r="J49" i="22"/>
  <c r="I49" i="22"/>
  <c r="H49" i="22"/>
  <c r="G49" i="22"/>
  <c r="E49" i="22"/>
  <c r="D49" i="22"/>
  <c r="C49" i="22"/>
  <c r="J48" i="22"/>
  <c r="I48" i="22"/>
  <c r="H48" i="22"/>
  <c r="G48" i="22"/>
  <c r="E48" i="22"/>
  <c r="D48" i="22"/>
  <c r="C48" i="22"/>
  <c r="J47" i="22"/>
  <c r="I47" i="22"/>
  <c r="H47" i="22"/>
  <c r="G47" i="22"/>
  <c r="E47" i="22"/>
  <c r="D47" i="22"/>
  <c r="C47" i="22"/>
  <c r="J46" i="22"/>
  <c r="I46" i="22"/>
  <c r="H46" i="22"/>
  <c r="G46" i="22"/>
  <c r="E46" i="22"/>
  <c r="D46" i="22"/>
  <c r="C46" i="22"/>
  <c r="J45" i="22"/>
  <c r="I45" i="22"/>
  <c r="H45" i="22"/>
  <c r="G45" i="22"/>
  <c r="E45" i="22"/>
  <c r="D45" i="22"/>
  <c r="C45" i="22"/>
  <c r="J44" i="22"/>
  <c r="I44" i="22"/>
  <c r="H44" i="22"/>
  <c r="G44" i="22"/>
  <c r="E44" i="22"/>
  <c r="D44" i="22"/>
  <c r="C44" i="22"/>
  <c r="J43" i="22"/>
  <c r="I43" i="22"/>
  <c r="H43" i="22"/>
  <c r="G43" i="22"/>
  <c r="E43" i="22"/>
  <c r="D43" i="22"/>
  <c r="C43" i="22"/>
  <c r="J42" i="22"/>
  <c r="I42" i="22"/>
  <c r="H42" i="22"/>
  <c r="G42" i="22"/>
  <c r="E42" i="22"/>
  <c r="D42" i="22"/>
  <c r="C42" i="22"/>
  <c r="J41" i="22"/>
  <c r="I41" i="22"/>
  <c r="H41" i="22"/>
  <c r="G41" i="22"/>
  <c r="E41" i="22"/>
  <c r="D41" i="22"/>
  <c r="C41" i="22"/>
  <c r="J40" i="22"/>
  <c r="I40" i="22"/>
  <c r="H40" i="22"/>
  <c r="G40" i="22"/>
  <c r="E40" i="22"/>
  <c r="D40" i="22"/>
  <c r="C40" i="22"/>
  <c r="J39" i="22"/>
  <c r="I39" i="22"/>
  <c r="H39" i="22"/>
  <c r="G39" i="22"/>
  <c r="E39" i="22"/>
  <c r="D39" i="22"/>
  <c r="C39" i="22"/>
  <c r="J38" i="22"/>
  <c r="I38" i="22"/>
  <c r="H38" i="22"/>
  <c r="G38" i="22"/>
  <c r="E38" i="22"/>
  <c r="D38" i="22"/>
  <c r="C38" i="22"/>
  <c r="J37" i="22"/>
  <c r="I37" i="22"/>
  <c r="H37" i="22"/>
  <c r="G37" i="22"/>
  <c r="E37" i="22"/>
  <c r="D37" i="22"/>
  <c r="C37" i="22"/>
  <c r="J36" i="22"/>
  <c r="I36" i="22"/>
  <c r="H36" i="22"/>
  <c r="G36" i="22"/>
  <c r="E36" i="22"/>
  <c r="D36" i="22"/>
  <c r="C36" i="22"/>
  <c r="J35" i="22"/>
  <c r="I35" i="22"/>
  <c r="H35" i="22"/>
  <c r="G35" i="22"/>
  <c r="E35" i="22"/>
  <c r="D35" i="22"/>
  <c r="C35" i="22"/>
  <c r="J34" i="22"/>
  <c r="I34" i="22"/>
  <c r="H34" i="22"/>
  <c r="G34" i="22"/>
  <c r="E34" i="22"/>
  <c r="D34" i="22"/>
  <c r="C34" i="22"/>
  <c r="J33" i="22"/>
  <c r="I33" i="22"/>
  <c r="H33" i="22"/>
  <c r="G33" i="22"/>
  <c r="E33" i="22"/>
  <c r="C33" i="22"/>
  <c r="J32" i="22"/>
  <c r="I32" i="22"/>
  <c r="H32" i="22"/>
  <c r="G32" i="22"/>
  <c r="E32" i="22"/>
  <c r="D32" i="22"/>
  <c r="C32" i="22"/>
  <c r="J31" i="22"/>
  <c r="I31" i="22"/>
  <c r="H31" i="22"/>
  <c r="G31" i="22"/>
  <c r="E31" i="22"/>
  <c r="D31" i="22"/>
  <c r="C31" i="22"/>
  <c r="J30" i="22"/>
  <c r="I30" i="22"/>
  <c r="H30" i="22"/>
  <c r="G30" i="22"/>
  <c r="E30" i="22"/>
  <c r="D30" i="22"/>
  <c r="C30" i="22"/>
  <c r="J29" i="22"/>
  <c r="I29" i="22"/>
  <c r="H29" i="22"/>
  <c r="G29" i="22"/>
  <c r="E29" i="22"/>
  <c r="D29" i="22"/>
  <c r="C29" i="22"/>
  <c r="J28" i="22"/>
  <c r="I28" i="22"/>
  <c r="H28" i="22"/>
  <c r="G28" i="22"/>
  <c r="E28" i="22"/>
  <c r="D28" i="22"/>
  <c r="C28" i="22"/>
  <c r="J27" i="22"/>
  <c r="I27" i="22"/>
  <c r="H27" i="22"/>
  <c r="G27" i="22"/>
  <c r="E27" i="22"/>
  <c r="D27" i="22"/>
  <c r="C27" i="22"/>
  <c r="J26" i="22"/>
  <c r="I26" i="22"/>
  <c r="H26" i="22"/>
  <c r="G26" i="22"/>
  <c r="E26" i="22"/>
  <c r="D26" i="22"/>
  <c r="C26" i="22"/>
  <c r="J25" i="22"/>
  <c r="I25" i="22"/>
  <c r="H25" i="22"/>
  <c r="G25" i="22"/>
  <c r="E25" i="22"/>
  <c r="D25" i="22"/>
  <c r="C25" i="22"/>
  <c r="J24" i="22"/>
  <c r="I24" i="22"/>
  <c r="H24" i="22"/>
  <c r="G24" i="22"/>
  <c r="E24" i="22"/>
  <c r="D24" i="22"/>
  <c r="C24" i="22"/>
  <c r="J23" i="22"/>
  <c r="I23" i="22"/>
  <c r="H23" i="22"/>
  <c r="G23" i="22"/>
  <c r="E23" i="22"/>
  <c r="D23" i="22"/>
  <c r="C23" i="22"/>
  <c r="J22" i="22"/>
  <c r="I22" i="22"/>
  <c r="H22" i="22"/>
  <c r="G22" i="22"/>
  <c r="E22" i="22"/>
  <c r="D22" i="22"/>
  <c r="C22" i="22"/>
  <c r="J21" i="22"/>
  <c r="I21" i="22"/>
  <c r="H21" i="22"/>
  <c r="G21" i="22"/>
  <c r="E21" i="22"/>
  <c r="D21" i="22"/>
  <c r="C21" i="22"/>
  <c r="J20" i="22"/>
  <c r="I20" i="22"/>
  <c r="H20" i="22"/>
  <c r="G20" i="22"/>
  <c r="E20" i="22"/>
  <c r="D20" i="22"/>
  <c r="J19" i="22"/>
  <c r="I19" i="22"/>
  <c r="H19" i="22"/>
  <c r="G19" i="22"/>
  <c r="E19" i="22"/>
  <c r="D19" i="22"/>
  <c r="J18" i="22"/>
  <c r="I18" i="22"/>
  <c r="H18" i="22"/>
  <c r="G18" i="22"/>
  <c r="E18" i="22"/>
  <c r="D18" i="22"/>
  <c r="J17" i="22"/>
  <c r="I17" i="22"/>
  <c r="H17" i="22"/>
  <c r="G17" i="22"/>
  <c r="E17" i="22"/>
  <c r="D17" i="22"/>
  <c r="J16" i="22"/>
  <c r="I16" i="22"/>
  <c r="H16" i="22"/>
  <c r="G16" i="22"/>
  <c r="E16" i="22"/>
  <c r="D16" i="22"/>
  <c r="C16" i="22"/>
  <c r="J15" i="22"/>
  <c r="I15" i="22"/>
  <c r="H15" i="22"/>
  <c r="G15" i="22"/>
  <c r="E15" i="22"/>
  <c r="D15" i="22"/>
  <c r="C15" i="22"/>
  <c r="J14" i="22"/>
  <c r="I14" i="22"/>
  <c r="H14" i="22"/>
  <c r="G14" i="22"/>
  <c r="E14" i="22"/>
  <c r="D14" i="22"/>
  <c r="C14" i="22"/>
  <c r="J13" i="22"/>
  <c r="I13" i="22"/>
  <c r="H13" i="22"/>
  <c r="G13" i="22"/>
  <c r="E13" i="22"/>
  <c r="D13" i="22"/>
  <c r="C13" i="22"/>
  <c r="J12" i="22"/>
  <c r="I12" i="22"/>
  <c r="H12" i="22"/>
  <c r="G12" i="22"/>
  <c r="E12" i="22"/>
  <c r="D12" i="22"/>
  <c r="C12" i="22"/>
  <c r="J11" i="22"/>
  <c r="I11" i="22"/>
  <c r="H11" i="22"/>
  <c r="G11" i="22"/>
  <c r="E11" i="22"/>
  <c r="D11" i="22"/>
  <c r="C11" i="22"/>
  <c r="J10" i="22"/>
  <c r="I10" i="22"/>
  <c r="H10" i="22"/>
  <c r="G10" i="22"/>
  <c r="E10" i="22"/>
  <c r="D10" i="22"/>
  <c r="C10" i="22"/>
  <c r="J9" i="22"/>
  <c r="I9" i="22"/>
  <c r="H9" i="22"/>
  <c r="G9" i="22"/>
  <c r="E9" i="22"/>
  <c r="D9" i="22"/>
  <c r="C9" i="22"/>
  <c r="J8" i="22"/>
  <c r="I8" i="22"/>
  <c r="H8" i="22"/>
  <c r="G8" i="22"/>
  <c r="E8" i="22"/>
  <c r="D8" i="22"/>
  <c r="C8" i="22"/>
  <c r="J7" i="22"/>
  <c r="I7" i="22"/>
  <c r="H7" i="22"/>
  <c r="G7" i="22"/>
  <c r="E7" i="22"/>
  <c r="D7" i="22"/>
  <c r="C7" i="22"/>
  <c r="J6" i="22"/>
  <c r="I6" i="22"/>
  <c r="H6" i="22"/>
  <c r="G6" i="22"/>
  <c r="E6" i="22"/>
  <c r="D6" i="22"/>
  <c r="C6" i="22"/>
  <c r="J5" i="22"/>
  <c r="I5" i="22"/>
  <c r="H5" i="22"/>
  <c r="G5" i="22"/>
  <c r="E5" i="22"/>
  <c r="D5" i="22"/>
  <c r="C5" i="22"/>
  <c r="J4" i="22"/>
  <c r="I4" i="22"/>
  <c r="H4" i="22"/>
  <c r="G4" i="22"/>
  <c r="F4" i="22"/>
  <c r="E4" i="22"/>
  <c r="D4" i="22"/>
  <c r="C4" i="22"/>
  <c r="J3" i="22"/>
  <c r="I3" i="22"/>
  <c r="H3" i="22"/>
  <c r="G3" i="22"/>
  <c r="F3" i="22"/>
  <c r="E3" i="22"/>
  <c r="D3" i="22"/>
  <c r="C3" i="22"/>
  <c r="J64" i="20"/>
  <c r="I64" i="20"/>
  <c r="H64" i="20"/>
  <c r="J63" i="20"/>
  <c r="I63" i="20"/>
  <c r="H63" i="20"/>
  <c r="J62" i="20"/>
  <c r="I62" i="20"/>
  <c r="H62" i="20"/>
  <c r="J61" i="20"/>
  <c r="I61" i="20"/>
  <c r="H61" i="20"/>
  <c r="J60" i="20"/>
  <c r="I60" i="20"/>
  <c r="H60" i="20"/>
  <c r="J59" i="20"/>
  <c r="I59" i="20"/>
  <c r="H59" i="20"/>
  <c r="J58" i="20"/>
  <c r="I58" i="20"/>
  <c r="H58" i="20"/>
  <c r="J57" i="20"/>
  <c r="I57" i="20"/>
  <c r="H57" i="20"/>
  <c r="J56" i="20"/>
  <c r="I56" i="20"/>
  <c r="H56" i="20"/>
  <c r="J55" i="20"/>
  <c r="I55" i="20"/>
  <c r="H55" i="20"/>
  <c r="J54" i="20"/>
  <c r="I54" i="20"/>
  <c r="H54" i="20"/>
  <c r="J53" i="20"/>
  <c r="I53" i="20"/>
  <c r="H53" i="20"/>
  <c r="J52" i="20"/>
  <c r="I52" i="20"/>
  <c r="H52" i="20"/>
  <c r="G52" i="20"/>
  <c r="J51" i="20"/>
  <c r="I51" i="20"/>
  <c r="H51" i="20"/>
  <c r="G51" i="20"/>
  <c r="J50" i="20"/>
  <c r="I50" i="20"/>
  <c r="H50" i="20"/>
  <c r="G50" i="20"/>
  <c r="J49" i="20"/>
  <c r="I49" i="20"/>
  <c r="H49" i="20"/>
  <c r="G49" i="20"/>
  <c r="J48" i="20"/>
  <c r="I48" i="20"/>
  <c r="H48" i="20"/>
  <c r="G48" i="20"/>
  <c r="J47" i="20"/>
  <c r="I47" i="20"/>
  <c r="H47" i="20"/>
  <c r="G47" i="20"/>
  <c r="J46" i="20"/>
  <c r="I46" i="20"/>
  <c r="H46" i="20"/>
  <c r="G46" i="20"/>
  <c r="J45" i="20"/>
  <c r="I45" i="20"/>
  <c r="H45" i="20"/>
  <c r="G45" i="20"/>
  <c r="J44" i="20"/>
  <c r="I44" i="20"/>
  <c r="H44" i="20"/>
  <c r="G44" i="20"/>
  <c r="J43" i="20"/>
  <c r="I43" i="20"/>
  <c r="H43" i="20"/>
  <c r="G43" i="20"/>
  <c r="J42" i="20"/>
  <c r="I42" i="20"/>
  <c r="H42" i="20"/>
  <c r="G42" i="20"/>
  <c r="J41" i="20"/>
  <c r="I41" i="20"/>
  <c r="H41" i="20"/>
  <c r="G41" i="20"/>
  <c r="J40" i="20"/>
  <c r="I40" i="20"/>
  <c r="H40" i="20"/>
  <c r="G40" i="20"/>
  <c r="J39" i="20"/>
  <c r="I39" i="20"/>
  <c r="H39" i="20"/>
  <c r="G39" i="20"/>
  <c r="J38" i="20"/>
  <c r="I38" i="20"/>
  <c r="H38" i="20"/>
  <c r="G38" i="20"/>
  <c r="J37" i="20"/>
  <c r="I37" i="20"/>
  <c r="H37" i="20"/>
  <c r="G37" i="20"/>
  <c r="J36" i="20"/>
  <c r="I36" i="20"/>
  <c r="H36" i="20"/>
  <c r="G36" i="20"/>
  <c r="J35" i="20"/>
  <c r="I35" i="20"/>
  <c r="H35" i="20"/>
  <c r="G35" i="20"/>
  <c r="J34" i="20"/>
  <c r="I34" i="20"/>
  <c r="H34" i="20"/>
  <c r="G34" i="20"/>
  <c r="J33" i="20"/>
  <c r="I33" i="20"/>
  <c r="H33" i="20"/>
  <c r="G33" i="20"/>
  <c r="J32" i="20"/>
  <c r="I32" i="20"/>
  <c r="H32" i="20"/>
  <c r="G32" i="20"/>
  <c r="J31" i="20"/>
  <c r="I31" i="20"/>
  <c r="H31" i="20"/>
  <c r="G31" i="20"/>
  <c r="J30" i="20"/>
  <c r="I30" i="20"/>
  <c r="H30" i="20"/>
  <c r="G30" i="20"/>
  <c r="J29" i="20"/>
  <c r="I29" i="20"/>
  <c r="H29" i="20"/>
  <c r="G29" i="20"/>
  <c r="J28" i="20"/>
  <c r="I28" i="20"/>
  <c r="H28" i="20"/>
  <c r="G28" i="20"/>
  <c r="J27" i="20"/>
  <c r="I27" i="20"/>
  <c r="H27" i="20"/>
  <c r="G27" i="20"/>
  <c r="J26" i="20"/>
  <c r="I26" i="20"/>
  <c r="H26" i="20"/>
  <c r="G26" i="20"/>
  <c r="J25" i="20"/>
  <c r="I25" i="20"/>
  <c r="H25" i="20"/>
  <c r="G25" i="20"/>
  <c r="J24" i="20"/>
  <c r="I24" i="20"/>
  <c r="H24" i="20"/>
  <c r="G24" i="20"/>
  <c r="J23" i="20"/>
  <c r="I23" i="20"/>
  <c r="H23" i="20"/>
  <c r="G23" i="20"/>
  <c r="J22" i="20"/>
  <c r="I22" i="20"/>
  <c r="H22" i="20"/>
  <c r="G22" i="20"/>
  <c r="J21" i="20"/>
  <c r="I21" i="20"/>
  <c r="H21" i="20"/>
  <c r="G21" i="20"/>
  <c r="J20" i="20"/>
  <c r="I20" i="20"/>
  <c r="H20" i="20"/>
  <c r="G20" i="20"/>
  <c r="J19" i="20"/>
  <c r="I19" i="20"/>
  <c r="H19" i="20"/>
  <c r="G19" i="20"/>
  <c r="J18" i="20"/>
  <c r="I18" i="20"/>
  <c r="H18" i="20"/>
  <c r="G18" i="20"/>
  <c r="J17" i="20"/>
  <c r="I17" i="20"/>
  <c r="H17" i="20"/>
  <c r="G17" i="20"/>
  <c r="J16" i="20"/>
  <c r="I16" i="20"/>
  <c r="H16" i="20"/>
  <c r="G16" i="20"/>
  <c r="J15" i="20"/>
  <c r="I15" i="20"/>
  <c r="H15" i="20"/>
  <c r="G15" i="20"/>
  <c r="J14" i="20"/>
  <c r="I14" i="20"/>
  <c r="H14" i="20"/>
  <c r="G14" i="20"/>
  <c r="J13" i="20"/>
  <c r="I13" i="20"/>
  <c r="H13" i="20"/>
  <c r="G13" i="20"/>
  <c r="J12" i="20"/>
  <c r="I12" i="20"/>
  <c r="H12" i="20"/>
  <c r="G12" i="20"/>
  <c r="J11" i="20"/>
  <c r="I11" i="20"/>
  <c r="H11" i="20"/>
  <c r="G11" i="20"/>
  <c r="J10" i="20"/>
  <c r="I10" i="20"/>
  <c r="H10" i="20"/>
  <c r="G10" i="20"/>
  <c r="J9" i="20"/>
  <c r="I9" i="20"/>
  <c r="H9" i="20"/>
  <c r="G9" i="20"/>
  <c r="J8" i="20"/>
  <c r="I8" i="20"/>
  <c r="H8" i="20"/>
  <c r="G8" i="20"/>
  <c r="J7" i="20"/>
  <c r="I7" i="20"/>
  <c r="H7" i="20"/>
  <c r="G7" i="20"/>
  <c r="J6" i="20"/>
  <c r="I6" i="20"/>
  <c r="H6" i="20"/>
  <c r="G6" i="20"/>
  <c r="J5" i="20"/>
  <c r="I5" i="20"/>
  <c r="H5" i="20"/>
  <c r="G5" i="20"/>
  <c r="J4" i="20"/>
  <c r="I4" i="20"/>
  <c r="H4" i="20"/>
  <c r="G4" i="20"/>
  <c r="J3" i="20"/>
  <c r="I3" i="20"/>
  <c r="H3" i="20"/>
  <c r="G3" i="20"/>
  <c r="J79" i="27"/>
  <c r="I79" i="27"/>
  <c r="H79" i="27"/>
  <c r="G79" i="27"/>
  <c r="F79" i="27"/>
  <c r="E79" i="27"/>
  <c r="J79" i="21"/>
  <c r="I79" i="21"/>
  <c r="H79" i="21"/>
  <c r="G79" i="21"/>
  <c r="F79" i="21"/>
  <c r="E79" i="21"/>
  <c r="A9" i="19"/>
  <c r="A11" i="19"/>
  <c r="A13" i="19"/>
  <c r="A17" i="19"/>
  <c r="A19" i="19"/>
  <c r="A21" i="19"/>
  <c r="A23" i="19"/>
  <c r="A25" i="19"/>
  <c r="A27" i="19"/>
  <c r="A31" i="19"/>
  <c r="A33" i="19"/>
  <c r="A35" i="19"/>
  <c r="A37" i="19"/>
  <c r="A39" i="19"/>
  <c r="A41" i="19"/>
  <c r="A43" i="19"/>
  <c r="A47" i="19"/>
  <c r="A49" i="19"/>
  <c r="A51" i="19"/>
  <c r="A57" i="19"/>
  <c r="A59" i="19"/>
  <c r="A61" i="19"/>
  <c r="A63" i="19"/>
  <c r="J79" i="19"/>
  <c r="I79" i="19"/>
  <c r="H79" i="19"/>
  <c r="G79" i="19"/>
  <c r="F79" i="19"/>
  <c r="E79" i="19"/>
  <c r="C20" i="22"/>
  <c r="C19" i="22"/>
  <c r="C18" i="22"/>
  <c r="C17" i="22"/>
  <c r="B3" i="20"/>
  <c r="B5" i="20"/>
  <c r="B7" i="20"/>
  <c r="A5" i="20"/>
  <c r="A3" i="20"/>
  <c r="A1" i="20"/>
  <c r="AG38" i="27"/>
  <c r="AH38" i="27"/>
  <c r="AI38" i="27"/>
  <c r="AJ38" i="27"/>
  <c r="AG37" i="27"/>
  <c r="AH37" i="27"/>
  <c r="AJ37" i="27"/>
  <c r="AK37" i="27"/>
  <c r="AG60" i="27"/>
  <c r="AI60" i="27"/>
  <c r="AJ60" i="27"/>
  <c r="AK60" i="27"/>
  <c r="AG51" i="27"/>
  <c r="AH51" i="27"/>
  <c r="AI51" i="27"/>
  <c r="AJ51" i="27"/>
  <c r="AG49" i="27"/>
  <c r="AH49" i="27"/>
  <c r="AJ49" i="27"/>
  <c r="AK49" i="27"/>
  <c r="AH3" i="27"/>
  <c r="AI3" i="27"/>
  <c r="AJ3" i="27"/>
  <c r="AK3" i="27"/>
  <c r="AG4" i="27"/>
  <c r="AH4" i="27"/>
  <c r="AJ4" i="27"/>
  <c r="AK4" i="27"/>
  <c r="AG5" i="27"/>
  <c r="AH5" i="27"/>
  <c r="AI5" i="27"/>
  <c r="AK5" i="27"/>
  <c r="AG6" i="27"/>
  <c r="AH6" i="27"/>
  <c r="AJ6" i="27"/>
  <c r="AK6" i="27"/>
  <c r="AH7" i="27"/>
  <c r="AI7" i="27"/>
  <c r="AJ7" i="27"/>
  <c r="AK7" i="27"/>
  <c r="AG8" i="27"/>
  <c r="AH8" i="27"/>
  <c r="AJ8" i="27"/>
  <c r="AK8" i="27"/>
  <c r="AG9" i="27"/>
  <c r="AH9" i="27"/>
  <c r="AI9" i="27"/>
  <c r="AJ9" i="27"/>
  <c r="AK9" i="27"/>
  <c r="AG10" i="27"/>
  <c r="AH10" i="27"/>
  <c r="AI10" i="27"/>
  <c r="AJ10" i="27"/>
  <c r="AG11" i="27"/>
  <c r="AH11" i="27"/>
  <c r="AI11" i="27"/>
  <c r="AJ11" i="27"/>
  <c r="AK11" i="27"/>
  <c r="AG12" i="27"/>
  <c r="AH12" i="27"/>
  <c r="AJ12" i="27"/>
  <c r="AK12" i="27"/>
  <c r="AG13" i="27"/>
  <c r="AH13" i="27"/>
  <c r="AI13" i="27"/>
  <c r="AJ13" i="27"/>
  <c r="AK13" i="27"/>
  <c r="AG14" i="27"/>
  <c r="AH14" i="27"/>
  <c r="AJ14" i="27"/>
  <c r="AK14" i="27"/>
  <c r="AG15" i="27"/>
  <c r="AH15" i="27"/>
  <c r="AJ15" i="27"/>
  <c r="AK15" i="27"/>
  <c r="AG16" i="27"/>
  <c r="AH16" i="27"/>
  <c r="AI16" i="27"/>
  <c r="AJ16" i="27"/>
  <c r="AG17" i="27"/>
  <c r="AI17" i="27"/>
  <c r="AJ17" i="27"/>
  <c r="AK17" i="27"/>
  <c r="AG18" i="27"/>
  <c r="AH18" i="27"/>
  <c r="AI18" i="27"/>
  <c r="AJ18" i="27"/>
  <c r="AH19" i="27"/>
  <c r="AI19" i="27"/>
  <c r="AJ19" i="27"/>
  <c r="AK19" i="27"/>
  <c r="AG20" i="27"/>
  <c r="AI20" i="27"/>
  <c r="AJ20" i="27"/>
  <c r="AK20" i="27"/>
  <c r="AG21" i="27"/>
  <c r="AH21" i="27"/>
  <c r="AI21" i="27"/>
  <c r="AK21" i="27"/>
  <c r="AG22" i="27"/>
  <c r="AH22" i="27"/>
  <c r="AI22" i="27"/>
  <c r="AJ22" i="27"/>
  <c r="AG23" i="27"/>
  <c r="AH23" i="27"/>
  <c r="AI23" i="27"/>
  <c r="AJ23" i="27"/>
  <c r="AK23" i="27"/>
  <c r="AG24" i="27"/>
  <c r="AH24" i="27"/>
  <c r="AI24" i="27"/>
  <c r="AJ24" i="27"/>
  <c r="AG25" i="27"/>
  <c r="AH25" i="27"/>
  <c r="AI25" i="27"/>
  <c r="AJ25" i="27"/>
  <c r="AG26" i="27"/>
  <c r="AH26" i="27"/>
  <c r="AI26" i="27"/>
  <c r="AJ26" i="27"/>
  <c r="AG27" i="27"/>
  <c r="AH27" i="27"/>
  <c r="AI27" i="27"/>
  <c r="AJ27" i="27"/>
  <c r="AK27" i="27"/>
  <c r="AG28" i="27"/>
  <c r="AH28" i="27"/>
  <c r="AI28" i="27"/>
  <c r="AJ28" i="27"/>
  <c r="AG29" i="27"/>
  <c r="AI29" i="27"/>
  <c r="AJ29" i="27"/>
  <c r="AK29" i="27"/>
  <c r="AH30" i="27"/>
  <c r="AI30" i="27"/>
  <c r="AJ30" i="27"/>
  <c r="AK30" i="27"/>
  <c r="AG31" i="27"/>
  <c r="AH31" i="27"/>
  <c r="AJ31" i="27"/>
  <c r="AK31" i="27"/>
  <c r="AH32" i="27"/>
  <c r="AI32" i="27"/>
  <c r="AJ32" i="27"/>
  <c r="AK32" i="27"/>
  <c r="AG33" i="27"/>
  <c r="AH33" i="27"/>
  <c r="AI33" i="27"/>
  <c r="AJ33" i="27"/>
  <c r="AK33" i="27"/>
  <c r="AH34" i="27"/>
  <c r="AI34" i="27"/>
  <c r="AJ34" i="27"/>
  <c r="AK34" i="27"/>
  <c r="AG35" i="27"/>
  <c r="AH35" i="27"/>
  <c r="AI35" i="27"/>
  <c r="AK35" i="27"/>
  <c r="AH36" i="27"/>
  <c r="AI36" i="27"/>
  <c r="AJ36" i="27"/>
  <c r="AK36" i="27"/>
  <c r="AH39" i="27"/>
  <c r="AI39" i="27"/>
  <c r="AJ39" i="27"/>
  <c r="AK39" i="27"/>
  <c r="AH40" i="27"/>
  <c r="AI40" i="27"/>
  <c r="AJ40" i="27"/>
  <c r="AK40" i="27"/>
  <c r="AG41" i="27"/>
  <c r="AH41" i="27"/>
  <c r="AI41" i="27"/>
  <c r="AJ41" i="27"/>
  <c r="AK41" i="27"/>
  <c r="AH42" i="27"/>
  <c r="AI42" i="27"/>
  <c r="AJ42" i="27"/>
  <c r="AK42" i="27"/>
  <c r="AG43" i="27"/>
  <c r="AH43" i="27"/>
  <c r="AJ43" i="27"/>
  <c r="AK43" i="27"/>
  <c r="AG44" i="27"/>
  <c r="AI44" i="27"/>
  <c r="AJ44" i="27"/>
  <c r="AK44" i="27"/>
  <c r="AH45" i="27"/>
  <c r="AI45" i="27"/>
  <c r="AJ45" i="27"/>
  <c r="AK45" i="27"/>
  <c r="AG46" i="27"/>
  <c r="AI46" i="27"/>
  <c r="AJ46" i="27"/>
  <c r="AK46" i="27"/>
  <c r="AG47" i="27"/>
  <c r="AH47" i="27"/>
  <c r="AI47" i="27"/>
  <c r="AJ47" i="27"/>
  <c r="AK47" i="27"/>
  <c r="AG48" i="27"/>
  <c r="AI48" i="27"/>
  <c r="AJ48" i="27"/>
  <c r="AK48" i="27"/>
  <c r="AG50" i="27"/>
  <c r="AH50" i="27"/>
  <c r="AI50" i="27"/>
  <c r="AK50" i="27"/>
  <c r="AG52" i="27"/>
  <c r="AI52" i="27"/>
  <c r="AJ52" i="27"/>
  <c r="AK52" i="27"/>
  <c r="AG53" i="27"/>
  <c r="AI53" i="27"/>
  <c r="AJ53" i="27"/>
  <c r="AK53" i="27"/>
  <c r="AG54" i="27"/>
  <c r="AI54" i="27"/>
  <c r="AJ54" i="27"/>
  <c r="AK54" i="27"/>
  <c r="AG55" i="27"/>
  <c r="AH55" i="27"/>
  <c r="AI55" i="27"/>
  <c r="AJ55" i="27"/>
  <c r="AK55" i="27"/>
  <c r="AG56" i="27"/>
  <c r="AI56" i="27"/>
  <c r="AJ56" i="27"/>
  <c r="AK56" i="27"/>
  <c r="AG57" i="27"/>
  <c r="AH57" i="27"/>
  <c r="AI57" i="27"/>
  <c r="AJ57" i="27"/>
  <c r="AK57" i="27"/>
  <c r="AG58" i="27"/>
  <c r="AH58" i="27"/>
  <c r="AI58" i="27"/>
  <c r="AJ58" i="27"/>
  <c r="AK58" i="27"/>
  <c r="AH59" i="27"/>
  <c r="AI59" i="27"/>
  <c r="AJ59" i="27"/>
  <c r="AK59" i="27"/>
  <c r="AG61" i="27"/>
  <c r="AH61" i="27"/>
  <c r="AJ61" i="27"/>
  <c r="AK61" i="27"/>
  <c r="AG62" i="27"/>
  <c r="AH62" i="27"/>
  <c r="AJ62" i="27"/>
  <c r="AK62" i="27"/>
  <c r="AG63" i="27"/>
  <c r="AH63" i="27"/>
  <c r="AI63" i="27"/>
  <c r="AJ63" i="27"/>
  <c r="AG64" i="27"/>
  <c r="AH64" i="27"/>
  <c r="AJ64" i="27"/>
  <c r="AK64" i="27"/>
  <c r="J72" i="19"/>
  <c r="H72" i="19"/>
  <c r="G72" i="19"/>
  <c r="F72" i="19"/>
  <c r="F87" i="19"/>
  <c r="J89" i="19"/>
  <c r="J89" i="21"/>
  <c r="J89" i="27"/>
  <c r="H89" i="19"/>
  <c r="H89" i="21"/>
  <c r="H89" i="27"/>
  <c r="G89" i="19"/>
  <c r="G89" i="21"/>
  <c r="G89" i="27"/>
  <c r="F89" i="19"/>
  <c r="F89" i="21"/>
  <c r="F89" i="27"/>
  <c r="E72" i="21"/>
  <c r="J72" i="27"/>
  <c r="J87" i="19"/>
  <c r="J72" i="21"/>
  <c r="J87" i="21"/>
  <c r="J87" i="27"/>
  <c r="I72" i="27"/>
  <c r="I72" i="21"/>
  <c r="H87" i="19"/>
  <c r="H72" i="21"/>
  <c r="H87" i="21"/>
  <c r="G72" i="27"/>
  <c r="G87" i="19"/>
  <c r="G72" i="21"/>
  <c r="G87" i="21"/>
  <c r="F72" i="27"/>
  <c r="F72" i="21"/>
  <c r="E72" i="27"/>
  <c r="J146" i="27"/>
  <c r="J143" i="27"/>
  <c r="J134" i="27"/>
  <c r="J127" i="27"/>
  <c r="J124" i="27"/>
  <c r="J122" i="27"/>
  <c r="J161" i="21"/>
  <c r="J156" i="21"/>
  <c r="J148" i="21"/>
  <c r="J146" i="21"/>
  <c r="J143" i="21"/>
  <c r="J141" i="21"/>
  <c r="J139" i="21"/>
  <c r="J137" i="21"/>
  <c r="J131" i="21"/>
  <c r="J127" i="21"/>
  <c r="J125" i="21"/>
  <c r="J123" i="21"/>
  <c r="J121" i="21"/>
  <c r="AK64" i="21"/>
  <c r="AJ64" i="21"/>
  <c r="AI64" i="21"/>
  <c r="AH64" i="21"/>
  <c r="AG64" i="21"/>
  <c r="D64" i="21"/>
  <c r="C64" i="21"/>
  <c r="AK63" i="21"/>
  <c r="AJ63" i="21"/>
  <c r="AI63" i="21"/>
  <c r="AH63" i="21"/>
  <c r="AG63" i="21"/>
  <c r="C63" i="21"/>
  <c r="AK62" i="21"/>
  <c r="AJ62" i="21"/>
  <c r="AI62" i="21"/>
  <c r="AH62" i="21"/>
  <c r="AG62" i="21"/>
  <c r="C62" i="21"/>
  <c r="AK61" i="21"/>
  <c r="AJ61" i="21"/>
  <c r="AI61" i="21"/>
  <c r="AH61" i="21"/>
  <c r="AG61" i="21"/>
  <c r="C61" i="21"/>
  <c r="AK60" i="21"/>
  <c r="AJ60" i="21"/>
  <c r="AH60" i="21"/>
  <c r="AG60" i="21"/>
  <c r="C60" i="21"/>
  <c r="AK59" i="21"/>
  <c r="AJ59" i="21"/>
  <c r="AI59" i="21"/>
  <c r="AG59" i="21"/>
  <c r="C59" i="21"/>
  <c r="AK58" i="21"/>
  <c r="AJ58" i="21"/>
  <c r="AI58" i="21"/>
  <c r="AG58" i="21"/>
  <c r="C58" i="21"/>
  <c r="AK57" i="21"/>
  <c r="AJ57" i="21"/>
  <c r="AI57" i="21"/>
  <c r="AH57" i="21"/>
  <c r="AG57" i="21"/>
  <c r="C57" i="21"/>
  <c r="AK56" i="21"/>
  <c r="AJ56" i="21"/>
  <c r="AI56" i="21"/>
  <c r="AG56" i="21"/>
  <c r="C56" i="21"/>
  <c r="AK55" i="21"/>
  <c r="AJ55" i="21"/>
  <c r="AI55" i="21"/>
  <c r="AG55" i="21"/>
  <c r="C55" i="21"/>
  <c r="AK54" i="21"/>
  <c r="AJ54" i="21"/>
  <c r="AI54" i="21"/>
  <c r="AG54" i="21"/>
  <c r="C54" i="21"/>
  <c r="AJ53" i="21"/>
  <c r="AI53" i="21"/>
  <c r="AH53" i="21"/>
  <c r="AG53" i="21"/>
  <c r="C53" i="21"/>
  <c r="AJ52" i="21"/>
  <c r="AI52" i="21"/>
  <c r="AH52" i="21"/>
  <c r="AG52" i="21"/>
  <c r="C52" i="21"/>
  <c r="AK51" i="21"/>
  <c r="AJ51" i="21"/>
  <c r="AI51" i="21"/>
  <c r="AH51" i="21"/>
  <c r="C51" i="21"/>
  <c r="AK50" i="21"/>
  <c r="AJ50" i="21"/>
  <c r="AI50" i="21"/>
  <c r="AG50" i="21"/>
  <c r="C50" i="21"/>
  <c r="AK49" i="21"/>
  <c r="AJ49" i="21"/>
  <c r="AI49" i="21"/>
  <c r="AH49" i="21"/>
  <c r="AG49" i="21"/>
  <c r="C49" i="21"/>
  <c r="AK48" i="21"/>
  <c r="AJ48" i="21"/>
  <c r="AI48" i="21"/>
  <c r="AG48" i="21"/>
  <c r="C48" i="21"/>
  <c r="AJ47" i="21"/>
  <c r="AI47" i="21"/>
  <c r="AH47" i="21"/>
  <c r="AG47" i="21"/>
  <c r="C47" i="21"/>
  <c r="AK46" i="21"/>
  <c r="AJ46" i="21"/>
  <c r="AI46" i="21"/>
  <c r="AG46" i="21"/>
  <c r="C46" i="21"/>
  <c r="AJ45" i="21"/>
  <c r="AI45" i="21"/>
  <c r="AH45" i="21"/>
  <c r="AG45" i="21"/>
  <c r="C45" i="21"/>
  <c r="AK44" i="21"/>
  <c r="AI44" i="21"/>
  <c r="AH44" i="21"/>
  <c r="AG44" i="21"/>
  <c r="C44" i="21"/>
  <c r="AK43" i="21"/>
  <c r="AJ43" i="21"/>
  <c r="AI43" i="21"/>
  <c r="AH43" i="21"/>
  <c r="AG43" i="21"/>
  <c r="C43" i="21"/>
  <c r="AK42" i="21"/>
  <c r="AI42" i="21"/>
  <c r="AH42" i="21"/>
  <c r="AG42" i="21"/>
  <c r="C42" i="21"/>
  <c r="AK41" i="21"/>
  <c r="AI41" i="21"/>
  <c r="AH41" i="21"/>
  <c r="AG41" i="21"/>
  <c r="C41" i="21"/>
  <c r="AK40" i="21"/>
  <c r="AI40" i="21"/>
  <c r="AH40" i="21"/>
  <c r="AG40" i="21"/>
  <c r="C40" i="21"/>
  <c r="AK39" i="21"/>
  <c r="AJ39" i="21"/>
  <c r="AI39" i="21"/>
  <c r="AG39" i="21"/>
  <c r="C39" i="21"/>
  <c r="AK38" i="21"/>
  <c r="AJ38" i="21"/>
  <c r="AH38" i="21"/>
  <c r="AG38" i="21"/>
  <c r="C38" i="21"/>
  <c r="AK37" i="21"/>
  <c r="AJ37" i="21"/>
  <c r="AI37" i="21"/>
  <c r="AH37" i="21"/>
  <c r="C37" i="21"/>
  <c r="AK36" i="21"/>
  <c r="AI36" i="21"/>
  <c r="AH36" i="21"/>
  <c r="AG36" i="21"/>
  <c r="C36" i="21"/>
  <c r="AK35" i="21"/>
  <c r="AJ35" i="21"/>
  <c r="AI35" i="21"/>
  <c r="AG35" i="21"/>
  <c r="C35" i="21"/>
  <c r="AK34" i="21"/>
  <c r="AI34" i="21"/>
  <c r="AH34" i="21"/>
  <c r="AG34" i="21"/>
  <c r="C34" i="21"/>
  <c r="AK33" i="21"/>
  <c r="AJ33" i="21"/>
  <c r="AH33" i="21"/>
  <c r="AG33" i="21"/>
  <c r="C33" i="21"/>
  <c r="AK32" i="21"/>
  <c r="AJ32" i="21"/>
  <c r="AI32" i="21"/>
  <c r="AH32" i="21"/>
  <c r="C32" i="21"/>
  <c r="AJ31" i="21"/>
  <c r="AI31" i="21"/>
  <c r="AH31" i="21"/>
  <c r="AG31" i="21"/>
  <c r="C31" i="21"/>
  <c r="AJ30" i="21"/>
  <c r="AI30" i="21"/>
  <c r="AH30" i="21"/>
  <c r="AG30" i="21"/>
  <c r="C30" i="21"/>
  <c r="AK29" i="21"/>
  <c r="AJ29" i="21"/>
  <c r="AI29" i="21"/>
  <c r="AH29" i="21"/>
  <c r="AG29" i="21"/>
  <c r="C29" i="21"/>
  <c r="AJ28" i="21"/>
  <c r="AI28" i="21"/>
  <c r="AH28" i="21"/>
  <c r="AG28" i="21"/>
  <c r="C28" i="21"/>
  <c r="AJ27" i="21"/>
  <c r="AI27" i="21"/>
  <c r="AH27" i="21"/>
  <c r="AG27" i="21"/>
  <c r="C27" i="21"/>
  <c r="AK26" i="21"/>
  <c r="AI26" i="21"/>
  <c r="AH26" i="21"/>
  <c r="AG26" i="21"/>
  <c r="C26" i="21"/>
  <c r="AK25" i="21"/>
  <c r="AJ25" i="21"/>
  <c r="AI25" i="21"/>
  <c r="AH25" i="21"/>
  <c r="AG25" i="21"/>
  <c r="C25" i="21"/>
  <c r="AK24" i="21"/>
  <c r="AI24" i="21"/>
  <c r="AH24" i="21"/>
  <c r="AG24" i="21"/>
  <c r="C24" i="21"/>
  <c r="AK23" i="21"/>
  <c r="AJ23" i="21"/>
  <c r="AI23" i="21"/>
  <c r="AH23" i="21"/>
  <c r="C23" i="21"/>
  <c r="AK22" i="21"/>
  <c r="AI22" i="21"/>
  <c r="AH22" i="21"/>
  <c r="AG22" i="21"/>
  <c r="C22" i="21"/>
  <c r="AK21" i="21"/>
  <c r="AJ21" i="21"/>
  <c r="AI21" i="21"/>
  <c r="AG21" i="21"/>
  <c r="C21" i="21"/>
  <c r="AK20" i="21"/>
  <c r="AJ20" i="21"/>
  <c r="AI20" i="21"/>
  <c r="AH20" i="21"/>
  <c r="AG20" i="21"/>
  <c r="C20" i="21"/>
  <c r="AK19" i="21"/>
  <c r="AJ19" i="21"/>
  <c r="AI19" i="21"/>
  <c r="AH19" i="21"/>
  <c r="C19" i="21"/>
  <c r="AK18" i="21"/>
  <c r="AJ18" i="21"/>
  <c r="AI18" i="21"/>
  <c r="AH18" i="21"/>
  <c r="C18" i="21"/>
  <c r="AK17" i="21"/>
  <c r="AJ17" i="21"/>
  <c r="AH17" i="21"/>
  <c r="AG17" i="21"/>
  <c r="C17" i="21"/>
  <c r="AK16" i="21"/>
  <c r="AJ16" i="21"/>
  <c r="AI16" i="21"/>
  <c r="AH16" i="21"/>
  <c r="C16" i="21"/>
  <c r="AK15" i="21"/>
  <c r="AJ15" i="21"/>
  <c r="AI15" i="21"/>
  <c r="AH15" i="21"/>
  <c r="AG15" i="21"/>
  <c r="C15" i="21"/>
  <c r="AK14" i="21"/>
  <c r="AJ14" i="21"/>
  <c r="AI14" i="21"/>
  <c r="AH14" i="21"/>
  <c r="C14" i="21"/>
  <c r="AK13" i="21"/>
  <c r="AJ13" i="21"/>
  <c r="AI13" i="21"/>
  <c r="AH13" i="21"/>
  <c r="AG13" i="21"/>
  <c r="C13" i="21"/>
  <c r="AJ12" i="21"/>
  <c r="AI12" i="21"/>
  <c r="AH12" i="21"/>
  <c r="AG12" i="21"/>
  <c r="C12" i="21"/>
  <c r="AK11" i="21"/>
  <c r="AI11" i="21"/>
  <c r="AH11" i="21"/>
  <c r="AG11" i="21"/>
  <c r="C11" i="21"/>
  <c r="AJ10" i="21"/>
  <c r="AI10" i="21"/>
  <c r="AH10" i="21"/>
  <c r="AG10" i="21"/>
  <c r="C10" i="21"/>
  <c r="AK9" i="21"/>
  <c r="AJ9" i="21"/>
  <c r="AI9" i="21"/>
  <c r="AH9" i="21"/>
  <c r="C9" i="21"/>
  <c r="AK8" i="21"/>
  <c r="AJ8" i="21"/>
  <c r="AI8" i="21"/>
  <c r="AG8" i="21"/>
  <c r="C8" i="21"/>
  <c r="AK7" i="21"/>
  <c r="AJ7" i="21"/>
  <c r="AI7" i="21"/>
  <c r="AG7" i="21"/>
  <c r="C7" i="21"/>
  <c r="AJ6" i="21"/>
  <c r="AI6" i="21"/>
  <c r="AH6" i="21"/>
  <c r="AG6" i="21"/>
  <c r="C6" i="21"/>
  <c r="AK5" i="21"/>
  <c r="AJ5" i="21"/>
  <c r="AI5" i="21"/>
  <c r="AG5" i="21"/>
  <c r="C5" i="21"/>
  <c r="AJ4" i="21"/>
  <c r="AI4" i="21"/>
  <c r="AH4" i="21"/>
  <c r="AG4" i="21"/>
  <c r="C4" i="21"/>
  <c r="AK3" i="21"/>
  <c r="AJ3" i="21"/>
  <c r="AH3" i="21"/>
  <c r="AG3" i="21"/>
  <c r="C3" i="21"/>
  <c r="L113" i="19"/>
  <c r="K113" i="19"/>
  <c r="J113" i="19"/>
  <c r="I113" i="19"/>
  <c r="H113" i="19"/>
  <c r="G113" i="19"/>
  <c r="F113" i="19"/>
  <c r="E113" i="19"/>
  <c r="L112" i="19"/>
  <c r="K112" i="19"/>
  <c r="J112" i="19"/>
  <c r="I112" i="19"/>
  <c r="H112" i="19"/>
  <c r="G112" i="19"/>
  <c r="F112" i="19"/>
  <c r="E112" i="19"/>
  <c r="L111" i="19"/>
  <c r="K111" i="19"/>
  <c r="J111" i="19"/>
  <c r="I111" i="19"/>
  <c r="H111" i="19"/>
  <c r="G111" i="19"/>
  <c r="F111" i="19"/>
  <c r="E111" i="19"/>
  <c r="J161" i="19"/>
  <c r="I161" i="19"/>
  <c r="L110" i="19"/>
  <c r="K110" i="19"/>
  <c r="J110" i="19"/>
  <c r="I110" i="19"/>
  <c r="H110" i="19"/>
  <c r="G110" i="19"/>
  <c r="F110" i="19"/>
  <c r="E110" i="19"/>
  <c r="L109" i="19"/>
  <c r="K109" i="19"/>
  <c r="J109" i="19"/>
  <c r="I109" i="19"/>
  <c r="H109" i="19"/>
  <c r="G109" i="19"/>
  <c r="F109" i="19"/>
  <c r="E109" i="19"/>
  <c r="L108" i="19"/>
  <c r="K108" i="19"/>
  <c r="J108" i="19"/>
  <c r="I108" i="19"/>
  <c r="H108" i="19"/>
  <c r="G108" i="19"/>
  <c r="F108" i="19"/>
  <c r="E103" i="19"/>
  <c r="I159" i="19"/>
  <c r="L107" i="19"/>
  <c r="K107" i="19"/>
  <c r="J107" i="19"/>
  <c r="I107" i="19"/>
  <c r="H107" i="19"/>
  <c r="G107" i="19"/>
  <c r="E107" i="19"/>
  <c r="J158" i="19"/>
  <c r="L106" i="19"/>
  <c r="K106" i="19"/>
  <c r="I106" i="19"/>
  <c r="H106" i="19"/>
  <c r="G106" i="19"/>
  <c r="F106" i="19"/>
  <c r="I157" i="19"/>
  <c r="L105" i="19"/>
  <c r="K105" i="19"/>
  <c r="J105" i="19"/>
  <c r="H105" i="19"/>
  <c r="G105" i="19"/>
  <c r="E105" i="19"/>
  <c r="J156" i="19"/>
  <c r="L104" i="19"/>
  <c r="K104" i="19"/>
  <c r="I104" i="19"/>
  <c r="H104" i="19"/>
  <c r="G104" i="19"/>
  <c r="F104" i="19"/>
  <c r="I149" i="19"/>
  <c r="L103" i="19"/>
  <c r="K103" i="19"/>
  <c r="J103" i="19"/>
  <c r="I103" i="19"/>
  <c r="H103" i="19"/>
  <c r="F103" i="19"/>
  <c r="J148" i="19"/>
  <c r="I148" i="19"/>
  <c r="I147" i="19"/>
  <c r="C101" i="19"/>
  <c r="J146" i="19"/>
  <c r="I146" i="19"/>
  <c r="J144" i="19"/>
  <c r="J142" i="19"/>
  <c r="I141" i="19"/>
  <c r="J140" i="19"/>
  <c r="I139" i="19"/>
  <c r="J138" i="19"/>
  <c r="J136" i="19"/>
  <c r="J134" i="19"/>
  <c r="I133" i="19"/>
  <c r="J132" i="19"/>
  <c r="I130" i="19"/>
  <c r="J129" i="19"/>
  <c r="J127" i="19"/>
  <c r="I126" i="19"/>
  <c r="I124" i="19"/>
  <c r="J123" i="19"/>
  <c r="I122" i="19"/>
  <c r="J121" i="19"/>
  <c r="I120" i="19"/>
  <c r="AK64" i="19"/>
  <c r="AI64" i="19"/>
  <c r="AH64" i="19"/>
  <c r="AG64" i="19"/>
  <c r="D64" i="19"/>
  <c r="C64" i="19"/>
  <c r="AK63" i="19"/>
  <c r="AJ63" i="19"/>
  <c r="AI63" i="19"/>
  <c r="AH63" i="19"/>
  <c r="AG63" i="19"/>
  <c r="C63" i="19"/>
  <c r="AK62" i="19"/>
  <c r="AI62" i="19"/>
  <c r="AH62" i="19"/>
  <c r="AG62" i="19"/>
  <c r="C62" i="19"/>
  <c r="AK61" i="19"/>
  <c r="AJ61" i="19"/>
  <c r="AI61" i="19"/>
  <c r="AH61" i="19"/>
  <c r="AG61" i="19"/>
  <c r="C61" i="19"/>
  <c r="AK60" i="19"/>
  <c r="AI60" i="19"/>
  <c r="AH60" i="19"/>
  <c r="AG60" i="19"/>
  <c r="C60" i="19"/>
  <c r="AK59" i="19"/>
  <c r="AJ59" i="19"/>
  <c r="AH59" i="19"/>
  <c r="AG59" i="19"/>
  <c r="C59" i="19"/>
  <c r="AK58" i="19"/>
  <c r="AI58" i="19"/>
  <c r="AH58" i="19"/>
  <c r="AG58" i="19"/>
  <c r="C58" i="19"/>
  <c r="AK57" i="19"/>
  <c r="AJ57" i="19"/>
  <c r="AH57" i="19"/>
  <c r="AG57" i="19"/>
  <c r="C57" i="19"/>
  <c r="AK56" i="19"/>
  <c r="AJ56" i="19"/>
  <c r="AI56" i="19"/>
  <c r="AH56" i="19"/>
  <c r="C56" i="19"/>
  <c r="AK55" i="19"/>
  <c r="AJ55" i="19"/>
  <c r="AI55" i="19"/>
  <c r="AG55" i="19"/>
  <c r="C55" i="19"/>
  <c r="AK54" i="19"/>
  <c r="AI54" i="19"/>
  <c r="AH54" i="19"/>
  <c r="AG54" i="19"/>
  <c r="C54" i="19"/>
  <c r="AJ53" i="19"/>
  <c r="AI53" i="19"/>
  <c r="AH53" i="19"/>
  <c r="AG53" i="19"/>
  <c r="C53" i="19"/>
  <c r="AK52" i="19"/>
  <c r="AI52" i="19"/>
  <c r="AH52" i="19"/>
  <c r="AG52" i="19"/>
  <c r="C52" i="19"/>
  <c r="AK51" i="19"/>
  <c r="AJ51" i="19"/>
  <c r="AI51" i="19"/>
  <c r="AG51" i="19"/>
  <c r="C51" i="19"/>
  <c r="AK50" i="19"/>
  <c r="AJ50" i="19"/>
  <c r="AH50" i="19"/>
  <c r="AG50" i="19"/>
  <c r="C50" i="19"/>
  <c r="AK49" i="19"/>
  <c r="AJ49" i="19"/>
  <c r="AI49" i="19"/>
  <c r="AH49" i="19"/>
  <c r="AG49" i="19"/>
  <c r="C49" i="19"/>
  <c r="AK48" i="19"/>
  <c r="AJ48" i="19"/>
  <c r="AH48" i="19"/>
  <c r="AG48" i="19"/>
  <c r="C48" i="19"/>
  <c r="AK47" i="19"/>
  <c r="AJ47" i="19"/>
  <c r="AH47" i="19"/>
  <c r="AG47" i="19"/>
  <c r="C47" i="19"/>
  <c r="AK46" i="19"/>
  <c r="AJ46" i="19"/>
  <c r="AH46" i="19"/>
  <c r="AG46" i="19"/>
  <c r="C46" i="19"/>
  <c r="AJ45" i="19"/>
  <c r="AI45" i="19"/>
  <c r="AH45" i="19"/>
  <c r="AG45" i="19"/>
  <c r="C45" i="19"/>
  <c r="AK44" i="19"/>
  <c r="AJ44" i="19"/>
  <c r="AH44" i="19"/>
  <c r="AG44" i="19"/>
  <c r="C44" i="19"/>
  <c r="AK43" i="19"/>
  <c r="AJ43" i="19"/>
  <c r="AI43" i="19"/>
  <c r="AH43" i="19"/>
  <c r="C43" i="19"/>
  <c r="AK42" i="19"/>
  <c r="AJ42" i="19"/>
  <c r="AH42" i="19"/>
  <c r="AG42" i="19"/>
  <c r="C42" i="19"/>
  <c r="AK41" i="19"/>
  <c r="AJ41" i="19"/>
  <c r="AI41" i="19"/>
  <c r="AG41" i="19"/>
  <c r="C41" i="19"/>
  <c r="AK40" i="19"/>
  <c r="AJ40" i="19"/>
  <c r="AH40" i="19"/>
  <c r="AG40" i="19"/>
  <c r="C40" i="19"/>
  <c r="AK39" i="19"/>
  <c r="AJ39" i="19"/>
  <c r="AI39" i="19"/>
  <c r="AH39" i="19"/>
  <c r="C39" i="19"/>
  <c r="AK38" i="19"/>
  <c r="AJ38" i="19"/>
  <c r="AH38" i="19"/>
  <c r="AG38" i="19"/>
  <c r="C38" i="19"/>
  <c r="AK37" i="19"/>
  <c r="AJ37" i="19"/>
  <c r="AI37" i="19"/>
  <c r="AH37" i="19"/>
  <c r="C37" i="19"/>
  <c r="AK36" i="19"/>
  <c r="AJ36" i="19"/>
  <c r="AI36" i="19"/>
  <c r="AG36" i="19"/>
  <c r="C36" i="19"/>
  <c r="AK35" i="19"/>
  <c r="AJ35" i="19"/>
  <c r="AI35" i="19"/>
  <c r="AH35" i="19"/>
  <c r="AG35" i="19"/>
  <c r="C35" i="19"/>
  <c r="AK34" i="19"/>
  <c r="AJ34" i="19"/>
  <c r="AI34" i="19"/>
  <c r="AG34" i="19"/>
  <c r="C34" i="19"/>
  <c r="AK33" i="19"/>
  <c r="AJ33" i="19"/>
  <c r="AI33" i="19"/>
  <c r="AG33" i="19"/>
  <c r="C33" i="19"/>
  <c r="AK32" i="19"/>
  <c r="AJ32" i="19"/>
  <c r="AI32" i="19"/>
  <c r="AG32" i="19"/>
  <c r="C32" i="19"/>
  <c r="AK31" i="19"/>
  <c r="AI31" i="19"/>
  <c r="AH31" i="19"/>
  <c r="AG31" i="19"/>
  <c r="C31" i="19"/>
  <c r="AK30" i="19"/>
  <c r="AI30" i="19"/>
  <c r="AH30" i="19"/>
  <c r="AG30" i="19"/>
  <c r="C30" i="19"/>
  <c r="AK29" i="19"/>
  <c r="AJ29" i="19"/>
  <c r="AI29" i="19"/>
  <c r="AH29" i="19"/>
  <c r="C29" i="19"/>
  <c r="AK28" i="19"/>
  <c r="AJ28" i="19"/>
  <c r="AI28" i="19"/>
  <c r="AG28" i="19"/>
  <c r="C28" i="19"/>
  <c r="AK27" i="19"/>
  <c r="AJ27" i="19"/>
  <c r="AH27" i="19"/>
  <c r="AG27" i="19"/>
  <c r="C27" i="19"/>
  <c r="AK26" i="19"/>
  <c r="AJ26" i="19"/>
  <c r="AI26" i="19"/>
  <c r="AG26" i="19"/>
  <c r="C26" i="19"/>
  <c r="AJ25" i="19"/>
  <c r="AI25" i="19"/>
  <c r="AH25" i="19"/>
  <c r="AG25" i="19"/>
  <c r="C25" i="19"/>
  <c r="AK24" i="19"/>
  <c r="AJ24" i="19"/>
  <c r="AI24" i="19"/>
  <c r="AG24" i="19"/>
  <c r="C24" i="19"/>
  <c r="AJ23" i="19"/>
  <c r="AI23" i="19"/>
  <c r="AH23" i="19"/>
  <c r="AG23" i="19"/>
  <c r="C23" i="19"/>
  <c r="AK22" i="19"/>
  <c r="AJ22" i="19"/>
  <c r="AI22" i="19"/>
  <c r="AH22" i="19"/>
  <c r="C22" i="19"/>
  <c r="AK21" i="19"/>
  <c r="AJ21" i="19"/>
  <c r="AI21" i="19"/>
  <c r="AH21" i="19"/>
  <c r="AG21" i="19"/>
  <c r="Z21" i="19"/>
  <c r="C21" i="19"/>
  <c r="AK20" i="19"/>
  <c r="AJ20" i="19"/>
  <c r="AI20" i="19"/>
  <c r="AH20" i="19"/>
  <c r="AG20" i="19"/>
  <c r="C20" i="19"/>
  <c r="AK19" i="19"/>
  <c r="AJ19" i="19"/>
  <c r="AI19" i="19"/>
  <c r="AH19" i="19"/>
  <c r="AG19" i="19"/>
  <c r="Z19" i="19"/>
  <c r="Y19" i="19"/>
  <c r="S19" i="19"/>
  <c r="C19" i="19"/>
  <c r="AK18" i="19"/>
  <c r="AJ18" i="19"/>
  <c r="AI18" i="19"/>
  <c r="AH18" i="19"/>
  <c r="AG18" i="19"/>
  <c r="C18" i="19"/>
  <c r="AK17" i="19"/>
  <c r="AJ17" i="19"/>
  <c r="AI17" i="19"/>
  <c r="AH17" i="19"/>
  <c r="AG17" i="19"/>
  <c r="Z17" i="19"/>
  <c r="Y17" i="19"/>
  <c r="S17" i="19"/>
  <c r="C17" i="19"/>
  <c r="AK16" i="19"/>
  <c r="AJ16" i="19"/>
  <c r="AI16" i="19"/>
  <c r="AH16" i="19"/>
  <c r="AG16" i="19"/>
  <c r="C16" i="19"/>
  <c r="AK15" i="19"/>
  <c r="A15" i="19"/>
  <c r="AJ15" i="19"/>
  <c r="AI15" i="19"/>
  <c r="AH15" i="19"/>
  <c r="AG15" i="19"/>
  <c r="Z15" i="19"/>
  <c r="Y15" i="19"/>
  <c r="S15" i="19"/>
  <c r="C15" i="19"/>
  <c r="AK14" i="19"/>
  <c r="AJ14" i="19"/>
  <c r="AI14" i="19"/>
  <c r="AH14" i="19"/>
  <c r="AG14" i="19"/>
  <c r="C14" i="19"/>
  <c r="AK13" i="19"/>
  <c r="AJ13" i="19"/>
  <c r="AI13" i="19"/>
  <c r="AH13" i="19"/>
  <c r="AG13" i="19"/>
  <c r="Z13" i="19"/>
  <c r="Y13" i="19"/>
  <c r="S13" i="19"/>
  <c r="C13" i="19"/>
  <c r="AK12" i="19"/>
  <c r="AJ12" i="19"/>
  <c r="AI12" i="19"/>
  <c r="AH12" i="19"/>
  <c r="AG12" i="19"/>
  <c r="C12" i="19"/>
  <c r="AK11" i="19"/>
  <c r="AJ11" i="19"/>
  <c r="AI11" i="19"/>
  <c r="AH11" i="19"/>
  <c r="AG11" i="19"/>
  <c r="Z11" i="19"/>
  <c r="Y11" i="19"/>
  <c r="S11" i="19"/>
  <c r="C11" i="19"/>
  <c r="AK10" i="19"/>
  <c r="AJ10" i="19"/>
  <c r="AI10" i="19"/>
  <c r="AH10" i="19"/>
  <c r="AG10" i="19"/>
  <c r="C10" i="19"/>
  <c r="AK9" i="19"/>
  <c r="AJ9" i="19"/>
  <c r="AI9" i="19"/>
  <c r="AH9" i="19"/>
  <c r="AG9" i="19"/>
  <c r="Z9" i="19"/>
  <c r="Y9" i="19"/>
  <c r="S9" i="19"/>
  <c r="C9" i="19"/>
  <c r="AK8" i="19"/>
  <c r="AJ8" i="19"/>
  <c r="AI8" i="19"/>
  <c r="AH8" i="19"/>
  <c r="AG8" i="19"/>
  <c r="C8" i="19"/>
  <c r="AK7" i="19"/>
  <c r="AJ7" i="19"/>
  <c r="AI7" i="19"/>
  <c r="AH7" i="19"/>
  <c r="AG7" i="19"/>
  <c r="Z7" i="19"/>
  <c r="A7" i="19"/>
  <c r="Y7" i="19"/>
  <c r="S7" i="19"/>
  <c r="C7" i="19"/>
  <c r="AK6" i="19"/>
  <c r="AJ6" i="19"/>
  <c r="AI6" i="19"/>
  <c r="AH6" i="19"/>
  <c r="AG6" i="19"/>
  <c r="C6" i="19"/>
  <c r="AK5" i="19"/>
  <c r="AJ5" i="19"/>
  <c r="AI5" i="19"/>
  <c r="AH5" i="19"/>
  <c r="AG5" i="19"/>
  <c r="Z5" i="19"/>
  <c r="A5" i="19"/>
  <c r="Y5" i="19"/>
  <c r="T5" i="19"/>
  <c r="S5" i="19"/>
  <c r="C5" i="19"/>
  <c r="AK4" i="19"/>
  <c r="AJ4" i="19"/>
  <c r="AI4" i="19"/>
  <c r="AH4" i="19"/>
  <c r="AG4" i="19"/>
  <c r="C4" i="19"/>
  <c r="AK3" i="19"/>
  <c r="AJ3" i="19"/>
  <c r="AI3" i="19"/>
  <c r="AH3" i="19"/>
  <c r="AG3" i="19"/>
  <c r="Z3" i="19"/>
  <c r="A3" i="19"/>
  <c r="Y3" i="19"/>
  <c r="T3" i="19"/>
  <c r="S3" i="19"/>
  <c r="C3" i="19"/>
  <c r="Y1" i="19"/>
  <c r="S1" i="19"/>
  <c r="A1" i="19"/>
  <c r="A27" i="47"/>
  <c r="I136" i="19"/>
  <c r="I144" i="19"/>
  <c r="J142" i="21"/>
  <c r="J120" i="19"/>
  <c r="I127" i="19"/>
  <c r="J128" i="19"/>
  <c r="J137" i="19"/>
  <c r="F107" i="19"/>
  <c r="F105" i="19"/>
  <c r="J106" i="19"/>
  <c r="J104" i="19"/>
  <c r="J128" i="21"/>
  <c r="J134" i="21"/>
  <c r="I138" i="19"/>
  <c r="J145" i="19"/>
  <c r="J140" i="21"/>
  <c r="I121" i="19"/>
  <c r="J122" i="19"/>
  <c r="I129" i="19"/>
  <c r="J130" i="19"/>
  <c r="I131" i="19"/>
  <c r="J139" i="19"/>
  <c r="J159" i="19"/>
  <c r="J126" i="21"/>
  <c r="J131" i="19"/>
  <c r="I132" i="19"/>
  <c r="I135" i="19"/>
  <c r="I140" i="19"/>
  <c r="I143" i="19"/>
  <c r="I123" i="19"/>
  <c r="J124" i="19"/>
  <c r="J133" i="19"/>
  <c r="J141" i="19"/>
  <c r="J147" i="19"/>
  <c r="J149" i="19"/>
  <c r="I156" i="19"/>
  <c r="J157" i="19"/>
  <c r="I158" i="19"/>
  <c r="J124" i="21"/>
  <c r="J125" i="19"/>
  <c r="I128" i="19"/>
  <c r="I134" i="19"/>
  <c r="I137" i="19"/>
  <c r="I142" i="19"/>
  <c r="I145" i="19"/>
  <c r="E104" i="19"/>
  <c r="E106" i="19"/>
  <c r="E108" i="19"/>
  <c r="I125" i="19"/>
  <c r="J126" i="19"/>
  <c r="J135" i="19"/>
  <c r="J143" i="19"/>
  <c r="J122" i="21"/>
  <c r="J131" i="27"/>
  <c r="J121" i="27"/>
  <c r="J140" i="27"/>
  <c r="J147" i="21"/>
  <c r="J123" i="27"/>
  <c r="J148" i="27"/>
  <c r="J156" i="27"/>
  <c r="J137" i="27"/>
  <c r="J161" i="27"/>
  <c r="F87" i="21"/>
  <c r="F87" i="27"/>
  <c r="G87" i="27"/>
  <c r="I72" i="19"/>
  <c r="I87" i="19"/>
  <c r="I87" i="21"/>
  <c r="I87" i="27"/>
  <c r="I89" i="19"/>
  <c r="I89" i="21"/>
  <c r="I89" i="27"/>
  <c r="H72" i="27"/>
  <c r="H87" i="27"/>
  <c r="E89" i="19"/>
  <c r="E89" i="21"/>
  <c r="E89" i="27"/>
  <c r="E72" i="19"/>
  <c r="E87" i="19"/>
  <c r="E87" i="21"/>
  <c r="E87" i="27"/>
  <c r="J128" i="27"/>
  <c r="J129" i="21"/>
  <c r="J133" i="21"/>
  <c r="J142" i="27"/>
  <c r="A7" i="20"/>
  <c r="B9" i="20"/>
  <c r="J136" i="21"/>
  <c r="J141" i="27"/>
  <c r="J130" i="27"/>
  <c r="J126" i="27"/>
  <c r="J159" i="21"/>
  <c r="J158" i="21"/>
  <c r="J139" i="27"/>
  <c r="J157" i="27"/>
  <c r="J132" i="27"/>
  <c r="J144" i="21"/>
  <c r="J157" i="21"/>
  <c r="J133" i="27"/>
  <c r="J144" i="27"/>
  <c r="J125" i="27"/>
  <c r="J135" i="21"/>
  <c r="J120" i="21"/>
  <c r="J149" i="21"/>
  <c r="J130" i="21"/>
  <c r="J132" i="21"/>
  <c r="E157" i="19"/>
  <c r="E149" i="19"/>
  <c r="E139" i="19"/>
  <c r="E131" i="19"/>
  <c r="E129" i="19"/>
  <c r="E121" i="19"/>
  <c r="J149" i="27"/>
  <c r="B11" i="20"/>
  <c r="A9" i="20"/>
  <c r="J159" i="27"/>
  <c r="E137" i="19"/>
  <c r="AG22" i="19"/>
  <c r="Y21" i="19"/>
  <c r="S21" i="19"/>
  <c r="Z23" i="19"/>
  <c r="J147" i="27"/>
  <c r="J138" i="27"/>
  <c r="E134" i="19"/>
  <c r="E156" i="19"/>
  <c r="E122" i="19"/>
  <c r="E128" i="19"/>
  <c r="E120" i="19"/>
  <c r="J145" i="21"/>
  <c r="E142" i="19"/>
  <c r="J138" i="21"/>
  <c r="E138" i="19"/>
  <c r="E135" i="19"/>
  <c r="J145" i="27"/>
  <c r="E123" i="19"/>
  <c r="J120" i="27"/>
  <c r="E136" i="19"/>
  <c r="E130" i="19"/>
  <c r="J136" i="27"/>
  <c r="E127" i="19"/>
  <c r="E133" i="19"/>
  <c r="E126" i="19"/>
  <c r="E132" i="19"/>
  <c r="E141" i="19"/>
  <c r="E124" i="19"/>
  <c r="E161" i="19"/>
  <c r="E159" i="19"/>
  <c r="E158" i="19"/>
  <c r="J129" i="27"/>
  <c r="S23" i="19"/>
  <c r="AK23" i="19"/>
  <c r="AH24" i="19"/>
  <c r="Y23" i="19"/>
  <c r="E148" i="19"/>
  <c r="E145" i="19"/>
  <c r="J158" i="27"/>
  <c r="Z25" i="19"/>
  <c r="E140" i="19"/>
  <c r="E125" i="19"/>
  <c r="E147" i="19"/>
  <c r="B13" i="20"/>
  <c r="A11" i="20"/>
  <c r="J135" i="27"/>
  <c r="E143" i="19"/>
  <c r="E146" i="19"/>
  <c r="E144" i="19"/>
  <c r="B15" i="20"/>
  <c r="A13" i="20"/>
  <c r="AK25" i="19"/>
  <c r="S25" i="19"/>
  <c r="AH26" i="19"/>
  <c r="Y25" i="19"/>
  <c r="Z27" i="19"/>
  <c r="AH28" i="19"/>
  <c r="AI27" i="19"/>
  <c r="Y27" i="19"/>
  <c r="S27" i="19"/>
  <c r="A29" i="19"/>
  <c r="Z29" i="19"/>
  <c r="A15" i="20"/>
  <c r="B17" i="20"/>
  <c r="Y29" i="19"/>
  <c r="S29" i="19"/>
  <c r="AJ30" i="19"/>
  <c r="AG29" i="19"/>
  <c r="A17" i="20"/>
  <c r="B19" i="20"/>
  <c r="Z31" i="19"/>
  <c r="AJ31" i="19"/>
  <c r="AH32" i="19"/>
  <c r="Y31" i="19"/>
  <c r="S31" i="19"/>
  <c r="Z33" i="19"/>
  <c r="A19" i="20"/>
  <c r="B21" i="20"/>
  <c r="Y33" i="19"/>
  <c r="AH34" i="19"/>
  <c r="S33" i="19"/>
  <c r="AH33" i="19"/>
  <c r="Z35" i="19"/>
  <c r="A21" i="20"/>
  <c r="B23" i="20"/>
  <c r="A23" i="20"/>
  <c r="B25" i="20"/>
  <c r="F130" i="19"/>
  <c r="F133" i="19"/>
  <c r="Y35" i="19"/>
  <c r="S35" i="19"/>
  <c r="AH36" i="19"/>
  <c r="F121" i="19"/>
  <c r="F124" i="19"/>
  <c r="F156" i="19"/>
  <c r="Z37" i="19"/>
  <c r="F143" i="19"/>
  <c r="F135" i="19"/>
  <c r="F123" i="19"/>
  <c r="F144" i="19"/>
  <c r="F146" i="19"/>
  <c r="F127" i="19"/>
  <c r="F140" i="19"/>
  <c r="F125" i="19"/>
  <c r="F128" i="19"/>
  <c r="F126" i="19"/>
  <c r="F120" i="19"/>
  <c r="B27" i="20"/>
  <c r="A25" i="20"/>
  <c r="F159" i="19"/>
  <c r="F148" i="19"/>
  <c r="F122" i="19"/>
  <c r="F129" i="19"/>
  <c r="AI38" i="19"/>
  <c r="AG37" i="19"/>
  <c r="S37" i="19"/>
  <c r="Y37" i="19"/>
  <c r="F134" i="19"/>
  <c r="F142" i="19"/>
  <c r="F138" i="19"/>
  <c r="F141" i="19"/>
  <c r="Z39" i="19"/>
  <c r="F149" i="19"/>
  <c r="F131" i="19"/>
  <c r="F158" i="19"/>
  <c r="F157" i="19"/>
  <c r="F161" i="19"/>
  <c r="F139" i="19"/>
  <c r="F147" i="19"/>
  <c r="F132" i="19"/>
  <c r="F145" i="19"/>
  <c r="F137" i="19"/>
  <c r="F136" i="19"/>
  <c r="AI40" i="19"/>
  <c r="AG39" i="19"/>
  <c r="Y39" i="19"/>
  <c r="S39" i="19"/>
  <c r="Z41" i="19"/>
  <c r="A27" i="20"/>
  <c r="B29" i="20"/>
  <c r="B31" i="20"/>
  <c r="A29" i="20"/>
  <c r="Z43" i="19"/>
  <c r="S41" i="19"/>
  <c r="AI42" i="19"/>
  <c r="AH41" i="19"/>
  <c r="Y41" i="19"/>
  <c r="AI44" i="19"/>
  <c r="AG43" i="19"/>
  <c r="Y43" i="19"/>
  <c r="S43" i="19"/>
  <c r="A45" i="19"/>
  <c r="Z45" i="19"/>
  <c r="B33" i="20"/>
  <c r="A31" i="20"/>
  <c r="B35" i="20"/>
  <c r="A33" i="20"/>
  <c r="Y45" i="19"/>
  <c r="AK45" i="19"/>
  <c r="S45" i="19"/>
  <c r="AI46" i="19"/>
  <c r="Z47" i="19"/>
  <c r="Z49" i="19"/>
  <c r="AI48" i="19"/>
  <c r="AI47" i="19"/>
  <c r="Y47" i="19"/>
  <c r="S47" i="19"/>
  <c r="A35" i="20"/>
  <c r="B37" i="20"/>
  <c r="A37" i="20"/>
  <c r="B39" i="20"/>
  <c r="G132" i="19"/>
  <c r="Y49" i="19"/>
  <c r="S49" i="19"/>
  <c r="AI50" i="19"/>
  <c r="Z51" i="19"/>
  <c r="G148" i="19"/>
  <c r="G127" i="19"/>
  <c r="G125" i="19"/>
  <c r="G121" i="19"/>
  <c r="G159" i="19"/>
  <c r="G138" i="19"/>
  <c r="G129" i="19"/>
  <c r="G135" i="19"/>
  <c r="G126" i="19"/>
  <c r="G120" i="19"/>
  <c r="G137" i="19"/>
  <c r="G143" i="19"/>
  <c r="G130" i="19"/>
  <c r="G149" i="19"/>
  <c r="G122" i="19"/>
  <c r="G140" i="19"/>
  <c r="G146" i="19"/>
  <c r="G136" i="19"/>
  <c r="G141" i="19"/>
  <c r="A39" i="20"/>
  <c r="B41" i="20"/>
  <c r="G147" i="19"/>
  <c r="G145" i="19"/>
  <c r="G133" i="19"/>
  <c r="G123" i="19"/>
  <c r="G124" i="19"/>
  <c r="S51" i="19"/>
  <c r="Y51" i="19"/>
  <c r="AJ52" i="19"/>
  <c r="AH51" i="19"/>
  <c r="Z53" i="19"/>
  <c r="A53" i="19"/>
  <c r="G134" i="19"/>
  <c r="G131" i="19"/>
  <c r="G156" i="19"/>
  <c r="G144" i="19"/>
  <c r="G139" i="19"/>
  <c r="G142" i="19"/>
  <c r="G128" i="19"/>
  <c r="G157" i="19"/>
  <c r="G158" i="19"/>
  <c r="G161" i="19"/>
  <c r="AK53" i="19"/>
  <c r="AJ54" i="19"/>
  <c r="Y53" i="19"/>
  <c r="S53" i="19"/>
  <c r="A55" i="19"/>
  <c r="Z55" i="19"/>
  <c r="B43" i="20"/>
  <c r="A41" i="20"/>
  <c r="AH55" i="19"/>
  <c r="AG56" i="19"/>
  <c r="Y55" i="19"/>
  <c r="S55" i="19"/>
  <c r="Z57" i="19"/>
  <c r="A43" i="20"/>
  <c r="B45" i="20"/>
  <c r="AI57" i="19"/>
  <c r="Y57" i="19"/>
  <c r="S57" i="19"/>
  <c r="AJ58" i="19"/>
  <c r="Z59" i="19"/>
  <c r="B47" i="20"/>
  <c r="A45" i="20"/>
  <c r="S59" i="19"/>
  <c r="AJ60" i="19"/>
  <c r="AI59" i="19"/>
  <c r="Y59" i="19"/>
  <c r="Z61" i="19"/>
  <c r="B49" i="20"/>
  <c r="A47" i="20"/>
  <c r="S61" i="19"/>
  <c r="AJ62" i="19"/>
  <c r="Y61" i="19"/>
  <c r="Z63" i="19"/>
  <c r="B51" i="20"/>
  <c r="A49" i="20"/>
  <c r="Y63" i="19"/>
  <c r="S63" i="19"/>
  <c r="AJ64" i="19"/>
  <c r="A51" i="20"/>
  <c r="B53" i="20"/>
  <c r="B3" i="22"/>
  <c r="S1" i="21"/>
  <c r="Z3" i="21"/>
  <c r="T3" i="21"/>
  <c r="C101" i="21"/>
  <c r="Y1" i="21"/>
  <c r="A1" i="21"/>
  <c r="H127" i="19"/>
  <c r="H148" i="19"/>
  <c r="H146" i="19"/>
  <c r="H123" i="19"/>
  <c r="H145" i="19"/>
  <c r="H141" i="19"/>
  <c r="H140" i="19"/>
  <c r="H142" i="19"/>
  <c r="H132" i="19"/>
  <c r="H158" i="19"/>
  <c r="H135" i="19"/>
  <c r="H129" i="19"/>
  <c r="H157" i="19"/>
  <c r="H126" i="19"/>
  <c r="H134" i="19"/>
  <c r="H131" i="19"/>
  <c r="H139" i="19"/>
  <c r="H138" i="19"/>
  <c r="H137" i="19"/>
  <c r="H161" i="19"/>
  <c r="H121" i="19"/>
  <c r="H144" i="19"/>
  <c r="H149" i="19"/>
  <c r="H147" i="19"/>
  <c r="H143" i="19"/>
  <c r="H130" i="19"/>
  <c r="H124" i="19"/>
  <c r="H133" i="19"/>
  <c r="H120" i="19"/>
  <c r="H128" i="19"/>
  <c r="H122" i="19"/>
  <c r="H156" i="19"/>
  <c r="H159" i="19"/>
  <c r="H125" i="19"/>
  <c r="H136" i="19"/>
  <c r="Z5" i="21"/>
  <c r="T5" i="21"/>
  <c r="A53" i="20"/>
  <c r="B55" i="20"/>
  <c r="G76" i="19"/>
  <c r="G91" i="19"/>
  <c r="J75" i="19"/>
  <c r="J90" i="19"/>
  <c r="F75" i="19"/>
  <c r="F90" i="19"/>
  <c r="H76" i="19"/>
  <c r="H91" i="19"/>
  <c r="I76" i="19"/>
  <c r="I91" i="19"/>
  <c r="F71" i="19"/>
  <c r="F86" i="19"/>
  <c r="J71" i="19"/>
  <c r="J86" i="19"/>
  <c r="E75" i="19"/>
  <c r="E90" i="19"/>
  <c r="I75" i="19"/>
  <c r="I90" i="19"/>
  <c r="E71" i="19"/>
  <c r="E86" i="19"/>
  <c r="E76" i="19"/>
  <c r="E91" i="19"/>
  <c r="G71" i="19"/>
  <c r="G86" i="19"/>
  <c r="H71" i="19"/>
  <c r="H86" i="19"/>
  <c r="H75" i="19"/>
  <c r="H90" i="19"/>
  <c r="G75" i="19"/>
  <c r="G90" i="19"/>
  <c r="J76" i="19"/>
  <c r="J91" i="19"/>
  <c r="I71" i="19"/>
  <c r="I86" i="19"/>
  <c r="F76" i="19"/>
  <c r="F91" i="19"/>
  <c r="Y3" i="21"/>
  <c r="AK4" i="21"/>
  <c r="S3" i="21"/>
  <c r="AI3" i="21"/>
  <c r="J94" i="19"/>
  <c r="H94" i="19"/>
  <c r="F80" i="19"/>
  <c r="F95" i="19"/>
  <c r="F94" i="19"/>
  <c r="G80" i="19"/>
  <c r="G95" i="19"/>
  <c r="E96" i="19"/>
  <c r="G98" i="19"/>
  <c r="H98" i="19"/>
  <c r="I96" i="19"/>
  <c r="J80" i="19"/>
  <c r="J95" i="19"/>
  <c r="F98" i="19"/>
  <c r="E80" i="19"/>
  <c r="E95" i="19"/>
  <c r="H96" i="19"/>
  <c r="I98" i="19"/>
  <c r="F96" i="19"/>
  <c r="H80" i="19"/>
  <c r="H95" i="19"/>
  <c r="G96" i="19"/>
  <c r="J96" i="19"/>
  <c r="J96" i="21"/>
  <c r="J96" i="27"/>
  <c r="E98" i="19"/>
  <c r="I80" i="19"/>
  <c r="I95" i="19"/>
  <c r="G94" i="19"/>
  <c r="I94" i="19"/>
  <c r="E94" i="19"/>
  <c r="J98" i="19"/>
  <c r="J98" i="21"/>
  <c r="J98" i="27"/>
  <c r="A3" i="22"/>
  <c r="A1" i="22"/>
  <c r="B5" i="22"/>
  <c r="B7" i="22"/>
  <c r="A5" i="22"/>
  <c r="A55" i="20"/>
  <c r="B57" i="20"/>
  <c r="Y5" i="21"/>
  <c r="S5" i="21"/>
  <c r="AK6" i="21"/>
  <c r="AH5" i="21"/>
  <c r="T7" i="21"/>
  <c r="A7" i="21"/>
  <c r="Z7" i="21"/>
  <c r="B9" i="22"/>
  <c r="A7" i="22"/>
  <c r="AH7" i="21"/>
  <c r="AH8" i="21"/>
  <c r="Y7" i="21"/>
  <c r="S7" i="21"/>
  <c r="B59" i="20"/>
  <c r="A57" i="20"/>
  <c r="Z9" i="21"/>
  <c r="T9" i="21"/>
  <c r="AG9" i="21"/>
  <c r="Y9" i="21"/>
  <c r="S9" i="21"/>
  <c r="AK10" i="21"/>
  <c r="Z11" i="21"/>
  <c r="T11" i="21"/>
  <c r="B11" i="22"/>
  <c r="A9" i="22"/>
  <c r="B61" i="20"/>
  <c r="A59" i="20"/>
  <c r="B63" i="20"/>
  <c r="A63" i="20"/>
  <c r="A61" i="20"/>
  <c r="A11" i="22"/>
  <c r="B13" i="22"/>
  <c r="Y11" i="21"/>
  <c r="S11" i="21"/>
  <c r="AK12" i="21"/>
  <c r="AJ11" i="21"/>
  <c r="Z13" i="21"/>
  <c r="T13" i="21"/>
  <c r="S13" i="21"/>
  <c r="Y13" i="21"/>
  <c r="AG14" i="21"/>
  <c r="Z15" i="21"/>
  <c r="T15" i="21"/>
  <c r="A13" i="22"/>
  <c r="B15" i="22"/>
  <c r="S15" i="21"/>
  <c r="AG16" i="21"/>
  <c r="Y15" i="21"/>
  <c r="Z17" i="21"/>
  <c r="T17" i="21"/>
  <c r="A15" i="22"/>
  <c r="B17" i="22"/>
  <c r="Y17" i="21"/>
  <c r="S17" i="21"/>
  <c r="AI17" i="21"/>
  <c r="AG18" i="21"/>
  <c r="A19" i="21"/>
  <c r="Z19" i="21"/>
  <c r="T19" i="21"/>
  <c r="B19" i="22"/>
  <c r="A17" i="22"/>
  <c r="AG19" i="21"/>
  <c r="Y19" i="21"/>
  <c r="S19" i="21"/>
  <c r="Z21" i="21"/>
  <c r="T21" i="21"/>
  <c r="A19" i="22"/>
  <c r="B21" i="22"/>
  <c r="AH21" i="21"/>
  <c r="Y21" i="21"/>
  <c r="S21" i="21"/>
  <c r="AJ22" i="21"/>
  <c r="Z23" i="21"/>
  <c r="T23" i="21"/>
  <c r="B23" i="22"/>
  <c r="A21" i="22"/>
  <c r="S23" i="21"/>
  <c r="Y23" i="21"/>
  <c r="AJ24" i="21"/>
  <c r="AG23" i="21"/>
  <c r="Z25" i="21"/>
  <c r="T25" i="21"/>
  <c r="A23" i="22"/>
  <c r="B25" i="22"/>
  <c r="S25" i="21"/>
  <c r="AJ26" i="21"/>
  <c r="Y25" i="21"/>
  <c r="Z27" i="21"/>
  <c r="T27" i="21"/>
  <c r="B27" i="22"/>
  <c r="A25" i="22"/>
  <c r="Y27" i="21"/>
  <c r="AK28" i="21"/>
  <c r="AK27" i="21"/>
  <c r="S27" i="21"/>
  <c r="Z29" i="21"/>
  <c r="T29" i="21"/>
  <c r="B29" i="22"/>
  <c r="A27" i="22"/>
  <c r="AK30" i="21"/>
  <c r="S29" i="21"/>
  <c r="Y29" i="21"/>
  <c r="Z31" i="21"/>
  <c r="T31" i="21"/>
  <c r="B31" i="22"/>
  <c r="A29" i="22"/>
  <c r="AG32" i="21"/>
  <c r="Y31" i="21"/>
  <c r="S31" i="21"/>
  <c r="AK31" i="21"/>
  <c r="T33" i="21"/>
  <c r="Z33" i="21"/>
  <c r="A31" i="22"/>
  <c r="B33" i="22"/>
  <c r="AJ34" i="21"/>
  <c r="AI33" i="21"/>
  <c r="Y33" i="21"/>
  <c r="S33" i="21"/>
  <c r="Z35" i="21"/>
  <c r="T35" i="21"/>
  <c r="A33" i="22"/>
  <c r="B35" i="22"/>
  <c r="E142" i="21"/>
  <c r="E146" i="21"/>
  <c r="E96" i="21"/>
  <c r="E157" i="21"/>
  <c r="E145" i="21"/>
  <c r="E121" i="21"/>
  <c r="E149" i="21"/>
  <c r="E159" i="21"/>
  <c r="E135" i="21"/>
  <c r="E147" i="21"/>
  <c r="E161" i="21"/>
  <c r="E148" i="21"/>
  <c r="E134" i="21"/>
  <c r="E130" i="21"/>
  <c r="E158" i="21"/>
  <c r="E138" i="21"/>
  <c r="E128" i="21"/>
  <c r="E132" i="21"/>
  <c r="E126" i="21"/>
  <c r="E143" i="21"/>
  <c r="E123" i="21"/>
  <c r="E98" i="21"/>
  <c r="E125" i="21"/>
  <c r="Y35" i="21"/>
  <c r="S35" i="21"/>
  <c r="AJ36" i="21"/>
  <c r="AH35" i="21"/>
  <c r="Z37" i="21"/>
  <c r="T37" i="21"/>
  <c r="E131" i="21"/>
  <c r="E129" i="21"/>
  <c r="A35" i="22"/>
  <c r="B37" i="22"/>
  <c r="E124" i="21"/>
  <c r="E139" i="21"/>
  <c r="E141" i="21"/>
  <c r="E137" i="21"/>
  <c r="E140" i="21"/>
  <c r="E120" i="21"/>
  <c r="E144" i="21"/>
  <c r="E156" i="21"/>
  <c r="E136" i="21"/>
  <c r="E122" i="21"/>
  <c r="E133" i="21"/>
  <c r="E127" i="21"/>
  <c r="B39" i="22"/>
  <c r="A37" i="22"/>
  <c r="Y37" i="21"/>
  <c r="S37" i="21"/>
  <c r="AI38" i="21"/>
  <c r="AG37" i="21"/>
  <c r="T39" i="21"/>
  <c r="Z39" i="21"/>
  <c r="S39" i="21"/>
  <c r="AJ40" i="21"/>
  <c r="AH39" i="21"/>
  <c r="Y39" i="21"/>
  <c r="Z41" i="21"/>
  <c r="T41" i="21"/>
  <c r="B41" i="22"/>
  <c r="A39" i="22"/>
  <c r="A41" i="22"/>
  <c r="B43" i="22"/>
  <c r="AJ42" i="21"/>
  <c r="AJ41" i="21"/>
  <c r="Y41" i="21"/>
  <c r="S41" i="21"/>
  <c r="Z43" i="21"/>
  <c r="T43" i="21"/>
  <c r="Y43" i="21"/>
  <c r="S43" i="21"/>
  <c r="AJ44" i="21"/>
  <c r="Z45" i="21"/>
  <c r="T45" i="21"/>
  <c r="B45" i="22"/>
  <c r="A43" i="22"/>
  <c r="B47" i="22"/>
  <c r="A45" i="22"/>
  <c r="H96" i="21"/>
  <c r="H96" i="27"/>
  <c r="H98" i="21"/>
  <c r="H98" i="27"/>
  <c r="AH46" i="21"/>
  <c r="Y45" i="21"/>
  <c r="AK45" i="21"/>
  <c r="S45" i="21"/>
  <c r="Z47" i="21"/>
  <c r="T47" i="21"/>
  <c r="T49" i="21"/>
  <c r="Z49" i="21"/>
  <c r="Y47" i="21"/>
  <c r="S47" i="21"/>
  <c r="AK47" i="21"/>
  <c r="AH48" i="21"/>
  <c r="B49" i="22"/>
  <c r="A47" i="22"/>
  <c r="A49" i="22"/>
  <c r="B51" i="22"/>
  <c r="Y49" i="21"/>
  <c r="S49" i="21"/>
  <c r="AH50" i="21"/>
  <c r="Z51" i="21"/>
  <c r="T51" i="21"/>
  <c r="AG51" i="21"/>
  <c r="S51" i="21"/>
  <c r="AK52" i="21"/>
  <c r="Y51" i="21"/>
  <c r="A51" i="22"/>
  <c r="B53" i="22"/>
  <c r="Z53" i="21"/>
  <c r="T53" i="21"/>
  <c r="B55" i="22"/>
  <c r="A53" i="22"/>
  <c r="AK53" i="21"/>
  <c r="AH54" i="21"/>
  <c r="Y53" i="21"/>
  <c r="S53" i="21"/>
  <c r="H148" i="21"/>
  <c r="H122" i="21"/>
  <c r="H161" i="21"/>
  <c r="H144" i="21"/>
  <c r="I140" i="21"/>
  <c r="H120" i="21"/>
  <c r="H121" i="21"/>
  <c r="I143" i="21"/>
  <c r="H132" i="21"/>
  <c r="H156" i="21"/>
  <c r="I120" i="21"/>
  <c r="H145" i="21"/>
  <c r="H134" i="21"/>
  <c r="I96" i="21"/>
  <c r="H141" i="21"/>
  <c r="I98" i="21"/>
  <c r="H149" i="21"/>
  <c r="Z55" i="21"/>
  <c r="T55" i="21"/>
  <c r="I129" i="21"/>
  <c r="I124" i="21"/>
  <c r="I122" i="21"/>
  <c r="H123" i="21"/>
  <c r="H142" i="21"/>
  <c r="H137" i="21"/>
  <c r="H135" i="21"/>
  <c r="H157" i="21"/>
  <c r="I136" i="21"/>
  <c r="H130" i="21"/>
  <c r="H126" i="21"/>
  <c r="I141" i="21"/>
  <c r="I159" i="21"/>
  <c r="H138" i="21"/>
  <c r="H131" i="21"/>
  <c r="I135" i="21"/>
  <c r="I148" i="21"/>
  <c r="I161" i="21"/>
  <c r="I156" i="21"/>
  <c r="I134" i="21"/>
  <c r="H140" i="21"/>
  <c r="I132" i="21"/>
  <c r="I126" i="21"/>
  <c r="H147" i="21"/>
  <c r="H133" i="21"/>
  <c r="H136" i="21"/>
  <c r="H139" i="21"/>
  <c r="I130" i="21"/>
  <c r="I127" i="21"/>
  <c r="H129" i="21"/>
  <c r="I144" i="21"/>
  <c r="H159" i="21"/>
  <c r="I157" i="21"/>
  <c r="I138" i="21"/>
  <c r="I146" i="21"/>
  <c r="H127" i="21"/>
  <c r="I125" i="21"/>
  <c r="I123" i="21"/>
  <c r="H143" i="21"/>
  <c r="I158" i="21"/>
  <c r="I145" i="21"/>
  <c r="I149" i="21"/>
  <c r="I147" i="21"/>
  <c r="I128" i="21"/>
  <c r="I133" i="21"/>
  <c r="H128" i="21"/>
  <c r="I121" i="21"/>
  <c r="I137" i="21"/>
  <c r="I131" i="21"/>
  <c r="H158" i="21"/>
  <c r="H146" i="21"/>
  <c r="I142" i="21"/>
  <c r="I139" i="21"/>
  <c r="H125" i="21"/>
  <c r="H124" i="21"/>
  <c r="S55" i="21"/>
  <c r="AH56" i="21"/>
  <c r="AH55" i="21"/>
  <c r="Y55" i="21"/>
  <c r="Z57" i="21"/>
  <c r="T57" i="21"/>
  <c r="B57" i="22"/>
  <c r="A55" i="22"/>
  <c r="AH58" i="21"/>
  <c r="Y57" i="21"/>
  <c r="S57" i="21"/>
  <c r="A57" i="22"/>
  <c r="B59" i="22"/>
  <c r="Z59" i="21"/>
  <c r="T59" i="21"/>
  <c r="T61" i="21"/>
  <c r="Z61" i="21"/>
  <c r="A61" i="21"/>
  <c r="Y59" i="21"/>
  <c r="S59" i="21"/>
  <c r="AI60" i="21"/>
  <c r="AH59" i="21"/>
  <c r="B61" i="22"/>
  <c r="A59" i="22"/>
  <c r="F96" i="21"/>
  <c r="F98" i="21"/>
  <c r="F138" i="21"/>
  <c r="F161" i="21"/>
  <c r="F145" i="21"/>
  <c r="F136" i="21"/>
  <c r="F124" i="21"/>
  <c r="F122" i="21"/>
  <c r="F133" i="21"/>
  <c r="F149" i="21"/>
  <c r="F126" i="21"/>
  <c r="F143" i="21"/>
  <c r="F146" i="21"/>
  <c r="F140" i="21"/>
  <c r="F137" i="21"/>
  <c r="F134" i="21"/>
  <c r="F156" i="21"/>
  <c r="F142" i="21"/>
  <c r="F120" i="21"/>
  <c r="F127" i="21"/>
  <c r="F132" i="21"/>
  <c r="F139" i="21"/>
  <c r="F125" i="21"/>
  <c r="F144" i="21"/>
  <c r="F135" i="21"/>
  <c r="F157" i="21"/>
  <c r="F141" i="21"/>
  <c r="F159" i="21"/>
  <c r="F123" i="21"/>
  <c r="F148" i="21"/>
  <c r="F158" i="21"/>
  <c r="F130" i="21"/>
  <c r="F131" i="21"/>
  <c r="F128" i="21"/>
  <c r="F147" i="21"/>
  <c r="F129" i="21"/>
  <c r="F121" i="21"/>
  <c r="G132" i="21"/>
  <c r="G147" i="21"/>
  <c r="G135" i="21"/>
  <c r="G137" i="21"/>
  <c r="G124" i="21"/>
  <c r="G133" i="21"/>
  <c r="G131" i="21"/>
  <c r="G136" i="21"/>
  <c r="G145" i="21"/>
  <c r="G129" i="21"/>
  <c r="G158" i="21"/>
  <c r="G148" i="21"/>
  <c r="G134" i="21"/>
  <c r="G156" i="21"/>
  <c r="G143" i="21"/>
  <c r="G123" i="21"/>
  <c r="G128" i="21"/>
  <c r="G142" i="21"/>
  <c r="G161" i="21"/>
  <c r="G157" i="21"/>
  <c r="G122" i="21"/>
  <c r="G141" i="21"/>
  <c r="G125" i="21"/>
  <c r="G121" i="21"/>
  <c r="G149" i="21"/>
  <c r="G140" i="21"/>
  <c r="G126" i="21"/>
  <c r="G98" i="21"/>
  <c r="G144" i="21"/>
  <c r="G146" i="21"/>
  <c r="G138" i="21"/>
  <c r="G127" i="21"/>
  <c r="G139" i="21"/>
  <c r="G120" i="21"/>
  <c r="G130" i="21"/>
  <c r="G159" i="21"/>
  <c r="G96" i="21"/>
  <c r="F94" i="21"/>
  <c r="G94" i="21"/>
  <c r="H94" i="21"/>
  <c r="G95" i="21"/>
  <c r="F95" i="21"/>
  <c r="J94" i="21"/>
  <c r="E94" i="21"/>
  <c r="E95" i="21"/>
  <c r="J95" i="21"/>
  <c r="I95" i="21"/>
  <c r="I94" i="21"/>
  <c r="H95" i="21"/>
  <c r="Y61" i="21"/>
  <c r="S61" i="21"/>
  <c r="B63" i="22"/>
  <c r="A63" i="22"/>
  <c r="A61" i="22"/>
  <c r="E71" i="21"/>
  <c r="E86" i="21"/>
  <c r="H76" i="21"/>
  <c r="H91" i="21"/>
  <c r="H75" i="21"/>
  <c r="H90" i="21"/>
  <c r="J76" i="21"/>
  <c r="J91" i="21"/>
  <c r="H70" i="21"/>
  <c r="F70" i="21"/>
  <c r="J75" i="21"/>
  <c r="J90" i="21"/>
  <c r="F71" i="21"/>
  <c r="F86" i="21"/>
  <c r="H71" i="21"/>
  <c r="H86" i="21"/>
  <c r="J71" i="21"/>
  <c r="J86" i="21"/>
  <c r="G75" i="21"/>
  <c r="G90" i="21"/>
  <c r="G71" i="21"/>
  <c r="G86" i="21"/>
  <c r="E75" i="21"/>
  <c r="E90" i="21"/>
  <c r="G70" i="21"/>
  <c r="I75" i="21"/>
  <c r="I90" i="21"/>
  <c r="I70" i="21"/>
  <c r="F75" i="21"/>
  <c r="F90" i="21"/>
  <c r="E70" i="21"/>
  <c r="I71" i="21"/>
  <c r="I86" i="21"/>
  <c r="E76" i="21"/>
  <c r="E91" i="21"/>
  <c r="F76" i="21"/>
  <c r="F91" i="21"/>
  <c r="G76" i="21"/>
  <c r="G91" i="21"/>
  <c r="I76" i="21"/>
  <c r="I91" i="21"/>
  <c r="J70" i="21"/>
  <c r="A63" i="21"/>
  <c r="T63" i="21"/>
  <c r="Z63" i="21"/>
  <c r="B3" i="28"/>
  <c r="C101" i="27"/>
  <c r="Y1" i="27"/>
  <c r="S1" i="27"/>
  <c r="A1" i="27"/>
  <c r="Z3" i="27"/>
  <c r="T3" i="27"/>
  <c r="Y63" i="21"/>
  <c r="S63" i="21"/>
  <c r="AG3" i="27"/>
  <c r="AI4" i="27"/>
  <c r="S3" i="27"/>
  <c r="Y3" i="27"/>
  <c r="B5" i="28"/>
  <c r="A3" i="28"/>
  <c r="A1" i="28"/>
  <c r="A5" i="27"/>
  <c r="T5" i="27"/>
  <c r="Z5" i="27"/>
  <c r="A5" i="28"/>
  <c r="B7" i="28"/>
  <c r="Z7" i="27"/>
  <c r="T7" i="27"/>
  <c r="AI6" i="27"/>
  <c r="AJ5" i="27"/>
  <c r="Y5" i="27"/>
  <c r="S5" i="27"/>
  <c r="AG7" i="27"/>
  <c r="AI8" i="27"/>
  <c r="Y7" i="27"/>
  <c r="S7" i="27"/>
  <c r="A9" i="27"/>
  <c r="Z9" i="27"/>
  <c r="T9" i="27"/>
  <c r="A7" i="28"/>
  <c r="B9" i="28"/>
  <c r="T11" i="27"/>
  <c r="Z11" i="27"/>
  <c r="A9" i="28"/>
  <c r="B11" i="28"/>
  <c r="AK10" i="27"/>
  <c r="Y9" i="27"/>
  <c r="S9" i="27"/>
  <c r="AI12" i="27"/>
  <c r="Y11" i="27"/>
  <c r="S11" i="27"/>
  <c r="B13" i="28"/>
  <c r="A11" i="28"/>
  <c r="Z13" i="27"/>
  <c r="T13" i="27"/>
  <c r="B15" i="28"/>
  <c r="A13" i="28"/>
  <c r="AI14" i="27"/>
  <c r="Y13" i="27"/>
  <c r="S13" i="27"/>
  <c r="Z15" i="27"/>
  <c r="T15" i="27"/>
  <c r="AI15" i="27"/>
  <c r="AK16" i="27"/>
  <c r="Y15" i="27"/>
  <c r="S15" i="27"/>
  <c r="Z17" i="27"/>
  <c r="T17" i="27"/>
  <c r="B17" i="28"/>
  <c r="A15" i="28"/>
  <c r="AH17" i="27"/>
  <c r="AK18" i="27"/>
  <c r="S17" i="27"/>
  <c r="Y17" i="27"/>
  <c r="A19" i="27"/>
  <c r="T19" i="27"/>
  <c r="Z19" i="27"/>
  <c r="B19" i="28"/>
  <c r="A17" i="28"/>
  <c r="AH20" i="27"/>
  <c r="AG19" i="27"/>
  <c r="S19" i="27"/>
  <c r="Y19" i="27"/>
  <c r="B21" i="28"/>
  <c r="A19" i="28"/>
  <c r="A21" i="27"/>
  <c r="T21" i="27"/>
  <c r="Z21" i="27"/>
  <c r="AK22" i="27"/>
  <c r="AJ21" i="27"/>
  <c r="Y21" i="27"/>
  <c r="S21" i="27"/>
  <c r="Z23" i="27"/>
  <c r="T23" i="27"/>
  <c r="A21" i="28"/>
  <c r="B23" i="28"/>
  <c r="T25" i="27"/>
  <c r="Z25" i="27"/>
  <c r="AK24" i="27"/>
  <c r="Y23" i="27"/>
  <c r="S23" i="27"/>
  <c r="B25" i="28"/>
  <c r="A23" i="28"/>
  <c r="A25" i="28"/>
  <c r="B27" i="28"/>
  <c r="AK26" i="27"/>
  <c r="AK25" i="27"/>
  <c r="Y25" i="27"/>
  <c r="S25" i="27"/>
  <c r="Z27" i="27"/>
  <c r="T27" i="27"/>
  <c r="I132" i="27"/>
  <c r="H134" i="27"/>
  <c r="I120" i="27"/>
  <c r="AK28" i="27"/>
  <c r="Y27" i="27"/>
  <c r="S27" i="27"/>
  <c r="B29" i="28"/>
  <c r="A27" i="28"/>
  <c r="I142" i="27"/>
  <c r="I96" i="27"/>
  <c r="H125" i="27"/>
  <c r="H141" i="27"/>
  <c r="H135" i="27"/>
  <c r="H133" i="27"/>
  <c r="H122" i="27"/>
  <c r="H130" i="27"/>
  <c r="I131" i="27"/>
  <c r="H149" i="27"/>
  <c r="I149" i="27"/>
  <c r="H138" i="27"/>
  <c r="H128" i="27"/>
  <c r="H142" i="27"/>
  <c r="H137" i="27"/>
  <c r="I137" i="27"/>
  <c r="H140" i="27"/>
  <c r="I121" i="27"/>
  <c r="H145" i="27"/>
  <c r="I156" i="27"/>
  <c r="I139" i="27"/>
  <c r="H146" i="27"/>
  <c r="Z29" i="27"/>
  <c r="T29" i="27"/>
  <c r="I157" i="27"/>
  <c r="I159" i="27"/>
  <c r="I141" i="27"/>
  <c r="H157" i="27"/>
  <c r="H127" i="27"/>
  <c r="H147" i="27"/>
  <c r="H156" i="27"/>
  <c r="H132" i="27"/>
  <c r="I128" i="27"/>
  <c r="I148" i="27"/>
  <c r="H161" i="27"/>
  <c r="H131" i="27"/>
  <c r="H144" i="27"/>
  <c r="H158" i="27"/>
  <c r="I146" i="27"/>
  <c r="H136" i="27"/>
  <c r="I161" i="27"/>
  <c r="I123" i="27"/>
  <c r="I133" i="27"/>
  <c r="I134" i="27"/>
  <c r="I140" i="27"/>
  <c r="I124" i="27"/>
  <c r="I129" i="27"/>
  <c r="I130" i="27"/>
  <c r="I122" i="27"/>
  <c r="I98" i="27"/>
  <c r="I145" i="27"/>
  <c r="H148" i="27"/>
  <c r="H143" i="27"/>
  <c r="I143" i="27"/>
  <c r="B31" i="28"/>
  <c r="A29" i="28"/>
  <c r="I135" i="27"/>
  <c r="H139" i="27"/>
  <c r="I147" i="27"/>
  <c r="H126" i="27"/>
  <c r="H129" i="27"/>
  <c r="H120" i="27"/>
  <c r="H124" i="27"/>
  <c r="H159" i="27"/>
  <c r="AG30" i="27"/>
  <c r="AH29" i="27"/>
  <c r="S29" i="27"/>
  <c r="Y29" i="27"/>
  <c r="H123" i="27"/>
  <c r="I144" i="27"/>
  <c r="I138" i="27"/>
  <c r="I136" i="27"/>
  <c r="T31" i="27"/>
  <c r="Z31" i="27"/>
  <c r="I126" i="27"/>
  <c r="H121" i="27"/>
  <c r="I125" i="27"/>
  <c r="I158" i="27"/>
  <c r="I127" i="27"/>
  <c r="Z33" i="27"/>
  <c r="T33" i="27"/>
  <c r="B33" i="28"/>
  <c r="A31" i="28"/>
  <c r="AI31" i="27"/>
  <c r="AG32" i="27"/>
  <c r="Y31" i="27"/>
  <c r="S31" i="27"/>
  <c r="AG34" i="27"/>
  <c r="S33" i="27"/>
  <c r="Y33" i="27"/>
  <c r="A33" i="28"/>
  <c r="B35" i="28"/>
  <c r="T35" i="27"/>
  <c r="Z35" i="27"/>
  <c r="AG36" i="27"/>
  <c r="AJ35" i="27"/>
  <c r="Y35" i="27"/>
  <c r="S35" i="27"/>
  <c r="A37" i="27"/>
  <c r="Z37" i="27"/>
  <c r="T37" i="27"/>
  <c r="A35" i="28"/>
  <c r="B37" i="28"/>
  <c r="B39" i="28"/>
  <c r="A37" i="28"/>
  <c r="AK38" i="27"/>
  <c r="AI37" i="27"/>
  <c r="Y37" i="27"/>
  <c r="S37" i="27"/>
  <c r="Z39" i="27"/>
  <c r="T39" i="27"/>
  <c r="Z41" i="27"/>
  <c r="T41" i="27"/>
  <c r="AG40" i="27"/>
  <c r="AG39" i="27"/>
  <c r="S39" i="27"/>
  <c r="Y39" i="27"/>
  <c r="B41" i="28"/>
  <c r="A39" i="28"/>
  <c r="A41" i="28"/>
  <c r="B43" i="28"/>
  <c r="AG42" i="27"/>
  <c r="Y41" i="27"/>
  <c r="S41" i="27"/>
  <c r="E149" i="27"/>
  <c r="E158" i="27"/>
  <c r="E130" i="27"/>
  <c r="E140" i="27"/>
  <c r="E161" i="27"/>
  <c r="E138" i="27"/>
  <c r="E124" i="27"/>
  <c r="E126" i="27"/>
  <c r="E145" i="27"/>
  <c r="E139" i="27"/>
  <c r="E147" i="27"/>
  <c r="Z43" i="27"/>
  <c r="T43" i="27"/>
  <c r="E125" i="27"/>
  <c r="E143" i="27"/>
  <c r="E144" i="27"/>
  <c r="E132" i="27"/>
  <c r="E141" i="27"/>
  <c r="E159" i="27"/>
  <c r="E96" i="27"/>
  <c r="E133" i="27"/>
  <c r="E123" i="27"/>
  <c r="E131" i="27"/>
  <c r="E136" i="27"/>
  <c r="E120" i="27"/>
  <c r="E121" i="27"/>
  <c r="E157" i="27"/>
  <c r="E128" i="27"/>
  <c r="E148" i="27"/>
  <c r="E98" i="27"/>
  <c r="E156" i="27"/>
  <c r="E129" i="27"/>
  <c r="Z45" i="27"/>
  <c r="T45" i="27"/>
  <c r="AI43" i="27"/>
  <c r="AH44" i="27"/>
  <c r="Y43" i="27"/>
  <c r="S43" i="27"/>
  <c r="E142" i="27"/>
  <c r="E122" i="27"/>
  <c r="E127" i="27"/>
  <c r="E134" i="27"/>
  <c r="B45" i="28"/>
  <c r="A43" i="28"/>
  <c r="E146" i="27"/>
  <c r="E135" i="27"/>
  <c r="AH46" i="27"/>
  <c r="AG45" i="27"/>
  <c r="Y45" i="27"/>
  <c r="S45" i="27"/>
  <c r="E137" i="27"/>
  <c r="Z47" i="27"/>
  <c r="T47" i="27"/>
  <c r="B47" i="28"/>
  <c r="A45" i="28"/>
  <c r="AH48" i="27"/>
  <c r="S47" i="27"/>
  <c r="Y47" i="27"/>
  <c r="B49" i="28"/>
  <c r="A47" i="28"/>
  <c r="A49" i="27"/>
  <c r="T49" i="27"/>
  <c r="Z49" i="27"/>
  <c r="A49" i="28"/>
  <c r="B51" i="28"/>
  <c r="AI49" i="27"/>
  <c r="AJ50" i="27"/>
  <c r="S49" i="27"/>
  <c r="Y49" i="27"/>
  <c r="Z51" i="27"/>
  <c r="T51" i="27"/>
  <c r="Z53" i="27"/>
  <c r="T53" i="27"/>
  <c r="AK51" i="27"/>
  <c r="AH52" i="27"/>
  <c r="Y51" i="27"/>
  <c r="S51" i="27"/>
  <c r="A51" i="28"/>
  <c r="B53" i="28"/>
  <c r="B55" i="28"/>
  <c r="A53" i="28"/>
  <c r="T55" i="27"/>
  <c r="Z55" i="27"/>
  <c r="AH54" i="27"/>
  <c r="AH53" i="27"/>
  <c r="Y53" i="27"/>
  <c r="S53" i="27"/>
  <c r="B57" i="28"/>
  <c r="A55" i="28"/>
  <c r="AH56" i="27"/>
  <c r="S55" i="27"/>
  <c r="Y55" i="27"/>
  <c r="Z57" i="27"/>
  <c r="A57" i="27"/>
  <c r="T57" i="27"/>
  <c r="S57" i="27"/>
  <c r="Y57" i="27"/>
  <c r="A57" i="28"/>
  <c r="B59" i="28"/>
  <c r="T59" i="27"/>
  <c r="Z59" i="27"/>
  <c r="Z61" i="27"/>
  <c r="T61" i="27"/>
  <c r="B61" i="28"/>
  <c r="A59" i="28"/>
  <c r="AG59" i="27"/>
  <c r="AH60" i="27"/>
  <c r="Y59" i="27"/>
  <c r="S59" i="27"/>
  <c r="F98" i="27"/>
  <c r="F96" i="27"/>
  <c r="F123" i="27"/>
  <c r="F132" i="27"/>
  <c r="F128" i="27"/>
  <c r="F161" i="27"/>
  <c r="F148" i="27"/>
  <c r="F131" i="27"/>
  <c r="F120" i="27"/>
  <c r="F149" i="27"/>
  <c r="F136" i="27"/>
  <c r="F137" i="27"/>
  <c r="F142" i="27"/>
  <c r="F156" i="27"/>
  <c r="F157" i="27"/>
  <c r="F127" i="27"/>
  <c r="F146" i="27"/>
  <c r="F141" i="27"/>
  <c r="F134" i="27"/>
  <c r="F121" i="27"/>
  <c r="F140" i="27"/>
  <c r="F143" i="27"/>
  <c r="F158" i="27"/>
  <c r="F147" i="27"/>
  <c r="F138" i="27"/>
  <c r="F129" i="27"/>
  <c r="F122" i="27"/>
  <c r="F130" i="27"/>
  <c r="F125" i="27"/>
  <c r="F126" i="27"/>
  <c r="F124" i="27"/>
  <c r="F139" i="27"/>
  <c r="F145" i="27"/>
  <c r="F133" i="27"/>
  <c r="F144" i="27"/>
  <c r="F135" i="27"/>
  <c r="F159" i="27"/>
  <c r="B63" i="28"/>
  <c r="A63" i="28"/>
  <c r="A61" i="28"/>
  <c r="AI62" i="27"/>
  <c r="AI61" i="27"/>
  <c r="Y61" i="27"/>
  <c r="S61" i="27"/>
  <c r="T63" i="27"/>
  <c r="Z63" i="27"/>
  <c r="AI64" i="27"/>
  <c r="AK63" i="27"/>
  <c r="S63" i="27"/>
  <c r="Y63" i="27"/>
  <c r="G158" i="27"/>
  <c r="G129" i="27"/>
  <c r="G156" i="27"/>
  <c r="G136" i="27"/>
  <c r="G157" i="27"/>
  <c r="G96" i="27"/>
  <c r="H94" i="27"/>
  <c r="I94" i="27"/>
  <c r="F94" i="27"/>
  <c r="G98" i="27"/>
  <c r="J94" i="27"/>
  <c r="G149" i="27"/>
  <c r="E95" i="27"/>
  <c r="F95" i="27"/>
  <c r="I95" i="27"/>
  <c r="E94" i="27"/>
  <c r="H95" i="27"/>
  <c r="J95" i="27"/>
  <c r="G94" i="27"/>
  <c r="G95" i="27"/>
  <c r="E71" i="27"/>
  <c r="E86" i="27"/>
  <c r="J71" i="27"/>
  <c r="J86" i="27"/>
  <c r="H76" i="27"/>
  <c r="H91" i="27"/>
  <c r="H70" i="27"/>
  <c r="F76" i="27"/>
  <c r="F91" i="27"/>
  <c r="H75" i="27"/>
  <c r="H90" i="27"/>
  <c r="F71" i="27"/>
  <c r="F86" i="27"/>
  <c r="J76" i="27"/>
  <c r="J91" i="27"/>
  <c r="G71" i="27"/>
  <c r="G86" i="27"/>
  <c r="F70" i="27"/>
  <c r="F75" i="27"/>
  <c r="F90" i="27"/>
  <c r="J75" i="27"/>
  <c r="J90" i="27"/>
  <c r="I70" i="27"/>
  <c r="I71" i="27"/>
  <c r="I86" i="27"/>
  <c r="E76" i="27"/>
  <c r="E91" i="27"/>
  <c r="G76" i="27"/>
  <c r="G91" i="27"/>
  <c r="G70" i="27"/>
  <c r="J70" i="27"/>
  <c r="I75" i="27"/>
  <c r="I90" i="27"/>
  <c r="E75" i="27"/>
  <c r="E90" i="27"/>
  <c r="H71" i="27"/>
  <c r="H86" i="27"/>
  <c r="I76" i="27"/>
  <c r="I91" i="27"/>
  <c r="G75" i="27"/>
  <c r="G90" i="27"/>
  <c r="E70" i="27"/>
  <c r="G146" i="27"/>
  <c r="G126" i="27"/>
  <c r="G125" i="27"/>
  <c r="G148" i="27"/>
  <c r="G144" i="27"/>
  <c r="G147" i="27"/>
  <c r="G145" i="27"/>
  <c r="G134" i="27"/>
  <c r="G128" i="27"/>
  <c r="G143" i="27"/>
  <c r="G120" i="27"/>
  <c r="G135" i="27"/>
  <c r="G131" i="27"/>
  <c r="G133" i="27"/>
  <c r="G138" i="27"/>
  <c r="G161" i="27"/>
  <c r="G121" i="27"/>
  <c r="G159" i="27"/>
  <c r="G127" i="27"/>
  <c r="G141" i="27"/>
  <c r="G122" i="27"/>
  <c r="G142" i="27"/>
  <c r="G130" i="27"/>
  <c r="G124" i="27"/>
  <c r="G139" i="27"/>
  <c r="G137" i="27"/>
  <c r="G132" i="27"/>
  <c r="G123" i="27"/>
  <c r="G140" i="27"/>
  <c r="J70" i="19"/>
  <c r="J85" i="19"/>
  <c r="J85" i="21"/>
  <c r="J85" i="27"/>
  <c r="I70" i="19"/>
  <c r="I85" i="19"/>
  <c r="I85" i="21"/>
  <c r="I85" i="27"/>
  <c r="H70" i="19"/>
  <c r="H85" i="19"/>
  <c r="H85" i="21"/>
  <c r="H85" i="27"/>
  <c r="G70" i="19"/>
  <c r="G85" i="19"/>
  <c r="G85" i="21"/>
  <c r="G85" i="27"/>
  <c r="F70" i="19"/>
  <c r="F85" i="19"/>
  <c r="F85" i="21"/>
  <c r="F85" i="27"/>
  <c r="E70" i="19"/>
  <c r="E85" i="19"/>
  <c r="E85" i="21"/>
  <c r="E85" i="27"/>
  <c r="E97" i="19"/>
  <c r="E97" i="27"/>
  <c r="E97" i="21"/>
  <c r="J97" i="19"/>
  <c r="I97" i="19"/>
  <c r="H97" i="19"/>
  <c r="G97" i="19"/>
  <c r="F97" i="19"/>
  <c r="J97" i="27"/>
  <c r="I97" i="27"/>
  <c r="H97" i="27"/>
  <c r="G97" i="27"/>
  <c r="F97" i="27"/>
  <c r="J97" i="21"/>
  <c r="I97" i="21"/>
  <c r="H97" i="21"/>
  <c r="G97" i="21"/>
  <c r="F97" i="21"/>
</calcChain>
</file>

<file path=xl/sharedStrings.xml><?xml version="1.0" encoding="utf-8"?>
<sst xmlns="http://schemas.openxmlformats.org/spreadsheetml/2006/main" count="373" uniqueCount="151">
  <si>
    <t>JOUR</t>
  </si>
  <si>
    <t>DATE</t>
  </si>
  <si>
    <t>GARDES</t>
  </si>
  <si>
    <t>HM</t>
  </si>
  <si>
    <t>PH</t>
  </si>
  <si>
    <t>RL</t>
  </si>
  <si>
    <t>IADE</t>
  </si>
  <si>
    <t>Vacataire 1</t>
  </si>
  <si>
    <t>Vacataire 2</t>
  </si>
  <si>
    <t>Options vacataires</t>
  </si>
  <si>
    <t>CS1</t>
  </si>
  <si>
    <t>Heures</t>
  </si>
  <si>
    <t>CS2</t>
  </si>
  <si>
    <t>Ce mois-ci</t>
  </si>
  <si>
    <t>Astreintes</t>
  </si>
  <si>
    <t>Consultations</t>
  </si>
  <si>
    <t>Nombre de vacations</t>
  </si>
  <si>
    <t>Cumul de l'année en cours</t>
  </si>
  <si>
    <t>IADE 1</t>
  </si>
  <si>
    <t>IADE 2</t>
  </si>
  <si>
    <t>IADE 3</t>
  </si>
  <si>
    <t>Besoin IADE</t>
  </si>
  <si>
    <t>Besoins restant</t>
  </si>
  <si>
    <t>FOUTOU</t>
  </si>
  <si>
    <t>GASSARA</t>
  </si>
  <si>
    <t>HADIJI</t>
  </si>
  <si>
    <t>Réel</t>
  </si>
  <si>
    <t>Théorique</t>
  </si>
  <si>
    <t>SOUED</t>
  </si>
  <si>
    <t>OURCHANE</t>
  </si>
  <si>
    <t>BRADAÏ</t>
  </si>
  <si>
    <t>Liste des vacataires</t>
  </si>
  <si>
    <t>OUASTI</t>
  </si>
  <si>
    <t>BARRAKA</t>
  </si>
  <si>
    <t>Anesthésiste</t>
  </si>
  <si>
    <t>Remplaçant</t>
  </si>
  <si>
    <t>Programme</t>
  </si>
  <si>
    <t>IADE CCB</t>
  </si>
  <si>
    <t>KANA</t>
  </si>
  <si>
    <t>Anesthésistes</t>
  </si>
  <si>
    <t>MAROUANI</t>
  </si>
  <si>
    <t>HALIMI</t>
  </si>
  <si>
    <t>LEPRIYA</t>
  </si>
  <si>
    <t>SERENI</t>
  </si>
  <si>
    <t>SULTAN</t>
  </si>
  <si>
    <t>IADES</t>
  </si>
  <si>
    <t>?</t>
  </si>
  <si>
    <t>Clément Atche</t>
  </si>
  <si>
    <t>Charles Kharoubi</t>
  </si>
  <si>
    <t>Lionel Defaux</t>
  </si>
  <si>
    <t>Sébastien Mercé</t>
  </si>
  <si>
    <t>Sadio Elisabeth</t>
  </si>
  <si>
    <t>MH Lemaire</t>
  </si>
  <si>
    <t>Stéphanie Chandler</t>
  </si>
  <si>
    <t>Sylvie Coquereau</t>
  </si>
  <si>
    <t>Jérémy valencelle</t>
  </si>
  <si>
    <t>Shaïda Abdoul</t>
  </si>
  <si>
    <t>Delphine</t>
  </si>
  <si>
    <t>Ek</t>
  </si>
  <si>
    <t>CHIRURGIENS</t>
  </si>
  <si>
    <t>ANESTHESISTES</t>
  </si>
  <si>
    <t>LEFOLL</t>
  </si>
  <si>
    <t>VDB</t>
  </si>
  <si>
    <t>SOLIGNAC</t>
  </si>
  <si>
    <t>WELBY</t>
  </si>
  <si>
    <t>IRANI</t>
  </si>
  <si>
    <t>KHAYAT</t>
  </si>
  <si>
    <t>PARIENTE</t>
  </si>
  <si>
    <t>MARTIN</t>
  </si>
  <si>
    <t>BLANCHET</t>
  </si>
  <si>
    <t>14h30-18h30</t>
  </si>
  <si>
    <t>CONSULTATIONS</t>
  </si>
  <si>
    <t>Semaine Domont</t>
  </si>
  <si>
    <t>Samedi Domont</t>
  </si>
  <si>
    <t>Consultations Domont</t>
  </si>
  <si>
    <t>Week-end CCB</t>
  </si>
  <si>
    <t>Congés (pris à ce jour)</t>
  </si>
  <si>
    <t>Vac libre</t>
  </si>
  <si>
    <t xml:space="preserve"> (pris à ce jour)</t>
  </si>
  <si>
    <t>MEZIANE</t>
  </si>
  <si>
    <t>RIBATET</t>
  </si>
  <si>
    <t>KAROUBI</t>
  </si>
  <si>
    <t>PETIT</t>
  </si>
  <si>
    <t>NGUYEN</t>
  </si>
  <si>
    <t>Besoin IADE CCB</t>
  </si>
  <si>
    <t>PIATON</t>
  </si>
  <si>
    <t>COLLIOT</t>
  </si>
  <si>
    <t>FAUCHE</t>
  </si>
  <si>
    <t>Vacataire</t>
  </si>
  <si>
    <t>Masse</t>
  </si>
  <si>
    <t>Impression des consultations (double-clic)</t>
  </si>
  <si>
    <t>Impression Planning CCB         (double-clic)</t>
  </si>
  <si>
    <t>ZEINE</t>
  </si>
  <si>
    <t>KENMOGNE</t>
  </si>
  <si>
    <t>WORCEL</t>
  </si>
  <si>
    <t>WEIFF</t>
  </si>
  <si>
    <t>OSTRO</t>
  </si>
  <si>
    <t>NOAC</t>
  </si>
  <si>
    <t>Impression du planning (double-clic)</t>
  </si>
  <si>
    <t>Semaine CCB</t>
  </si>
  <si>
    <t>GALL</t>
  </si>
  <si>
    <t>Remarques</t>
  </si>
  <si>
    <t>LEBON</t>
  </si>
  <si>
    <t>ALEX</t>
  </si>
  <si>
    <t>TOUZ</t>
  </si>
  <si>
    <t>CHARR</t>
  </si>
  <si>
    <t>( dont consultations Ortho )</t>
  </si>
  <si>
    <t>Aziza</t>
  </si>
  <si>
    <t>DUFF</t>
  </si>
  <si>
    <t>BOUTOURIA</t>
  </si>
  <si>
    <t>WAKIM</t>
  </si>
  <si>
    <t>PIRIC</t>
  </si>
  <si>
    <t>RO</t>
  </si>
  <si>
    <t>AREA CCB</t>
  </si>
  <si>
    <t>Astreintes Anesthésistes</t>
  </si>
  <si>
    <t>Anesthésistes 10/15</t>
  </si>
  <si>
    <t>TK</t>
  </si>
  <si>
    <t>Renfort</t>
  </si>
  <si>
    <t>Retour vers Planning_Area</t>
  </si>
  <si>
    <t>Temps de travail AREA</t>
  </si>
  <si>
    <t>DUFFIET</t>
  </si>
  <si>
    <t>MEZIANE/SOLIGNAC</t>
  </si>
  <si>
    <t>MEZIANE/TOUZARD</t>
  </si>
  <si>
    <t>AKUE</t>
  </si>
  <si>
    <t>M'BAREK</t>
  </si>
  <si>
    <t>SMADJA</t>
  </si>
  <si>
    <t>MEULEYE</t>
  </si>
  <si>
    <t>KACHATRIAN</t>
  </si>
  <si>
    <t>LACHERE</t>
  </si>
  <si>
    <t>DUFFIET/SADAKA</t>
  </si>
  <si>
    <t>CHIRCCB</t>
  </si>
  <si>
    <t>FARCHOUKH</t>
  </si>
  <si>
    <t>BERNARD</t>
  </si>
  <si>
    <t>ROUXEL</t>
  </si>
  <si>
    <t>NACERA</t>
  </si>
  <si>
    <t>FEIDT</t>
  </si>
  <si>
    <t>JCB</t>
  </si>
  <si>
    <t>9h-18h(1/2 Ort)</t>
  </si>
  <si>
    <t>16h30-18h30</t>
  </si>
  <si>
    <t>9h-18h</t>
  </si>
  <si>
    <t>14h-18h</t>
  </si>
  <si>
    <t>Ort 14h-18h</t>
  </si>
  <si>
    <t>14h-16h</t>
  </si>
  <si>
    <t>Oph 14h-18h</t>
  </si>
  <si>
    <t>9h-13h</t>
  </si>
  <si>
    <t>RATTE</t>
  </si>
  <si>
    <t>( dont consultations journée )</t>
  </si>
  <si>
    <t>OFF</t>
  </si>
  <si>
    <t>AMAGLI</t>
  </si>
  <si>
    <t>SADAKA</t>
  </si>
  <si>
    <t>VAC1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</si>
</sst>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mmmm\ d\,\ yyyy;@"/>
    <numFmt numFmtId="165" formatCode="dd;@"/>
    <numFmt numFmtId="166" formatCode="dd/mm;@"/>
  </numFmts>
  <fonts count="22" x14ac:knownFonts="1">
    <font>
      <sz val="11"/>
      <color theme="1"/>
      <name val="Calibri"/>
      <family val="2"/>
      <scheme val="minor"/>
    </font>
    <font>
      <sz val="10"/>
      <color rgb="FF000000"/>
      <name val="Arial"/>
      <family val="2"/>
    </font>
    <font>
      <b/>
      <sz val="18"/>
      <color rgb="FF000000"/>
      <name val="Arial"/>
      <family val="2"/>
    </font>
    <font>
      <sz val="18"/>
      <color rgb="FF000000"/>
      <name val="Arial"/>
      <family val="2"/>
    </font>
    <font>
      <b/>
      <sz val="12"/>
      <color rgb="FF000000"/>
      <name val="Arial"/>
      <family val="2"/>
    </font>
    <font>
      <sz val="8"/>
      <color rgb="FF000000"/>
      <name val="Arial"/>
      <family val="2"/>
    </font>
    <font>
      <sz val="8"/>
      <color rgb="FF000000"/>
      <name val="Arial"/>
      <family val="2"/>
    </font>
    <font>
      <sz val="9"/>
      <color rgb="FF000000"/>
      <name val="Arial"/>
      <family val="2"/>
    </font>
    <font>
      <b/>
      <sz val="9"/>
      <color rgb="FF000000"/>
      <name val="Arial"/>
      <family val="2"/>
    </font>
    <font>
      <sz val="9"/>
      <color rgb="FFCCCCCC"/>
      <name val="Arial"/>
      <family val="2"/>
    </font>
    <font>
      <sz val="14"/>
      <color rgb="FF000000"/>
      <name val="Arial"/>
      <family val="2"/>
    </font>
    <font>
      <u/>
      <sz val="11"/>
      <color theme="11"/>
      <name val="Calibri"/>
      <family val="2"/>
      <scheme val="minor"/>
    </font>
    <font>
      <u/>
      <sz val="11"/>
      <color theme="10"/>
      <name val="Calibri"/>
      <family val="2"/>
      <scheme val="minor"/>
    </font>
    <font>
      <sz val="10"/>
      <color rgb="FF000000"/>
      <name val="Arial"/>
      <family val="2"/>
    </font>
    <font>
      <sz val="8"/>
      <name val="Calibri"/>
      <family val="2"/>
      <scheme val="minor"/>
    </font>
    <font>
      <strike/>
      <sz val="8"/>
      <color rgb="FF000000"/>
      <name val="Arial"/>
      <family val="2"/>
    </font>
    <font>
      <b/>
      <sz val="20"/>
      <color rgb="FF000000"/>
      <name val="Arial"/>
      <family val="2"/>
    </font>
    <font>
      <b/>
      <sz val="10"/>
      <color rgb="FF000000"/>
      <name val="Arial"/>
      <family val="2"/>
    </font>
    <font>
      <sz val="12"/>
      <color rgb="FF000000"/>
      <name val="Arial"/>
      <family val="2"/>
    </font>
    <font>
      <b/>
      <sz val="11"/>
      <color theme="1"/>
      <name val="Calibri"/>
      <family val="2"/>
      <scheme val="minor"/>
    </font>
    <font>
      <u/>
      <sz val="10"/>
      <color theme="10"/>
      <name val="Arial"/>
      <family val="2"/>
    </font>
    <font>
      <sz val="9"/>
      <color rgb="FFFF6600"/>
      <name val="Arial"/>
      <family val="2"/>
    </font>
  </fonts>
  <fills count="10">
    <fill>
      <patternFill patternType="none"/>
    </fill>
    <fill>
      <patternFill patternType="gray125"/>
    </fill>
    <fill>
      <patternFill patternType="solid">
        <fgColor rgb="FFFFFFFF"/>
        <bgColor indexed="64"/>
      </patternFill>
    </fill>
    <fill>
      <patternFill patternType="solid">
        <fgColor rgb="FFFFC000"/>
        <bgColor indexed="64"/>
      </patternFill>
    </fill>
    <fill>
      <patternFill patternType="solid">
        <fgColor theme="7" tint="0.39997558519241921"/>
        <bgColor indexed="64"/>
      </patternFill>
    </fill>
    <fill>
      <patternFill patternType="solid">
        <fgColor theme="5" tint="0.59996337778862885"/>
        <bgColor indexed="64"/>
      </patternFill>
    </fill>
    <fill>
      <patternFill patternType="solid">
        <fgColor theme="9" tint="0.79998168889431442"/>
        <bgColor indexed="64"/>
      </patternFill>
    </fill>
    <fill>
      <patternFill patternType="solid">
        <fgColor rgb="FFCCFFFF"/>
        <bgColor indexed="64"/>
      </patternFill>
    </fill>
    <fill>
      <patternFill patternType="solid">
        <fgColor rgb="FF00FFFF"/>
        <bgColor indexed="64"/>
      </patternFill>
    </fill>
    <fill>
      <patternFill patternType="solid">
        <fgColor theme="0"/>
        <bgColor indexed="64"/>
      </patternFill>
    </fill>
  </fills>
  <borders count="120">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right/>
      <top style="thin">
        <color rgb="FF000000"/>
      </top>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bottom/>
      <diagonal/>
    </border>
    <border>
      <left/>
      <right/>
      <top/>
      <bottom style="thin">
        <color auto="1"/>
      </bottom>
      <diagonal/>
    </border>
    <border>
      <left/>
      <right style="thin">
        <color auto="1"/>
      </right>
      <top/>
      <bottom style="thin">
        <color auto="1"/>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auto="1"/>
      </left>
      <right/>
      <top/>
      <bottom/>
      <diagonal/>
    </border>
    <border>
      <left/>
      <right style="thin">
        <color auto="1"/>
      </right>
      <top style="thin">
        <color auto="1"/>
      </top>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thin">
        <color auto="1"/>
      </left>
      <right style="thin">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style="medium">
        <color auto="1"/>
      </left>
      <right/>
      <top style="medium">
        <color auto="1"/>
      </top>
      <bottom/>
      <diagonal/>
    </border>
    <border>
      <left/>
      <right style="medium">
        <color auto="1"/>
      </right>
      <top style="medium">
        <color auto="1"/>
      </top>
      <bottom style="thin">
        <color auto="1"/>
      </bottom>
      <diagonal/>
    </border>
    <border>
      <left/>
      <right style="medium">
        <color auto="1"/>
      </right>
      <top style="thin">
        <color auto="1"/>
      </top>
      <bottom style="medium">
        <color auto="1"/>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rgb="FF000000"/>
      </left>
      <right style="thin">
        <color rgb="FF000000"/>
      </right>
      <top style="thin">
        <color rgb="FF000000"/>
      </top>
      <bottom/>
      <diagonal/>
    </border>
    <border>
      <left style="thin">
        <color auto="1"/>
      </left>
      <right/>
      <top style="thin">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top style="medium">
        <color auto="1"/>
      </top>
      <bottom style="thin">
        <color auto="1"/>
      </bottom>
      <diagonal/>
    </border>
    <border>
      <left/>
      <right/>
      <top style="thin">
        <color auto="1"/>
      </top>
      <bottom style="medium">
        <color auto="1"/>
      </bottom>
      <diagonal/>
    </border>
    <border>
      <left/>
      <right style="thin">
        <color auto="1"/>
      </right>
      <top style="thin">
        <color auto="1"/>
      </top>
      <bottom style="thin">
        <color auto="1"/>
      </bottom>
      <diagonal/>
    </border>
    <border>
      <left/>
      <right/>
      <top style="medium">
        <color auto="1"/>
      </top>
      <bottom/>
      <diagonal/>
    </border>
    <border>
      <left style="double">
        <color auto="1"/>
      </left>
      <right style="thin">
        <color auto="1"/>
      </right>
      <top style="medium">
        <color auto="1"/>
      </top>
      <bottom style="medium">
        <color auto="1"/>
      </bottom>
      <diagonal/>
    </border>
    <border>
      <left style="double">
        <color auto="1"/>
      </left>
      <right style="thin">
        <color auto="1"/>
      </right>
      <top style="medium">
        <color auto="1"/>
      </top>
      <bottom/>
      <diagonal/>
    </border>
    <border>
      <left style="thin">
        <color auto="1"/>
      </left>
      <right style="double">
        <color auto="1"/>
      </right>
      <top style="medium">
        <color auto="1"/>
      </top>
      <bottom/>
      <diagonal/>
    </border>
    <border>
      <left style="thin">
        <color auto="1"/>
      </left>
      <right style="double">
        <color auto="1"/>
      </right>
      <top style="medium">
        <color auto="1"/>
      </top>
      <bottom style="thin">
        <color auto="1"/>
      </bottom>
      <diagonal/>
    </border>
    <border>
      <left style="thin">
        <color auto="1"/>
      </left>
      <right style="double">
        <color auto="1"/>
      </right>
      <top style="thin">
        <color auto="1"/>
      </top>
      <bottom style="medium">
        <color auto="1"/>
      </bottom>
      <diagonal/>
    </border>
    <border>
      <left style="thin">
        <color auto="1"/>
      </left>
      <right style="double">
        <color auto="1"/>
      </right>
      <top style="medium">
        <color auto="1"/>
      </top>
      <bottom style="medium">
        <color auto="1"/>
      </bottom>
      <diagonal/>
    </border>
    <border>
      <left/>
      <right style="medium">
        <color auto="1"/>
      </right>
      <top style="medium">
        <color auto="1"/>
      </top>
      <bottom/>
      <diagonal/>
    </border>
    <border>
      <left style="medium">
        <color auto="1"/>
      </left>
      <right/>
      <top/>
      <bottom style="medium">
        <color auto="1"/>
      </bottom>
      <diagonal/>
    </border>
    <border>
      <left style="medium">
        <color auto="1"/>
      </left>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double">
        <color auto="1"/>
      </left>
      <right style="thin">
        <color auto="1"/>
      </right>
      <top style="medium">
        <color auto="1"/>
      </top>
      <bottom style="thin">
        <color auto="1"/>
      </bottom>
      <diagonal/>
    </border>
    <border>
      <left style="double">
        <color auto="1"/>
      </left>
      <right style="thin">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thin">
        <color auto="1"/>
      </right>
      <top/>
      <bottom style="medium">
        <color auto="1"/>
      </bottom>
      <diagonal/>
    </border>
    <border>
      <left style="double">
        <color auto="1"/>
      </left>
      <right style="thin">
        <color auto="1"/>
      </right>
      <top/>
      <bottom style="medium">
        <color auto="1"/>
      </bottom>
      <diagonal/>
    </border>
    <border>
      <left style="thin">
        <color auto="1"/>
      </left>
      <right style="thin">
        <color rgb="FF000000"/>
      </right>
      <top/>
      <bottom style="thin">
        <color rgb="FF000000"/>
      </bottom>
      <diagonal/>
    </border>
    <border>
      <left style="thin">
        <color rgb="FF000000"/>
      </left>
      <right style="thin">
        <color auto="1"/>
      </right>
      <top/>
      <bottom style="thin">
        <color rgb="FF000000"/>
      </bottom>
      <diagonal/>
    </border>
    <border>
      <left style="thin">
        <color rgb="FF000000"/>
      </left>
      <right/>
      <top/>
      <bottom style="thin">
        <color rgb="FF000000"/>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double">
        <color auto="1"/>
      </top>
      <bottom style="thin">
        <color auto="1"/>
      </bottom>
      <diagonal/>
    </border>
    <border>
      <left/>
      <right style="thin">
        <color auto="1"/>
      </right>
      <top/>
      <bottom/>
      <diagonal/>
    </border>
    <border>
      <left/>
      <right style="thin">
        <color rgb="FF000000"/>
      </right>
      <top style="thin">
        <color rgb="FF000000"/>
      </top>
      <bottom/>
      <diagonal/>
    </border>
    <border>
      <left style="thin">
        <color auto="1"/>
      </left>
      <right style="thin">
        <color rgb="FF000000"/>
      </right>
      <top style="double">
        <color auto="1"/>
      </top>
      <bottom style="thin">
        <color auto="1"/>
      </bottom>
      <diagonal/>
    </border>
    <border>
      <left style="thin">
        <color rgb="FF000000"/>
      </left>
      <right style="thin">
        <color auto="1"/>
      </right>
      <top style="double">
        <color auto="1"/>
      </top>
      <bottom style="thin">
        <color auto="1"/>
      </bottom>
      <diagonal/>
    </border>
    <border>
      <left/>
      <right style="thin">
        <color auto="1"/>
      </right>
      <top style="double">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medium">
        <color auto="1"/>
      </left>
      <right style="double">
        <color auto="1"/>
      </right>
      <top style="medium">
        <color auto="1"/>
      </top>
      <bottom/>
      <diagonal/>
    </border>
    <border>
      <left style="medium">
        <color auto="1"/>
      </left>
      <right style="double">
        <color auto="1"/>
      </right>
      <top style="medium">
        <color auto="1"/>
      </top>
      <bottom style="thin">
        <color auto="1"/>
      </bottom>
      <diagonal/>
    </border>
    <border>
      <left style="medium">
        <color auto="1"/>
      </left>
      <right style="double">
        <color auto="1"/>
      </right>
      <top style="thin">
        <color auto="1"/>
      </top>
      <bottom style="medium">
        <color auto="1"/>
      </bottom>
      <diagonal/>
    </border>
    <border>
      <left style="medium">
        <color auto="1"/>
      </left>
      <right style="medium">
        <color auto="1"/>
      </right>
      <top style="thin">
        <color auto="1"/>
      </top>
      <bottom/>
      <diagonal/>
    </border>
    <border>
      <left/>
      <right style="medium">
        <color auto="1"/>
      </right>
      <top style="thin">
        <color auto="1"/>
      </top>
      <bottom style="thin">
        <color auto="1"/>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right style="medium">
        <color auto="1"/>
      </right>
      <top/>
      <bottom style="thin">
        <color auto="1"/>
      </bottom>
      <diagonal/>
    </border>
    <border>
      <left style="medium">
        <color auto="1"/>
      </left>
      <right/>
      <top style="thin">
        <color auto="1"/>
      </top>
      <bottom style="thin">
        <color auto="1"/>
      </bottom>
      <diagonal/>
    </border>
    <border>
      <left style="thin">
        <color auto="1"/>
      </left>
      <right style="thin">
        <color rgb="FF000000"/>
      </right>
      <top style="double">
        <color auto="1"/>
      </top>
      <bottom style="thin">
        <color rgb="FF000000"/>
      </bottom>
      <diagonal/>
    </border>
    <border>
      <left style="thin">
        <color rgb="FF000000"/>
      </left>
      <right style="thin">
        <color auto="1"/>
      </right>
      <top style="double">
        <color auto="1"/>
      </top>
      <bottom style="thin">
        <color rgb="FF000000"/>
      </bottom>
      <diagonal/>
    </border>
    <border>
      <left/>
      <right/>
      <top style="double">
        <color auto="1"/>
      </top>
      <bottom style="thin">
        <color rgb="FF000000"/>
      </bottom>
      <diagonal/>
    </border>
    <border>
      <left style="thin">
        <color rgb="FF000000"/>
      </left>
      <right/>
      <top style="double">
        <color auto="1"/>
      </top>
      <bottom style="thin">
        <color rgb="FF000000"/>
      </bottom>
      <diagonal/>
    </border>
    <border>
      <left style="thin">
        <color rgb="FF000000"/>
      </left>
      <right style="thin">
        <color rgb="FF000000"/>
      </right>
      <top style="double">
        <color auto="1"/>
      </top>
      <bottom style="thin">
        <color rgb="FF000000"/>
      </bottom>
      <diagonal/>
    </border>
    <border>
      <left style="thin">
        <color auto="1"/>
      </left>
      <right style="thin">
        <color rgb="FF000000"/>
      </right>
      <top style="thin">
        <color rgb="FF000000"/>
      </top>
      <bottom style="thin">
        <color auto="1"/>
      </bottom>
      <diagonal/>
    </border>
    <border>
      <left style="thin">
        <color auto="1"/>
      </left>
      <right style="thin">
        <color rgb="FF000000"/>
      </right>
      <top/>
      <bottom style="double">
        <color auto="1"/>
      </bottom>
      <diagonal/>
    </border>
    <border>
      <left style="thin">
        <color rgb="FF000000"/>
      </left>
      <right style="thin">
        <color auto="1"/>
      </right>
      <top/>
      <bottom style="double">
        <color auto="1"/>
      </bottom>
      <diagonal/>
    </border>
    <border>
      <left/>
      <right/>
      <top/>
      <bottom style="double">
        <color auto="1"/>
      </bottom>
      <diagonal/>
    </border>
    <border>
      <left style="thin">
        <color rgb="FF000000"/>
      </left>
      <right/>
      <top/>
      <bottom style="double">
        <color auto="1"/>
      </bottom>
      <diagonal/>
    </border>
    <border>
      <left style="thin">
        <color rgb="FF000000"/>
      </left>
      <right style="thin">
        <color auto="1"/>
      </right>
      <top style="thin">
        <color rgb="FF000000"/>
      </top>
      <bottom style="thin">
        <color auto="1"/>
      </bottom>
      <diagonal/>
    </border>
    <border>
      <left/>
      <right/>
      <top style="thin">
        <color rgb="FF000000"/>
      </top>
      <bottom style="thin">
        <color auto="1"/>
      </bottom>
      <diagonal/>
    </border>
    <border>
      <left style="thin">
        <color rgb="FF000000"/>
      </left>
      <right/>
      <top style="thin">
        <color rgb="FF000000"/>
      </top>
      <bottom style="thin">
        <color auto="1"/>
      </bottom>
      <diagonal/>
    </border>
    <border>
      <left style="thin">
        <color rgb="FF000000"/>
      </left>
      <right/>
      <top/>
      <bottom style="double">
        <color rgb="FF000000"/>
      </bottom>
      <diagonal/>
    </border>
    <border>
      <left style="thin">
        <color auto="1"/>
      </left>
      <right style="double">
        <color auto="1"/>
      </right>
      <top/>
      <bottom style="medium">
        <color auto="1"/>
      </bottom>
      <diagonal/>
    </border>
    <border>
      <left/>
      <right style="double">
        <color auto="1"/>
      </right>
      <top/>
      <bottom style="medium">
        <color auto="1"/>
      </bottom>
      <diagonal/>
    </border>
    <border>
      <left/>
      <right style="thin">
        <color auto="1"/>
      </right>
      <top style="medium">
        <color auto="1"/>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style="thin">
        <color rgb="FF000000"/>
      </left>
      <right style="thin">
        <color rgb="FF000000"/>
      </right>
      <top style="medium">
        <color auto="1"/>
      </top>
      <bottom style="medium">
        <color auto="1"/>
      </bottom>
      <diagonal/>
    </border>
    <border>
      <left style="medium">
        <color auto="1"/>
      </left>
      <right style="thin">
        <color rgb="FF000000"/>
      </right>
      <top style="medium">
        <color auto="1"/>
      </top>
      <bottom style="medium">
        <color auto="1"/>
      </bottom>
      <diagonal/>
    </border>
    <border>
      <left style="thin">
        <color rgb="FF000000"/>
      </left>
      <right style="medium">
        <color auto="1"/>
      </right>
      <top style="medium">
        <color auto="1"/>
      </top>
      <bottom style="medium">
        <color auto="1"/>
      </bottom>
      <diagonal/>
    </border>
    <border>
      <left style="double">
        <color auto="1"/>
      </left>
      <right/>
      <top/>
      <bottom style="medium">
        <color auto="1"/>
      </bottom>
      <diagonal/>
    </border>
  </borders>
  <cellStyleXfs count="138">
    <xf numFmtId="0" fontId="0" fillId="0" borderId="0"/>
    <xf numFmtId="0" fontId="1" fillId="0" borderId="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3" fillId="0" borderId="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cellStyleXfs>
  <cellXfs count="324">
    <xf numFmtId="0" fontId="0" fillId="0" borderId="0" xfId="0"/>
    <xf numFmtId="0" fontId="5" fillId="0" borderId="0" xfId="1" applyFont="1" applyAlignment="1">
      <alignment vertical="center" wrapText="1"/>
    </xf>
    <xf numFmtId="0" fontId="1" fillId="0" borderId="0" xfId="1" applyAlignment="1">
      <alignment wrapText="1"/>
    </xf>
    <xf numFmtId="0" fontId="1" fillId="0" borderId="0" xfId="1" applyAlignment="1">
      <alignment vertical="center" wrapText="1"/>
    </xf>
    <xf numFmtId="0" fontId="5" fillId="0" borderId="10" xfId="1" applyFont="1" applyBorder="1" applyAlignment="1">
      <alignment vertical="center" wrapText="1"/>
    </xf>
    <xf numFmtId="0" fontId="5" fillId="0" borderId="15" xfId="1" applyFont="1" applyBorder="1" applyAlignment="1">
      <alignment vertical="center" wrapText="1"/>
    </xf>
    <xf numFmtId="0" fontId="1" fillId="0" borderId="15" xfId="1" applyBorder="1" applyAlignment="1">
      <alignment wrapText="1"/>
    </xf>
    <xf numFmtId="0" fontId="5" fillId="0" borderId="0" xfId="1" applyFont="1" applyBorder="1" applyAlignment="1">
      <alignment vertical="center" wrapText="1"/>
    </xf>
    <xf numFmtId="0" fontId="1" fillId="0" borderId="0" xfId="1" applyBorder="1" applyAlignment="1">
      <alignment wrapText="1"/>
    </xf>
    <xf numFmtId="0" fontId="7" fillId="0" borderId="1" xfId="1" applyFont="1" applyBorder="1" applyAlignment="1">
      <alignment vertical="center" wrapText="1"/>
    </xf>
    <xf numFmtId="49" fontId="7" fillId="0" borderId="8" xfId="1" applyNumberFormat="1" applyFont="1" applyBorder="1" applyAlignment="1">
      <alignment horizontal="center" vertical="center"/>
    </xf>
    <xf numFmtId="49" fontId="7" fillId="0" borderId="7" xfId="1" applyNumberFormat="1" applyFont="1" applyBorder="1" applyAlignment="1">
      <alignment horizontal="center" vertical="center"/>
    </xf>
    <xf numFmtId="0" fontId="7" fillId="0" borderId="7" xfId="1" applyFont="1" applyBorder="1" applyAlignment="1">
      <alignment vertical="center" wrapText="1"/>
    </xf>
    <xf numFmtId="0" fontId="7" fillId="0" borderId="7" xfId="1" applyFont="1" applyBorder="1" applyAlignment="1">
      <alignment wrapText="1"/>
    </xf>
    <xf numFmtId="0" fontId="7" fillId="0" borderId="9" xfId="1" applyFont="1" applyBorder="1" applyAlignment="1">
      <alignment horizontal="center" vertical="center"/>
    </xf>
    <xf numFmtId="0" fontId="7" fillId="0" borderId="9" xfId="1" applyFont="1" applyBorder="1" applyAlignment="1">
      <alignment vertical="center" wrapText="1"/>
    </xf>
    <xf numFmtId="49" fontId="7" fillId="0" borderId="11" xfId="1" applyNumberFormat="1" applyFont="1" applyBorder="1" applyAlignment="1">
      <alignment horizontal="center" vertical="center"/>
    </xf>
    <xf numFmtId="0" fontId="7" fillId="0" borderId="11" xfId="1" applyFont="1" applyBorder="1" applyAlignment="1">
      <alignment vertical="center" wrapText="1"/>
    </xf>
    <xf numFmtId="0" fontId="7" fillId="0" borderId="12" xfId="1" applyFont="1" applyBorder="1" applyAlignment="1">
      <alignment wrapText="1"/>
    </xf>
    <xf numFmtId="0" fontId="7" fillId="0" borderId="0" xfId="1" applyFont="1" applyAlignment="1">
      <alignment vertical="center"/>
    </xf>
    <xf numFmtId="0" fontId="7" fillId="0" borderId="0" xfId="1" applyFont="1" applyAlignment="1">
      <alignment vertical="center" wrapText="1"/>
    </xf>
    <xf numFmtId="49" fontId="9" fillId="2" borderId="11" xfId="1" applyNumberFormat="1" applyFont="1" applyFill="1" applyBorder="1" applyAlignment="1">
      <alignment horizontal="center" vertical="center"/>
    </xf>
    <xf numFmtId="0" fontId="7" fillId="0" borderId="2" xfId="1" applyNumberFormat="1" applyFont="1" applyBorder="1" applyAlignment="1">
      <alignment horizontal="center" vertical="center"/>
    </xf>
    <xf numFmtId="0" fontId="6" fillId="0" borderId="40"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30" xfId="0" applyFont="1" applyBorder="1" applyAlignment="1">
      <alignment horizontal="center" wrapText="1"/>
    </xf>
    <xf numFmtId="0" fontId="6" fillId="0" borderId="31" xfId="0" applyFont="1" applyBorder="1" applyAlignment="1">
      <alignment horizontal="center" wrapText="1"/>
    </xf>
    <xf numFmtId="0" fontId="5" fillId="0" borderId="1" xfId="1" applyFont="1" applyBorder="1" applyAlignment="1">
      <alignment vertical="center" wrapText="1"/>
    </xf>
    <xf numFmtId="0" fontId="0" fillId="0" borderId="0" xfId="0"/>
    <xf numFmtId="0" fontId="6" fillId="0" borderId="40"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42" xfId="0" applyFont="1" applyBorder="1" applyAlignment="1">
      <alignment horizontal="center" vertical="center" wrapText="1"/>
    </xf>
    <xf numFmtId="0" fontId="6" fillId="0" borderId="30" xfId="0" applyFont="1" applyBorder="1" applyAlignment="1">
      <alignment horizontal="center" wrapText="1"/>
    </xf>
    <xf numFmtId="0" fontId="6" fillId="0" borderId="25" xfId="0" applyFont="1" applyBorder="1" applyAlignment="1">
      <alignment horizontal="center" wrapText="1"/>
    </xf>
    <xf numFmtId="0" fontId="6" fillId="0" borderId="31" xfId="0" applyFont="1" applyBorder="1" applyAlignment="1">
      <alignment horizontal="center" wrapText="1"/>
    </xf>
    <xf numFmtId="0" fontId="6" fillId="0" borderId="29" xfId="0" applyFont="1" applyBorder="1" applyAlignment="1">
      <alignment horizontal="center" wrapText="1"/>
    </xf>
    <xf numFmtId="0" fontId="5" fillId="0" borderId="30" xfId="0" applyFont="1" applyBorder="1" applyAlignment="1">
      <alignment horizontal="center" wrapText="1"/>
    </xf>
    <xf numFmtId="0" fontId="5" fillId="0" borderId="31" xfId="0" applyFont="1" applyBorder="1" applyAlignment="1">
      <alignment horizontal="center" wrapText="1"/>
    </xf>
    <xf numFmtId="0" fontId="8" fillId="0" borderId="2" xfId="1" applyFont="1" applyBorder="1" applyAlignment="1">
      <alignment horizontal="center" vertical="center"/>
    </xf>
    <xf numFmtId="0" fontId="7" fillId="0" borderId="4" xfId="1" applyFont="1" applyBorder="1" applyAlignment="1">
      <alignment horizontal="center" vertical="center"/>
    </xf>
    <xf numFmtId="0" fontId="7" fillId="0" borderId="5" xfId="1" applyNumberFormat="1" applyFont="1" applyBorder="1" applyAlignment="1">
      <alignment horizontal="center" vertical="center"/>
    </xf>
    <xf numFmtId="0" fontId="7" fillId="0" borderId="0" xfId="1" applyFont="1" applyBorder="1" applyAlignment="1">
      <alignment vertical="center" wrapText="1"/>
    </xf>
    <xf numFmtId="49" fontId="7" fillId="0" borderId="18" xfId="1" applyNumberFormat="1" applyFont="1" applyBorder="1" applyAlignment="1">
      <alignment horizontal="center" vertical="center"/>
    </xf>
    <xf numFmtId="49" fontId="7" fillId="0" borderId="12" xfId="1" applyNumberFormat="1" applyFont="1" applyBorder="1" applyAlignment="1">
      <alignment horizontal="center" vertical="center"/>
    </xf>
    <xf numFmtId="0" fontId="7" fillId="0" borderId="18" xfId="1" applyNumberFormat="1" applyFont="1" applyBorder="1" applyAlignment="1">
      <alignment horizontal="center" vertical="center"/>
    </xf>
    <xf numFmtId="0" fontId="0" fillId="0" borderId="49" xfId="0" applyBorder="1"/>
    <xf numFmtId="0" fontId="0" fillId="0" borderId="22" xfId="0" applyBorder="1"/>
    <xf numFmtId="0" fontId="0" fillId="0" borderId="50" xfId="0" applyBorder="1"/>
    <xf numFmtId="0" fontId="0" fillId="0" borderId="51" xfId="0" applyBorder="1"/>
    <xf numFmtId="0" fontId="15" fillId="0" borderId="30" xfId="0" applyFont="1" applyBorder="1" applyAlignment="1">
      <alignment horizontal="center" wrapText="1"/>
    </xf>
    <xf numFmtId="0" fontId="15" fillId="0" borderId="31" xfId="0" applyFont="1" applyBorder="1" applyAlignment="1">
      <alignment horizontal="center" wrapText="1"/>
    </xf>
    <xf numFmtId="0" fontId="7" fillId="0" borderId="0" xfId="1" applyFont="1" applyAlignment="1">
      <alignment wrapText="1"/>
    </xf>
    <xf numFmtId="0" fontId="7" fillId="0" borderId="65" xfId="1" applyFont="1" applyBorder="1" applyAlignment="1">
      <alignment vertical="center" wrapText="1"/>
    </xf>
    <xf numFmtId="0" fontId="7" fillId="0" borderId="66" xfId="1" applyFont="1" applyBorder="1" applyAlignment="1">
      <alignment vertical="center" wrapText="1"/>
    </xf>
    <xf numFmtId="0" fontId="7" fillId="0" borderId="66" xfId="1" applyFont="1" applyBorder="1" applyAlignment="1">
      <alignment vertical="center"/>
    </xf>
    <xf numFmtId="0" fontId="7" fillId="0" borderId="66" xfId="1" applyFont="1" applyBorder="1" applyAlignment="1">
      <alignment wrapText="1"/>
    </xf>
    <xf numFmtId="0" fontId="7" fillId="0" borderId="67" xfId="1" applyFont="1" applyBorder="1" applyAlignment="1">
      <alignment wrapText="1"/>
    </xf>
    <xf numFmtId="0" fontId="0" fillId="0" borderId="49" xfId="0" applyFill="1" applyBorder="1"/>
    <xf numFmtId="0" fontId="0" fillId="0" borderId="50" xfId="0" applyFill="1" applyBorder="1"/>
    <xf numFmtId="0" fontId="7" fillId="0" borderId="75" xfId="1" applyFont="1" applyBorder="1" applyAlignment="1">
      <alignment horizontal="center" vertical="center"/>
    </xf>
    <xf numFmtId="49" fontId="7" fillId="0" borderId="80" xfId="1" applyNumberFormat="1" applyFont="1" applyBorder="1" applyAlignment="1">
      <alignment horizontal="center" vertical="center"/>
    </xf>
    <xf numFmtId="0" fontId="7" fillId="0" borderId="81" xfId="1" applyNumberFormat="1" applyFont="1" applyBorder="1" applyAlignment="1">
      <alignment horizontal="center" vertical="center"/>
    </xf>
    <xf numFmtId="0" fontId="7" fillId="0" borderId="43" xfId="1" applyNumberFormat="1" applyFont="1" applyBorder="1" applyAlignment="1">
      <alignment horizontal="center" vertical="center"/>
    </xf>
    <xf numFmtId="0" fontId="7" fillId="0" borderId="79" xfId="1" applyNumberFormat="1" applyFont="1" applyBorder="1" applyAlignment="1">
      <alignment horizontal="center" vertical="center"/>
    </xf>
    <xf numFmtId="0" fontId="5" fillId="0" borderId="0" xfId="1" applyFont="1" applyAlignment="1">
      <alignment vertical="center"/>
    </xf>
    <xf numFmtId="0" fontId="5" fillId="0" borderId="40" xfId="0" applyFont="1" applyBorder="1" applyAlignment="1">
      <alignment horizontal="center" vertical="center" wrapText="1"/>
    </xf>
    <xf numFmtId="0" fontId="6" fillId="0" borderId="24" xfId="0" applyFont="1" applyBorder="1" applyAlignment="1">
      <alignment horizontal="center" wrapText="1"/>
    </xf>
    <xf numFmtId="0" fontId="6" fillId="0" borderId="28" xfId="0" applyFont="1" applyBorder="1" applyAlignment="1">
      <alignment horizontal="center" wrapText="1"/>
    </xf>
    <xf numFmtId="0" fontId="6" fillId="0" borderId="47" xfId="0" applyFont="1" applyBorder="1" applyAlignment="1">
      <alignment horizontal="center" vertical="center" wrapText="1"/>
    </xf>
    <xf numFmtId="0" fontId="6" fillId="0" borderId="33" xfId="0" applyFont="1" applyBorder="1" applyAlignment="1">
      <alignment horizontal="center" wrapText="1"/>
    </xf>
    <xf numFmtId="0" fontId="6" fillId="0" borderId="32" xfId="0" applyFont="1" applyBorder="1" applyAlignment="1">
      <alignment horizontal="center" wrapText="1"/>
    </xf>
    <xf numFmtId="49" fontId="7" fillId="0" borderId="0" xfId="1" applyNumberFormat="1" applyFont="1" applyBorder="1" applyAlignment="1">
      <alignment horizontal="right" vertical="center"/>
    </xf>
    <xf numFmtId="0" fontId="7" fillId="0" borderId="0" xfId="1" applyFont="1" applyBorder="1" applyAlignment="1">
      <alignment horizontal="left" vertical="center" wrapText="1"/>
    </xf>
    <xf numFmtId="0" fontId="7" fillId="0" borderId="0" xfId="1" applyNumberFormat="1" applyFont="1" applyBorder="1" applyAlignment="1">
      <alignment horizontal="center" vertical="center"/>
    </xf>
    <xf numFmtId="0" fontId="7" fillId="0" borderId="91" xfId="1" applyFont="1" applyBorder="1" applyAlignment="1">
      <alignment wrapText="1"/>
    </xf>
    <xf numFmtId="0" fontId="1" fillId="5" borderId="18" xfId="1" applyFill="1" applyBorder="1" applyAlignment="1">
      <alignment horizontal="center" vertical="center" wrapText="1"/>
    </xf>
    <xf numFmtId="0" fontId="1" fillId="0" borderId="18" xfId="1" applyBorder="1" applyAlignment="1">
      <alignment horizontal="center" vertical="center" wrapText="1"/>
    </xf>
    <xf numFmtId="0" fontId="1" fillId="5" borderId="31" xfId="1" applyFill="1" applyBorder="1" applyAlignment="1">
      <alignment horizontal="center" vertical="center" wrapText="1"/>
    </xf>
    <xf numFmtId="0" fontId="1" fillId="5" borderId="70" xfId="1" applyFill="1" applyBorder="1" applyAlignment="1">
      <alignment horizontal="center" vertical="center" wrapText="1"/>
    </xf>
    <xf numFmtId="0" fontId="17" fillId="0" borderId="41" xfId="1" applyFont="1" applyBorder="1" applyAlignment="1">
      <alignment horizontal="centerContinuous" vertical="center" wrapText="1"/>
    </xf>
    <xf numFmtId="0" fontId="17" fillId="0" borderId="42" xfId="1" applyFont="1" applyBorder="1" applyAlignment="1">
      <alignment horizontal="centerContinuous" vertical="center" wrapText="1"/>
    </xf>
    <xf numFmtId="165" fontId="5" fillId="0" borderId="52" xfId="1" applyNumberFormat="1" applyFont="1" applyFill="1" applyBorder="1" applyAlignment="1">
      <alignment horizontal="right" vertical="center"/>
    </xf>
    <xf numFmtId="0" fontId="5" fillId="0" borderId="35" xfId="1" applyFont="1" applyFill="1" applyBorder="1" applyAlignment="1">
      <alignment horizontal="center" vertical="center"/>
    </xf>
    <xf numFmtId="165" fontId="5" fillId="0" borderId="53" xfId="1" applyNumberFormat="1" applyFont="1" applyFill="1" applyBorder="1" applyAlignment="1">
      <alignment horizontal="right" vertical="center"/>
    </xf>
    <xf numFmtId="0" fontId="5" fillId="0" borderId="36" xfId="1" applyFont="1" applyFill="1" applyBorder="1" applyAlignment="1">
      <alignment horizontal="center" vertical="center"/>
    </xf>
    <xf numFmtId="0" fontId="5" fillId="0" borderId="24" xfId="1" applyFont="1" applyFill="1" applyBorder="1" applyAlignment="1">
      <alignment horizontal="center" vertical="center"/>
    </xf>
    <xf numFmtId="0" fontId="5" fillId="0" borderId="30" xfId="1" applyFont="1" applyFill="1" applyBorder="1" applyAlignment="1">
      <alignment horizontal="center" vertical="center"/>
    </xf>
    <xf numFmtId="0" fontId="5" fillId="0" borderId="25" xfId="1" applyFont="1" applyFill="1" applyBorder="1" applyAlignment="1">
      <alignment horizontal="center" vertical="center"/>
    </xf>
    <xf numFmtId="0" fontId="5" fillId="0" borderId="89" xfId="1" applyFont="1" applyFill="1" applyBorder="1" applyAlignment="1">
      <alignment horizontal="center" vertical="center"/>
    </xf>
    <xf numFmtId="0" fontId="5" fillId="0" borderId="28" xfId="1" applyFont="1" applyFill="1" applyBorder="1" applyAlignment="1">
      <alignment horizontal="center" vertical="center"/>
    </xf>
    <xf numFmtId="0" fontId="5" fillId="0" borderId="31" xfId="1" applyFont="1" applyFill="1" applyBorder="1" applyAlignment="1">
      <alignment horizontal="center" vertical="center"/>
    </xf>
    <xf numFmtId="0" fontId="5" fillId="0" borderId="29" xfId="1" applyFont="1" applyFill="1" applyBorder="1" applyAlignment="1">
      <alignment horizontal="center" vertical="center"/>
    </xf>
    <xf numFmtId="0" fontId="5" fillId="0" borderId="90" xfId="1" applyFont="1" applyFill="1" applyBorder="1" applyAlignment="1">
      <alignment horizontal="center" vertical="center"/>
    </xf>
    <xf numFmtId="0" fontId="5" fillId="0" borderId="33" xfId="1" applyFont="1" applyFill="1" applyBorder="1" applyAlignment="1">
      <alignment horizontal="center" vertical="center"/>
    </xf>
    <xf numFmtId="0" fontId="5" fillId="0" borderId="32" xfId="1" applyFont="1" applyFill="1" applyBorder="1" applyAlignment="1">
      <alignment horizontal="center" vertical="center"/>
    </xf>
    <xf numFmtId="0" fontId="7" fillId="0" borderId="100" xfId="1" applyFont="1" applyBorder="1" applyAlignment="1">
      <alignment horizontal="center" vertical="center"/>
    </xf>
    <xf numFmtId="0" fontId="7" fillId="0" borderId="101" xfId="1" applyFont="1" applyBorder="1" applyAlignment="1">
      <alignment horizontal="center" vertical="center"/>
    </xf>
    <xf numFmtId="0" fontId="7" fillId="0" borderId="106" xfId="1" applyFont="1" applyBorder="1" applyAlignment="1">
      <alignment horizontal="center" vertical="center"/>
    </xf>
    <xf numFmtId="0" fontId="7" fillId="0" borderId="109" xfId="1" applyFont="1" applyBorder="1" applyAlignment="1">
      <alignment horizontal="center" vertical="center"/>
    </xf>
    <xf numFmtId="0" fontId="7" fillId="0" borderId="110" xfId="1" applyFont="1" applyBorder="1" applyAlignment="1">
      <alignment horizontal="center" vertical="center"/>
    </xf>
    <xf numFmtId="0" fontId="7" fillId="0" borderId="107" xfId="1" applyFont="1" applyBorder="1" applyAlignment="1">
      <alignment horizontal="center" vertical="center"/>
    </xf>
    <xf numFmtId="0" fontId="5" fillId="7" borderId="30" xfId="1" applyFont="1" applyFill="1" applyBorder="1" applyAlignment="1">
      <alignment horizontal="center" vertical="center"/>
    </xf>
    <xf numFmtId="0" fontId="5" fillId="7" borderId="31" xfId="1" applyFont="1" applyFill="1" applyBorder="1" applyAlignment="1">
      <alignment horizontal="center" vertical="center"/>
    </xf>
    <xf numFmtId="0" fontId="5" fillId="0" borderId="59" xfId="1" applyFont="1" applyFill="1" applyBorder="1" applyAlignment="1">
      <alignment horizontal="center" vertical="center"/>
    </xf>
    <xf numFmtId="0" fontId="5" fillId="0" borderId="60" xfId="1" applyFont="1" applyFill="1" applyBorder="1" applyAlignment="1">
      <alignment horizontal="center" vertical="center"/>
    </xf>
    <xf numFmtId="0" fontId="5" fillId="0" borderId="41" xfId="1" applyFont="1" applyBorder="1" applyAlignment="1">
      <alignment horizontal="center" vertical="center"/>
    </xf>
    <xf numFmtId="0" fontId="5" fillId="0" borderId="30" xfId="1" applyNumberFormat="1" applyFont="1" applyFill="1" applyBorder="1" applyAlignment="1">
      <alignment horizontal="center" vertical="center"/>
    </xf>
    <xf numFmtId="0" fontId="5" fillId="0" borderId="31" xfId="1" applyNumberFormat="1" applyFont="1" applyFill="1" applyBorder="1" applyAlignment="1">
      <alignment horizontal="center" vertical="center"/>
    </xf>
    <xf numFmtId="0" fontId="5" fillId="2" borderId="30" xfId="1" applyFont="1" applyFill="1" applyBorder="1" applyAlignment="1">
      <alignment horizontal="center" vertical="center"/>
    </xf>
    <xf numFmtId="0" fontId="5" fillId="2" borderId="31" xfId="1" applyFont="1" applyFill="1" applyBorder="1" applyAlignment="1">
      <alignment horizontal="center" vertical="center"/>
    </xf>
    <xf numFmtId="0" fontId="5" fillId="2" borderId="113" xfId="1" applyFont="1" applyFill="1" applyBorder="1" applyAlignment="1">
      <alignment horizontal="center" vertical="center"/>
    </xf>
    <xf numFmtId="0" fontId="5" fillId="2" borderId="93" xfId="1" applyFont="1" applyFill="1" applyBorder="1" applyAlignment="1">
      <alignment horizontal="center" vertical="center"/>
    </xf>
    <xf numFmtId="0" fontId="5" fillId="2" borderId="94" xfId="1" applyFont="1" applyFill="1" applyBorder="1" applyAlignment="1">
      <alignment horizontal="center" vertical="center"/>
    </xf>
    <xf numFmtId="164" fontId="2" fillId="0" borderId="39" xfId="1" applyNumberFormat="1" applyFont="1" applyBorder="1" applyAlignment="1">
      <alignment horizontal="centerContinuous" vertical="center"/>
    </xf>
    <xf numFmtId="0" fontId="3" fillId="0" borderId="39" xfId="1" applyFont="1" applyBorder="1" applyAlignment="1">
      <alignment horizontal="centerContinuous" wrapText="1"/>
    </xf>
    <xf numFmtId="0" fontId="3" fillId="0" borderId="112" xfId="1" applyFont="1" applyBorder="1" applyAlignment="1">
      <alignment horizontal="centerContinuous" wrapText="1"/>
    </xf>
    <xf numFmtId="0" fontId="0" fillId="0" borderId="0" xfId="0" applyBorder="1"/>
    <xf numFmtId="0" fontId="7" fillId="0" borderId="27" xfId="1" applyFont="1" applyBorder="1" applyAlignment="1">
      <alignment horizontal="center" vertical="center" wrapText="1"/>
    </xf>
    <xf numFmtId="0" fontId="7" fillId="6" borderId="27" xfId="1" applyFont="1" applyFill="1" applyBorder="1" applyAlignment="1">
      <alignment horizontal="center" vertical="center" wrapText="1"/>
    </xf>
    <xf numFmtId="0" fontId="7" fillId="0" borderId="9" xfId="1" applyFont="1" applyBorder="1" applyAlignment="1">
      <alignment vertical="center" wrapText="1"/>
    </xf>
    <xf numFmtId="0" fontId="7" fillId="0" borderId="1" xfId="1" applyFont="1" applyBorder="1" applyAlignment="1">
      <alignment vertical="center" wrapText="1"/>
    </xf>
    <xf numFmtId="0" fontId="7" fillId="6" borderId="25" xfId="1" applyFont="1" applyFill="1" applyBorder="1" applyAlignment="1">
      <alignment horizontal="center" vertical="center" wrapText="1"/>
    </xf>
    <xf numFmtId="0" fontId="1" fillId="0" borderId="30" xfId="0" applyFont="1" applyBorder="1" applyAlignment="1">
      <alignment horizontal="center" wrapText="1"/>
    </xf>
    <xf numFmtId="0" fontId="1" fillId="0" borderId="31" xfId="0" applyFont="1" applyBorder="1" applyAlignment="1">
      <alignment horizontal="center" wrapText="1"/>
    </xf>
    <xf numFmtId="0" fontId="5" fillId="0" borderId="30" xfId="1" applyNumberFormat="1" applyFont="1" applyFill="1" applyBorder="1" applyAlignment="1">
      <alignment horizontal="center" vertical="center"/>
    </xf>
    <xf numFmtId="0" fontId="5" fillId="0" borderId="31" xfId="1" applyNumberFormat="1" applyFont="1" applyFill="1" applyBorder="1" applyAlignment="1">
      <alignment horizontal="center" vertical="center"/>
    </xf>
    <xf numFmtId="0" fontId="0" fillId="0" borderId="28" xfId="0" applyBorder="1" applyAlignment="1">
      <alignment horizontal="center"/>
    </xf>
    <xf numFmtId="0" fontId="0" fillId="0" borderId="31" xfId="0" applyBorder="1" applyAlignment="1">
      <alignment horizontal="center"/>
    </xf>
    <xf numFmtId="0" fontId="0" fillId="0" borderId="31" xfId="0" applyFill="1" applyBorder="1" applyAlignment="1">
      <alignment horizontal="center"/>
    </xf>
    <xf numFmtId="0" fontId="19" fillId="0" borderId="24" xfId="0" applyFont="1" applyBorder="1" applyAlignment="1">
      <alignment horizontal="center" vertical="center"/>
    </xf>
    <xf numFmtId="0" fontId="19" fillId="0" borderId="30" xfId="0" applyFont="1" applyBorder="1" applyAlignment="1">
      <alignment horizontal="center" vertical="center"/>
    </xf>
    <xf numFmtId="0" fontId="19" fillId="0" borderId="30" xfId="0" applyFont="1" applyFill="1" applyBorder="1" applyAlignment="1">
      <alignment horizontal="center" vertical="center"/>
    </xf>
    <xf numFmtId="0" fontId="19" fillId="0" borderId="25" xfId="0" applyFont="1" applyFill="1" applyBorder="1" applyAlignment="1">
      <alignment horizontal="center" vertical="center"/>
    </xf>
    <xf numFmtId="0" fontId="5" fillId="0" borderId="30" xfId="1" applyNumberFormat="1" applyFont="1" applyFill="1" applyBorder="1" applyAlignment="1">
      <alignment horizontal="center" vertical="center"/>
    </xf>
    <xf numFmtId="0" fontId="5" fillId="0" borderId="31" xfId="1" applyNumberFormat="1" applyFont="1" applyFill="1" applyBorder="1" applyAlignment="1">
      <alignment horizontal="center" vertical="center"/>
    </xf>
    <xf numFmtId="0" fontId="5" fillId="0" borderId="30" xfId="1" applyNumberFormat="1" applyFont="1" applyFill="1" applyBorder="1" applyAlignment="1">
      <alignment horizontal="center" vertical="center"/>
    </xf>
    <xf numFmtId="0" fontId="5" fillId="0" borderId="31" xfId="1" applyNumberFormat="1" applyFont="1" applyFill="1" applyBorder="1" applyAlignment="1">
      <alignment horizontal="center" vertical="center"/>
    </xf>
    <xf numFmtId="0" fontId="5" fillId="0" borderId="30" xfId="1" applyNumberFormat="1" applyFont="1" applyFill="1" applyBorder="1" applyAlignment="1">
      <alignment horizontal="center" vertical="center"/>
    </xf>
    <xf numFmtId="0" fontId="5" fillId="0" borderId="31" xfId="1" applyNumberFormat="1" applyFont="1" applyFill="1" applyBorder="1" applyAlignment="1">
      <alignment horizontal="center" vertical="center"/>
    </xf>
    <xf numFmtId="0" fontId="5" fillId="0" borderId="30" xfId="1" applyNumberFormat="1" applyFont="1" applyFill="1" applyBorder="1" applyAlignment="1">
      <alignment horizontal="center" vertical="center"/>
    </xf>
    <xf numFmtId="0" fontId="5" fillId="0" borderId="31" xfId="1" applyNumberFormat="1" applyFont="1" applyFill="1" applyBorder="1" applyAlignment="1">
      <alignment horizontal="center" vertical="center"/>
    </xf>
    <xf numFmtId="22" fontId="7" fillId="0" borderId="20" xfId="1" applyNumberFormat="1" applyFont="1" applyBorder="1" applyAlignment="1">
      <alignment horizontal="center" vertical="center"/>
    </xf>
    <xf numFmtId="0" fontId="7" fillId="0" borderId="21" xfId="1" applyFont="1" applyBorder="1" applyAlignment="1">
      <alignment horizontal="center" vertical="center"/>
    </xf>
    <xf numFmtId="0" fontId="7" fillId="0" borderId="20" xfId="1" applyFont="1" applyBorder="1" applyAlignment="1">
      <alignment horizontal="center" vertical="center"/>
    </xf>
    <xf numFmtId="0" fontId="7" fillId="0" borderId="23" xfId="1" applyFont="1" applyBorder="1" applyAlignment="1">
      <alignment horizontal="center" vertical="center"/>
    </xf>
    <xf numFmtId="0" fontId="7" fillId="0" borderId="88" xfId="1" applyFont="1" applyBorder="1" applyAlignment="1">
      <alignment horizontal="center" vertical="center"/>
    </xf>
    <xf numFmtId="0" fontId="7" fillId="0" borderId="57" xfId="1" applyFont="1" applyBorder="1" applyAlignment="1">
      <alignment horizontal="center" vertical="center"/>
    </xf>
    <xf numFmtId="0" fontId="7" fillId="0" borderId="23" xfId="1" applyNumberFormat="1" applyFont="1" applyBorder="1" applyAlignment="1">
      <alignment horizontal="center" vertical="center"/>
    </xf>
    <xf numFmtId="0" fontId="7" fillId="0" borderId="58" xfId="1" applyNumberFormat="1" applyFont="1" applyBorder="1" applyAlignment="1">
      <alignment horizontal="center" vertical="center"/>
    </xf>
    <xf numFmtId="0" fontId="7" fillId="0" borderId="56" xfId="1" applyFont="1" applyBorder="1" applyAlignment="1">
      <alignment horizontal="center" vertical="center"/>
    </xf>
    <xf numFmtId="0" fontId="7" fillId="0" borderId="41" xfId="1" applyFont="1" applyBorder="1" applyAlignment="1">
      <alignment horizontal="center" vertical="center"/>
    </xf>
    <xf numFmtId="0" fontId="7" fillId="0" borderId="41" xfId="1" applyNumberFormat="1" applyFont="1" applyBorder="1" applyAlignment="1">
      <alignment horizontal="center" vertical="center"/>
    </xf>
    <xf numFmtId="0" fontId="21" fillId="0" borderId="61" xfId="1" applyFont="1" applyBorder="1" applyAlignment="1">
      <alignment horizontal="center" vertical="center"/>
    </xf>
    <xf numFmtId="0" fontId="5" fillId="0" borderId="30" xfId="1" applyNumberFormat="1" applyFont="1" applyFill="1" applyBorder="1" applyAlignment="1">
      <alignment horizontal="center" vertical="center"/>
    </xf>
    <xf numFmtId="0" fontId="5" fillId="0" borderId="31" xfId="1" applyNumberFormat="1" applyFont="1" applyFill="1" applyBorder="1" applyAlignment="1">
      <alignment horizontal="center" vertical="center"/>
    </xf>
    <xf numFmtId="0" fontId="0" fillId="0" borderId="65" xfId="0" applyBorder="1"/>
    <xf numFmtId="0" fontId="0" fillId="0" borderId="66" xfId="0" applyBorder="1"/>
    <xf numFmtId="0" fontId="0" fillId="0" borderId="67" xfId="0" applyBorder="1"/>
    <xf numFmtId="0" fontId="8" fillId="0" borderId="116" xfId="1" applyFont="1" applyBorder="1" applyAlignment="1">
      <alignment horizontal="center" vertical="center"/>
    </xf>
    <xf numFmtId="0" fontId="7" fillId="0" borderId="77" xfId="1" applyFont="1" applyBorder="1" applyAlignment="1">
      <alignment horizontal="center" vertical="center" wrapText="1"/>
    </xf>
    <xf numFmtId="0" fontId="7" fillId="0" borderId="54" xfId="1" applyFont="1" applyBorder="1" applyAlignment="1">
      <alignment horizontal="center" vertical="center" wrapText="1"/>
    </xf>
    <xf numFmtId="0" fontId="7" fillId="6" borderId="77" xfId="1" applyFont="1" applyFill="1" applyBorder="1" applyAlignment="1">
      <alignment horizontal="center" vertical="center" wrapText="1"/>
    </xf>
    <xf numFmtId="0" fontId="7" fillId="6" borderId="54" xfId="1" applyFont="1" applyFill="1" applyBorder="1" applyAlignment="1">
      <alignment horizontal="center" vertical="center" wrapText="1"/>
    </xf>
    <xf numFmtId="0" fontId="7" fillId="0" borderId="18" xfId="1" applyFont="1" applyBorder="1" applyAlignment="1">
      <alignment horizontal="center" vertical="center" wrapText="1"/>
    </xf>
    <xf numFmtId="0" fontId="7" fillId="6" borderId="45" xfId="1" applyFont="1" applyFill="1" applyBorder="1" applyAlignment="1">
      <alignment horizontal="center" vertical="center" wrapText="1"/>
    </xf>
    <xf numFmtId="0" fontId="7" fillId="6" borderId="93" xfId="1" applyFont="1" applyFill="1" applyBorder="1" applyAlignment="1">
      <alignment horizontal="center" vertical="center" wrapText="1"/>
    </xf>
    <xf numFmtId="0" fontId="7" fillId="6" borderId="18" xfId="1" applyFont="1" applyFill="1" applyBorder="1" applyAlignment="1">
      <alignment horizontal="center" vertical="center" wrapText="1"/>
    </xf>
    <xf numFmtId="0" fontId="7" fillId="6" borderId="30" xfId="1" applyFont="1" applyFill="1" applyBorder="1" applyAlignment="1">
      <alignment horizontal="center" vertical="center" wrapText="1"/>
    </xf>
    <xf numFmtId="0" fontId="7" fillId="0" borderId="27" xfId="1" applyFont="1" applyBorder="1" applyAlignment="1">
      <alignment horizontal="center" vertical="center" wrapText="1"/>
    </xf>
    <xf numFmtId="0" fontId="7" fillId="6" borderId="27" xfId="1" applyFont="1" applyFill="1" applyBorder="1" applyAlignment="1">
      <alignment horizontal="center" vertical="center" wrapText="1"/>
    </xf>
    <xf numFmtId="0" fontId="8" fillId="0" borderId="117" xfId="1" applyFont="1" applyBorder="1" applyAlignment="1">
      <alignment horizontal="center" vertical="center"/>
    </xf>
    <xf numFmtId="0" fontId="8" fillId="0" borderId="118" xfId="1" applyFont="1" applyBorder="1" applyAlignment="1">
      <alignment horizontal="center" vertical="center"/>
    </xf>
    <xf numFmtId="165" fontId="5" fillId="0" borderId="24" xfId="1" applyNumberFormat="1" applyFont="1" applyFill="1" applyBorder="1" applyAlignment="1">
      <alignment horizontal="right" vertical="center"/>
    </xf>
    <xf numFmtId="165" fontId="5" fillId="0" borderId="28" xfId="1" applyNumberFormat="1" applyFont="1" applyFill="1" applyBorder="1" applyAlignment="1">
      <alignment horizontal="right" vertical="center"/>
    </xf>
    <xf numFmtId="0" fontId="7" fillId="6" borderId="27" xfId="1" applyFont="1" applyFill="1" applyBorder="1" applyAlignment="1">
      <alignment horizontal="center" vertical="center" wrapText="1"/>
    </xf>
    <xf numFmtId="0" fontId="7" fillId="0" borderId="27" xfId="1" applyFont="1" applyBorder="1" applyAlignment="1">
      <alignment horizontal="center" vertical="center" wrapText="1"/>
    </xf>
    <xf numFmtId="0" fontId="7" fillId="6" borderId="25" xfId="1" applyFont="1" applyFill="1" applyBorder="1" applyAlignment="1">
      <alignment horizontal="center" vertical="center" wrapText="1"/>
    </xf>
    <xf numFmtId="0" fontId="20" fillId="0" borderId="34" xfId="137" applyFont="1" applyBorder="1" applyAlignment="1">
      <alignment horizontal="center" vertical="center"/>
    </xf>
    <xf numFmtId="0" fontId="7" fillId="9" borderId="94" xfId="1" applyFont="1" applyFill="1" applyBorder="1" applyAlignment="1">
      <alignment horizontal="center" vertical="center" wrapText="1"/>
    </xf>
    <xf numFmtId="0" fontId="7" fillId="9" borderId="31" xfId="1" applyFont="1" applyFill="1" applyBorder="1" applyAlignment="1">
      <alignment horizontal="center" vertical="center" wrapText="1"/>
    </xf>
    <xf numFmtId="0" fontId="7" fillId="9" borderId="44" xfId="1" applyFont="1" applyFill="1" applyBorder="1" applyAlignment="1">
      <alignment horizontal="center" vertical="center" wrapText="1"/>
    </xf>
    <xf numFmtId="0" fontId="7" fillId="9" borderId="29" xfId="1" applyFont="1" applyFill="1" applyBorder="1" applyAlignment="1">
      <alignment horizontal="center" vertical="center" wrapText="1"/>
    </xf>
    <xf numFmtId="0" fontId="0" fillId="0" borderId="29" xfId="0" applyFill="1" applyBorder="1" applyAlignment="1">
      <alignment horizontal="center"/>
    </xf>
    <xf numFmtId="164" fontId="4" fillId="0" borderId="39" xfId="1" applyNumberFormat="1" applyFont="1" applyBorder="1" applyAlignment="1">
      <alignment vertical="center"/>
    </xf>
    <xf numFmtId="164" fontId="4" fillId="0" borderId="119" xfId="1" applyNumberFormat="1" applyFont="1" applyBorder="1" applyAlignment="1">
      <alignment vertical="center"/>
    </xf>
    <xf numFmtId="0" fontId="0" fillId="0" borderId="40" xfId="0" applyBorder="1" applyAlignment="1">
      <alignment horizontal="center"/>
    </xf>
    <xf numFmtId="0" fontId="0" fillId="0" borderId="41" xfId="0" applyBorder="1" applyAlignment="1">
      <alignment horizontal="center"/>
    </xf>
    <xf numFmtId="0" fontId="0" fillId="0" borderId="42" xfId="0" applyBorder="1" applyAlignment="1">
      <alignment horizontal="center"/>
    </xf>
    <xf numFmtId="49" fontId="7" fillId="0" borderId="102" xfId="1" applyNumberFormat="1" applyFont="1" applyBorder="1" applyAlignment="1">
      <alignment horizontal="center" vertical="center"/>
    </xf>
    <xf numFmtId="0" fontId="7" fillId="0" borderId="107" xfId="1" applyFont="1" applyBorder="1" applyAlignment="1">
      <alignment vertical="center" wrapText="1"/>
    </xf>
    <xf numFmtId="0" fontId="7" fillId="0" borderId="108" xfId="1" applyFont="1" applyBorder="1" applyAlignment="1">
      <alignment vertical="center" wrapText="1"/>
    </xf>
    <xf numFmtId="0" fontId="7" fillId="0" borderId="102" xfId="1" applyFont="1" applyBorder="1" applyAlignment="1">
      <alignment wrapText="1"/>
    </xf>
    <xf numFmtId="49" fontId="7" fillId="0" borderId="6" xfId="1" applyNumberFormat="1" applyFont="1" applyBorder="1" applyAlignment="1">
      <alignment horizontal="center" vertical="center"/>
    </xf>
    <xf numFmtId="0" fontId="7" fillId="0" borderId="3" xfId="1" applyFont="1" applyBorder="1" applyAlignment="1">
      <alignment vertical="center" wrapText="1"/>
    </xf>
    <xf numFmtId="0" fontId="7" fillId="0" borderId="9" xfId="1" applyFont="1" applyBorder="1" applyAlignment="1">
      <alignment vertical="center" wrapText="1"/>
    </xf>
    <xf numFmtId="0" fontId="7" fillId="0" borderId="6" xfId="1" applyFont="1" applyBorder="1" applyAlignment="1">
      <alignment wrapText="1"/>
    </xf>
    <xf numFmtId="49" fontId="7" fillId="0" borderId="77" xfId="1" applyNumberFormat="1" applyFont="1" applyBorder="1" applyAlignment="1">
      <alignment horizontal="right" vertical="center"/>
    </xf>
    <xf numFmtId="49" fontId="7" fillId="0" borderId="78" xfId="1" applyNumberFormat="1" applyFont="1" applyBorder="1" applyAlignment="1">
      <alignment horizontal="right" vertical="center"/>
    </xf>
    <xf numFmtId="0" fontId="7" fillId="0" borderId="78" xfId="1" applyFont="1" applyBorder="1" applyAlignment="1">
      <alignment horizontal="left" vertical="center" wrapText="1"/>
    </xf>
    <xf numFmtId="0" fontId="7" fillId="0" borderId="54" xfId="1" applyFont="1" applyBorder="1" applyAlignment="1">
      <alignment horizontal="left" vertical="center" wrapText="1"/>
    </xf>
    <xf numFmtId="0" fontId="7" fillId="6" borderId="96" xfId="1" applyFont="1" applyFill="1" applyBorder="1" applyAlignment="1">
      <alignment horizontal="center" vertical="center" wrapText="1"/>
    </xf>
    <xf numFmtId="0" fontId="7" fillId="6" borderId="92" xfId="1" applyFont="1" applyFill="1" applyBorder="1" applyAlignment="1">
      <alignment horizontal="center" vertical="center" wrapText="1"/>
    </xf>
    <xf numFmtId="0" fontId="7" fillId="9" borderId="28" xfId="1" applyFont="1" applyFill="1" applyBorder="1" applyAlignment="1">
      <alignment horizontal="center" vertical="center" wrapText="1"/>
    </xf>
    <xf numFmtId="0" fontId="7" fillId="9" borderId="29" xfId="1" applyFont="1" applyFill="1" applyBorder="1" applyAlignment="1">
      <alignment horizontal="center" vertical="center" wrapText="1"/>
    </xf>
    <xf numFmtId="0" fontId="16" fillId="0" borderId="34" xfId="1" applyFont="1" applyBorder="1" applyAlignment="1">
      <alignment horizontal="center" vertical="center" wrapText="1"/>
    </xf>
    <xf numFmtId="0" fontId="16" fillId="0" borderId="55" xfId="1" applyFont="1" applyBorder="1" applyAlignment="1">
      <alignment horizontal="center" vertical="center" wrapText="1"/>
    </xf>
    <xf numFmtId="0" fontId="16" fillId="0" borderId="62" xfId="1" applyFont="1" applyBorder="1" applyAlignment="1">
      <alignment horizontal="center" vertical="center" wrapText="1"/>
    </xf>
    <xf numFmtId="0" fontId="16" fillId="0" borderId="63" xfId="1" applyFont="1" applyBorder="1" applyAlignment="1">
      <alignment horizontal="center" vertical="center" wrapText="1"/>
    </xf>
    <xf numFmtId="0" fontId="16" fillId="0" borderId="39" xfId="1" applyFont="1" applyBorder="1" applyAlignment="1">
      <alignment horizontal="center" vertical="center" wrapText="1"/>
    </xf>
    <xf numFmtId="0" fontId="16" fillId="0" borderId="114"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7" xfId="1" applyFont="1" applyBorder="1" applyAlignment="1">
      <alignment horizontal="center" vertical="center" wrapText="1"/>
    </xf>
    <xf numFmtId="0" fontId="7" fillId="6" borderId="26" xfId="1" applyFont="1" applyFill="1" applyBorder="1" applyAlignment="1">
      <alignment horizontal="center" vertical="center" wrapText="1"/>
    </xf>
    <xf numFmtId="0" fontId="7" fillId="6" borderId="27" xfId="1" applyFont="1" applyFill="1" applyBorder="1" applyAlignment="1">
      <alignment horizontal="center" vertical="center" wrapText="1"/>
    </xf>
    <xf numFmtId="0" fontId="7" fillId="0" borderId="96" xfId="1" applyFont="1" applyBorder="1" applyAlignment="1">
      <alignment horizontal="center" vertical="center" wrapText="1"/>
    </xf>
    <xf numFmtId="0" fontId="7" fillId="0" borderId="92" xfId="1" applyFont="1" applyBorder="1" applyAlignment="1">
      <alignment horizontal="center" vertical="center" wrapText="1"/>
    </xf>
    <xf numFmtId="0" fontId="16" fillId="0" borderId="34" xfId="1" applyFont="1" applyBorder="1" applyAlignment="1">
      <alignment horizontal="center" vertical="center" textRotation="255" wrapText="1"/>
    </xf>
    <xf numFmtId="0" fontId="16" fillId="0" borderId="55" xfId="1" applyFont="1" applyBorder="1" applyAlignment="1">
      <alignment horizontal="center" vertical="center" textRotation="255" wrapText="1"/>
    </xf>
    <xf numFmtId="0" fontId="16" fillId="0" borderId="64" xfId="1" applyFont="1" applyBorder="1" applyAlignment="1">
      <alignment horizontal="center" vertical="center" textRotation="255" wrapText="1"/>
    </xf>
    <xf numFmtId="0" fontId="16" fillId="0" borderId="0" xfId="1" applyFont="1" applyBorder="1" applyAlignment="1">
      <alignment horizontal="center" vertical="center" textRotation="255" wrapText="1"/>
    </xf>
    <xf numFmtId="0" fontId="16" fillId="0" borderId="63" xfId="1" applyFont="1" applyBorder="1" applyAlignment="1">
      <alignment horizontal="center" vertical="center" textRotation="255" wrapText="1"/>
    </xf>
    <xf numFmtId="0" fontId="16" fillId="0" borderId="39" xfId="1" applyFont="1" applyBorder="1" applyAlignment="1">
      <alignment horizontal="center" vertical="center" textRotation="255" wrapText="1"/>
    </xf>
    <xf numFmtId="0" fontId="1" fillId="0" borderId="96" xfId="1" applyBorder="1" applyAlignment="1">
      <alignment horizontal="center" wrapText="1"/>
    </xf>
    <xf numFmtId="0" fontId="1" fillId="0" borderId="54" xfId="1" applyBorder="1" applyAlignment="1">
      <alignment horizontal="center" wrapText="1"/>
    </xf>
    <xf numFmtId="0" fontId="1" fillId="0" borderId="77" xfId="1" applyBorder="1" applyAlignment="1">
      <alignment horizontal="center" vertical="center" wrapText="1"/>
    </xf>
    <xf numFmtId="0" fontId="1" fillId="0" borderId="92" xfId="1" applyBorder="1" applyAlignment="1">
      <alignment horizontal="center" vertical="center" wrapText="1"/>
    </xf>
    <xf numFmtId="0" fontId="1" fillId="5" borderId="32" xfId="1" applyFill="1" applyBorder="1" applyAlignment="1">
      <alignment horizontal="center" wrapText="1"/>
    </xf>
    <xf numFmtId="0" fontId="1" fillId="5" borderId="94" xfId="1" applyFill="1" applyBorder="1" applyAlignment="1">
      <alignment horizontal="center" wrapText="1"/>
    </xf>
    <xf numFmtId="0" fontId="1" fillId="5" borderId="44" xfId="1" applyFill="1" applyBorder="1" applyAlignment="1">
      <alignment horizontal="center" vertical="center" wrapText="1"/>
    </xf>
    <xf numFmtId="0" fontId="1" fillId="5" borderId="36" xfId="1" applyFill="1" applyBorder="1" applyAlignment="1">
      <alignment horizontal="center" vertical="center" wrapText="1"/>
    </xf>
    <xf numFmtId="0" fontId="1" fillId="5" borderId="77" xfId="1" applyFill="1" applyBorder="1" applyAlignment="1">
      <alignment horizontal="center" vertical="center" wrapText="1"/>
    </xf>
    <xf numFmtId="0" fontId="1" fillId="5" borderId="92" xfId="1" applyFill="1" applyBorder="1" applyAlignment="1">
      <alignment horizontal="center" vertical="center" wrapText="1"/>
    </xf>
    <xf numFmtId="0" fontId="7" fillId="6" borderId="24" xfId="1" applyFont="1" applyFill="1" applyBorder="1" applyAlignment="1">
      <alignment horizontal="center" vertical="center" wrapText="1"/>
    </xf>
    <xf numFmtId="0" fontId="7" fillId="6" borderId="25" xfId="1" applyFont="1" applyFill="1" applyBorder="1" applyAlignment="1">
      <alignment horizontal="center" vertical="center" wrapText="1"/>
    </xf>
    <xf numFmtId="0" fontId="1" fillId="5" borderId="17" xfId="1" applyFill="1" applyBorder="1" applyAlignment="1">
      <alignment horizontal="center" vertical="center" wrapText="1"/>
    </xf>
    <xf numFmtId="0" fontId="1" fillId="5" borderId="95" xfId="1" applyFill="1" applyBorder="1" applyAlignment="1">
      <alignment horizontal="center" vertical="center" wrapText="1"/>
    </xf>
    <xf numFmtId="0" fontId="1" fillId="5" borderId="96" xfId="1" applyFill="1" applyBorder="1" applyAlignment="1">
      <alignment horizontal="center" wrapText="1"/>
    </xf>
    <xf numFmtId="0" fontId="1" fillId="5" borderId="54" xfId="1" applyFill="1" applyBorder="1" applyAlignment="1">
      <alignment horizontal="center" wrapText="1"/>
    </xf>
    <xf numFmtId="0" fontId="1" fillId="0" borderId="68" xfId="1" applyFont="1" applyFill="1" applyBorder="1" applyAlignment="1">
      <alignment horizontal="center" vertical="center"/>
    </xf>
    <xf numFmtId="0" fontId="1" fillId="0" borderId="69" xfId="1" applyFont="1" applyFill="1" applyBorder="1" applyAlignment="1">
      <alignment horizontal="center" vertical="center"/>
    </xf>
    <xf numFmtId="0" fontId="5" fillId="0" borderId="23" xfId="1" applyFont="1" applyFill="1" applyBorder="1" applyAlignment="1">
      <alignment horizontal="center" vertical="center"/>
    </xf>
    <xf numFmtId="0" fontId="5" fillId="0" borderId="71" xfId="1" applyFont="1" applyFill="1" applyBorder="1" applyAlignment="1">
      <alignment horizontal="center" vertical="center"/>
    </xf>
    <xf numFmtId="0" fontId="5" fillId="0" borderId="58" xfId="1" applyNumberFormat="1" applyFont="1" applyFill="1" applyBorder="1" applyAlignment="1">
      <alignment horizontal="center" vertical="center"/>
    </xf>
    <xf numFmtId="0" fontId="5" fillId="0" borderId="111" xfId="1" applyNumberFormat="1" applyFont="1" applyFill="1" applyBorder="1" applyAlignment="1">
      <alignment horizontal="center" vertical="center"/>
    </xf>
    <xf numFmtId="0" fontId="1" fillId="0" borderId="57" xfId="1" applyFont="1" applyFill="1" applyBorder="1" applyAlignment="1">
      <alignment horizontal="center" vertical="center"/>
    </xf>
    <xf numFmtId="0" fontId="1" fillId="0" borderId="72" xfId="1" applyFont="1" applyFill="1" applyBorder="1" applyAlignment="1">
      <alignment horizontal="center" vertical="center"/>
    </xf>
    <xf numFmtId="165" fontId="1" fillId="0" borderId="23" xfId="1" applyNumberFormat="1" applyFont="1" applyFill="1" applyBorder="1" applyAlignment="1">
      <alignment horizontal="center" vertical="center"/>
    </xf>
    <xf numFmtId="165" fontId="1" fillId="0" borderId="71" xfId="1" applyNumberFormat="1" applyFont="1" applyFill="1" applyBorder="1" applyAlignment="1">
      <alignment horizontal="center" vertical="center"/>
    </xf>
    <xf numFmtId="0" fontId="5" fillId="0" borderId="23" xfId="1" applyNumberFormat="1" applyFont="1" applyFill="1" applyBorder="1" applyAlignment="1">
      <alignment horizontal="center" vertical="center"/>
    </xf>
    <xf numFmtId="0" fontId="5" fillId="0" borderId="71" xfId="1" applyNumberFormat="1" applyFont="1" applyFill="1" applyBorder="1" applyAlignment="1">
      <alignment horizontal="center" vertical="center"/>
    </xf>
    <xf numFmtId="0" fontId="5" fillId="0" borderId="30" xfId="1" applyNumberFormat="1" applyFont="1" applyFill="1" applyBorder="1" applyAlignment="1">
      <alignment horizontal="center" vertical="center"/>
    </xf>
    <xf numFmtId="0" fontId="5" fillId="0" borderId="31" xfId="1" applyNumberFormat="1" applyFont="1" applyFill="1" applyBorder="1" applyAlignment="1">
      <alignment horizontal="center" vertical="center"/>
    </xf>
    <xf numFmtId="164" fontId="4" fillId="0" borderId="85" xfId="1" applyNumberFormat="1" applyFont="1" applyBorder="1" applyAlignment="1">
      <alignment horizontal="center" vertical="center"/>
    </xf>
    <xf numFmtId="164" fontId="4" fillId="0" borderId="86" xfId="1" applyNumberFormat="1" applyFont="1" applyBorder="1" applyAlignment="1">
      <alignment horizontal="center" vertical="center"/>
    </xf>
    <xf numFmtId="164" fontId="4" fillId="0" borderId="87" xfId="1" applyNumberFormat="1" applyFont="1" applyBorder="1" applyAlignment="1">
      <alignment horizontal="center" vertical="center"/>
    </xf>
    <xf numFmtId="165" fontId="1" fillId="0" borderId="30" xfId="1" applyNumberFormat="1" applyFont="1" applyFill="1" applyBorder="1" applyAlignment="1">
      <alignment horizontal="center" vertical="center"/>
    </xf>
    <xf numFmtId="165" fontId="1" fillId="0" borderId="31" xfId="1" applyNumberFormat="1" applyFont="1" applyFill="1" applyBorder="1" applyAlignment="1">
      <alignment horizontal="center" vertical="center"/>
    </xf>
    <xf numFmtId="0" fontId="7" fillId="0" borderId="20" xfId="1" applyFont="1" applyBorder="1" applyAlignment="1">
      <alignment horizontal="center" vertical="center"/>
    </xf>
    <xf numFmtId="0" fontId="7" fillId="0" borderId="23" xfId="1" applyFont="1" applyBorder="1" applyAlignment="1">
      <alignment horizontal="center" vertical="center"/>
    </xf>
    <xf numFmtId="0" fontId="7" fillId="0" borderId="21" xfId="1" applyFont="1" applyBorder="1" applyAlignment="1">
      <alignment horizontal="center" vertical="center"/>
    </xf>
    <xf numFmtId="0" fontId="7" fillId="2" borderId="47" xfId="1" applyFont="1" applyFill="1" applyBorder="1" applyAlignment="1">
      <alignment horizontal="center" vertical="center"/>
    </xf>
    <xf numFmtId="0" fontId="7" fillId="2" borderId="48" xfId="1" applyFont="1" applyFill="1" applyBorder="1" applyAlignment="1">
      <alignment horizontal="center" vertical="center"/>
    </xf>
    <xf numFmtId="0" fontId="17" fillId="0" borderId="47" xfId="1" applyFont="1" applyBorder="1" applyAlignment="1">
      <alignment horizontal="center" vertical="center" wrapText="1"/>
    </xf>
    <xf numFmtId="0" fontId="17" fillId="0" borderId="19" xfId="1" applyFont="1" applyBorder="1" applyAlignment="1">
      <alignment horizontal="center" vertical="center" wrapText="1"/>
    </xf>
    <xf numFmtId="0" fontId="17" fillId="0" borderId="48" xfId="1" applyFont="1" applyBorder="1" applyAlignment="1">
      <alignment horizontal="center" vertical="center" wrapText="1"/>
    </xf>
    <xf numFmtId="0" fontId="1" fillId="0" borderId="24" xfId="1" applyFont="1" applyBorder="1" applyAlignment="1">
      <alignment horizontal="center" vertical="center"/>
    </xf>
    <xf numFmtId="0" fontId="1" fillId="0" borderId="28" xfId="1" applyFont="1" applyBorder="1" applyAlignment="1">
      <alignment horizontal="center" vertical="center"/>
    </xf>
    <xf numFmtId="165" fontId="20" fillId="0" borderId="25" xfId="137" applyNumberFormat="1" applyFont="1" applyBorder="1" applyAlignment="1">
      <alignment horizontal="center" vertical="center"/>
    </xf>
    <xf numFmtId="165" fontId="1" fillId="0" borderId="29" xfId="1" applyNumberFormat="1" applyFont="1" applyBorder="1" applyAlignment="1">
      <alignment horizontal="center" vertical="center"/>
    </xf>
    <xf numFmtId="0" fontId="10" fillId="3" borderId="77" xfId="1" applyFont="1" applyFill="1" applyBorder="1" applyAlignment="1">
      <alignment horizontal="center" vertical="center" wrapText="1"/>
    </xf>
    <xf numFmtId="0" fontId="10" fillId="3" borderId="78" xfId="1" applyFont="1" applyFill="1" applyBorder="1" applyAlignment="1">
      <alignment horizontal="center" vertical="center" wrapText="1"/>
    </xf>
    <xf numFmtId="0" fontId="10" fillId="3" borderId="54" xfId="1" applyFont="1" applyFill="1" applyBorder="1" applyAlignment="1">
      <alignment horizontal="center" vertical="center" wrapText="1"/>
    </xf>
    <xf numFmtId="0" fontId="18" fillId="3" borderId="77" xfId="1" applyFont="1" applyFill="1" applyBorder="1" applyAlignment="1">
      <alignment horizontal="center" vertical="center" wrapText="1"/>
    </xf>
    <xf numFmtId="0" fontId="18" fillId="3" borderId="78" xfId="1" applyFont="1" applyFill="1" applyBorder="1" applyAlignment="1">
      <alignment horizontal="center" vertical="center" wrapText="1"/>
    </xf>
    <xf numFmtId="0" fontId="18" fillId="3" borderId="54" xfId="1" applyFont="1" applyFill="1" applyBorder="1" applyAlignment="1">
      <alignment horizontal="center" vertical="center" wrapText="1"/>
    </xf>
    <xf numFmtId="49" fontId="7" fillId="0" borderId="103" xfId="1" applyNumberFormat="1" applyFont="1" applyBorder="1" applyAlignment="1">
      <alignment horizontal="center" vertical="center"/>
    </xf>
    <xf numFmtId="0" fontId="7" fillId="0" borderId="104" xfId="1" applyFont="1" applyBorder="1" applyAlignment="1">
      <alignment vertical="center" wrapText="1"/>
    </xf>
    <xf numFmtId="0" fontId="7" fillId="0" borderId="105" xfId="1" applyFont="1" applyBorder="1" applyAlignment="1">
      <alignment vertical="center" wrapText="1"/>
    </xf>
    <xf numFmtId="0" fontId="7" fillId="0" borderId="103" xfId="1" applyFont="1" applyBorder="1" applyAlignment="1">
      <alignment wrapText="1"/>
    </xf>
    <xf numFmtId="49" fontId="8" fillId="0" borderId="6" xfId="1" applyNumberFormat="1" applyFont="1" applyBorder="1" applyAlignment="1">
      <alignment horizontal="center" vertical="center"/>
    </xf>
    <xf numFmtId="0" fontId="8" fillId="0" borderId="3" xfId="1" applyFont="1" applyBorder="1" applyAlignment="1">
      <alignment vertical="center" wrapText="1"/>
    </xf>
    <xf numFmtId="0" fontId="8" fillId="0" borderId="9" xfId="1" applyFont="1" applyBorder="1" applyAlignment="1">
      <alignment vertical="center" wrapText="1"/>
    </xf>
    <xf numFmtId="0" fontId="8" fillId="0" borderId="6" xfId="1" applyFont="1" applyBorder="1" applyAlignment="1">
      <alignment wrapText="1"/>
    </xf>
    <xf numFmtId="0" fontId="8" fillId="3" borderId="37" xfId="1" applyFont="1" applyFill="1" applyBorder="1" applyAlignment="1">
      <alignment horizontal="center" vertical="center"/>
    </xf>
    <xf numFmtId="0" fontId="8" fillId="3" borderId="38" xfId="1" applyFont="1" applyFill="1" applyBorder="1" applyAlignment="1">
      <alignment horizontal="center" vertical="center"/>
    </xf>
    <xf numFmtId="49" fontId="8" fillId="0" borderId="13" xfId="1" applyNumberFormat="1" applyFont="1" applyBorder="1" applyAlignment="1">
      <alignment horizontal="center" vertical="center"/>
    </xf>
    <xf numFmtId="0" fontId="8" fillId="0" borderId="14" xfId="1" applyFont="1" applyBorder="1" applyAlignment="1">
      <alignment vertical="center" wrapText="1"/>
    </xf>
    <xf numFmtId="0" fontId="8" fillId="0" borderId="38" xfId="1" applyFont="1" applyBorder="1" applyAlignment="1">
      <alignment vertical="center" wrapText="1"/>
    </xf>
    <xf numFmtId="0" fontId="8" fillId="0" borderId="13" xfId="1" applyFont="1" applyBorder="1" applyAlignment="1">
      <alignment wrapText="1"/>
    </xf>
    <xf numFmtId="0" fontId="8" fillId="4" borderId="4" xfId="1" applyFont="1" applyFill="1" applyBorder="1" applyAlignment="1">
      <alignment horizontal="center" vertical="center"/>
    </xf>
    <xf numFmtId="0" fontId="8" fillId="4" borderId="9" xfId="1" applyFont="1" applyFill="1" applyBorder="1" applyAlignment="1">
      <alignment horizontal="center" vertical="center"/>
    </xf>
    <xf numFmtId="49" fontId="7" fillId="0" borderId="97" xfId="1" applyNumberFormat="1" applyFont="1" applyBorder="1" applyAlignment="1">
      <alignment horizontal="center" vertical="center"/>
    </xf>
    <xf numFmtId="0" fontId="7" fillId="0" borderId="98" xfId="1" applyFont="1" applyBorder="1" applyAlignment="1">
      <alignment vertical="center" wrapText="1"/>
    </xf>
    <xf numFmtId="0" fontId="7" fillId="0" borderId="99" xfId="1" applyFont="1" applyBorder="1" applyAlignment="1">
      <alignment vertical="center" wrapText="1"/>
    </xf>
    <xf numFmtId="0" fontId="7" fillId="0" borderId="97" xfId="1" applyFont="1" applyBorder="1" applyAlignment="1">
      <alignment wrapText="1"/>
    </xf>
    <xf numFmtId="49" fontId="7" fillId="0" borderId="73" xfId="1" applyNumberFormat="1" applyFont="1" applyBorder="1" applyAlignment="1">
      <alignment horizontal="center" vertical="center"/>
    </xf>
    <xf numFmtId="0" fontId="7" fillId="0" borderId="74" xfId="1" applyFont="1" applyBorder="1" applyAlignment="1">
      <alignment vertical="center" wrapText="1"/>
    </xf>
    <xf numFmtId="0" fontId="7" fillId="0" borderId="1" xfId="1" applyFont="1" applyBorder="1" applyAlignment="1">
      <alignment vertical="center" wrapText="1"/>
    </xf>
    <xf numFmtId="0" fontId="7" fillId="0" borderId="73" xfId="1" applyFont="1" applyBorder="1" applyAlignment="1">
      <alignment wrapText="1"/>
    </xf>
    <xf numFmtId="49" fontId="7" fillId="0" borderId="46" xfId="1" applyNumberFormat="1" applyFont="1" applyBorder="1" applyAlignment="1">
      <alignment horizontal="center" vertical="center" wrapText="1"/>
    </xf>
    <xf numFmtId="49" fontId="7" fillId="0" borderId="76" xfId="1" applyNumberFormat="1" applyFont="1" applyBorder="1" applyAlignment="1">
      <alignment horizontal="center" vertical="center" wrapText="1"/>
    </xf>
    <xf numFmtId="49" fontId="7" fillId="0" borderId="16" xfId="1" applyNumberFormat="1" applyFont="1" applyBorder="1" applyAlignment="1">
      <alignment horizontal="center" vertical="center" wrapText="1"/>
    </xf>
    <xf numFmtId="49" fontId="7" fillId="0" borderId="17" xfId="1" applyNumberFormat="1" applyFont="1" applyBorder="1" applyAlignment="1">
      <alignment horizontal="center" vertical="center" wrapText="1"/>
    </xf>
    <xf numFmtId="49" fontId="7" fillId="0" borderId="11" xfId="1" applyNumberFormat="1" applyFont="1" applyBorder="1" applyAlignment="1">
      <alignment horizontal="center" vertical="center" wrapText="1"/>
    </xf>
    <xf numFmtId="49" fontId="7" fillId="0" borderId="12" xfId="1" applyNumberFormat="1" applyFont="1" applyBorder="1" applyAlignment="1">
      <alignment horizontal="center" vertical="center" wrapText="1"/>
    </xf>
    <xf numFmtId="49" fontId="7" fillId="0" borderId="15" xfId="1" applyNumberFormat="1" applyFont="1" applyBorder="1" applyAlignment="1">
      <alignment horizontal="center" vertical="center" wrapText="1"/>
    </xf>
    <xf numFmtId="49" fontId="7" fillId="0" borderId="0" xfId="1" applyNumberFormat="1" applyFont="1" applyBorder="1" applyAlignment="1">
      <alignment horizontal="center" vertical="center" wrapText="1"/>
    </xf>
    <xf numFmtId="49" fontId="7" fillId="0" borderId="80" xfId="1" applyNumberFormat="1" applyFont="1" applyBorder="1" applyAlignment="1">
      <alignment horizontal="center" vertical="center" wrapText="1"/>
    </xf>
    <xf numFmtId="49" fontId="7" fillId="0" borderId="82" xfId="1" applyNumberFormat="1" applyFont="1" applyBorder="1" applyAlignment="1">
      <alignment horizontal="center" vertical="center"/>
    </xf>
    <xf numFmtId="0" fontId="7" fillId="0" borderId="83" xfId="1" applyFont="1" applyBorder="1" applyAlignment="1">
      <alignment vertical="center" wrapText="1"/>
    </xf>
    <xf numFmtId="0" fontId="7" fillId="0" borderId="84" xfId="1" applyFont="1" applyBorder="1" applyAlignment="1">
      <alignment vertical="center" wrapText="1"/>
    </xf>
    <xf numFmtId="0" fontId="7" fillId="0" borderId="79" xfId="1" applyFont="1" applyBorder="1" applyAlignment="1">
      <alignment wrapText="1"/>
    </xf>
    <xf numFmtId="0" fontId="1" fillId="5" borderId="33" xfId="1" applyFill="1" applyBorder="1" applyAlignment="1">
      <alignment horizontal="center" wrapText="1"/>
    </xf>
    <xf numFmtId="0" fontId="1" fillId="5" borderId="93" xfId="1" applyFill="1" applyBorder="1" applyAlignment="1">
      <alignment horizontal="center" wrapText="1"/>
    </xf>
    <xf numFmtId="0" fontId="1" fillId="5" borderId="115" xfId="1" applyFill="1" applyBorder="1" applyAlignment="1">
      <alignment horizontal="center" wrapText="1"/>
    </xf>
    <xf numFmtId="0" fontId="1" fillId="5" borderId="12" xfId="1" applyFill="1" applyBorder="1" applyAlignment="1">
      <alignment horizontal="center" wrapText="1"/>
    </xf>
    <xf numFmtId="0" fontId="10" fillId="0" borderId="0"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8" xfId="0" applyFont="1" applyBorder="1" applyAlignment="1">
      <alignment horizontal="center" vertical="center" wrapText="1"/>
    </xf>
    <xf numFmtId="166" fontId="6" fillId="0" borderId="30" xfId="0" applyNumberFormat="1" applyFont="1" applyBorder="1" applyAlignment="1">
      <alignment horizontal="center" vertical="center" wrapText="1"/>
    </xf>
    <xf numFmtId="166" fontId="6" fillId="0" borderId="31" xfId="0" applyNumberFormat="1" applyFont="1" applyBorder="1" applyAlignment="1">
      <alignment horizontal="center" vertical="center" wrapText="1"/>
    </xf>
    <xf numFmtId="0" fontId="12" fillId="8" borderId="0" xfId="137" applyFill="1" applyAlignment="1">
      <alignment horizontal="center" vertical="center"/>
    </xf>
    <xf numFmtId="166" fontId="1" fillId="0" borderId="30" xfId="0" applyNumberFormat="1" applyFont="1" applyBorder="1" applyAlignment="1">
      <alignment horizontal="center" vertical="center" wrapText="1"/>
    </xf>
    <xf numFmtId="166" fontId="1" fillId="0" borderId="31" xfId="0" applyNumberFormat="1" applyFont="1" applyBorder="1" applyAlignment="1">
      <alignment horizontal="center" vertical="center" wrapText="1"/>
    </xf>
  </cellXfs>
  <cellStyles count="138">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137" builtinId="8"/>
    <cellStyle name="Lien hypertexte visité" xfId="2" builtinId="9" hidden="1"/>
    <cellStyle name="Lien hypertexte visité" xfId="3" builtinId="9" hidden="1"/>
    <cellStyle name="Lien hypertexte visité" xfId="4" builtinId="9" hidden="1"/>
    <cellStyle name="Lien hypertexte visité" xfId="5" builtinId="9" hidden="1"/>
    <cellStyle name="Lien hypertexte visité" xfId="6"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7" builtinId="9" hidden="1"/>
    <cellStyle name="Lien hypertexte visité" xfId="88" builtinId="9" hidden="1"/>
    <cellStyle name="Lien hypertexte visité" xfId="89" builtinId="9" hidden="1"/>
    <cellStyle name="Lien hypertexte visité" xfId="90" builtinId="9" hidden="1"/>
    <cellStyle name="Lien hypertexte visité" xfId="91" builtinId="9" hidden="1"/>
    <cellStyle name="Lien hypertexte visité" xfId="92" builtinId="9" hidden="1"/>
    <cellStyle name="Lien hypertexte visité" xfId="93" builtinId="9" hidden="1"/>
    <cellStyle name="Lien hypertexte visité" xfId="94" builtinId="9" hidden="1"/>
    <cellStyle name="Lien hypertexte visité" xfId="95" builtinId="9" hidden="1"/>
    <cellStyle name="Lien hypertexte visité" xfId="96" builtinId="9" hidden="1"/>
    <cellStyle name="Lien hypertexte visité" xfId="97" builtinId="9" hidden="1"/>
    <cellStyle name="Lien hypertexte visité" xfId="98" builtinId="9" hidden="1"/>
    <cellStyle name="Lien hypertexte visité" xfId="99" builtinId="9" hidden="1"/>
    <cellStyle name="Lien hypertexte visité" xfId="100" builtinId="9" hidden="1"/>
    <cellStyle name="Lien hypertexte visité" xfId="101" builtinId="9" hidden="1"/>
    <cellStyle name="Lien hypertexte visité" xfId="102" builtinId="9" hidden="1"/>
    <cellStyle name="Lien hypertexte visité" xfId="103" builtinId="9" hidden="1"/>
    <cellStyle name="Lien hypertexte visité" xfId="104" builtinId="9" hidden="1"/>
    <cellStyle name="Lien hypertexte visité" xfId="105" builtinId="9" hidden="1"/>
    <cellStyle name="Lien hypertexte visité" xfId="106" builtinId="9" hidden="1"/>
    <cellStyle name="Lien hypertexte visité" xfId="107" builtinId="9" hidden="1"/>
    <cellStyle name="Lien hypertexte visité" xfId="108" builtinId="9" hidden="1"/>
    <cellStyle name="Lien hypertexte visité" xfId="109" builtinId="9" hidden="1"/>
    <cellStyle name="Lien hypertexte visité" xfId="110" builtinId="9" hidden="1"/>
    <cellStyle name="Lien hypertexte visité" xfId="111" builtinId="9" hidden="1"/>
    <cellStyle name="Lien hypertexte visité" xfId="112" builtinId="9" hidden="1"/>
    <cellStyle name="Lien hypertexte visité" xfId="113" builtinId="9" hidden="1"/>
    <cellStyle name="Lien hypertexte visité" xfId="114" builtinId="9" hidden="1"/>
    <cellStyle name="Lien hypertexte visité" xfId="115" builtinId="9" hidden="1"/>
    <cellStyle name="Lien hypertexte visité" xfId="116" builtinId="9" hidden="1"/>
    <cellStyle name="Lien hypertexte visité" xfId="117" builtinId="9" hidden="1"/>
    <cellStyle name="Lien hypertexte visité" xfId="118" builtinId="9" hidden="1"/>
    <cellStyle name="Lien hypertexte visité" xfId="119" builtinId="9" hidden="1"/>
    <cellStyle name="Lien hypertexte visité" xfId="120" builtinId="9" hidden="1"/>
    <cellStyle name="Lien hypertexte visité" xfId="121" builtinId="9" hidden="1"/>
    <cellStyle name="Lien hypertexte visité" xfId="122" builtinId="9" hidden="1"/>
    <cellStyle name="Lien hypertexte visité" xfId="123" builtinId="9" hidden="1"/>
    <cellStyle name="Lien hypertexte visité" xfId="124" builtinId="9" hidden="1"/>
    <cellStyle name="Lien hypertexte visité" xfId="125" builtinId="9" hidden="1"/>
    <cellStyle name="Lien hypertexte visité" xfId="126" builtinId="9" hidden="1"/>
    <cellStyle name="Lien hypertexte visité" xfId="127" builtinId="9" hidden="1"/>
    <cellStyle name="Lien hypertexte visité" xfId="128" builtinId="9" hidden="1"/>
    <cellStyle name="Lien hypertexte visité" xfId="129" builtinId="9" hidden="1"/>
    <cellStyle name="Lien hypertexte visité" xfId="130" builtinId="9" hidden="1"/>
    <cellStyle name="Lien hypertexte visité" xfId="131" builtinId="9" hidden="1"/>
    <cellStyle name="Lien hypertexte visité" xfId="132" builtinId="9" hidden="1"/>
    <cellStyle name="Lien hypertexte visité" xfId="133" builtinId="9" hidden="1"/>
    <cellStyle name="Lien hypertexte visité" xfId="134" builtinId="9" hidden="1"/>
    <cellStyle name="Lien hypertexte visité" xfId="135" builtinId="9" hidden="1"/>
    <cellStyle name="Lien hypertexte visité" xfId="136" builtinId="9" hidden="1"/>
    <cellStyle name="Normal" xfId="0" builtinId="0"/>
    <cellStyle name="Normal 2" xfId="1"/>
    <cellStyle name="Normal 2 2" xfId="52"/>
  </cellStyles>
  <dxfs count="230">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D9D9D9"/>
        </patternFill>
      </fill>
    </dxf>
    <dxf>
      <fill>
        <patternFill patternType="solid">
          <bgColor rgb="FFFF0000"/>
        </patternFill>
      </fill>
    </dxf>
    <dxf>
      <fill>
        <patternFill patternType="solid">
          <bgColor rgb="FF4A86E8"/>
        </patternFill>
      </fill>
    </dxf>
    <dxf>
      <fill>
        <patternFill patternType="solid">
          <bgColor rgb="FF00FF00"/>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D9D9D9"/>
        </patternFill>
      </fill>
    </dxf>
    <dxf>
      <fill>
        <patternFill patternType="solid">
          <bgColor rgb="FFFF0000"/>
        </patternFill>
      </fill>
    </dxf>
    <dxf>
      <fill>
        <patternFill patternType="solid">
          <bgColor rgb="FF4A86E8"/>
        </patternFill>
      </fill>
    </dxf>
    <dxf>
      <fill>
        <patternFill patternType="solid">
          <bgColor rgb="FF00FF00"/>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D9D9D9"/>
        </patternFill>
      </fill>
    </dxf>
    <dxf>
      <fill>
        <patternFill patternType="solid">
          <bgColor rgb="FFFF0000"/>
        </patternFill>
      </fill>
    </dxf>
    <dxf>
      <fill>
        <patternFill patternType="solid">
          <bgColor rgb="FF4A86E8"/>
        </patternFill>
      </fill>
    </dxf>
    <dxf>
      <fill>
        <patternFill patternType="solid">
          <bgColor rgb="FF00FF00"/>
        </patternFill>
      </fill>
    </dxf>
    <dxf>
      <fill>
        <patternFill patternType="solid">
          <bgColor rgb="FFFFFF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0000"/>
        </patternFill>
      </fill>
    </dxf>
    <dxf>
      <fill>
        <patternFill>
          <bgColor rgb="FF00B0F0"/>
        </patternFill>
      </fill>
    </dxf>
    <dxf>
      <fill>
        <patternFill>
          <bgColor rgb="FF66FF33"/>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patternType="none">
          <bgColor auto="1"/>
        </patternFill>
      </fill>
    </dxf>
    <dxf>
      <fill>
        <patternFill>
          <bgColor rgb="FFFF66FF"/>
        </patternFill>
      </fill>
    </dxf>
    <dxf>
      <fill>
        <patternFill>
          <bgColor rgb="FF92D050"/>
        </patternFill>
      </fill>
    </dxf>
    <dxf>
      <fill>
        <patternFill patternType="none">
          <bgColor auto="1"/>
        </patternFill>
      </fill>
    </dxf>
    <dxf>
      <fill>
        <patternFill>
          <bgColor rgb="FFFF66FF"/>
        </patternFill>
      </fill>
    </dxf>
    <dxf>
      <fill>
        <patternFill>
          <bgColor rgb="FF92D050"/>
        </patternFill>
      </fill>
    </dxf>
    <dxf>
      <fill>
        <patternFill>
          <bgColor rgb="FFFFFF00"/>
        </patternFill>
      </fill>
    </dxf>
    <dxf>
      <fill>
        <patternFill patternType="none">
          <bgColor auto="1"/>
        </patternFill>
      </fill>
    </dxf>
    <dxf>
      <fill>
        <patternFill>
          <bgColor rgb="FFFFFF00"/>
        </patternFill>
      </fill>
    </dxf>
    <dxf>
      <fill>
        <patternFill>
          <bgColor rgb="FFFFFF00"/>
        </patternFill>
      </fill>
    </dxf>
    <dxf>
      <fill>
        <patternFill>
          <bgColor rgb="FFFFFF00"/>
        </patternFill>
      </fill>
    </dxf>
    <dxf>
      <fill>
        <patternFill>
          <bgColor rgb="FF92D050"/>
        </patternFill>
      </fill>
    </dxf>
    <dxf>
      <font>
        <color auto="1"/>
      </font>
      <fill>
        <patternFill>
          <bgColor rgb="FF92D050"/>
        </patternFill>
      </fill>
    </dxf>
    <dxf>
      <fill>
        <patternFill>
          <bgColor theme="3" tint="0.59996337778862885"/>
        </patternFill>
      </fill>
    </dxf>
    <dxf>
      <fill>
        <patternFill>
          <bgColor rgb="FFFFFF00"/>
        </patternFill>
      </fill>
    </dxf>
    <dxf>
      <fill>
        <patternFill>
          <bgColor rgb="FFFFFF00"/>
        </patternFill>
      </fill>
    </dxf>
    <dxf>
      <fill>
        <patternFill>
          <bgColor rgb="FFFFFF00"/>
        </patternFill>
      </fill>
    </dxf>
    <dxf>
      <fill>
        <patternFill>
          <bgColor theme="3" tint="0.59996337778862885"/>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0000"/>
        </patternFill>
      </fill>
    </dxf>
    <dxf>
      <fill>
        <patternFill>
          <bgColor theme="3" tint="0.39994506668294322"/>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bgColor rgb="FFFFFF00"/>
        </patternFill>
      </fill>
    </dxf>
    <dxf>
      <fill>
        <patternFill patternType="none">
          <bgColor auto="1"/>
        </patternFill>
      </fill>
    </dxf>
    <dxf>
      <fill>
        <patternFill>
          <bgColor rgb="FF92D050"/>
        </patternFill>
      </fill>
    </dxf>
    <dxf>
      <fill>
        <patternFill>
          <bgColor rgb="FFFF0000"/>
        </patternFill>
      </fill>
    </dxf>
    <dxf>
      <fill>
        <patternFill>
          <bgColor theme="3" tint="0.39994506668294322"/>
        </patternFill>
      </fill>
    </dxf>
    <dxf>
      <fill>
        <patternFill>
          <bgColor rgb="FF92D050"/>
        </patternFill>
      </fill>
    </dxf>
    <dxf>
      <fill>
        <patternFill>
          <bgColor rgb="FFFF0000"/>
        </patternFill>
      </fill>
    </dxf>
    <dxf>
      <fill>
        <patternFill>
          <bgColor theme="3"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0000"/>
        </patternFill>
      </fill>
    </dxf>
    <dxf>
      <fill>
        <patternFill>
          <bgColor rgb="FF00B0F0"/>
        </patternFill>
      </fill>
    </dxf>
    <dxf>
      <fill>
        <patternFill>
          <bgColor rgb="FF66FF33"/>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bgColor rgb="FFFFFF00"/>
        </patternFill>
      </fill>
    </dxf>
    <dxf>
      <fill>
        <patternFill>
          <bgColor rgb="FFFFFF00"/>
        </patternFill>
      </fill>
    </dxf>
    <dxf>
      <fill>
        <patternFill>
          <bgColor rgb="FF92D050"/>
        </patternFill>
      </fill>
    </dxf>
    <dxf>
      <font>
        <color auto="1"/>
      </font>
      <fill>
        <patternFill>
          <bgColor rgb="FF92D050"/>
        </patternFill>
      </fill>
    </dxf>
    <dxf>
      <fill>
        <patternFill>
          <bgColor theme="3" tint="0.59996337778862885"/>
        </patternFill>
      </fill>
    </dxf>
    <dxf>
      <fill>
        <patternFill>
          <bgColor rgb="FFFFFF00"/>
        </patternFill>
      </fill>
    </dxf>
    <dxf>
      <fill>
        <patternFill>
          <bgColor rgb="FFFFFF00"/>
        </patternFill>
      </fill>
    </dxf>
    <dxf>
      <fill>
        <patternFill>
          <bgColor rgb="FFFFFF00"/>
        </patternFill>
      </fill>
    </dxf>
    <dxf>
      <fill>
        <patternFill>
          <bgColor theme="3" tint="0.59996337778862885"/>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92D050"/>
        </patternFill>
      </fill>
    </dxf>
    <dxf>
      <fill>
        <patternFill>
          <bgColor rgb="FFFF0000"/>
        </patternFill>
      </fill>
    </dxf>
    <dxf>
      <fill>
        <patternFill>
          <bgColor theme="3" tint="0.39994506668294322"/>
        </patternFill>
      </fill>
    </dxf>
    <dxf>
      <fill>
        <patternFill patternType="none">
          <bgColor auto="1"/>
        </patternFill>
      </fill>
    </dxf>
    <dxf>
      <fill>
        <patternFill>
          <bgColor rgb="FFFFFF00"/>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bgColor rgb="FFFFFF00"/>
        </patternFill>
      </fill>
    </dxf>
    <dxf>
      <fill>
        <patternFill patternType="none">
          <bgColor auto="1"/>
        </patternFill>
      </fill>
    </dxf>
    <dxf>
      <fill>
        <patternFill>
          <bgColor rgb="FFFF66FF"/>
        </patternFill>
      </fill>
    </dxf>
    <dxf>
      <fill>
        <patternFill>
          <bgColor rgb="FF92D050"/>
        </patternFill>
      </fill>
    </dxf>
    <dxf>
      <fill>
        <patternFill>
          <bgColor rgb="FF92D050"/>
        </patternFill>
      </fill>
    </dxf>
    <dxf>
      <fill>
        <patternFill>
          <bgColor rgb="FFFF0000"/>
        </patternFill>
      </fill>
    </dxf>
    <dxf>
      <fill>
        <patternFill>
          <bgColor theme="3" tint="0.39994506668294322"/>
        </patternFill>
      </fill>
    </dxf>
    <dxf>
      <fill>
        <patternFill>
          <bgColor rgb="FF92D050"/>
        </patternFill>
      </fill>
    </dxf>
    <dxf>
      <fill>
        <patternFill>
          <bgColor rgb="FFFF0000"/>
        </patternFill>
      </fill>
    </dxf>
    <dxf>
      <fill>
        <patternFill>
          <bgColor theme="3"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0000"/>
        </patternFill>
      </fill>
    </dxf>
    <dxf>
      <fill>
        <patternFill>
          <bgColor rgb="FF00B0F0"/>
        </patternFill>
      </fill>
    </dxf>
    <dxf>
      <fill>
        <patternFill>
          <bgColor rgb="FF66FF33"/>
        </patternFill>
      </fill>
    </dxf>
    <dxf>
      <fill>
        <patternFill>
          <bgColor rgb="FFFFFF00"/>
        </patternFill>
      </fill>
    </dxf>
    <dxf>
      <fill>
        <patternFill>
          <bgColor rgb="FFFFFF00"/>
        </patternFill>
      </fill>
    </dxf>
    <dxf>
      <fill>
        <patternFill>
          <bgColor rgb="FFFFFF00"/>
        </patternFill>
      </fill>
    </dxf>
    <dxf>
      <fill>
        <patternFill>
          <bgColor rgb="FF92D050"/>
        </patternFill>
      </fill>
    </dxf>
    <dxf>
      <font>
        <color auto="1"/>
      </font>
      <fill>
        <patternFill>
          <bgColor rgb="FF92D050"/>
        </patternFill>
      </fill>
    </dxf>
    <dxf>
      <fill>
        <patternFill>
          <bgColor theme="3" tint="0.59996337778862885"/>
        </patternFill>
      </fill>
    </dxf>
    <dxf>
      <fill>
        <patternFill>
          <bgColor rgb="FFFFFF00"/>
        </patternFill>
      </fill>
    </dxf>
    <dxf>
      <fill>
        <patternFill>
          <bgColor rgb="FFFFFF00"/>
        </patternFill>
      </fill>
    </dxf>
    <dxf>
      <fill>
        <patternFill>
          <bgColor rgb="FFFFFF00"/>
        </patternFill>
      </fill>
    </dxf>
    <dxf>
      <fill>
        <patternFill>
          <bgColor theme="3" tint="0.59996337778862885"/>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none">
          <bgColor auto="1"/>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bgColor rgb="FFFFFF00"/>
        </patternFill>
      </fill>
    </dxf>
    <dxf>
      <fill>
        <patternFill patternType="none">
          <bgColor auto="1"/>
        </patternFill>
      </fill>
    </dxf>
    <dxf>
      <fill>
        <patternFill>
          <bgColor rgb="FFFF66FF"/>
        </patternFill>
      </fill>
    </dxf>
    <dxf>
      <fill>
        <patternFill>
          <bgColor rgb="FF92D050"/>
        </patternFill>
      </fill>
    </dxf>
    <dxf>
      <fill>
        <patternFill>
          <bgColor rgb="FF92D050"/>
        </patternFill>
      </fill>
    </dxf>
    <dxf>
      <fill>
        <patternFill>
          <bgColor rgb="FFFF0000"/>
        </patternFill>
      </fill>
    </dxf>
    <dxf>
      <fill>
        <patternFill>
          <bgColor theme="3" tint="0.39994506668294322"/>
        </patternFill>
      </fill>
    </dxf>
  </dxfs>
  <tableStyles count="0" defaultTableStyle="TableStyleMedium2" defaultPivotStyle="PivotStyleLight16"/>
  <colors>
    <mruColors>
      <color rgb="FFFF66FF"/>
      <color rgb="FF02F490"/>
      <color rgb="FF2AF62A"/>
      <color rgb="FF00FFFF"/>
      <color rgb="FF66FF33"/>
      <color rgb="FFCCFFFF"/>
      <color rgb="FF02F475"/>
      <color rgb="FF19C3FF"/>
      <color rgb="FFFFFFFF"/>
      <color rgb="FF0290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Google%20Drive/Fichiers%20pour%20ARE%20Domont/Partage%20David%20SAAD/ARE%20Domont%202017/Planning_IADE_201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s"/>
      <sheetName val="IADE Janv 17"/>
      <sheetName val="IADE Févr 17"/>
      <sheetName val="IADE Mars 17"/>
      <sheetName val="IADE Avr 17"/>
      <sheetName val="IADE Mai 17"/>
      <sheetName val="IADE Juin 17"/>
      <sheetName val="IADE Juil 17"/>
      <sheetName val="IADE Août 17"/>
      <sheetName val="IADE Sept 17"/>
      <sheetName val="IADE Oct 17"/>
      <sheetName val="IADE Nov 17"/>
      <sheetName val="IADE Déc 17"/>
      <sheetName val="Planning_IADE_2017"/>
    </sheetNames>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hyperlink" Target="2017_1_repart.xlsm" TargetMode="External"/><Relationship Id="rId13" Type="http://schemas.openxmlformats.org/officeDocument/2006/relationships/hyperlink" Target="2017_1_repart.xlsm" TargetMode="External"/><Relationship Id="rId18" Type="http://schemas.openxmlformats.org/officeDocument/2006/relationships/hyperlink" Target="2017_1_repart.xlsm" TargetMode="External"/><Relationship Id="rId26" Type="http://schemas.openxmlformats.org/officeDocument/2006/relationships/hyperlink" Target="2017_1_repart.xlsm" TargetMode="External"/><Relationship Id="rId3" Type="http://schemas.openxmlformats.org/officeDocument/2006/relationships/hyperlink" Target="2017_1_repart.xlsm" TargetMode="External"/><Relationship Id="rId21" Type="http://schemas.openxmlformats.org/officeDocument/2006/relationships/hyperlink" Target="2017_1_repart.xlsm" TargetMode="External"/><Relationship Id="rId7" Type="http://schemas.openxmlformats.org/officeDocument/2006/relationships/hyperlink" Target="2017_1_repart.xlsm" TargetMode="External"/><Relationship Id="rId12" Type="http://schemas.openxmlformats.org/officeDocument/2006/relationships/hyperlink" Target="2017_1_repart.xlsm" TargetMode="External"/><Relationship Id="rId17" Type="http://schemas.openxmlformats.org/officeDocument/2006/relationships/hyperlink" Target="2017_1_repart.xlsm" TargetMode="External"/><Relationship Id="rId25" Type="http://schemas.openxmlformats.org/officeDocument/2006/relationships/hyperlink" Target="2017_1_repart.xlsm" TargetMode="External"/><Relationship Id="rId33" Type="http://schemas.openxmlformats.org/officeDocument/2006/relationships/printerSettings" Target="../printerSettings/printerSettings1.bin"/><Relationship Id="rId2" Type="http://schemas.openxmlformats.org/officeDocument/2006/relationships/hyperlink" Target="2017_1_repart.xlsm" TargetMode="External"/><Relationship Id="rId16" Type="http://schemas.openxmlformats.org/officeDocument/2006/relationships/hyperlink" Target="2017_1_repart.xlsm" TargetMode="External"/><Relationship Id="rId20" Type="http://schemas.openxmlformats.org/officeDocument/2006/relationships/hyperlink" Target="2017_1_repart.xlsm" TargetMode="External"/><Relationship Id="rId29" Type="http://schemas.openxmlformats.org/officeDocument/2006/relationships/hyperlink" Target="2017_1_repart.xlsm" TargetMode="External"/><Relationship Id="rId1" Type="http://schemas.openxmlformats.org/officeDocument/2006/relationships/hyperlink" Target="Planning_AREA_2017.xlsm" TargetMode="External"/><Relationship Id="rId6" Type="http://schemas.openxmlformats.org/officeDocument/2006/relationships/hyperlink" Target="2017_1_repart.xlsm" TargetMode="External"/><Relationship Id="rId11" Type="http://schemas.openxmlformats.org/officeDocument/2006/relationships/hyperlink" Target="2017_1_repart.xlsm" TargetMode="External"/><Relationship Id="rId24" Type="http://schemas.openxmlformats.org/officeDocument/2006/relationships/hyperlink" Target="2017_1_repart.xlsm" TargetMode="External"/><Relationship Id="rId32" Type="http://schemas.openxmlformats.org/officeDocument/2006/relationships/hyperlink" Target="2017_1_repart.xlsm" TargetMode="External"/><Relationship Id="rId5" Type="http://schemas.openxmlformats.org/officeDocument/2006/relationships/hyperlink" Target="2017_1_repart.xlsm" TargetMode="External"/><Relationship Id="rId15" Type="http://schemas.openxmlformats.org/officeDocument/2006/relationships/hyperlink" Target="2017_1_repart.xlsm" TargetMode="External"/><Relationship Id="rId23" Type="http://schemas.openxmlformats.org/officeDocument/2006/relationships/hyperlink" Target="2017_1_repart.xlsm" TargetMode="External"/><Relationship Id="rId28" Type="http://schemas.openxmlformats.org/officeDocument/2006/relationships/hyperlink" Target="2017_1_repart.xlsm" TargetMode="External"/><Relationship Id="rId10" Type="http://schemas.openxmlformats.org/officeDocument/2006/relationships/hyperlink" Target="2017_1_repart.xlsm" TargetMode="External"/><Relationship Id="rId19" Type="http://schemas.openxmlformats.org/officeDocument/2006/relationships/hyperlink" Target="2017_1_repart.xlsm" TargetMode="External"/><Relationship Id="rId31" Type="http://schemas.openxmlformats.org/officeDocument/2006/relationships/hyperlink" Target="2017_1_repart.xlsm" TargetMode="External"/><Relationship Id="rId4" Type="http://schemas.openxmlformats.org/officeDocument/2006/relationships/hyperlink" Target="2017_1_repart.xlsm" TargetMode="External"/><Relationship Id="rId9" Type="http://schemas.openxmlformats.org/officeDocument/2006/relationships/hyperlink" Target="2017_1_repart.xlsm" TargetMode="External"/><Relationship Id="rId14" Type="http://schemas.openxmlformats.org/officeDocument/2006/relationships/hyperlink" Target="2017_1_repart.xlsm" TargetMode="External"/><Relationship Id="rId22" Type="http://schemas.openxmlformats.org/officeDocument/2006/relationships/hyperlink" Target="2017_1_repart.xlsm" TargetMode="External"/><Relationship Id="rId27" Type="http://schemas.openxmlformats.org/officeDocument/2006/relationships/hyperlink" Target="2017_1_repart.xlsm" TargetMode="External"/><Relationship Id="rId30" Type="http://schemas.openxmlformats.org/officeDocument/2006/relationships/hyperlink" Target="2017_1_repart.xlsm"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AppData/Roaming/Microsoft/Excel/2014_02_repart.xlsx" TargetMode="External"/><Relationship Id="rId18" Type="http://schemas.openxmlformats.org/officeDocument/2006/relationships/hyperlink" Target="../../AppData/Roaming/Microsoft/Excel/2014_02_repart.xlsx" TargetMode="External"/><Relationship Id="rId26" Type="http://schemas.openxmlformats.org/officeDocument/2006/relationships/hyperlink" Target="../../AppData/Roaming/Microsoft/Excel/2014_02_repart.xlsx" TargetMode="External"/><Relationship Id="rId39" Type="http://schemas.openxmlformats.org/officeDocument/2006/relationships/hyperlink" Target="2017_2_repart.xlsm" TargetMode="External"/><Relationship Id="rId21" Type="http://schemas.openxmlformats.org/officeDocument/2006/relationships/hyperlink" Target="../../AppData/Roaming/Microsoft/Excel/2014_02_repart.xlsx" TargetMode="External"/><Relationship Id="rId34" Type="http://schemas.openxmlformats.org/officeDocument/2006/relationships/hyperlink" Target="2017_2_repart.xlsm" TargetMode="External"/><Relationship Id="rId42" Type="http://schemas.openxmlformats.org/officeDocument/2006/relationships/hyperlink" Target="2017_2_repart.xlsm" TargetMode="External"/><Relationship Id="rId47" Type="http://schemas.openxmlformats.org/officeDocument/2006/relationships/hyperlink" Target="2017_2_repart.xlsm" TargetMode="External"/><Relationship Id="rId50" Type="http://schemas.openxmlformats.org/officeDocument/2006/relationships/hyperlink" Target="2017_2_repart.xlsm" TargetMode="External"/><Relationship Id="rId55" Type="http://schemas.openxmlformats.org/officeDocument/2006/relationships/hyperlink" Target="2017_2_repart.xlsm" TargetMode="External"/><Relationship Id="rId63" Type="http://schemas.openxmlformats.org/officeDocument/2006/relationships/hyperlink" Target="2017_2_repart.xlsm" TargetMode="External"/><Relationship Id="rId7" Type="http://schemas.openxmlformats.org/officeDocument/2006/relationships/hyperlink" Target="../../AppData/Roaming/Microsoft/Excel/2014_02_repart.xlsx" TargetMode="External"/><Relationship Id="rId2" Type="http://schemas.openxmlformats.org/officeDocument/2006/relationships/hyperlink" Target="../../AppData/Roaming/Microsoft/Excel/2014_02_repart.xlsx" TargetMode="External"/><Relationship Id="rId16" Type="http://schemas.openxmlformats.org/officeDocument/2006/relationships/hyperlink" Target="../../AppData/Roaming/Microsoft/Excel/2014_02_repart.xlsx" TargetMode="External"/><Relationship Id="rId20" Type="http://schemas.openxmlformats.org/officeDocument/2006/relationships/hyperlink" Target="../../AppData/Roaming/Microsoft/Excel/2014_02_repart.xlsx" TargetMode="External"/><Relationship Id="rId29" Type="http://schemas.openxmlformats.org/officeDocument/2006/relationships/hyperlink" Target="../../AppData/Roaming/Microsoft/Excel/2014_02_repart.xlsx" TargetMode="External"/><Relationship Id="rId41" Type="http://schemas.openxmlformats.org/officeDocument/2006/relationships/hyperlink" Target="2017_2_repart.xlsm" TargetMode="External"/><Relationship Id="rId54" Type="http://schemas.openxmlformats.org/officeDocument/2006/relationships/hyperlink" Target="2017_2_repart.xlsm" TargetMode="External"/><Relationship Id="rId62" Type="http://schemas.openxmlformats.org/officeDocument/2006/relationships/hyperlink" Target="2017_2_repart.xlsm" TargetMode="External"/><Relationship Id="rId1" Type="http://schemas.openxmlformats.org/officeDocument/2006/relationships/hyperlink" Target="../../AppData/Roaming/Microsoft/Excel/2014_02_repart.xlsx" TargetMode="External"/><Relationship Id="rId6" Type="http://schemas.openxmlformats.org/officeDocument/2006/relationships/hyperlink" Target="../../AppData/Roaming/Microsoft/Excel/2014_02_repart.xlsx" TargetMode="External"/><Relationship Id="rId11" Type="http://schemas.openxmlformats.org/officeDocument/2006/relationships/hyperlink" Target="../../AppData/Roaming/Microsoft/Excel/2014_02_repart.xlsx" TargetMode="External"/><Relationship Id="rId24" Type="http://schemas.openxmlformats.org/officeDocument/2006/relationships/hyperlink" Target="../../AppData/Roaming/Microsoft/Excel/2014_02_repart.xlsx" TargetMode="External"/><Relationship Id="rId32" Type="http://schemas.openxmlformats.org/officeDocument/2006/relationships/hyperlink" Target="Planning_AREA_2017.xlsm" TargetMode="External"/><Relationship Id="rId37" Type="http://schemas.openxmlformats.org/officeDocument/2006/relationships/hyperlink" Target="2017_2_repart.xlsm" TargetMode="External"/><Relationship Id="rId40" Type="http://schemas.openxmlformats.org/officeDocument/2006/relationships/hyperlink" Target="2017_2_repart.xlsm" TargetMode="External"/><Relationship Id="rId45" Type="http://schemas.openxmlformats.org/officeDocument/2006/relationships/hyperlink" Target="2017_2_repart.xlsm" TargetMode="External"/><Relationship Id="rId53" Type="http://schemas.openxmlformats.org/officeDocument/2006/relationships/hyperlink" Target="2017_2_repart.xlsm" TargetMode="External"/><Relationship Id="rId58" Type="http://schemas.openxmlformats.org/officeDocument/2006/relationships/hyperlink" Target="2017_2_repart.xlsm" TargetMode="External"/><Relationship Id="rId5" Type="http://schemas.openxmlformats.org/officeDocument/2006/relationships/hyperlink" Target="../../AppData/Roaming/Microsoft/Excel/2014_02_repart.xlsx" TargetMode="External"/><Relationship Id="rId15" Type="http://schemas.openxmlformats.org/officeDocument/2006/relationships/hyperlink" Target="../../AppData/Roaming/Microsoft/Excel/2014_02_repart.xlsx" TargetMode="External"/><Relationship Id="rId23" Type="http://schemas.openxmlformats.org/officeDocument/2006/relationships/hyperlink" Target="../../AppData/Roaming/Microsoft/Excel/2014_02_repart.xlsx" TargetMode="External"/><Relationship Id="rId28" Type="http://schemas.openxmlformats.org/officeDocument/2006/relationships/hyperlink" Target="../../AppData/Roaming/Microsoft/Excel/2014_02_repart.xlsx" TargetMode="External"/><Relationship Id="rId36" Type="http://schemas.openxmlformats.org/officeDocument/2006/relationships/hyperlink" Target="2017_2_repart.xlsm" TargetMode="External"/><Relationship Id="rId49" Type="http://schemas.openxmlformats.org/officeDocument/2006/relationships/hyperlink" Target="2017_2_repart.xlsm" TargetMode="External"/><Relationship Id="rId57" Type="http://schemas.openxmlformats.org/officeDocument/2006/relationships/hyperlink" Target="2017_2_repart.xlsm" TargetMode="External"/><Relationship Id="rId61" Type="http://schemas.openxmlformats.org/officeDocument/2006/relationships/hyperlink" Target="2017_2_repart.xlsm" TargetMode="External"/><Relationship Id="rId10" Type="http://schemas.openxmlformats.org/officeDocument/2006/relationships/hyperlink" Target="../../AppData/Roaming/Microsoft/Excel/2014_02_repart.xlsx" TargetMode="External"/><Relationship Id="rId19" Type="http://schemas.openxmlformats.org/officeDocument/2006/relationships/hyperlink" Target="../../AppData/Roaming/Microsoft/Excel/2014_02_repart.xlsx" TargetMode="External"/><Relationship Id="rId31" Type="http://schemas.openxmlformats.org/officeDocument/2006/relationships/hyperlink" Target="../../AppData/Roaming/Microsoft/Excel/2014_02_repart.xlsx" TargetMode="External"/><Relationship Id="rId44" Type="http://schemas.openxmlformats.org/officeDocument/2006/relationships/hyperlink" Target="2017_2_repart.xlsm" TargetMode="External"/><Relationship Id="rId52" Type="http://schemas.openxmlformats.org/officeDocument/2006/relationships/hyperlink" Target="2017_2_repart.xlsm" TargetMode="External"/><Relationship Id="rId60" Type="http://schemas.openxmlformats.org/officeDocument/2006/relationships/hyperlink" Target="2017_2_repart.xlsm" TargetMode="External"/><Relationship Id="rId4" Type="http://schemas.openxmlformats.org/officeDocument/2006/relationships/hyperlink" Target="../../AppData/Roaming/Microsoft/Excel/2014_02_repart.xlsx" TargetMode="External"/><Relationship Id="rId9" Type="http://schemas.openxmlformats.org/officeDocument/2006/relationships/hyperlink" Target="../../AppData/Roaming/Microsoft/Excel/2014_02_repart.xlsx" TargetMode="External"/><Relationship Id="rId14" Type="http://schemas.openxmlformats.org/officeDocument/2006/relationships/hyperlink" Target="../../AppData/Roaming/Microsoft/Excel/2014_02_repart.xlsx" TargetMode="External"/><Relationship Id="rId22" Type="http://schemas.openxmlformats.org/officeDocument/2006/relationships/hyperlink" Target="../../AppData/Roaming/Microsoft/Excel/2014_02_repart.xlsx" TargetMode="External"/><Relationship Id="rId27" Type="http://schemas.openxmlformats.org/officeDocument/2006/relationships/hyperlink" Target="../../AppData/Roaming/Microsoft/Excel/2014_02_repart.xlsx" TargetMode="External"/><Relationship Id="rId30" Type="http://schemas.openxmlformats.org/officeDocument/2006/relationships/hyperlink" Target="../../AppData/Roaming/Microsoft/Excel/2014_02_repart.xlsx" TargetMode="External"/><Relationship Id="rId35" Type="http://schemas.openxmlformats.org/officeDocument/2006/relationships/hyperlink" Target="2017_2_repart.xlsm" TargetMode="External"/><Relationship Id="rId43" Type="http://schemas.openxmlformats.org/officeDocument/2006/relationships/hyperlink" Target="2017_2_repart.xlsm" TargetMode="External"/><Relationship Id="rId48" Type="http://schemas.openxmlformats.org/officeDocument/2006/relationships/hyperlink" Target="2017_2_repart.xlsm" TargetMode="External"/><Relationship Id="rId56" Type="http://schemas.openxmlformats.org/officeDocument/2006/relationships/hyperlink" Target="2017_2_repart.xlsm" TargetMode="External"/><Relationship Id="rId8" Type="http://schemas.openxmlformats.org/officeDocument/2006/relationships/hyperlink" Target="../../AppData/Roaming/Microsoft/Excel/2014_02_repart.xlsx" TargetMode="External"/><Relationship Id="rId51" Type="http://schemas.openxmlformats.org/officeDocument/2006/relationships/hyperlink" Target="2017_2_repart.xlsm" TargetMode="External"/><Relationship Id="rId3" Type="http://schemas.openxmlformats.org/officeDocument/2006/relationships/hyperlink" Target="../../AppData/Roaming/Microsoft/Excel/2014_02_repart.xlsx" TargetMode="External"/><Relationship Id="rId12" Type="http://schemas.openxmlformats.org/officeDocument/2006/relationships/hyperlink" Target="../../AppData/Roaming/Microsoft/Excel/2014_02_repart.xlsx" TargetMode="External"/><Relationship Id="rId17" Type="http://schemas.openxmlformats.org/officeDocument/2006/relationships/hyperlink" Target="../../AppData/Roaming/Microsoft/Excel/2014_02_repart.xlsx" TargetMode="External"/><Relationship Id="rId25" Type="http://schemas.openxmlformats.org/officeDocument/2006/relationships/hyperlink" Target="../../AppData/Roaming/Microsoft/Excel/2014_02_repart.xlsx" TargetMode="External"/><Relationship Id="rId33" Type="http://schemas.openxmlformats.org/officeDocument/2006/relationships/hyperlink" Target="2017_2_repart.xlsm" TargetMode="External"/><Relationship Id="rId38" Type="http://schemas.openxmlformats.org/officeDocument/2006/relationships/hyperlink" Target="2017_2_repart.xlsm" TargetMode="External"/><Relationship Id="rId46" Type="http://schemas.openxmlformats.org/officeDocument/2006/relationships/hyperlink" Target="2017_2_repart.xlsm" TargetMode="External"/><Relationship Id="rId59" Type="http://schemas.openxmlformats.org/officeDocument/2006/relationships/hyperlink" Target="2017_2_repart.xlsm"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AppData/Roaming/Microsoft/Excel/2014_03_repart.xlsx" TargetMode="External"/><Relationship Id="rId18" Type="http://schemas.openxmlformats.org/officeDocument/2006/relationships/hyperlink" Target="../../AppData/Roaming/Microsoft/Excel/2014_03_repart.xlsx" TargetMode="External"/><Relationship Id="rId26" Type="http://schemas.openxmlformats.org/officeDocument/2006/relationships/hyperlink" Target="../../AppData/Roaming/Microsoft/Excel/2014_03_repart.xlsx" TargetMode="External"/><Relationship Id="rId39" Type="http://schemas.openxmlformats.org/officeDocument/2006/relationships/hyperlink" Target="2017_3_repart.xlsm" TargetMode="External"/><Relationship Id="rId21" Type="http://schemas.openxmlformats.org/officeDocument/2006/relationships/hyperlink" Target="../../AppData/Roaming/Microsoft/Excel/2014_03_repart.xlsx" TargetMode="External"/><Relationship Id="rId34" Type="http://schemas.openxmlformats.org/officeDocument/2006/relationships/hyperlink" Target="Planning_AREA_2017.xlsm" TargetMode="External"/><Relationship Id="rId42" Type="http://schemas.openxmlformats.org/officeDocument/2006/relationships/hyperlink" Target="2017_3_repart.xlsm" TargetMode="External"/><Relationship Id="rId47" Type="http://schemas.openxmlformats.org/officeDocument/2006/relationships/hyperlink" Target="2017_3_repart.xlsm" TargetMode="External"/><Relationship Id="rId50" Type="http://schemas.openxmlformats.org/officeDocument/2006/relationships/hyperlink" Target="2017_3_repart.xlsm" TargetMode="External"/><Relationship Id="rId55" Type="http://schemas.openxmlformats.org/officeDocument/2006/relationships/hyperlink" Target="2017_3_repart.xlsm" TargetMode="External"/><Relationship Id="rId63" Type="http://schemas.openxmlformats.org/officeDocument/2006/relationships/hyperlink" Target="2017_3_repart.xlsm" TargetMode="External"/><Relationship Id="rId7" Type="http://schemas.openxmlformats.org/officeDocument/2006/relationships/hyperlink" Target="../../AppData/Roaming/Microsoft/Excel/2014_03_repart.xlsx" TargetMode="External"/><Relationship Id="rId2" Type="http://schemas.openxmlformats.org/officeDocument/2006/relationships/hyperlink" Target="../../AppData/Roaming/Microsoft/Excel/2014_03_repart.xlsx" TargetMode="External"/><Relationship Id="rId16" Type="http://schemas.openxmlformats.org/officeDocument/2006/relationships/hyperlink" Target="../../AppData/Roaming/Microsoft/Excel/2014_03_repart.xlsx" TargetMode="External"/><Relationship Id="rId20" Type="http://schemas.openxmlformats.org/officeDocument/2006/relationships/hyperlink" Target="../../AppData/Roaming/Microsoft/Excel/2014_03_repart.xlsx" TargetMode="External"/><Relationship Id="rId29" Type="http://schemas.openxmlformats.org/officeDocument/2006/relationships/hyperlink" Target="../../AppData/Roaming/Microsoft/Excel/2014_03_repart.xlsx" TargetMode="External"/><Relationship Id="rId41" Type="http://schemas.openxmlformats.org/officeDocument/2006/relationships/hyperlink" Target="2017_3_repart.xlsm" TargetMode="External"/><Relationship Id="rId54" Type="http://schemas.openxmlformats.org/officeDocument/2006/relationships/hyperlink" Target="2017_3_repart.xlsm" TargetMode="External"/><Relationship Id="rId62" Type="http://schemas.openxmlformats.org/officeDocument/2006/relationships/hyperlink" Target="2017_3_repart.xlsm" TargetMode="External"/><Relationship Id="rId1" Type="http://schemas.openxmlformats.org/officeDocument/2006/relationships/hyperlink" Target="../../AppData/Roaming/Microsoft/Excel/2014_03_repart.xlsx" TargetMode="External"/><Relationship Id="rId6" Type="http://schemas.openxmlformats.org/officeDocument/2006/relationships/hyperlink" Target="../../AppData/Roaming/Microsoft/Excel/2014_03_repart.xlsx" TargetMode="External"/><Relationship Id="rId11" Type="http://schemas.openxmlformats.org/officeDocument/2006/relationships/hyperlink" Target="../../AppData/Roaming/Microsoft/Excel/2014_03_repart.xlsx" TargetMode="External"/><Relationship Id="rId24" Type="http://schemas.openxmlformats.org/officeDocument/2006/relationships/hyperlink" Target="../../AppData/Roaming/Microsoft/Excel/2014_03_repart.xlsx" TargetMode="External"/><Relationship Id="rId32" Type="http://schemas.openxmlformats.org/officeDocument/2006/relationships/hyperlink" Target="../../AppData/Roaming/Microsoft/Excel/2014_03_repart.xlsx" TargetMode="External"/><Relationship Id="rId37" Type="http://schemas.openxmlformats.org/officeDocument/2006/relationships/hyperlink" Target="2017_3_repart.xlsm" TargetMode="External"/><Relationship Id="rId40" Type="http://schemas.openxmlformats.org/officeDocument/2006/relationships/hyperlink" Target="2017_3_repart.xlsm" TargetMode="External"/><Relationship Id="rId45" Type="http://schemas.openxmlformats.org/officeDocument/2006/relationships/hyperlink" Target="2017_3_repart.xlsm" TargetMode="External"/><Relationship Id="rId53" Type="http://schemas.openxmlformats.org/officeDocument/2006/relationships/hyperlink" Target="2017_3_repart.xlsm" TargetMode="External"/><Relationship Id="rId58" Type="http://schemas.openxmlformats.org/officeDocument/2006/relationships/hyperlink" Target="2017_3_repart.xlsm" TargetMode="External"/><Relationship Id="rId5" Type="http://schemas.openxmlformats.org/officeDocument/2006/relationships/hyperlink" Target="../../AppData/Roaming/Microsoft/Excel/2014_03_repart.xlsx" TargetMode="External"/><Relationship Id="rId15" Type="http://schemas.openxmlformats.org/officeDocument/2006/relationships/hyperlink" Target="../../AppData/Roaming/Microsoft/Excel/2014_03_repart.xlsx" TargetMode="External"/><Relationship Id="rId23" Type="http://schemas.openxmlformats.org/officeDocument/2006/relationships/hyperlink" Target="../../AppData/Roaming/Microsoft/Excel/2014_03_repart.xlsx" TargetMode="External"/><Relationship Id="rId28" Type="http://schemas.openxmlformats.org/officeDocument/2006/relationships/hyperlink" Target="../../AppData/Roaming/Microsoft/Excel/2014_03_repart.xlsx" TargetMode="External"/><Relationship Id="rId36" Type="http://schemas.openxmlformats.org/officeDocument/2006/relationships/hyperlink" Target="2017_3_repart.xlsm" TargetMode="External"/><Relationship Id="rId49" Type="http://schemas.openxmlformats.org/officeDocument/2006/relationships/hyperlink" Target="2017_3_repart.xlsm" TargetMode="External"/><Relationship Id="rId57" Type="http://schemas.openxmlformats.org/officeDocument/2006/relationships/hyperlink" Target="2017_3_repart.xlsm" TargetMode="External"/><Relationship Id="rId61" Type="http://schemas.openxmlformats.org/officeDocument/2006/relationships/hyperlink" Target="2017_3_repart.xlsm" TargetMode="External"/><Relationship Id="rId10" Type="http://schemas.openxmlformats.org/officeDocument/2006/relationships/hyperlink" Target="../../AppData/Roaming/Microsoft/Excel/2014_03_repart.xlsx" TargetMode="External"/><Relationship Id="rId19" Type="http://schemas.openxmlformats.org/officeDocument/2006/relationships/hyperlink" Target="../../AppData/Roaming/Microsoft/Excel/R%C3%A9partition%20journali%C3%A8re%20Mars%202014.xlsx" TargetMode="External"/><Relationship Id="rId31" Type="http://schemas.openxmlformats.org/officeDocument/2006/relationships/hyperlink" Target="../../AppData/Roaming/Microsoft/Excel/2014_03_repart.xlsx" TargetMode="External"/><Relationship Id="rId44" Type="http://schemas.openxmlformats.org/officeDocument/2006/relationships/hyperlink" Target="2017_3_repart.xlsm" TargetMode="External"/><Relationship Id="rId52" Type="http://schemas.openxmlformats.org/officeDocument/2006/relationships/hyperlink" Target="2017_3_repart.xlsm" TargetMode="External"/><Relationship Id="rId60" Type="http://schemas.openxmlformats.org/officeDocument/2006/relationships/hyperlink" Target="2017_3_repart.xlsm" TargetMode="External"/><Relationship Id="rId65" Type="http://schemas.openxmlformats.org/officeDocument/2006/relationships/hyperlink" Target="2017_3_repart.xlsm" TargetMode="External"/><Relationship Id="rId4" Type="http://schemas.openxmlformats.org/officeDocument/2006/relationships/hyperlink" Target="../../AppData/Roaming/Microsoft/Excel/2014_03_repart.xlsx" TargetMode="External"/><Relationship Id="rId9" Type="http://schemas.openxmlformats.org/officeDocument/2006/relationships/hyperlink" Target="../../AppData/Roaming/Microsoft/Excel/2014_03_repart.xlsx" TargetMode="External"/><Relationship Id="rId14" Type="http://schemas.openxmlformats.org/officeDocument/2006/relationships/hyperlink" Target="../../AppData/Roaming/Microsoft/Excel/2014_03_repart.xlsx" TargetMode="External"/><Relationship Id="rId22" Type="http://schemas.openxmlformats.org/officeDocument/2006/relationships/hyperlink" Target="../../AppData/Roaming/Microsoft/Excel/2014_03_repart.xlsx" TargetMode="External"/><Relationship Id="rId27" Type="http://schemas.openxmlformats.org/officeDocument/2006/relationships/hyperlink" Target="../../AppData/Roaming/Microsoft/Excel/2014_03_repart.xlsx" TargetMode="External"/><Relationship Id="rId30" Type="http://schemas.openxmlformats.org/officeDocument/2006/relationships/hyperlink" Target="../../AppData/Roaming/Microsoft/Excel/R%C3%A9partition%20journali%C3%A8re%20Mars%202014.xlsx" TargetMode="External"/><Relationship Id="rId35" Type="http://schemas.openxmlformats.org/officeDocument/2006/relationships/hyperlink" Target="2017_3_repart.xlsm" TargetMode="External"/><Relationship Id="rId43" Type="http://schemas.openxmlformats.org/officeDocument/2006/relationships/hyperlink" Target="2017_3_repart.xlsm" TargetMode="External"/><Relationship Id="rId48" Type="http://schemas.openxmlformats.org/officeDocument/2006/relationships/hyperlink" Target="2017_3_repart.xlsm" TargetMode="External"/><Relationship Id="rId56" Type="http://schemas.openxmlformats.org/officeDocument/2006/relationships/hyperlink" Target="2017_3_repart.xlsm" TargetMode="External"/><Relationship Id="rId64" Type="http://schemas.openxmlformats.org/officeDocument/2006/relationships/hyperlink" Target="2017_3_repart.xlsm" TargetMode="External"/><Relationship Id="rId8" Type="http://schemas.openxmlformats.org/officeDocument/2006/relationships/hyperlink" Target="../../AppData/Roaming/Microsoft/Excel/2014_03_repart.xlsx" TargetMode="External"/><Relationship Id="rId51" Type="http://schemas.openxmlformats.org/officeDocument/2006/relationships/hyperlink" Target="2017_3_repart.xlsm" TargetMode="External"/><Relationship Id="rId3" Type="http://schemas.openxmlformats.org/officeDocument/2006/relationships/hyperlink" Target="../../AppData/Roaming/Microsoft/Excel/2014_03_repart.xlsx" TargetMode="External"/><Relationship Id="rId12" Type="http://schemas.openxmlformats.org/officeDocument/2006/relationships/hyperlink" Target="../../AppData/Roaming/Microsoft/Excel/2014_03_repart.xlsx" TargetMode="External"/><Relationship Id="rId17" Type="http://schemas.openxmlformats.org/officeDocument/2006/relationships/hyperlink" Target="../../AppData/Roaming/Microsoft/Excel/2014_03_repart.xlsx" TargetMode="External"/><Relationship Id="rId25" Type="http://schemas.openxmlformats.org/officeDocument/2006/relationships/hyperlink" Target="../../AppData/Roaming/Microsoft/Excel/2014_03_repart.xlsx" TargetMode="External"/><Relationship Id="rId33" Type="http://schemas.openxmlformats.org/officeDocument/2006/relationships/hyperlink" Target="../../AppData/Roaming/Microsoft/Excel/2014_03_repart.xlsx" TargetMode="External"/><Relationship Id="rId38" Type="http://schemas.openxmlformats.org/officeDocument/2006/relationships/hyperlink" Target="2017_3_repart.xlsm" TargetMode="External"/><Relationship Id="rId46" Type="http://schemas.openxmlformats.org/officeDocument/2006/relationships/hyperlink" Target="2017_3_repart.xlsm" TargetMode="External"/><Relationship Id="rId59" Type="http://schemas.openxmlformats.org/officeDocument/2006/relationships/hyperlink" Target="2017_3_repart.xls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H128"/>
  <sheetViews>
    <sheetView topLeftCell="A10" workbookViewId="0">
      <selection activeCell="J33" sqref="J33"/>
    </sheetView>
  </sheetViews>
  <sheetFormatPr baseColWidth="10" defaultColWidth="10.85546875" defaultRowHeight="15" x14ac:dyDescent="0.25"/>
  <cols>
    <col min="1" max="1" width="23.28515625" style="28" bestFit="1" customWidth="1"/>
    <col min="2" max="2" width="10.85546875" style="28"/>
    <col min="3" max="8" width="7.140625" style="28" customWidth="1"/>
    <col min="9" max="16384" width="10.85546875" style="28"/>
  </cols>
  <sheetData>
    <row r="1" spans="1:8" ht="15.75" thickBot="1" x14ac:dyDescent="0.3">
      <c r="A1" s="45" t="s">
        <v>39</v>
      </c>
      <c r="C1" s="185" t="s">
        <v>119</v>
      </c>
      <c r="D1" s="186"/>
      <c r="E1" s="186"/>
      <c r="F1" s="186"/>
      <c r="G1" s="186"/>
      <c r="H1" s="187"/>
    </row>
    <row r="2" spans="1:8" x14ac:dyDescent="0.25">
      <c r="A2" s="46" t="s">
        <v>40</v>
      </c>
      <c r="C2" s="129" t="s">
        <v>3</v>
      </c>
      <c r="D2" s="130" t="s">
        <v>4</v>
      </c>
      <c r="E2" s="131" t="s">
        <v>5</v>
      </c>
      <c r="F2" s="131" t="s">
        <v>112</v>
      </c>
      <c r="G2" s="131" t="s">
        <v>116</v>
      </c>
      <c r="H2" s="132" t="s">
        <v>136</v>
      </c>
    </row>
    <row r="3" spans="1:8" ht="15.75" thickBot="1" x14ac:dyDescent="0.3">
      <c r="A3" s="47" t="s">
        <v>41</v>
      </c>
      <c r="C3" s="126">
        <v>1</v>
      </c>
      <c r="D3" s="127">
        <v>1</v>
      </c>
      <c r="E3" s="127">
        <v>1</v>
      </c>
      <c r="F3" s="128">
        <v>1</v>
      </c>
      <c r="G3" s="128">
        <v>0.75</v>
      </c>
      <c r="H3" s="182">
        <v>0.75</v>
      </c>
    </row>
    <row r="4" spans="1:8" x14ac:dyDescent="0.25">
      <c r="A4" s="47" t="s">
        <v>42</v>
      </c>
    </row>
    <row r="5" spans="1:8" x14ac:dyDescent="0.25">
      <c r="A5" s="47" t="s">
        <v>43</v>
      </c>
    </row>
    <row r="6" spans="1:8" ht="15.75" thickBot="1" x14ac:dyDescent="0.3">
      <c r="A6" s="48" t="s">
        <v>44</v>
      </c>
    </row>
    <row r="7" spans="1:8" ht="15.75" thickBot="1" x14ac:dyDescent="0.3">
      <c r="A7" s="116"/>
    </row>
    <row r="8" spans="1:8" ht="15.75" thickBot="1" x14ac:dyDescent="0.3">
      <c r="A8" s="45" t="s">
        <v>115</v>
      </c>
    </row>
    <row r="9" spans="1:8" x14ac:dyDescent="0.25">
      <c r="A9" s="46" t="s">
        <v>40</v>
      </c>
    </row>
    <row r="10" spans="1:8" x14ac:dyDescent="0.25">
      <c r="A10" s="47" t="s">
        <v>41</v>
      </c>
    </row>
    <row r="11" spans="1:8" x14ac:dyDescent="0.25">
      <c r="A11" s="47" t="s">
        <v>42</v>
      </c>
    </row>
    <row r="12" spans="1:8" x14ac:dyDescent="0.25">
      <c r="A12" s="47" t="s">
        <v>29</v>
      </c>
    </row>
    <row r="13" spans="1:8" x14ac:dyDescent="0.25">
      <c r="A13" s="47" t="s">
        <v>38</v>
      </c>
    </row>
    <row r="14" spans="1:8" ht="15.75" thickBot="1" x14ac:dyDescent="0.3">
      <c r="A14" s="48" t="s">
        <v>132</v>
      </c>
    </row>
    <row r="15" spans="1:8" ht="15.75" thickBot="1" x14ac:dyDescent="0.3"/>
    <row r="16" spans="1:8" ht="15.75" thickBot="1" x14ac:dyDescent="0.3">
      <c r="A16" s="45" t="s">
        <v>114</v>
      </c>
    </row>
    <row r="17" spans="1:1" x14ac:dyDescent="0.25">
      <c r="A17" s="46" t="s">
        <v>40</v>
      </c>
    </row>
    <row r="18" spans="1:1" x14ac:dyDescent="0.25">
      <c r="A18" s="47" t="s">
        <v>41</v>
      </c>
    </row>
    <row r="19" spans="1:1" x14ac:dyDescent="0.25">
      <c r="A19" s="47" t="s">
        <v>42</v>
      </c>
    </row>
    <row r="20" spans="1:1" x14ac:dyDescent="0.25">
      <c r="A20" s="47" t="s">
        <v>29</v>
      </c>
    </row>
    <row r="21" spans="1:1" x14ac:dyDescent="0.25">
      <c r="A21" s="47" t="s">
        <v>38</v>
      </c>
    </row>
    <row r="22" spans="1:1" x14ac:dyDescent="0.25">
      <c r="A22" s="47" t="s">
        <v>44</v>
      </c>
    </row>
    <row r="23" spans="1:1" ht="15.75" thickBot="1" x14ac:dyDescent="0.3">
      <c r="A23" s="48" t="s">
        <v>113</v>
      </c>
    </row>
    <row r="25" spans="1:1" ht="15.75" thickBot="1" x14ac:dyDescent="0.3"/>
    <row r="26" spans="1:1" ht="15.75" thickBot="1" x14ac:dyDescent="0.3">
      <c r="A26" s="45" t="s">
        <v>31</v>
      </c>
    </row>
    <row r="27" spans="1:1" x14ac:dyDescent="0.25">
      <c r="A27" s="46" t="str">
        <f>""</f>
        <v/>
      </c>
    </row>
    <row r="28" spans="1:1" x14ac:dyDescent="0.25">
      <c r="A28" s="47" t="s">
        <v>38</v>
      </c>
    </row>
    <row r="29" spans="1:1" x14ac:dyDescent="0.25">
      <c r="A29" s="47" t="s">
        <v>132</v>
      </c>
    </row>
    <row r="30" spans="1:1" x14ac:dyDescent="0.25">
      <c r="A30" s="47" t="s">
        <v>33</v>
      </c>
    </row>
    <row r="31" spans="1:1" x14ac:dyDescent="0.25">
      <c r="A31" s="47" t="s">
        <v>109</v>
      </c>
    </row>
    <row r="32" spans="1:1" x14ac:dyDescent="0.25">
      <c r="A32" s="47" t="s">
        <v>30</v>
      </c>
    </row>
    <row r="33" spans="1:1" x14ac:dyDescent="0.25">
      <c r="A33" s="47" t="s">
        <v>23</v>
      </c>
    </row>
    <row r="34" spans="1:1" x14ac:dyDescent="0.25">
      <c r="A34" s="47" t="s">
        <v>24</v>
      </c>
    </row>
    <row r="35" spans="1:1" x14ac:dyDescent="0.25">
      <c r="A35" s="47" t="s">
        <v>25</v>
      </c>
    </row>
    <row r="36" spans="1:1" x14ac:dyDescent="0.25">
      <c r="A36" s="47" t="s">
        <v>127</v>
      </c>
    </row>
    <row r="37" spans="1:1" x14ac:dyDescent="0.25">
      <c r="A37" s="47" t="s">
        <v>93</v>
      </c>
    </row>
    <row r="38" spans="1:1" x14ac:dyDescent="0.25">
      <c r="A38" s="47" t="s">
        <v>124</v>
      </c>
    </row>
    <row r="39" spans="1:1" x14ac:dyDescent="0.25">
      <c r="A39" s="47" t="s">
        <v>126</v>
      </c>
    </row>
    <row r="40" spans="1:1" x14ac:dyDescent="0.25">
      <c r="A40" s="47" t="s">
        <v>134</v>
      </c>
    </row>
    <row r="41" spans="1:1" x14ac:dyDescent="0.25">
      <c r="A41" s="47" t="s">
        <v>32</v>
      </c>
    </row>
    <row r="42" spans="1:1" x14ac:dyDescent="0.25">
      <c r="A42" s="47" t="s">
        <v>111</v>
      </c>
    </row>
    <row r="43" spans="1:1" x14ac:dyDescent="0.25">
      <c r="A43" s="47" t="s">
        <v>133</v>
      </c>
    </row>
    <row r="44" spans="1:1" ht="15.75" thickBot="1" x14ac:dyDescent="0.3">
      <c r="A44" s="48" t="s">
        <v>28</v>
      </c>
    </row>
    <row r="46" spans="1:1" ht="15.75" thickBot="1" x14ac:dyDescent="0.3"/>
    <row r="47" spans="1:1" ht="15.75" thickBot="1" x14ac:dyDescent="0.3">
      <c r="A47" s="45" t="s">
        <v>45</v>
      </c>
    </row>
    <row r="48" spans="1:1" x14ac:dyDescent="0.25">
      <c r="A48" s="46" t="s">
        <v>46</v>
      </c>
    </row>
    <row r="49" spans="1:1" x14ac:dyDescent="0.25">
      <c r="A49" s="47" t="s">
        <v>107</v>
      </c>
    </row>
    <row r="50" spans="1:1" x14ac:dyDescent="0.25">
      <c r="A50" s="47" t="s">
        <v>47</v>
      </c>
    </row>
    <row r="51" spans="1:1" x14ac:dyDescent="0.25">
      <c r="A51" s="47" t="s">
        <v>48</v>
      </c>
    </row>
    <row r="52" spans="1:1" x14ac:dyDescent="0.25">
      <c r="A52" s="47" t="s">
        <v>49</v>
      </c>
    </row>
    <row r="53" spans="1:1" x14ac:dyDescent="0.25">
      <c r="A53" s="47" t="s">
        <v>50</v>
      </c>
    </row>
    <row r="54" spans="1:1" x14ac:dyDescent="0.25">
      <c r="A54" s="47" t="s">
        <v>51</v>
      </c>
    </row>
    <row r="55" spans="1:1" x14ac:dyDescent="0.25">
      <c r="A55" s="47" t="s">
        <v>52</v>
      </c>
    </row>
    <row r="56" spans="1:1" x14ac:dyDescent="0.25">
      <c r="A56" s="47" t="s">
        <v>53</v>
      </c>
    </row>
    <row r="57" spans="1:1" x14ac:dyDescent="0.25">
      <c r="A57" s="47" t="s">
        <v>54</v>
      </c>
    </row>
    <row r="58" spans="1:1" x14ac:dyDescent="0.25">
      <c r="A58" s="47" t="s">
        <v>55</v>
      </c>
    </row>
    <row r="59" spans="1:1" x14ac:dyDescent="0.25">
      <c r="A59" s="47" t="s">
        <v>56</v>
      </c>
    </row>
    <row r="60" spans="1:1" x14ac:dyDescent="0.25">
      <c r="A60" s="47" t="s">
        <v>57</v>
      </c>
    </row>
    <row r="61" spans="1:1" x14ac:dyDescent="0.25">
      <c r="A61" s="47" t="s">
        <v>58</v>
      </c>
    </row>
    <row r="62" spans="1:1" ht="15.75" thickBot="1" x14ac:dyDescent="0.3">
      <c r="A62" s="48"/>
    </row>
    <row r="63" spans="1:1" ht="15.75" thickBot="1" x14ac:dyDescent="0.3"/>
    <row r="64" spans="1:1" ht="15.75" thickBot="1" x14ac:dyDescent="0.3">
      <c r="A64" s="57" t="s">
        <v>71</v>
      </c>
    </row>
    <row r="65" spans="1:1" x14ac:dyDescent="0.25">
      <c r="A65" s="46" t="s">
        <v>140</v>
      </c>
    </row>
    <row r="66" spans="1:1" x14ac:dyDescent="0.25">
      <c r="A66" s="58" t="s">
        <v>141</v>
      </c>
    </row>
    <row r="67" spans="1:1" x14ac:dyDescent="0.25">
      <c r="A67" s="58" t="s">
        <v>70</v>
      </c>
    </row>
    <row r="68" spans="1:1" x14ac:dyDescent="0.25">
      <c r="A68" s="58" t="s">
        <v>139</v>
      </c>
    </row>
    <row r="69" spans="1:1" x14ac:dyDescent="0.25">
      <c r="A69" s="58" t="s">
        <v>137</v>
      </c>
    </row>
    <row r="70" spans="1:1" x14ac:dyDescent="0.25">
      <c r="A70" s="58" t="s">
        <v>138</v>
      </c>
    </row>
    <row r="71" spans="1:1" x14ac:dyDescent="0.25">
      <c r="A71" s="47" t="s">
        <v>144</v>
      </c>
    </row>
    <row r="72" spans="1:1" x14ac:dyDescent="0.25">
      <c r="A72" s="47" t="s">
        <v>143</v>
      </c>
    </row>
    <row r="73" spans="1:1" x14ac:dyDescent="0.25">
      <c r="A73" s="47" t="s">
        <v>142</v>
      </c>
    </row>
    <row r="74" spans="1:1" ht="15.75" thickBot="1" x14ac:dyDescent="0.3">
      <c r="A74" s="48"/>
    </row>
    <row r="76" spans="1:1" ht="15.75" thickBot="1" x14ac:dyDescent="0.3"/>
    <row r="77" spans="1:1" ht="15.75" thickBot="1" x14ac:dyDescent="0.3">
      <c r="A77" s="45" t="s">
        <v>59</v>
      </c>
    </row>
    <row r="78" spans="1:1" x14ac:dyDescent="0.25">
      <c r="A78" s="52" t="s">
        <v>61</v>
      </c>
    </row>
    <row r="79" spans="1:1" x14ac:dyDescent="0.25">
      <c r="A79" s="53" t="s">
        <v>62</v>
      </c>
    </row>
    <row r="80" spans="1:1" x14ac:dyDescent="0.25">
      <c r="A80" s="54" t="s">
        <v>108</v>
      </c>
    </row>
    <row r="81" spans="1:1" x14ac:dyDescent="0.25">
      <c r="A81" s="53" t="s">
        <v>79</v>
      </c>
    </row>
    <row r="82" spans="1:1" x14ac:dyDescent="0.25">
      <c r="A82" s="53" t="s">
        <v>110</v>
      </c>
    </row>
    <row r="83" spans="1:1" x14ac:dyDescent="0.25">
      <c r="A83" s="53" t="s">
        <v>94</v>
      </c>
    </row>
    <row r="84" spans="1:1" x14ac:dyDescent="0.25">
      <c r="A84" s="53" t="s">
        <v>145</v>
      </c>
    </row>
    <row r="85" spans="1:1" x14ac:dyDescent="0.25">
      <c r="A85" s="53" t="s">
        <v>63</v>
      </c>
    </row>
    <row r="86" spans="1:1" x14ac:dyDescent="0.25">
      <c r="A86" s="53" t="s">
        <v>104</v>
      </c>
    </row>
    <row r="87" spans="1:1" x14ac:dyDescent="0.25">
      <c r="A87" s="53" t="s">
        <v>149</v>
      </c>
    </row>
    <row r="88" spans="1:1" x14ac:dyDescent="0.25">
      <c r="A88" s="53" t="s">
        <v>92</v>
      </c>
    </row>
    <row r="89" spans="1:1" x14ac:dyDescent="0.25">
      <c r="A89" s="53" t="s">
        <v>64</v>
      </c>
    </row>
    <row r="90" spans="1:1" x14ac:dyDescent="0.25">
      <c r="A90" s="53" t="s">
        <v>103</v>
      </c>
    </row>
    <row r="91" spans="1:1" x14ac:dyDescent="0.25">
      <c r="A91" s="55" t="s">
        <v>148</v>
      </c>
    </row>
    <row r="92" spans="1:1" x14ac:dyDescent="0.25">
      <c r="A92" s="53" t="s">
        <v>65</v>
      </c>
    </row>
    <row r="93" spans="1:1" x14ac:dyDescent="0.25">
      <c r="A93" s="53" t="s">
        <v>66</v>
      </c>
    </row>
    <row r="94" spans="1:1" x14ac:dyDescent="0.25">
      <c r="A94" s="55" t="s">
        <v>67</v>
      </c>
    </row>
    <row r="95" spans="1:1" x14ac:dyDescent="0.25">
      <c r="A95" s="55" t="s">
        <v>28</v>
      </c>
    </row>
    <row r="96" spans="1:1" x14ac:dyDescent="0.25">
      <c r="A96" s="55" t="s">
        <v>105</v>
      </c>
    </row>
    <row r="97" spans="1:1" x14ac:dyDescent="0.25">
      <c r="A97" s="53" t="s">
        <v>80</v>
      </c>
    </row>
    <row r="98" spans="1:1" x14ac:dyDescent="0.25">
      <c r="A98" s="53" t="s">
        <v>81</v>
      </c>
    </row>
    <row r="99" spans="1:1" x14ac:dyDescent="0.25">
      <c r="A99" s="55" t="s">
        <v>68</v>
      </c>
    </row>
    <row r="100" spans="1:1" x14ac:dyDescent="0.25">
      <c r="A100" s="55" t="s">
        <v>100</v>
      </c>
    </row>
    <row r="101" spans="1:1" x14ac:dyDescent="0.25">
      <c r="A101" s="55" t="s">
        <v>69</v>
      </c>
    </row>
    <row r="102" spans="1:1" x14ac:dyDescent="0.25">
      <c r="A102" s="55" t="s">
        <v>83</v>
      </c>
    </row>
    <row r="103" spans="1:1" x14ac:dyDescent="0.25">
      <c r="A103" s="55" t="s">
        <v>125</v>
      </c>
    </row>
    <row r="104" spans="1:1" x14ac:dyDescent="0.25">
      <c r="A104" s="55" t="s">
        <v>82</v>
      </c>
    </row>
    <row r="105" spans="1:1" x14ac:dyDescent="0.25">
      <c r="A105" s="55" t="s">
        <v>135</v>
      </c>
    </row>
    <row r="106" spans="1:1" x14ac:dyDescent="0.25">
      <c r="A106" s="55" t="s">
        <v>96</v>
      </c>
    </row>
    <row r="107" spans="1:1" x14ac:dyDescent="0.25">
      <c r="A107" s="55" t="s">
        <v>95</v>
      </c>
    </row>
    <row r="108" spans="1:1" x14ac:dyDescent="0.25">
      <c r="A108" s="55" t="s">
        <v>123</v>
      </c>
    </row>
    <row r="109" spans="1:1" x14ac:dyDescent="0.25">
      <c r="A109" s="55" t="s">
        <v>102</v>
      </c>
    </row>
    <row r="110" spans="1:1" x14ac:dyDescent="0.25">
      <c r="A110" s="74" t="s">
        <v>85</v>
      </c>
    </row>
    <row r="111" spans="1:1" x14ac:dyDescent="0.25">
      <c r="A111" s="74" t="s">
        <v>97</v>
      </c>
    </row>
    <row r="112" spans="1:1" x14ac:dyDescent="0.25">
      <c r="A112" s="74" t="s">
        <v>86</v>
      </c>
    </row>
    <row r="113" spans="1:1" x14ac:dyDescent="0.25">
      <c r="A113" s="74" t="s">
        <v>131</v>
      </c>
    </row>
    <row r="114" spans="1:1" x14ac:dyDescent="0.25">
      <c r="A114" s="74" t="s">
        <v>87</v>
      </c>
    </row>
    <row r="115" spans="1:1" x14ac:dyDescent="0.25">
      <c r="A115" s="74" t="s">
        <v>128</v>
      </c>
    </row>
    <row r="116" spans="1:1" x14ac:dyDescent="0.25">
      <c r="A116" s="74"/>
    </row>
    <row r="117" spans="1:1" x14ac:dyDescent="0.25">
      <c r="A117" s="74"/>
    </row>
    <row r="118" spans="1:1" x14ac:dyDescent="0.25">
      <c r="A118" s="74"/>
    </row>
    <row r="119" spans="1:1" ht="15.75" thickBot="1" x14ac:dyDescent="0.3">
      <c r="A119" s="56"/>
    </row>
    <row r="121" spans="1:1" ht="15.75" thickBot="1" x14ac:dyDescent="0.3"/>
    <row r="122" spans="1:1" ht="15.75" thickBot="1" x14ac:dyDescent="0.3">
      <c r="A122" s="45" t="s">
        <v>130</v>
      </c>
    </row>
    <row r="123" spans="1:1" x14ac:dyDescent="0.25">
      <c r="A123" s="155" t="s">
        <v>120</v>
      </c>
    </row>
    <row r="124" spans="1:1" x14ac:dyDescent="0.25">
      <c r="A124" s="156" t="s">
        <v>79</v>
      </c>
    </row>
    <row r="125" spans="1:1" x14ac:dyDescent="0.25">
      <c r="A125" s="156" t="s">
        <v>62</v>
      </c>
    </row>
    <row r="126" spans="1:1" x14ac:dyDescent="0.25">
      <c r="A126" s="156" t="s">
        <v>122</v>
      </c>
    </row>
    <row r="127" spans="1:1" x14ac:dyDescent="0.25">
      <c r="A127" s="156" t="s">
        <v>129</v>
      </c>
    </row>
    <row r="128" spans="1:1" ht="15.75" thickBot="1" x14ac:dyDescent="0.3">
      <c r="A128" s="157" t="s">
        <v>121</v>
      </c>
    </row>
  </sheetData>
  <sortState ref="A27:A45">
    <sortCondition ref="A27"/>
  </sortState>
  <mergeCells count="1">
    <mergeCell ref="C1:H1"/>
  </mergeCells>
  <pageMargins left="0.7" right="0.7" top="0.75" bottom="0.75" header="0.3" footer="0.3"/>
  <pageSetup paperSize="9" orientation="portrait" horizontalDpi="4294967293" verticalDpi="429496729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3" tint="0.39997558519241921"/>
    <pageSetUpPr fitToPage="1"/>
  </sheetPr>
  <dimension ref="A1:AS210"/>
  <sheetViews>
    <sheetView showZeros="0" tabSelected="1" zoomScale="70" zoomScaleNormal="70" zoomScalePageLayoutView="70" workbookViewId="0">
      <pane xSplit="2" ySplit="2" topLeftCell="C3" activePane="bottomRight" state="frozen"/>
      <selection pane="topRight" activeCell="C1" sqref="C1"/>
      <selection pane="bottomLeft" activeCell="A3" sqref="A3"/>
      <selection pane="bottomRight" activeCell="W11" sqref="W11:W12"/>
    </sheetView>
  </sheetViews>
  <sheetFormatPr baseColWidth="10" defaultColWidth="17.140625" defaultRowHeight="12.75" customHeight="1" x14ac:dyDescent="0.2"/>
  <cols>
    <col min="1" max="1" width="5.42578125" style="2" customWidth="1"/>
    <col min="2" max="2" width="5.42578125" style="2" bestFit="1" customWidth="1"/>
    <col min="3" max="3" width="5" style="2" customWidth="1"/>
    <col min="4" max="4" width="9.7109375" style="2" customWidth="1"/>
    <col min="5" max="5" width="28" style="2" bestFit="1" customWidth="1"/>
    <col min="6" max="6" width="27.85546875" style="2" bestFit="1" customWidth="1"/>
    <col min="7" max="7" width="21.140625" style="2" customWidth="1"/>
    <col min="8" max="8" width="21.42578125" style="2" customWidth="1"/>
    <col min="9" max="9" width="28.42578125" style="2" bestFit="1" customWidth="1"/>
    <col min="10" max="10" width="22.85546875" style="2" bestFit="1" customWidth="1"/>
    <col min="11" max="11" width="5.28515625" style="2" customWidth="1"/>
    <col min="12" max="12" width="11.7109375" style="2" bestFit="1" customWidth="1"/>
    <col min="13" max="13" width="4.42578125" style="2" bestFit="1" customWidth="1"/>
    <col min="14" max="14" width="20.140625" style="2" bestFit="1" customWidth="1"/>
    <col min="15" max="15" width="9.28515625" style="2" customWidth="1"/>
    <col min="16" max="16" width="4.42578125" style="2" bestFit="1" customWidth="1"/>
    <col min="17" max="17" width="17.42578125" style="2" customWidth="1"/>
    <col min="18" max="18" width="15" style="2" customWidth="1"/>
    <col min="19" max="19" width="5.7109375" style="2" bestFit="1" customWidth="1"/>
    <col min="20" max="20" width="5.42578125" style="2" bestFit="1" customWidth="1"/>
    <col min="21" max="21" width="5.7109375" style="2" customWidth="1"/>
    <col min="22" max="22" width="12.28515625" style="2" customWidth="1"/>
    <col min="23" max="23" width="5.7109375" style="2" customWidth="1"/>
    <col min="24" max="24" width="11.85546875" style="2" customWidth="1"/>
    <col min="25" max="25" width="5.7109375" style="2" bestFit="1" customWidth="1"/>
    <col min="26" max="26" width="5.42578125" style="2" bestFit="1" customWidth="1"/>
    <col min="27" max="27" width="11.28515625" style="2" bestFit="1" customWidth="1"/>
    <col min="28" max="28" width="14.28515625" style="2" customWidth="1"/>
    <col min="29" max="31" width="17" style="2" customWidth="1"/>
    <col min="32" max="32" width="10" style="2" customWidth="1"/>
    <col min="33" max="38" width="7.42578125" style="2" hidden="1" customWidth="1"/>
    <col min="39" max="16384" width="17.140625" style="2"/>
  </cols>
  <sheetData>
    <row r="1" spans="1:38" ht="25.5" customHeight="1" thickTop="1" thickBot="1" x14ac:dyDescent="0.4">
      <c r="A1" s="113" t="str">
        <f>"Mois de "&amp;CHOOSE(MONTH($B$3),"janvier","février","mars","avril","mai","juin","juillet","aout","septembre","octobre","novembre","décembre")&amp;" "&amp;YEAR($B$3)</f>
        <v>Mois de janvier 2017</v>
      </c>
      <c r="B1" s="114"/>
      <c r="C1" s="114"/>
      <c r="D1" s="113"/>
      <c r="E1" s="113"/>
      <c r="F1" s="113"/>
      <c r="G1" s="113"/>
      <c r="H1" s="113"/>
      <c r="I1" s="113"/>
      <c r="J1" s="113"/>
      <c r="K1" s="114"/>
      <c r="L1" s="114"/>
      <c r="M1" s="114"/>
      <c r="N1" s="114"/>
      <c r="O1" s="114"/>
      <c r="P1" s="114"/>
      <c r="Q1" s="114"/>
      <c r="R1" s="115"/>
      <c r="S1" s="252" t="str">
        <f>"Consultations "&amp;CHOOSE(MONTH($B$3),"janvier","février","mars","avril","mai","juin","juillet","aout","septembre","octobre","novembre","décembre")&amp;" "&amp;YEAR($B$3)</f>
        <v>Consultations janvier 2017</v>
      </c>
      <c r="T1" s="253"/>
      <c r="U1" s="253"/>
      <c r="V1" s="253"/>
      <c r="W1" s="253"/>
      <c r="X1" s="254"/>
      <c r="Y1" s="252" t="str">
        <f>"CCB "&amp;CHOOSE(MONTH($B$3),"janvier","février","mars","avril","mai","juin","juillet","aout","septembre","octobre","novembre","décembre")&amp;" "&amp;YEAR($B$3)</f>
        <v>CCB janvier 2017</v>
      </c>
      <c r="Z1" s="253"/>
      <c r="AA1" s="253"/>
      <c r="AB1" s="253"/>
      <c r="AC1" s="253"/>
      <c r="AD1" s="253"/>
      <c r="AE1" s="253"/>
      <c r="AF1" s="254"/>
      <c r="AG1" s="184"/>
      <c r="AH1" s="183"/>
      <c r="AI1" s="183"/>
      <c r="AJ1" s="183"/>
      <c r="AK1" s="183"/>
      <c r="AL1" s="183"/>
    </row>
    <row r="2" spans="1:38" ht="15" customHeight="1" thickBot="1" x14ac:dyDescent="0.25">
      <c r="A2" s="141" t="s">
        <v>0</v>
      </c>
      <c r="B2" s="142" t="s">
        <v>1</v>
      </c>
      <c r="C2" s="260" t="s">
        <v>2</v>
      </c>
      <c r="D2" s="261"/>
      <c r="E2" s="143" t="s">
        <v>3</v>
      </c>
      <c r="F2" s="144" t="s">
        <v>4</v>
      </c>
      <c r="G2" s="144" t="s">
        <v>5</v>
      </c>
      <c r="H2" s="144" t="s">
        <v>112</v>
      </c>
      <c r="I2" s="144" t="s">
        <v>116</v>
      </c>
      <c r="J2" s="144" t="s">
        <v>136</v>
      </c>
      <c r="K2" s="177" t="s">
        <v>6</v>
      </c>
      <c r="L2" s="257" t="s">
        <v>7</v>
      </c>
      <c r="M2" s="258"/>
      <c r="N2" s="259"/>
      <c r="O2" s="257" t="s">
        <v>8</v>
      </c>
      <c r="P2" s="258"/>
      <c r="Q2" s="259"/>
      <c r="R2" s="145" t="s">
        <v>9</v>
      </c>
      <c r="S2" s="146" t="s">
        <v>0</v>
      </c>
      <c r="T2" s="144" t="s">
        <v>1</v>
      </c>
      <c r="U2" s="147" t="s">
        <v>10</v>
      </c>
      <c r="V2" s="147" t="s">
        <v>11</v>
      </c>
      <c r="W2" s="147" t="s">
        <v>12</v>
      </c>
      <c r="X2" s="148" t="s">
        <v>11</v>
      </c>
      <c r="Y2" s="149" t="s">
        <v>0</v>
      </c>
      <c r="Z2" s="150" t="s">
        <v>1</v>
      </c>
      <c r="AA2" s="151" t="s">
        <v>34</v>
      </c>
      <c r="AB2" s="151" t="s">
        <v>35</v>
      </c>
      <c r="AC2" s="151" t="s">
        <v>36</v>
      </c>
      <c r="AD2" s="151" t="s">
        <v>117</v>
      </c>
      <c r="AE2" s="151" t="s">
        <v>101</v>
      </c>
      <c r="AF2" s="152" t="s">
        <v>37</v>
      </c>
      <c r="AG2" s="110" t="s">
        <v>3</v>
      </c>
      <c r="AH2" s="105" t="s">
        <v>4</v>
      </c>
      <c r="AI2" s="105" t="s">
        <v>5</v>
      </c>
      <c r="AJ2" s="105" t="s">
        <v>112</v>
      </c>
      <c r="AK2" s="105" t="s">
        <v>116</v>
      </c>
      <c r="AL2" s="105" t="s">
        <v>136</v>
      </c>
    </row>
    <row r="3" spans="1:38" x14ac:dyDescent="0.2">
      <c r="A3" s="265" t="str">
        <f>IF((B3=""),"",CHOOSE(WEEKDAY(B3,2),"L","M","M","J","V","S","D"))</f>
        <v>D</v>
      </c>
      <c r="B3" s="267">
        <v>42736</v>
      </c>
      <c r="C3" s="81" t="str">
        <f>IF(D3="","","Dom :")</f>
        <v/>
      </c>
      <c r="D3" s="82"/>
      <c r="E3" s="101" t="str">
        <f t="shared" ref="E3:J63" si="0">IF(($U3=E$2),IF(ISERROR(SEARCH("*9h*",$V3)),"","CS 9h-13h"),"")&amp;IF(($W3=E$2),IF(ISERROR(SEARCH("*9h*",$X3)),"","CS 9h-13h"),"")&amp;IF(LEFT($AA3,1)=RIGHT(E$2),IF(OR($A3="S",$A3="D"),"Astreinte CCB","CCB"),"")</f>
        <v/>
      </c>
      <c r="F3" s="101" t="str">
        <f t="shared" si="0"/>
        <v/>
      </c>
      <c r="G3" s="101" t="str">
        <f t="shared" si="0"/>
        <v/>
      </c>
      <c r="H3" s="101" t="str">
        <f t="shared" si="0"/>
        <v/>
      </c>
      <c r="I3" s="101" t="str">
        <f t="shared" si="0"/>
        <v/>
      </c>
      <c r="J3" s="101" t="str">
        <f t="shared" si="0"/>
        <v/>
      </c>
      <c r="K3" s="93"/>
      <c r="L3" s="85"/>
      <c r="M3" s="86"/>
      <c r="N3" s="87" t="str">
        <f t="shared" ref="N3" si="1">IF(($U3="VAC1"),IF(ISERROR(SEARCH("*9h*",$V3)),"","CS 9h-13h"),IF(($W3="VAC1"),IF(ISERROR(SEARCH("*9h*",$X3)),"","CS 9h-13h"),""))&amp;IF($M3="HM",$E3,IF($M3="PH",$F3,IF($M3="RL",$G3,IF($M3="RO",$H3,IF($M3="TK",$I3,IF($M3="AS",$J3,""))))))</f>
        <v/>
      </c>
      <c r="O3" s="85"/>
      <c r="P3" s="86"/>
      <c r="Q3" s="87" t="str">
        <f>IF(($U3="VAC2"),IF(ISERROR(SEARCH("*9h*",$V3)),"","CS 9h-13h"),IF(($W3="VAC2"),IF(ISERROR(SEARCH("*9h*",$X3)),"","CS 9h-13h"),""))&amp;IF($M3="HM",$E3,IF($M3="PH",$F3,IF($M3="RL",$G3,IF($M3="RO",$H3,IF($M3="TK",$I3,IF($M3="AS",$J3,""))))))</f>
        <v/>
      </c>
      <c r="R3" s="88"/>
      <c r="S3" s="244" t="str">
        <f>A3</f>
        <v>D</v>
      </c>
      <c r="T3" s="246">
        <f>$B$3</f>
        <v>42736</v>
      </c>
      <c r="U3" s="240"/>
      <c r="V3" s="248"/>
      <c r="W3" s="240"/>
      <c r="X3" s="242"/>
      <c r="Y3" s="238" t="str">
        <f>A3</f>
        <v>D</v>
      </c>
      <c r="Z3" s="255">
        <f>B3</f>
        <v>42736</v>
      </c>
      <c r="AA3" s="250"/>
      <c r="AB3" s="106"/>
      <c r="AC3" s="106"/>
      <c r="AD3" s="124"/>
      <c r="AE3" s="248"/>
      <c r="AF3" s="103"/>
      <c r="AG3" s="111" t="str">
        <f>IF($D3="MAROUANI",IF($A3="S","Sam",IF(OR($A3="L",$A3="M",$A3="J",$A3="V"),"Sem","")),"")</f>
        <v/>
      </c>
      <c r="AH3" s="108" t="str">
        <f>IF($D3="HALIMI",IF($A3="S","Sam",IF(OR($A3="L",$A3="M",$A3="J",$A3="V"),"Sem","")),"")</f>
        <v/>
      </c>
      <c r="AI3" s="108" t="str">
        <f>IF($D3="LEPRIYA",IF($A3="S","Sam",IF(OR($A3="L",$A3="M",$A3="J",$A3="V"),"Sem","")),"")</f>
        <v/>
      </c>
      <c r="AJ3" s="108" t="str">
        <f>IF($D3="OURCHANE",IF($A3="S","Sam",IF(OR($A3="L",$A3="M",$A3="J",$A3="V"),"Sem","")),"")</f>
        <v/>
      </c>
      <c r="AK3" s="108" t="str">
        <f>IF($D3="KANA",IF($A3="S","Sam",IF(OR($A3="L",$A3="M",$A3="J",$A3="V"),"Sem","")),"")</f>
        <v/>
      </c>
      <c r="AL3" s="108" t="str">
        <f>IF($D3="BERNARD",IF($A3="S","Sam",IF(OR($A3="L",$A3="M",$A3="J",$A3="V"),"Sem","")),"")</f>
        <v/>
      </c>
    </row>
    <row r="4" spans="1:38" ht="15.75" customHeight="1" thickBot="1" x14ac:dyDescent="0.25">
      <c r="A4" s="266"/>
      <c r="B4" s="268"/>
      <c r="C4" s="83" t="str">
        <f>IF($D4="","","CCB :")</f>
        <v/>
      </c>
      <c r="D4" s="84" t="str">
        <f t="shared" ref="D4" si="2">IF($AA3="","",$AA3)</f>
        <v/>
      </c>
      <c r="E4" s="102" t="str">
        <f t="shared" ref="E4:J18" si="3">IF(($U3=E$2),IF(ISERROR(SEARCH("*9h-18*",$V3)),IF($V3="9h-13h","","CS "&amp;$V3),IF(ISERROR(SEARCH("*Ort*",$V3)),"CS 14h-18h","CS Ortho 14h-18h")),"")&amp;IF(($W3=E$2),IF(ISERROR(SEARCH("*9h-18*",$X3)),IF($X3="9h-13h","","CS "&amp;$X3),IF(ISERROR(SEARCH("*Ort*",$X3)),"CS 14h-18h","CS Ortho 14h-18h")),"")&amp;IF(LEFT($AA3,1)=RIGHT(E$2),IF(OR($A3="S",$A3="D"),"Astreinte CCB","CCB"),"")</f>
        <v/>
      </c>
      <c r="F4" s="102" t="str">
        <f t="shared" si="3"/>
        <v/>
      </c>
      <c r="G4" s="102" t="str">
        <f t="shared" si="3"/>
        <v/>
      </c>
      <c r="H4" s="102" t="str">
        <f t="shared" si="3"/>
        <v/>
      </c>
      <c r="I4" s="102" t="str">
        <f t="shared" si="3"/>
        <v/>
      </c>
      <c r="J4" s="102" t="str">
        <f t="shared" si="3"/>
        <v/>
      </c>
      <c r="K4" s="94"/>
      <c r="L4" s="89"/>
      <c r="M4" s="90"/>
      <c r="N4" s="91" t="str">
        <f t="shared" ref="N4" si="4">IF(($U3="VAC1"),IF(ISERROR(SEARCH("*9h-18*",$V3)),IF($V3="9h-13h","","CS "&amp;$V3),IF(ISERROR(SEARCH("*Ort*",$V3)),"CS 14h-18h","CS Ortho 14h-18h")),IF(($W3="VAC1"),IF(ISERROR(SEARCH("*9h-18*",$X3)),IF($X3="9h-13h","","CS "&amp;$X3),IF(ISERROR(SEARCH("*Ort*",$X3)),"CS 14h-18h","CS Ortho 14h-18h")),""))&amp;IF($M4="HM",$E4,IF($M4="PH",$F4,IF($M4="RL",$G4,IF($M4="RO",$H4,IF($M4="TK",$I4,IF($M4="AS",$J4,""))))))</f>
        <v/>
      </c>
      <c r="O4" s="89"/>
      <c r="P4" s="90"/>
      <c r="Q4" s="91" t="str">
        <f>IF(($U3="VAC2"),IF(ISERROR(SEARCH("*9h-18*",$V3)),IF($V3="9h-13h","","CS "&amp;$V3),IF(ISERROR(SEARCH("*Ort*",$V3)),"CS 14h-18h","CS Ortho 14h-18h")),IF(($W3="VAC2"),IF(ISERROR(SEARCH("*9h-18*",$X3)),IF($X3="9h-13h","","CS "&amp;$X3),IF(ISERROR(SEARCH("*Ort*",$X3)),"CS 14h-18h","CS Ortho 14h-18h")),""))&amp;IF($M4="HM",$E4,IF($M4="PH",$F4,IF($M4="RL",$G4,IF($M4="RO",$H4,IF($M4="TK",$I4,IF($M4="AS",$J4,""))))))</f>
        <v/>
      </c>
      <c r="R4" s="92"/>
      <c r="S4" s="245"/>
      <c r="T4" s="247"/>
      <c r="U4" s="241"/>
      <c r="V4" s="249"/>
      <c r="W4" s="241"/>
      <c r="X4" s="243"/>
      <c r="Y4" s="239"/>
      <c r="Z4" s="256"/>
      <c r="AA4" s="251"/>
      <c r="AB4" s="107"/>
      <c r="AC4" s="107"/>
      <c r="AD4" s="125"/>
      <c r="AE4" s="249"/>
      <c r="AF4" s="104"/>
      <c r="AG4" s="112" t="str">
        <f>IF($AA3="MAROUANI",IF(OR($A3="S",$A3="D"),"WE CCB","Sem CCB"),"")</f>
        <v/>
      </c>
      <c r="AH4" s="109" t="str">
        <f>IF($AA3="HALIMI",IF(OR($A3="S",$A3="D"),"WE CCB","Sem CCB"),"")</f>
        <v/>
      </c>
      <c r="AI4" s="109" t="str">
        <f>IF($AA3="LEPRIYA",IF(OR($A3="S",$A3="D"),"WE CCB","Sem CCB"),"")</f>
        <v/>
      </c>
      <c r="AJ4" s="109" t="str">
        <f>IF($AA3="OURCHANE",IF(OR($A3="S",$A3="D"),"WE CCB","Sem CCB"),"")</f>
        <v/>
      </c>
      <c r="AK4" s="109" t="str">
        <f>IF($AA3="KANA",IF(OR($A3="S",$A3="D"),"WE CCB","Sem CCB"),"")</f>
        <v/>
      </c>
      <c r="AL4" s="109" t="str">
        <f>IF($AA3="BERNARD",IF(OR($A3="S",$A3="D"),"WE CCB","Sem CCB"),"")</f>
        <v/>
      </c>
    </row>
    <row r="5" spans="1:38" x14ac:dyDescent="0.2">
      <c r="A5" s="265" t="str">
        <f>IF((B5=""),"",CHOOSE(WEEKDAY(B5,2),"L","M","M","J","V","S","D"))</f>
        <v>L</v>
      </c>
      <c r="B5" s="267">
        <f>IF(($B3=""),"",IF((MONTH(B3)=MONTH(($B3+1))),($B3+1),""))</f>
        <v>42737</v>
      </c>
      <c r="C5" s="81" t="str">
        <f>IF(D5="","","Dom :")</f>
        <v/>
      </c>
      <c r="D5" s="82"/>
      <c r="E5" s="101" t="str">
        <f t="shared" si="0"/>
        <v/>
      </c>
      <c r="F5" s="101" t="str">
        <f t="shared" si="0"/>
        <v/>
      </c>
      <c r="G5" s="101" t="str">
        <f t="shared" si="0"/>
        <v/>
      </c>
      <c r="H5" s="101" t="str">
        <f t="shared" si="0"/>
        <v/>
      </c>
      <c r="I5" s="101" t="str">
        <f t="shared" si="0"/>
        <v/>
      </c>
      <c r="J5" s="101" t="str">
        <f t="shared" si="0"/>
        <v/>
      </c>
      <c r="K5" s="93"/>
      <c r="L5" s="85"/>
      <c r="M5" s="86"/>
      <c r="N5" s="87" t="str">
        <f t="shared" ref="N5" si="5">IF(($U5="VAC1"),IF(ISERROR(SEARCH("*9h*",$V5)),"","CS 9h-13h"),IF(($W5="VAC1"),IF(ISERROR(SEARCH("*9h*",$X5)),"","CS 9h-13h"),""))&amp;IF($M5="HM",$E5,IF($M5="PH",$F5,IF($M5="RL",$G5,IF($M5="RO",$H5,IF($M5="TK",$I5,IF($M5="AS",$J5,""))))))</f>
        <v/>
      </c>
      <c r="O5" s="85"/>
      <c r="P5" s="86"/>
      <c r="Q5" s="87" t="str">
        <f t="shared" ref="Q5" si="6">IF(($U5="VAC2"),IF(ISERROR(SEARCH("*9h*",$V5)),"","CS 9h-13h"),IF(($W5="VAC2"),IF(ISERROR(SEARCH("*9h*",$X5)),"","CS 9h-13h"),""))&amp;IF($M5="HM",$E5,IF($M5="PH",$F5,IF($M5="RL",$G5,IF($M5="RO",$H5,IF($M5="TK",$I5,IF($M5="AS",$J5,""))))))</f>
        <v/>
      </c>
      <c r="R5" s="88"/>
      <c r="S5" s="244" t="str">
        <f>A5</f>
        <v>L</v>
      </c>
      <c r="T5" s="246">
        <f>B5</f>
        <v>42737</v>
      </c>
      <c r="U5" s="240"/>
      <c r="V5" s="248"/>
      <c r="W5" s="240"/>
      <c r="X5" s="242"/>
      <c r="Y5" s="238" t="str">
        <f>A5</f>
        <v>L</v>
      </c>
      <c r="Z5" s="255">
        <f>B5</f>
        <v>42737</v>
      </c>
      <c r="AA5" s="250"/>
      <c r="AB5" s="106"/>
      <c r="AC5" s="106"/>
      <c r="AD5" s="124"/>
      <c r="AE5" s="248"/>
      <c r="AF5" s="103"/>
      <c r="AG5" s="111" t="str">
        <f>IF($D5="MAROUANI",IF($A5="S","Sam",IF(OR($A5="L",$A5="M",$A5="J",$A5="V"),"Sem","")),"")</f>
        <v/>
      </c>
      <c r="AH5" s="108" t="str">
        <f>IF($D5="HALIMI",IF($A5="S","Sam",IF(OR($A5="L",$A5="M",$A5="J",$A5="V"),"Sem","")),"")</f>
        <v/>
      </c>
      <c r="AI5" s="108" t="str">
        <f>IF($D5="LEPRIYA",IF($A5="S","Sam",IF(OR($A5="L",$A5="M",$A5="J",$A5="V"),"Sem","")),"")</f>
        <v/>
      </c>
      <c r="AJ5" s="108" t="str">
        <f>IF($D5="OURCHANE",IF($A5="S","Sam",IF(OR($A5="L",$A5="M",$A5="J",$A5="V"),"Sem","")),"")</f>
        <v/>
      </c>
      <c r="AK5" s="108" t="str">
        <f>IF($D5="KANA",IF($A5="S","Sam",IF(OR($A5="L",$A5="M",$A5="J",$A5="V"),"Sem","")),"")</f>
        <v/>
      </c>
      <c r="AL5" s="108" t="str">
        <f>IF($D5="BERNARD",IF($A5="S","Sam",IF(OR($A5="L",$A5="M",$A5="J",$A5="V"),"Sem","")),"")</f>
        <v/>
      </c>
    </row>
    <row r="6" spans="1:38" ht="13.5" thickBot="1" x14ac:dyDescent="0.25">
      <c r="A6" s="266"/>
      <c r="B6" s="268"/>
      <c r="C6" s="83" t="str">
        <f>IF($D6="","","CCB :")</f>
        <v/>
      </c>
      <c r="D6" s="84" t="str">
        <f t="shared" ref="D6" si="7">IF($AA5="","",$AA5)</f>
        <v/>
      </c>
      <c r="E6" s="102" t="str">
        <f t="shared" si="3"/>
        <v/>
      </c>
      <c r="F6" s="102" t="str">
        <f t="shared" si="3"/>
        <v/>
      </c>
      <c r="G6" s="102" t="str">
        <f t="shared" si="3"/>
        <v/>
      </c>
      <c r="H6" s="102" t="str">
        <f t="shared" si="3"/>
        <v/>
      </c>
      <c r="I6" s="102" t="str">
        <f t="shared" si="3"/>
        <v/>
      </c>
      <c r="J6" s="102" t="str">
        <f t="shared" si="3"/>
        <v/>
      </c>
      <c r="K6" s="94"/>
      <c r="L6" s="89"/>
      <c r="M6" s="90"/>
      <c r="N6" s="91" t="str">
        <f t="shared" ref="N6" si="8">IF(($U5="VAC1"),IF(ISERROR(SEARCH("*9h-18*",$V5)),IF($V5="9h-13h","","CS "&amp;$V5),IF(ISERROR(SEARCH("*Ort*",$V5)),"CS 14h-18h","CS Ortho 14h-18h")),IF(($W5="VAC1"),IF(ISERROR(SEARCH("*9h-18*",$X5)),IF($X5="9h-13h","","CS "&amp;$X5),IF(ISERROR(SEARCH("*Ort*",$X5)),"CS 14h-18h","CS Ortho 14h-18h")),""))&amp;IF($M6="HM",$E6,IF($M6="PH",$F6,IF($M6="RL",$G6,IF($M6="RO",$H6,IF($M6="TK",$I6,IF($M6="AS",$J6,""))))))</f>
        <v/>
      </c>
      <c r="O6" s="89"/>
      <c r="P6" s="90"/>
      <c r="Q6" s="91" t="str">
        <f t="shared" ref="Q6" si="9">IF(($U5="VAC2"),IF(ISERROR(SEARCH("*9h-18*",$V5)),IF($V5="9h-13h","","CS "&amp;$V5),IF(ISERROR(SEARCH("*Ort*",$V5)),"CS 14h-18h","CS Ortho 14h-18h")),IF(($W5="VAC2"),IF(ISERROR(SEARCH("*9h-18*",$X5)),IF($X5="9h-13h","","CS "&amp;$X5),IF(ISERROR(SEARCH("*Ort*",$X5)),"CS 14h-18h","CS Ortho 14h-18h")),""))&amp;IF($M6="HM",$E6,IF($M6="PH",$F6,IF($M6="RL",$G6,IF($M6="RO",$H6,IF($M6="TK",$I6,IF($M6="AS",$J6,""))))))</f>
        <v/>
      </c>
      <c r="R6" s="92"/>
      <c r="S6" s="245"/>
      <c r="T6" s="247"/>
      <c r="U6" s="241"/>
      <c r="V6" s="249"/>
      <c r="W6" s="241"/>
      <c r="X6" s="243"/>
      <c r="Y6" s="239"/>
      <c r="Z6" s="256"/>
      <c r="AA6" s="251"/>
      <c r="AB6" s="107"/>
      <c r="AC6" s="107"/>
      <c r="AD6" s="125"/>
      <c r="AE6" s="249"/>
      <c r="AF6" s="104"/>
      <c r="AG6" s="112" t="str">
        <f>IF($AA5="MAROUANI",IF(OR($A5="S",$A5="D"),"WE CCB","Sem CCB"),"")</f>
        <v/>
      </c>
      <c r="AH6" s="109" t="str">
        <f>IF($AA5="HALIMI",IF(OR($A5="S",$A5="D"),"WE CCB","Sem CCB"),"")</f>
        <v/>
      </c>
      <c r="AI6" s="109" t="str">
        <f>IF($AA5="LEPRIYA",IF(OR($A5="S",$A5="D"),"WE CCB","Sem CCB"),"")</f>
        <v/>
      </c>
      <c r="AJ6" s="109" t="str">
        <f>IF($AA5="OURCHANE",IF(OR($A5="S",$A5="D"),"WE CCB","Sem CCB"),"")</f>
        <v/>
      </c>
      <c r="AK6" s="109" t="str">
        <f>IF($AA5="KANA",IF(OR($A5="S",$A5="D"),"WE CCB","Sem CCB"),"")</f>
        <v/>
      </c>
      <c r="AL6" s="109" t="str">
        <f>IF($AA5="BERNARD",IF(OR($A5="S",$A5="D"),"WE CCB","Sem CCB"),"")</f>
        <v/>
      </c>
    </row>
    <row r="7" spans="1:38" x14ac:dyDescent="0.2">
      <c r="A7" s="265" t="str">
        <f>IF((B7=""),"",CHOOSE(WEEKDAY(B7,2),"L","M","M","J","V","S","D"))</f>
        <v>M</v>
      </c>
      <c r="B7" s="267">
        <f>IF(($B5=""),"",IF((MONTH(B5)=MONTH(($B5+1))),($B5+1),""))</f>
        <v>42738</v>
      </c>
      <c r="C7" s="81" t="str">
        <f>IF(D7="","","Dom :")</f>
        <v/>
      </c>
      <c r="D7" s="82"/>
      <c r="E7" s="101" t="str">
        <f t="shared" si="0"/>
        <v/>
      </c>
      <c r="F7" s="101" t="str">
        <f t="shared" si="0"/>
        <v/>
      </c>
      <c r="G7" s="101" t="str">
        <f t="shared" si="0"/>
        <v/>
      </c>
      <c r="H7" s="101" t="str">
        <f t="shared" si="0"/>
        <v/>
      </c>
      <c r="I7" s="101" t="str">
        <f t="shared" si="0"/>
        <v/>
      </c>
      <c r="J7" s="101" t="str">
        <f t="shared" si="0"/>
        <v/>
      </c>
      <c r="K7" s="93"/>
      <c r="L7" s="85"/>
      <c r="M7" s="86"/>
      <c r="N7" s="87" t="str">
        <f t="shared" ref="N7" si="10">IF(($U7="VAC1"),IF(ISERROR(SEARCH("*9h*",$V7)),"","CS 9h-13h"),IF(($W7="VAC1"),IF(ISERROR(SEARCH("*9h*",$X7)),"","CS 9h-13h"),""))&amp;IF($M7="HM",$E7,IF($M7="PH",$F7,IF($M7="RL",$G7,IF($M7="RO",$H7,IF($M7="TK",$I7,IF($M7="AS",$J7,""))))))</f>
        <v/>
      </c>
      <c r="O7" s="85"/>
      <c r="P7" s="86"/>
      <c r="Q7" s="87" t="str">
        <f t="shared" ref="Q7" si="11">IF(($U7="VAC2"),IF(ISERROR(SEARCH("*9h*",$V7)),"","CS 9h-13h"),IF(($W7="VAC2"),IF(ISERROR(SEARCH("*9h*",$X7)),"","CS 9h-13h"),""))&amp;IF($M7="HM",$E7,IF($M7="PH",$F7,IF($M7="RL",$G7,IF($M7="RO",$H7,IF($M7="TK",$I7,IF($M7="AS",$J7,""))))))</f>
        <v/>
      </c>
      <c r="R7" s="88"/>
      <c r="S7" s="244" t="str">
        <f>A7</f>
        <v>M</v>
      </c>
      <c r="T7" s="246">
        <f>B7</f>
        <v>42738</v>
      </c>
      <c r="U7" s="240"/>
      <c r="V7" s="248"/>
      <c r="W7" s="240"/>
      <c r="X7" s="242"/>
      <c r="Y7" s="238" t="str">
        <f>A7</f>
        <v>M</v>
      </c>
      <c r="Z7" s="255">
        <f>B7</f>
        <v>42738</v>
      </c>
      <c r="AA7" s="250"/>
      <c r="AB7" s="106"/>
      <c r="AC7" s="106"/>
      <c r="AD7" s="124"/>
      <c r="AE7" s="248"/>
      <c r="AF7" s="103"/>
      <c r="AG7" s="111" t="str">
        <f>IF($D7="MAROUANI",IF($A7="S","Sam",IF(OR($A7="L",$A7="M",$A7="J",$A7="V"),"Sem","")),"")</f>
        <v/>
      </c>
      <c r="AH7" s="108" t="str">
        <f>IF($D7="HALIMI",IF($A7="S","Sam",IF(OR($A7="L",$A7="M",$A7="J",$A7="V"),"Sem","")),"")</f>
        <v/>
      </c>
      <c r="AI7" s="108" t="str">
        <f>IF($D7="LEPRIYA",IF($A7="S","Sam",IF(OR($A7="L",$A7="M",$A7="J",$A7="V"),"Sem","")),"")</f>
        <v/>
      </c>
      <c r="AJ7" s="108" t="str">
        <f>IF($D7="OURCHANE",IF($A7="S","Sam",IF(OR($A7="L",$A7="M",$A7="J",$A7="V"),"Sem","")),"")</f>
        <v/>
      </c>
      <c r="AK7" s="108" t="str">
        <f>IF($D7="KANA",IF($A7="S","Sam",IF(OR($A7="L",$A7="M",$A7="J",$A7="V"),"Sem","")),"")</f>
        <v/>
      </c>
      <c r="AL7" s="108" t="str">
        <f>IF($D7="BERNARD",IF($A7="S","Sam",IF(OR($A7="L",$A7="M",$A7="J",$A7="V"),"Sem","")),"")</f>
        <v/>
      </c>
    </row>
    <row r="8" spans="1:38" ht="13.5" thickBot="1" x14ac:dyDescent="0.25">
      <c r="A8" s="266"/>
      <c r="B8" s="268"/>
      <c r="C8" s="83" t="str">
        <f>IF($D8="","","CCB :")</f>
        <v/>
      </c>
      <c r="D8" s="84" t="str">
        <f t="shared" ref="D8" si="12">IF($AA7="","",$AA7)</f>
        <v/>
      </c>
      <c r="E8" s="102" t="str">
        <f t="shared" si="3"/>
        <v/>
      </c>
      <c r="F8" s="102" t="str">
        <f t="shared" si="3"/>
        <v/>
      </c>
      <c r="G8" s="102" t="str">
        <f t="shared" si="3"/>
        <v/>
      </c>
      <c r="H8" s="102" t="str">
        <f t="shared" si="3"/>
        <v/>
      </c>
      <c r="I8" s="102" t="str">
        <f t="shared" si="3"/>
        <v/>
      </c>
      <c r="J8" s="102" t="str">
        <f t="shared" si="3"/>
        <v/>
      </c>
      <c r="K8" s="94"/>
      <c r="L8" s="89"/>
      <c r="M8" s="90"/>
      <c r="N8" s="91" t="str">
        <f t="shared" ref="N8" si="13">IF(($U7="VAC1"),IF(ISERROR(SEARCH("*9h-18*",$V7)),IF($V7="9h-13h","","CS "&amp;$V7),IF(ISERROR(SEARCH("*Ort*",$V7)),"CS 14h-18h","CS Ortho 14h-18h")),IF(($W7="VAC1"),IF(ISERROR(SEARCH("*9h-18*",$X7)),IF($X7="9h-13h","","CS "&amp;$X7),IF(ISERROR(SEARCH("*Ort*",$X7)),"CS 14h-18h","CS Ortho 14h-18h")),""))&amp;IF($M8="HM",$E8,IF($M8="PH",$F8,IF($M8="RL",$G8,IF($M8="RO",$H8,IF($M8="TK",$I8,IF($M8="AS",$J8,""))))))</f>
        <v/>
      </c>
      <c r="O8" s="89"/>
      <c r="P8" s="90"/>
      <c r="Q8" s="91" t="str">
        <f t="shared" ref="Q8" si="14">IF(($U7="VAC2"),IF(ISERROR(SEARCH("*9h-18*",$V7)),IF($V7="9h-13h","","CS "&amp;$V7),IF(ISERROR(SEARCH("*Ort*",$V7)),"CS 14h-18h","CS Ortho 14h-18h")),IF(($W7="VAC2"),IF(ISERROR(SEARCH("*9h-18*",$X7)),IF($X7="9h-13h","","CS "&amp;$X7),IF(ISERROR(SEARCH("*Ort*",$X7)),"CS 14h-18h","CS Ortho 14h-18h")),""))&amp;IF($M8="HM",$E8,IF($M8="PH",$F8,IF($M8="RL",$G8,IF($M8="RO",$H8,IF($M8="TK",$I8,IF($M8="AS",$J8,""))))))</f>
        <v/>
      </c>
      <c r="R8" s="92"/>
      <c r="S8" s="245"/>
      <c r="T8" s="247"/>
      <c r="U8" s="241"/>
      <c r="V8" s="249"/>
      <c r="W8" s="241"/>
      <c r="X8" s="243"/>
      <c r="Y8" s="239"/>
      <c r="Z8" s="256"/>
      <c r="AA8" s="251"/>
      <c r="AB8" s="107"/>
      <c r="AC8" s="107"/>
      <c r="AD8" s="125"/>
      <c r="AE8" s="249"/>
      <c r="AF8" s="104"/>
      <c r="AG8" s="112" t="str">
        <f>IF($AA7="MAROUANI",IF(OR($A7="S",$A7="D"),"WE CCB","Sem CCB"),"")</f>
        <v/>
      </c>
      <c r="AH8" s="109" t="str">
        <f>IF($AA7="HALIMI",IF(OR($A7="S",$A7="D"),"WE CCB","Sem CCB"),"")</f>
        <v/>
      </c>
      <c r="AI8" s="109" t="str">
        <f>IF($AA7="LEPRIYA",IF(OR($A7="S",$A7="D"),"WE CCB","Sem CCB"),"")</f>
        <v/>
      </c>
      <c r="AJ8" s="109" t="str">
        <f>IF($AA7="OURCHANE",IF(OR($A7="S",$A7="D"),"WE CCB","Sem CCB"),"")</f>
        <v/>
      </c>
      <c r="AK8" s="109" t="str">
        <f>IF($AA7="KANA",IF(OR($A7="S",$A7="D"),"WE CCB","Sem CCB"),"")</f>
        <v/>
      </c>
      <c r="AL8" s="109" t="str">
        <f>IF($AA7="BERNARD",IF(OR($A7="S",$A7="D"),"WE CCB","Sem CCB"),"")</f>
        <v/>
      </c>
    </row>
    <row r="9" spans="1:38" x14ac:dyDescent="0.2">
      <c r="A9" s="265" t="str">
        <f>IF((B9=""),"",CHOOSE(WEEKDAY(B9,2),"L","M","M","J","V","S","D"))</f>
        <v>M</v>
      </c>
      <c r="B9" s="267">
        <f>IF(($B7=""),"",IF((MONTH(B7)=MONTH(($B7+1))),($B7+1),""))</f>
        <v>42739</v>
      </c>
      <c r="C9" s="81" t="str">
        <f>IF(D9="","","Dom :")</f>
        <v/>
      </c>
      <c r="D9" s="82"/>
      <c r="E9" s="101" t="str">
        <f t="shared" si="0"/>
        <v/>
      </c>
      <c r="F9" s="101" t="str">
        <f t="shared" si="0"/>
        <v/>
      </c>
      <c r="G9" s="101" t="str">
        <f t="shared" si="0"/>
        <v/>
      </c>
      <c r="H9" s="101" t="str">
        <f t="shared" si="0"/>
        <v/>
      </c>
      <c r="I9" s="101" t="str">
        <f t="shared" si="0"/>
        <v/>
      </c>
      <c r="J9" s="101" t="str">
        <f t="shared" si="0"/>
        <v/>
      </c>
      <c r="K9" s="93"/>
      <c r="L9" s="85"/>
      <c r="M9" s="86"/>
      <c r="N9" s="87" t="str">
        <f t="shared" ref="N9" si="15">IF(($U9="VAC1"),IF(ISERROR(SEARCH("*9h*",$V9)),"","CS 9h-13h"),IF(($W9="VAC1"),IF(ISERROR(SEARCH("*9h*",$X9)),"","CS 9h-13h"),""))&amp;IF($M9="HM",$E9,IF($M9="PH",$F9,IF($M9="RL",$G9,IF($M9="RO",$H9,IF($M9="TK",$I9,IF($M9="AS",$J9,""))))))</f>
        <v/>
      </c>
      <c r="O9" s="85"/>
      <c r="P9" s="86"/>
      <c r="Q9" s="87" t="str">
        <f t="shared" ref="Q9" si="16">IF(($U9="VAC2"),IF(ISERROR(SEARCH("*9h*",$V9)),"","CS 9h-13h"),IF(($W9="VAC2"),IF(ISERROR(SEARCH("*9h*",$X9)),"","CS 9h-13h"),""))&amp;IF($M9="HM",$E9,IF($M9="PH",$F9,IF($M9="RL",$G9,IF($M9="RO",$H9,IF($M9="TK",$I9,IF($M9="AS",$J9,""))))))</f>
        <v/>
      </c>
      <c r="R9" s="88"/>
      <c r="S9" s="244" t="str">
        <f>A9</f>
        <v>M</v>
      </c>
      <c r="T9" s="246">
        <f>B9</f>
        <v>42739</v>
      </c>
      <c r="U9" s="240"/>
      <c r="V9" s="248"/>
      <c r="W9" s="240"/>
      <c r="X9" s="248"/>
      <c r="Y9" s="238" t="str">
        <f>A9</f>
        <v>M</v>
      </c>
      <c r="Z9" s="255">
        <f>B9</f>
        <v>42739</v>
      </c>
      <c r="AA9" s="250"/>
      <c r="AB9" s="106"/>
      <c r="AC9" s="106"/>
      <c r="AD9" s="124"/>
      <c r="AE9" s="248"/>
      <c r="AF9" s="103"/>
      <c r="AG9" s="111" t="str">
        <f>IF($D9="MAROUANI",IF($A9="S","Sam",IF(OR($A9="L",$A9="M",$A9="J",$A9="V"),"Sem","")),"")</f>
        <v/>
      </c>
      <c r="AH9" s="108" t="str">
        <f>IF($D9="HALIMI",IF($A9="S","Sam",IF(OR($A9="L",$A9="M",$A9="J",$A9="V"),"Sem","")),"")</f>
        <v/>
      </c>
      <c r="AI9" s="108" t="str">
        <f>IF($D9="LEPRIYA",IF($A9="S","Sam",IF(OR($A9="L",$A9="M",$A9="J",$A9="V"),"Sem","")),"")</f>
        <v/>
      </c>
      <c r="AJ9" s="108" t="str">
        <f>IF($D9="OURCHANE",IF($A9="S","Sam",IF(OR($A9="L",$A9="M",$A9="J",$A9="V"),"Sem","")),"")</f>
        <v/>
      </c>
      <c r="AK9" s="108" t="str">
        <f>IF($D9="KANA",IF($A9="S","Sam",IF(OR($A9="L",$A9="M",$A9="J",$A9="V"),"Sem","")),"")</f>
        <v/>
      </c>
      <c r="AL9" s="108" t="str">
        <f>IF($D9="BERNARD",IF($A9="S","Sam",IF(OR($A9="L",$A9="M",$A9="J",$A9="V"),"Sem","")),"")</f>
        <v/>
      </c>
    </row>
    <row r="10" spans="1:38" ht="13.5" thickBot="1" x14ac:dyDescent="0.25">
      <c r="A10" s="266"/>
      <c r="B10" s="268"/>
      <c r="C10" s="83" t="str">
        <f>IF($D10="","","CCB :")</f>
        <v/>
      </c>
      <c r="D10" s="84" t="str">
        <f t="shared" ref="D10" si="17">IF($AA9="","",$AA9)</f>
        <v/>
      </c>
      <c r="E10" s="102" t="str">
        <f t="shared" si="3"/>
        <v/>
      </c>
      <c r="F10" s="102" t="str">
        <f t="shared" si="3"/>
        <v/>
      </c>
      <c r="G10" s="102" t="str">
        <f t="shared" si="3"/>
        <v/>
      </c>
      <c r="H10" s="102" t="str">
        <f t="shared" si="3"/>
        <v/>
      </c>
      <c r="I10" s="102" t="str">
        <f t="shared" si="3"/>
        <v/>
      </c>
      <c r="J10" s="102" t="str">
        <f t="shared" si="3"/>
        <v/>
      </c>
      <c r="K10" s="94"/>
      <c r="L10" s="89"/>
      <c r="M10" s="90"/>
      <c r="N10" s="91" t="str">
        <f t="shared" ref="N10" si="18">IF(($U9="VAC1"),IF(ISERROR(SEARCH("*9h-18*",$V9)),IF($V9="9h-13h","","CS "&amp;$V9),IF(ISERROR(SEARCH("*Ort*",$V9)),"CS 14h-18h","CS Ortho 14h-18h")),IF(($W9="VAC1"),IF(ISERROR(SEARCH("*9h-18*",$X9)),IF($X9="9h-13h","","CS "&amp;$X9),IF(ISERROR(SEARCH("*Ort*",$X9)),"CS 14h-18h","CS Ortho 14h-18h")),""))&amp;IF($M10="HM",$E10,IF($M10="PH",$F10,IF($M10="RL",$G10,IF($M10="RO",$H10,IF($M10="TK",$I10,IF($M10="AS",$J10,""))))))</f>
        <v/>
      </c>
      <c r="O10" s="89"/>
      <c r="P10" s="90"/>
      <c r="Q10" s="91" t="str">
        <f t="shared" ref="Q10" si="19">IF(($U9="VAC2"),IF(ISERROR(SEARCH("*9h-18*",$V9)),IF($V9="9h-13h","","CS "&amp;$V9),IF(ISERROR(SEARCH("*Ort*",$V9)),"CS 14h-18h","CS Ortho 14h-18h")),IF(($W9="VAC2"),IF(ISERROR(SEARCH("*9h-18*",$X9)),IF($X9="9h-13h","","CS "&amp;$X9),IF(ISERROR(SEARCH("*Ort*",$X9)),"CS 14h-18h","CS Ortho 14h-18h")),""))&amp;IF($M10="HM",$E10,IF($M10="PH",$F10,IF($M10="RL",$G10,IF($M10="RO",$H10,IF($M10="TK",$I10,IF($M10="AS",$J10,""))))))</f>
        <v/>
      </c>
      <c r="R10" s="92"/>
      <c r="S10" s="245"/>
      <c r="T10" s="247"/>
      <c r="U10" s="241"/>
      <c r="V10" s="249"/>
      <c r="W10" s="241"/>
      <c r="X10" s="249"/>
      <c r="Y10" s="239"/>
      <c r="Z10" s="256"/>
      <c r="AA10" s="251"/>
      <c r="AB10" s="107"/>
      <c r="AC10" s="107"/>
      <c r="AD10" s="125"/>
      <c r="AE10" s="249"/>
      <c r="AF10" s="104"/>
      <c r="AG10" s="112" t="str">
        <f>IF($AA9="MAROUANI",IF(OR($A9="S",$A9="D"),"WE CCB","Sem CCB"),"")</f>
        <v/>
      </c>
      <c r="AH10" s="109" t="str">
        <f>IF($AA9="HALIMI",IF(OR($A9="S",$A9="D"),"WE CCB","Sem CCB"),"")</f>
        <v/>
      </c>
      <c r="AI10" s="109" t="str">
        <f>IF($AA9="LEPRIYA",IF(OR($A9="S",$A9="D"),"WE CCB","Sem CCB"),"")</f>
        <v/>
      </c>
      <c r="AJ10" s="109" t="str">
        <f>IF($AA9="OURCHANE",IF(OR($A9="S",$A9="D"),"WE CCB","Sem CCB"),"")</f>
        <v/>
      </c>
      <c r="AK10" s="109" t="str">
        <f>IF($AA9="KANA",IF(OR($A9="S",$A9="D"),"WE CCB","Sem CCB"),"")</f>
        <v/>
      </c>
      <c r="AL10" s="109" t="str">
        <f>IF($AA9="BERNARD",IF(OR($A9="S",$A9="D"),"WE CCB","Sem CCB"),"")</f>
        <v/>
      </c>
    </row>
    <row r="11" spans="1:38" x14ac:dyDescent="0.2">
      <c r="A11" s="265" t="str">
        <f>IF((B11=""),"",CHOOSE(WEEKDAY(B11,2),"L","M","M","J","V","S","D"))</f>
        <v>J</v>
      </c>
      <c r="B11" s="267">
        <f>IF(($B9=""),"",IF((MONTH(B9)=MONTH(($B9+1))),($B9+1),""))</f>
        <v>42740</v>
      </c>
      <c r="C11" s="81" t="str">
        <f>IF(D11="","","Dom :")</f>
        <v/>
      </c>
      <c r="D11" s="82"/>
      <c r="E11" s="101" t="str">
        <f t="shared" si="0"/>
        <v/>
      </c>
      <c r="F11" s="101" t="str">
        <f t="shared" si="0"/>
        <v/>
      </c>
      <c r="G11" s="101" t="str">
        <f t="shared" si="0"/>
        <v/>
      </c>
      <c r="H11" s="101" t="str">
        <f t="shared" si="0"/>
        <v/>
      </c>
      <c r="I11" s="101" t="str">
        <f t="shared" si="0"/>
        <v/>
      </c>
      <c r="J11" s="101" t="str">
        <f t="shared" si="0"/>
        <v/>
      </c>
      <c r="K11" s="93"/>
      <c r="L11" s="85"/>
      <c r="M11" s="86"/>
      <c r="N11" s="87" t="str">
        <f t="shared" ref="N11" si="20">IF(($U11="VAC1"),IF(ISERROR(SEARCH("*9h*",$V11)),"","CS 9h-13h"),IF(($W11="VAC1"),IF(ISERROR(SEARCH("*9h*",$X11)),"","CS 9h-13h"),""))&amp;IF($M11="HM",$E11,IF($M11="PH",$F11,IF($M11="RL",$G11,IF($M11="RO",$H11,IF($M11="TK",$I11,IF($M11="AS",$J11,""))))))</f>
        <v/>
      </c>
      <c r="O11" s="85"/>
      <c r="P11" s="86"/>
      <c r="Q11" s="87" t="str">
        <f t="shared" ref="Q11" si="21">IF(($U11="VAC2"),IF(ISERROR(SEARCH("*9h*",$V11)),"","CS 9h-13h"),IF(($W11="VAC2"),IF(ISERROR(SEARCH("*9h*",$X11)),"","CS 9h-13h"),""))&amp;IF($M11="HM",$E11,IF($M11="PH",$F11,IF($M11="RL",$G11,IF($M11="RO",$H11,IF($M11="TK",$I11,IF($M11="AS",$J11,""))))))</f>
        <v/>
      </c>
      <c r="R11" s="88"/>
      <c r="S11" s="244" t="str">
        <f>A11</f>
        <v>J</v>
      </c>
      <c r="T11" s="246">
        <f>B11</f>
        <v>42740</v>
      </c>
      <c r="U11" s="240"/>
      <c r="V11" s="248"/>
      <c r="W11" s="240" t="s">
        <v>150</v>
      </c>
      <c r="X11" s="248"/>
      <c r="Y11" s="238" t="str">
        <f>A11</f>
        <v>J</v>
      </c>
      <c r="Z11" s="255">
        <f>B11</f>
        <v>42740</v>
      </c>
      <c r="AA11" s="250"/>
      <c r="AB11" s="106"/>
      <c r="AC11" s="135"/>
      <c r="AD11" s="124"/>
      <c r="AE11" s="248"/>
      <c r="AF11" s="103"/>
      <c r="AG11" s="111" t="str">
        <f>IF($D11="MAROUANI",IF($A11="S","Sam",IF(OR($A11="L",$A11="M",$A11="J",$A11="V"),"Sem","")),"")</f>
        <v/>
      </c>
      <c r="AH11" s="108" t="str">
        <f>IF($D11="HALIMI",IF($A11="S","Sam",IF(OR($A11="L",$A11="M",$A11="J",$A11="V"),"Sem","")),"")</f>
        <v/>
      </c>
      <c r="AI11" s="108" t="str">
        <f>IF($D11="LEPRIYA",IF($A11="S","Sam",IF(OR($A11="L",$A11="M",$A11="J",$A11="V"),"Sem","")),"")</f>
        <v/>
      </c>
      <c r="AJ11" s="108" t="str">
        <f>IF($D11="OURCHANE",IF($A11="S","Sam",IF(OR($A11="L",$A11="M",$A11="J",$A11="V"),"Sem","")),"")</f>
        <v/>
      </c>
      <c r="AK11" s="108" t="str">
        <f>IF($D11="KANA",IF($A11="S","Sam",IF(OR($A11="L",$A11="M",$A11="J",$A11="V"),"Sem","")),"")</f>
        <v/>
      </c>
      <c r="AL11" s="108" t="str">
        <f>IF($D11="BERNARD",IF($A11="S","Sam",IF(OR($A11="L",$A11="M",$A11="J",$A11="V"),"Sem","")),"")</f>
        <v/>
      </c>
    </row>
    <row r="12" spans="1:38" ht="13.5" thickBot="1" x14ac:dyDescent="0.25">
      <c r="A12" s="266"/>
      <c r="B12" s="268"/>
      <c r="C12" s="83" t="str">
        <f>IF($D12="","","CCB :")</f>
        <v/>
      </c>
      <c r="D12" s="84" t="str">
        <f t="shared" ref="D12" si="22">IF($AA11="","",$AA11)</f>
        <v/>
      </c>
      <c r="E12" s="102" t="str">
        <f t="shared" si="3"/>
        <v/>
      </c>
      <c r="F12" s="102" t="str">
        <f t="shared" si="3"/>
        <v/>
      </c>
      <c r="G12" s="102" t="str">
        <f t="shared" si="3"/>
        <v/>
      </c>
      <c r="H12" s="102" t="str">
        <f t="shared" si="3"/>
        <v/>
      </c>
      <c r="I12" s="102" t="str">
        <f t="shared" si="3"/>
        <v/>
      </c>
      <c r="J12" s="102" t="str">
        <f t="shared" si="3"/>
        <v/>
      </c>
      <c r="K12" s="94"/>
      <c r="L12" s="89"/>
      <c r="M12" s="90"/>
      <c r="N12" s="91" t="str">
        <f t="shared" ref="N12" si="23">IF(($U11="VAC1"),IF(ISERROR(SEARCH("*9h-18*",$V11)),IF($V11="9h-13h","","CS "&amp;$V11),IF(ISERROR(SEARCH("*Ort*",$V11)),"CS 14h-18h","CS Ortho 14h-18h")),IF(($W11="VAC1"),IF(ISERROR(SEARCH("*9h-18*",$X11)),IF($X11="9h-13h","","CS "&amp;$X11),IF(ISERROR(SEARCH("*Ort*",$X11)),"CS 14h-18h","CS Ortho 14h-18h")),""))&amp;IF($M12="HM",$E12,IF($M12="PH",$F12,IF($M12="RL",$G12,IF($M12="RO",$H12,IF($M12="TK",$I12,IF($M12="AS",$J12,""))))))</f>
        <v xml:space="preserve">CS </v>
      </c>
      <c r="O12" s="89"/>
      <c r="P12" s="90"/>
      <c r="Q12" s="91" t="str">
        <f t="shared" ref="Q12" si="24">IF(($U11="VAC2"),IF(ISERROR(SEARCH("*9h-18*",$V11)),IF($V11="9h-13h","","CS "&amp;$V11),IF(ISERROR(SEARCH("*Ort*",$V11)),"CS 14h-18h","CS Ortho 14h-18h")),IF(($W11="VAC2"),IF(ISERROR(SEARCH("*9h-18*",$X11)),IF($X11="9h-13h","","CS "&amp;$X11),IF(ISERROR(SEARCH("*Ort*",$X11)),"CS 14h-18h","CS Ortho 14h-18h")),""))&amp;IF($M12="HM",$E12,IF($M12="PH",$F12,IF($M12="RL",$G12,IF($M12="RO",$H12,IF($M12="TK",$I12,IF($M12="AS",$J12,""))))))</f>
        <v/>
      </c>
      <c r="R12" s="92"/>
      <c r="S12" s="245"/>
      <c r="T12" s="247"/>
      <c r="U12" s="241"/>
      <c r="V12" s="249"/>
      <c r="W12" s="241"/>
      <c r="X12" s="249"/>
      <c r="Y12" s="239"/>
      <c r="Z12" s="256"/>
      <c r="AA12" s="251"/>
      <c r="AB12" s="107"/>
      <c r="AC12" s="136"/>
      <c r="AD12" s="125"/>
      <c r="AE12" s="249"/>
      <c r="AF12" s="104"/>
      <c r="AG12" s="112" t="str">
        <f>IF($AA11="MAROUANI",IF(OR($A11="S",$A11="D"),"WE CCB","Sem CCB"),"")</f>
        <v/>
      </c>
      <c r="AH12" s="109" t="str">
        <f>IF($AA11="HALIMI",IF(OR($A11="S",$A11="D"),"WE CCB","Sem CCB"),"")</f>
        <v/>
      </c>
      <c r="AI12" s="109" t="str">
        <f>IF($AA11="LEPRIYA",IF(OR($A11="S",$A11="D"),"WE CCB","Sem CCB"),"")</f>
        <v/>
      </c>
      <c r="AJ12" s="109" t="str">
        <f>IF($AA11="OURCHANE",IF(OR($A11="S",$A11="D"),"WE CCB","Sem CCB"),"")</f>
        <v/>
      </c>
      <c r="AK12" s="109" t="str">
        <f>IF($AA11="KANA",IF(OR($A11="S",$A11="D"),"WE CCB","Sem CCB"),"")</f>
        <v/>
      </c>
      <c r="AL12" s="109" t="str">
        <f>IF($AA11="BERNARD",IF(OR($A11="S",$A11="D"),"WE CCB","Sem CCB"),"")</f>
        <v/>
      </c>
    </row>
    <row r="13" spans="1:38" x14ac:dyDescent="0.2">
      <c r="A13" s="265" t="str">
        <f>IF((B13=""),"",CHOOSE(WEEKDAY(B13,2),"L","M","M","J","V","S","D"))</f>
        <v>V</v>
      </c>
      <c r="B13" s="267">
        <f>IF(($B11=""),"",IF((MONTH(B11)=MONTH(($B11+1))),($B11+1),""))</f>
        <v>42741</v>
      </c>
      <c r="C13" s="81" t="str">
        <f>IF(D13="","","Dom :")</f>
        <v/>
      </c>
      <c r="D13" s="82"/>
      <c r="E13" s="101" t="str">
        <f t="shared" si="0"/>
        <v>CCB</v>
      </c>
      <c r="F13" s="101" t="str">
        <f t="shared" si="0"/>
        <v/>
      </c>
      <c r="G13" s="101" t="str">
        <f t="shared" si="0"/>
        <v/>
      </c>
      <c r="H13" s="101" t="str">
        <f t="shared" si="0"/>
        <v/>
      </c>
      <c r="I13" s="101" t="str">
        <f t="shared" si="0"/>
        <v/>
      </c>
      <c r="J13" s="101" t="str">
        <f t="shared" si="0"/>
        <v/>
      </c>
      <c r="K13" s="93"/>
      <c r="L13" s="85"/>
      <c r="M13" s="86"/>
      <c r="N13" s="87" t="str">
        <f t="shared" ref="N13" si="25">IF(($U13="VAC1"),IF(ISERROR(SEARCH("*9h*",$V13)),"","CS 9h-13h"),IF(($W13="VAC1"),IF(ISERROR(SEARCH("*9h*",$X13)),"","CS 9h-13h"),""))&amp;IF($M13="HM",$E13,IF($M13="PH",$F13,IF($M13="RL",$G13,IF($M13="RO",$H13,IF($M13="TK",$I13,IF($M13="AS",$J13,""))))))</f>
        <v/>
      </c>
      <c r="O13" s="85"/>
      <c r="P13" s="86"/>
      <c r="Q13" s="87" t="str">
        <f t="shared" ref="Q13" si="26">IF(($U13="VAC2"),IF(ISERROR(SEARCH("*9h*",$V13)),"","CS 9h-13h"),IF(($W13="VAC2"),IF(ISERROR(SEARCH("*9h*",$X13)),"","CS 9h-13h"),""))&amp;IF($M13="HM",$E13,IF($M13="PH",$F13,IF($M13="RL",$G13,IF($M13="RO",$H13,IF($M13="TK",$I13,IF($M13="AS",$J13,""))))))</f>
        <v/>
      </c>
      <c r="R13" s="88"/>
      <c r="S13" s="244" t="str">
        <f>A13</f>
        <v>V</v>
      </c>
      <c r="T13" s="246">
        <f>B13</f>
        <v>42741</v>
      </c>
      <c r="U13" s="240"/>
      <c r="V13" s="248"/>
      <c r="W13" s="240"/>
      <c r="X13" s="248"/>
      <c r="Y13" s="238" t="str">
        <f>A13</f>
        <v>V</v>
      </c>
      <c r="Z13" s="255">
        <f>B13</f>
        <v>42741</v>
      </c>
      <c r="AA13" s="250" t="s">
        <v>40</v>
      </c>
      <c r="AB13" s="106"/>
      <c r="AC13" s="135"/>
      <c r="AD13" s="124"/>
      <c r="AE13" s="248"/>
      <c r="AF13" s="103"/>
      <c r="AG13" s="111" t="str">
        <f>IF($D13="MAROUANI",IF($A13="S","Sam",IF(OR($A13="L",$A13="M",$A13="J",$A13="V"),"Sem","")),"")</f>
        <v/>
      </c>
      <c r="AH13" s="108" t="str">
        <f>IF($D13="HALIMI",IF($A13="S","Sam",IF(OR($A13="L",$A13="M",$A13="J",$A13="V"),"Sem","")),"")</f>
        <v/>
      </c>
      <c r="AI13" s="108" t="str">
        <f>IF($D13="LEPRIYA",IF($A13="S","Sam",IF(OR($A13="L",$A13="M",$A13="J",$A13="V"),"Sem","")),"")</f>
        <v/>
      </c>
      <c r="AJ13" s="108" t="str">
        <f>IF($D13="OURCHANE",IF($A13="S","Sam",IF(OR($A13="L",$A13="M",$A13="J",$A13="V"),"Sem","")),"")</f>
        <v/>
      </c>
      <c r="AK13" s="108" t="str">
        <f>IF($D13="KANA",IF($A13="S","Sam",IF(OR($A13="L",$A13="M",$A13="J",$A13="V"),"Sem","")),"")</f>
        <v/>
      </c>
      <c r="AL13" s="108" t="str">
        <f>IF($D13="BERNARD",IF($A13="S","Sam",IF(OR($A13="L",$A13="M",$A13="J",$A13="V"),"Sem","")),"")</f>
        <v/>
      </c>
    </row>
    <row r="14" spans="1:38" ht="13.5" thickBot="1" x14ac:dyDescent="0.25">
      <c r="A14" s="266"/>
      <c r="B14" s="268"/>
      <c r="C14" s="83" t="str">
        <f>IF($D14="","","CCB :")</f>
        <v>CCB :</v>
      </c>
      <c r="D14" s="84" t="str">
        <f t="shared" ref="D14" si="27">IF($AA13="","",$AA13)</f>
        <v>MAROUANI</v>
      </c>
      <c r="E14" s="102" t="str">
        <f t="shared" si="3"/>
        <v>CCB</v>
      </c>
      <c r="F14" s="102" t="str">
        <f t="shared" si="3"/>
        <v/>
      </c>
      <c r="G14" s="102" t="str">
        <f t="shared" si="3"/>
        <v/>
      </c>
      <c r="H14" s="102" t="str">
        <f t="shared" si="3"/>
        <v/>
      </c>
      <c r="I14" s="102" t="str">
        <f t="shared" si="3"/>
        <v/>
      </c>
      <c r="J14" s="102" t="str">
        <f t="shared" si="3"/>
        <v/>
      </c>
      <c r="K14" s="94"/>
      <c r="L14" s="89"/>
      <c r="M14" s="90"/>
      <c r="N14" s="91" t="str">
        <f t="shared" ref="N14" si="28">IF(($U13="VAC1"),IF(ISERROR(SEARCH("*9h-18*",$V13)),IF($V13="9h-13h","","CS "&amp;$V13),IF(ISERROR(SEARCH("*Ort*",$V13)),"CS 14h-18h","CS Ortho 14h-18h")),IF(($W13="VAC1"),IF(ISERROR(SEARCH("*9h-18*",$X13)),IF($X13="9h-13h","","CS "&amp;$X13),IF(ISERROR(SEARCH("*Ort*",$X13)),"CS 14h-18h","CS Ortho 14h-18h")),""))&amp;IF($M14="HM",$E14,IF($M14="PH",$F14,IF($M14="RL",$G14,IF($M14="RO",$H14,IF($M14="TK",$I14,IF($M14="AS",$J14,""))))))</f>
        <v/>
      </c>
      <c r="O14" s="89"/>
      <c r="P14" s="90"/>
      <c r="Q14" s="91" t="str">
        <f t="shared" ref="Q14" si="29">IF(($U13="VAC2"),IF(ISERROR(SEARCH("*9h-18*",$V13)),IF($V13="9h-13h","","CS "&amp;$V13),IF(ISERROR(SEARCH("*Ort*",$V13)),"CS 14h-18h","CS Ortho 14h-18h")),IF(($W13="VAC2"),IF(ISERROR(SEARCH("*9h-18*",$X13)),IF($X13="9h-13h","","CS "&amp;$X13),IF(ISERROR(SEARCH("*Ort*",$X13)),"CS 14h-18h","CS Ortho 14h-18h")),""))&amp;IF($M14="HM",$E14,IF($M14="PH",$F14,IF($M14="RL",$G14,IF($M14="RO",$H14,IF($M14="TK",$I14,IF($M14="AS",$J14,""))))))</f>
        <v/>
      </c>
      <c r="R14" s="92"/>
      <c r="S14" s="245"/>
      <c r="T14" s="247"/>
      <c r="U14" s="241"/>
      <c r="V14" s="249"/>
      <c r="W14" s="241"/>
      <c r="X14" s="249"/>
      <c r="Y14" s="239"/>
      <c r="Z14" s="256"/>
      <c r="AA14" s="251"/>
      <c r="AB14" s="107"/>
      <c r="AC14" s="136"/>
      <c r="AD14" s="125"/>
      <c r="AE14" s="249"/>
      <c r="AF14" s="104"/>
      <c r="AG14" s="112" t="str">
        <f>IF($AA13="MAROUANI",IF(OR($A13="S",$A13="D"),"WE CCB","Sem CCB"),"")</f>
        <v>Sem CCB</v>
      </c>
      <c r="AH14" s="109" t="str">
        <f>IF($AA13="HALIMI",IF(OR($A13="S",$A13="D"),"WE CCB","Sem CCB"),"")</f>
        <v/>
      </c>
      <c r="AI14" s="109" t="str">
        <f>IF($AA13="LEPRIYA",IF(OR($A13="S",$A13="D"),"WE CCB","Sem CCB"),"")</f>
        <v/>
      </c>
      <c r="AJ14" s="109" t="str">
        <f>IF($AA13="OURCHANE",IF(OR($A13="S",$A13="D"),"WE CCB","Sem CCB"),"")</f>
        <v/>
      </c>
      <c r="AK14" s="109" t="str">
        <f>IF($AA13="KANA",IF(OR($A13="S",$A13="D"),"WE CCB","Sem CCB"),"")</f>
        <v/>
      </c>
      <c r="AL14" s="109" t="str">
        <f>IF($AA13="BERNARD",IF(OR($A13="S",$A13="D"),"WE CCB","Sem CCB"),"")</f>
        <v/>
      </c>
    </row>
    <row r="15" spans="1:38" x14ac:dyDescent="0.2">
      <c r="A15" s="265" t="str">
        <f>IF((B15=""),"",CHOOSE(WEEKDAY(B15,2),"L","M","M","J","V","S","D"))</f>
        <v>S</v>
      </c>
      <c r="B15" s="267">
        <f>IF(($B13=""),"",IF((MONTH(B13)=MONTH(($B13+1))),($B13+1),""))</f>
        <v>42742</v>
      </c>
      <c r="C15" s="81" t="str">
        <f>IF(D15="","","Dom :")</f>
        <v/>
      </c>
      <c r="D15" s="82"/>
      <c r="E15" s="101" t="str">
        <f t="shared" si="0"/>
        <v/>
      </c>
      <c r="F15" s="101" t="str">
        <f t="shared" si="0"/>
        <v/>
      </c>
      <c r="G15" s="101" t="str">
        <f t="shared" si="0"/>
        <v/>
      </c>
      <c r="H15" s="101" t="str">
        <f t="shared" si="0"/>
        <v/>
      </c>
      <c r="I15" s="101" t="str">
        <f t="shared" si="0"/>
        <v/>
      </c>
      <c r="J15" s="101" t="str">
        <f t="shared" si="0"/>
        <v/>
      </c>
      <c r="K15" s="93"/>
      <c r="L15" s="85"/>
      <c r="M15" s="86"/>
      <c r="N15" s="87" t="str">
        <f t="shared" ref="N15" si="30">IF(($U15="VAC1"),IF(ISERROR(SEARCH("*9h*",$V15)),"","CS 9h-13h"),IF(($W15="VAC1"),IF(ISERROR(SEARCH("*9h*",$X15)),"","CS 9h-13h"),""))&amp;IF($M15="HM",$E15,IF($M15="PH",$F15,IF($M15="RL",$G15,IF($M15="RO",$H15,IF($M15="TK",$I15,IF($M15="AS",$J15,""))))))</f>
        <v/>
      </c>
      <c r="O15" s="85"/>
      <c r="P15" s="86"/>
      <c r="Q15" s="87" t="str">
        <f t="shared" ref="Q15" si="31">IF(($U15="VAC2"),IF(ISERROR(SEARCH("*9h*",$V15)),"","CS 9h-13h"),IF(($W15="VAC2"),IF(ISERROR(SEARCH("*9h*",$X15)),"","CS 9h-13h"),""))&amp;IF($M15="HM",$E15,IF($M15="PH",$F15,IF($M15="RL",$G15,IF($M15="RO",$H15,IF($M15="TK",$I15,IF($M15="AS",$J15,""))))))</f>
        <v/>
      </c>
      <c r="R15" s="88"/>
      <c r="S15" s="244" t="str">
        <f>A15</f>
        <v>S</v>
      </c>
      <c r="T15" s="246">
        <f>B15</f>
        <v>42742</v>
      </c>
      <c r="U15" s="240"/>
      <c r="V15" s="248"/>
      <c r="W15" s="240"/>
      <c r="X15" s="248"/>
      <c r="Y15" s="238" t="str">
        <f>A15</f>
        <v>S</v>
      </c>
      <c r="Z15" s="255">
        <f>B15</f>
        <v>42742</v>
      </c>
      <c r="AA15" s="250"/>
      <c r="AB15" s="106"/>
      <c r="AC15" s="135"/>
      <c r="AD15" s="124"/>
      <c r="AE15" s="248"/>
      <c r="AF15" s="103"/>
      <c r="AG15" s="111" t="str">
        <f>IF($D15="MAROUANI",IF($A15="S","Sam",IF(OR($A15="L",$A15="M",$A15="J",$A15="V"),"Sem","")),"")</f>
        <v/>
      </c>
      <c r="AH15" s="108" t="str">
        <f>IF($D15="HALIMI",IF($A15="S","Sam",IF(OR($A15="L",$A15="M",$A15="J",$A15="V"),"Sem","")),"")</f>
        <v/>
      </c>
      <c r="AI15" s="108" t="str">
        <f>IF($D15="LEPRIYA",IF($A15="S","Sam",IF(OR($A15="L",$A15="M",$A15="J",$A15="V"),"Sem","")),"")</f>
        <v/>
      </c>
      <c r="AJ15" s="108" t="str">
        <f>IF($D15="OURCHANE",IF($A15="S","Sam",IF(OR($A15="L",$A15="M",$A15="J",$A15="V"),"Sem","")),"")</f>
        <v/>
      </c>
      <c r="AK15" s="108" t="str">
        <f>IF($D15="KANA",IF($A15="S","Sam",IF(OR($A15="L",$A15="M",$A15="J",$A15="V"),"Sem","")),"")</f>
        <v/>
      </c>
      <c r="AL15" s="108" t="str">
        <f>IF($D15="BERNARD",IF($A15="S","Sam",IF(OR($A15="L",$A15="M",$A15="J",$A15="V"),"Sem","")),"")</f>
        <v/>
      </c>
    </row>
    <row r="16" spans="1:38" ht="13.5" thickBot="1" x14ac:dyDescent="0.25">
      <c r="A16" s="266"/>
      <c r="B16" s="268"/>
      <c r="C16" s="83" t="str">
        <f>IF($D16="","","CCB :")</f>
        <v/>
      </c>
      <c r="D16" s="84" t="str">
        <f t="shared" ref="D16" si="32">IF($AA15="","",$AA15)</f>
        <v/>
      </c>
      <c r="E16" s="102" t="str">
        <f t="shared" si="3"/>
        <v/>
      </c>
      <c r="F16" s="102" t="str">
        <f t="shared" si="3"/>
        <v/>
      </c>
      <c r="G16" s="102" t="str">
        <f t="shared" si="3"/>
        <v/>
      </c>
      <c r="H16" s="102" t="str">
        <f t="shared" si="3"/>
        <v/>
      </c>
      <c r="I16" s="102" t="str">
        <f t="shared" si="3"/>
        <v/>
      </c>
      <c r="J16" s="102" t="str">
        <f t="shared" si="3"/>
        <v/>
      </c>
      <c r="K16" s="94"/>
      <c r="L16" s="89"/>
      <c r="M16" s="90"/>
      <c r="N16" s="91" t="str">
        <f t="shared" ref="N16" si="33">IF(($U15="VAC1"),IF(ISERROR(SEARCH("*9h-18*",$V15)),IF($V15="9h-13h","","CS "&amp;$V15),IF(ISERROR(SEARCH("*Ort*",$V15)),"CS 14h-18h","CS Ortho 14h-18h")),IF(($W15="VAC1"),IF(ISERROR(SEARCH("*9h-18*",$X15)),IF($X15="9h-13h","","CS "&amp;$X15),IF(ISERROR(SEARCH("*Ort*",$X15)),"CS 14h-18h","CS Ortho 14h-18h")),""))&amp;IF($M16="HM",$E16,IF($M16="PH",$F16,IF($M16="RL",$G16,IF($M16="RO",$H16,IF($M16="TK",$I16,IF($M16="AS",$J16,""))))))</f>
        <v/>
      </c>
      <c r="O16" s="89"/>
      <c r="P16" s="90"/>
      <c r="Q16" s="91" t="str">
        <f t="shared" ref="Q16" si="34">IF(($U15="VAC2"),IF(ISERROR(SEARCH("*9h-18*",$V15)),IF($V15="9h-13h","","CS "&amp;$V15),IF(ISERROR(SEARCH("*Ort*",$V15)),"CS 14h-18h","CS Ortho 14h-18h")),IF(($W15="VAC2"),IF(ISERROR(SEARCH("*9h-18*",$X15)),IF($X15="9h-13h","","CS "&amp;$X15),IF(ISERROR(SEARCH("*Ort*",$X15)),"CS 14h-18h","CS Ortho 14h-18h")),""))&amp;IF($M16="HM",$E16,IF($M16="PH",$F16,IF($M16="RL",$G16,IF($M16="RO",$H16,IF($M16="TK",$I16,IF($M16="AS",$J16,""))))))</f>
        <v/>
      </c>
      <c r="R16" s="92"/>
      <c r="S16" s="245"/>
      <c r="T16" s="247"/>
      <c r="U16" s="241"/>
      <c r="V16" s="249"/>
      <c r="W16" s="241"/>
      <c r="X16" s="249"/>
      <c r="Y16" s="239"/>
      <c r="Z16" s="256"/>
      <c r="AA16" s="251"/>
      <c r="AB16" s="107"/>
      <c r="AC16" s="136"/>
      <c r="AD16" s="125"/>
      <c r="AE16" s="249"/>
      <c r="AF16" s="104"/>
      <c r="AG16" s="112" t="str">
        <f>IF($AA15="MAROUANI",IF(OR($A15="S",$A15="D"),"WE CCB","Sem CCB"),"")</f>
        <v/>
      </c>
      <c r="AH16" s="109" t="str">
        <f>IF($AA15="HALIMI",IF(OR($A15="S",$A15="D"),"WE CCB","Sem CCB"),"")</f>
        <v/>
      </c>
      <c r="AI16" s="109" t="str">
        <f>IF($AA15="LEPRIYA",IF(OR($A15="S",$A15="D"),"WE CCB","Sem CCB"),"")</f>
        <v/>
      </c>
      <c r="AJ16" s="109" t="str">
        <f>IF($AA15="OURCHANE",IF(OR($A15="S",$A15="D"),"WE CCB","Sem CCB"),"")</f>
        <v/>
      </c>
      <c r="AK16" s="109" t="str">
        <f>IF($AA15="KANA",IF(OR($A15="S",$A15="D"),"WE CCB","Sem CCB"),"")</f>
        <v/>
      </c>
      <c r="AL16" s="109" t="str">
        <f>IF($AA15="BERNARD",IF(OR($A15="S",$A15="D"),"WE CCB","Sem CCB"),"")</f>
        <v/>
      </c>
    </row>
    <row r="17" spans="1:38" x14ac:dyDescent="0.2">
      <c r="A17" s="265" t="str">
        <f>IF((B17=""),"",CHOOSE(WEEKDAY(B17,2),"L","M","M","J","V","S","D"))</f>
        <v>D</v>
      </c>
      <c r="B17" s="267">
        <f>IF(($B15=""),"",IF((MONTH(B15)=MONTH(($B15+1))),($B15+1),""))</f>
        <v>42743</v>
      </c>
      <c r="C17" s="81" t="str">
        <f>IF(D17="","","Dom :")</f>
        <v/>
      </c>
      <c r="D17" s="82"/>
      <c r="E17" s="101" t="str">
        <f t="shared" si="0"/>
        <v/>
      </c>
      <c r="F17" s="101" t="str">
        <f t="shared" si="0"/>
        <v/>
      </c>
      <c r="G17" s="101" t="str">
        <f t="shared" si="0"/>
        <v/>
      </c>
      <c r="H17" s="101" t="str">
        <f t="shared" si="0"/>
        <v/>
      </c>
      <c r="I17" s="101" t="str">
        <f t="shared" si="0"/>
        <v/>
      </c>
      <c r="J17" s="101" t="str">
        <f t="shared" si="0"/>
        <v/>
      </c>
      <c r="K17" s="93"/>
      <c r="L17" s="85"/>
      <c r="M17" s="86"/>
      <c r="N17" s="87" t="str">
        <f t="shared" ref="N17" si="35">IF(($U17="VAC1"),IF(ISERROR(SEARCH("*9h*",$V17)),"","CS 9h-13h"),IF(($W17="VAC1"),IF(ISERROR(SEARCH("*9h*",$X17)),"","CS 9h-13h"),""))&amp;IF($M17="HM",$E17,IF($M17="PH",$F17,IF($M17="RL",$G17,IF($M17="RO",$H17,IF($M17="TK",$I17,IF($M17="AS",$J17,""))))))</f>
        <v/>
      </c>
      <c r="O17" s="85"/>
      <c r="P17" s="86"/>
      <c r="Q17" s="87" t="str">
        <f t="shared" ref="Q17" si="36">IF(($U17="VAC2"),IF(ISERROR(SEARCH("*9h*",$V17)),"","CS 9h-13h"),IF(($W17="VAC2"),IF(ISERROR(SEARCH("*9h*",$X17)),"","CS 9h-13h"),""))&amp;IF($M17="HM",$E17,IF($M17="PH",$F17,IF($M17="RL",$G17,IF($M17="RO",$H17,IF($M17="TK",$I17,IF($M17="AS",$J17,""))))))</f>
        <v/>
      </c>
      <c r="R17" s="88"/>
      <c r="S17" s="244" t="str">
        <f>A17</f>
        <v>D</v>
      </c>
      <c r="T17" s="246">
        <f>B17</f>
        <v>42743</v>
      </c>
      <c r="U17" s="240"/>
      <c r="V17" s="248"/>
      <c r="W17" s="240"/>
      <c r="X17" s="248"/>
      <c r="Y17" s="238" t="str">
        <f>A17</f>
        <v>D</v>
      </c>
      <c r="Z17" s="255">
        <f>B17</f>
        <v>42743</v>
      </c>
      <c r="AA17" s="250"/>
      <c r="AB17" s="106"/>
      <c r="AC17" s="135"/>
      <c r="AD17" s="124"/>
      <c r="AE17" s="248"/>
      <c r="AF17" s="103"/>
      <c r="AG17" s="111" t="str">
        <f>IF($D17="MAROUANI",IF($A17="S","Sam",IF(OR($A17="L",$A17="M",$A17="J",$A17="V"),"Sem","")),"")</f>
        <v/>
      </c>
      <c r="AH17" s="108" t="str">
        <f>IF($D17="HALIMI",IF($A17="S","Sam",IF(OR($A17="L",$A17="M",$A17="J",$A17="V"),"Sem","")),"")</f>
        <v/>
      </c>
      <c r="AI17" s="108" t="str">
        <f>IF($D17="LEPRIYA",IF($A17="S","Sam",IF(OR($A17="L",$A17="M",$A17="J",$A17="V"),"Sem","")),"")</f>
        <v/>
      </c>
      <c r="AJ17" s="108" t="str">
        <f>IF($D17="OURCHANE",IF($A17="S","Sam",IF(OR($A17="L",$A17="M",$A17="J",$A17="V"),"Sem","")),"")</f>
        <v/>
      </c>
      <c r="AK17" s="108" t="str">
        <f>IF($D17="KANA",IF($A17="S","Sam",IF(OR($A17="L",$A17="M",$A17="J",$A17="V"),"Sem","")),"")</f>
        <v/>
      </c>
      <c r="AL17" s="108" t="str">
        <f>IF($D17="BERNARD",IF($A17="S","Sam",IF(OR($A17="L",$A17="M",$A17="J",$A17="V"),"Sem","")),"")</f>
        <v/>
      </c>
    </row>
    <row r="18" spans="1:38" ht="13.5" thickBot="1" x14ac:dyDescent="0.25">
      <c r="A18" s="266"/>
      <c r="B18" s="268"/>
      <c r="C18" s="83" t="str">
        <f>IF($D18="","","CCB :")</f>
        <v/>
      </c>
      <c r="D18" s="84" t="str">
        <f t="shared" ref="D18" si="37">IF($AA17="","",$AA17)</f>
        <v/>
      </c>
      <c r="E18" s="102" t="str">
        <f t="shared" si="3"/>
        <v/>
      </c>
      <c r="F18" s="102" t="str">
        <f t="shared" si="3"/>
        <v/>
      </c>
      <c r="G18" s="102" t="str">
        <f t="shared" si="3"/>
        <v/>
      </c>
      <c r="H18" s="102" t="str">
        <f t="shared" si="3"/>
        <v/>
      </c>
      <c r="I18" s="102" t="str">
        <f t="shared" si="3"/>
        <v/>
      </c>
      <c r="J18" s="102" t="str">
        <f t="shared" si="3"/>
        <v/>
      </c>
      <c r="K18" s="94"/>
      <c r="L18" s="89"/>
      <c r="M18" s="90"/>
      <c r="N18" s="91" t="str">
        <f t="shared" ref="N18" si="38">IF(($U17="VAC1"),IF(ISERROR(SEARCH("*9h-18*",$V17)),IF($V17="9h-13h","","CS "&amp;$V17),IF(ISERROR(SEARCH("*Ort*",$V17)),"CS 14h-18h","CS Ortho 14h-18h")),IF(($W17="VAC1"),IF(ISERROR(SEARCH("*9h-18*",$X17)),IF($X17="9h-13h","","CS "&amp;$X17),IF(ISERROR(SEARCH("*Ort*",$X17)),"CS 14h-18h","CS Ortho 14h-18h")),""))&amp;IF($M18="HM",$E18,IF($M18="PH",$F18,IF($M18="RL",$G18,IF($M18="RO",$H18,IF($M18="TK",$I18,IF($M18="AS",$J18,""))))))</f>
        <v/>
      </c>
      <c r="O18" s="89"/>
      <c r="P18" s="90"/>
      <c r="Q18" s="91" t="str">
        <f t="shared" ref="Q18" si="39">IF(($U17="VAC2"),IF(ISERROR(SEARCH("*9h-18*",$V17)),IF($V17="9h-13h","","CS "&amp;$V17),IF(ISERROR(SEARCH("*Ort*",$V17)),"CS 14h-18h","CS Ortho 14h-18h")),IF(($W17="VAC2"),IF(ISERROR(SEARCH("*9h-18*",$X17)),IF($X17="9h-13h","","CS "&amp;$X17),IF(ISERROR(SEARCH("*Ort*",$X17)),"CS 14h-18h","CS Ortho 14h-18h")),""))&amp;IF($M18="HM",$E18,IF($M18="PH",$F18,IF($M18="RL",$G18,IF($M18="RO",$H18,IF($M18="TK",$I18,IF($M18="AS",$J18,""))))))</f>
        <v/>
      </c>
      <c r="R18" s="92"/>
      <c r="S18" s="245"/>
      <c r="T18" s="247"/>
      <c r="U18" s="241"/>
      <c r="V18" s="249"/>
      <c r="W18" s="241"/>
      <c r="X18" s="249"/>
      <c r="Y18" s="239"/>
      <c r="Z18" s="256"/>
      <c r="AA18" s="251"/>
      <c r="AB18" s="107"/>
      <c r="AC18" s="136"/>
      <c r="AD18" s="125"/>
      <c r="AE18" s="249"/>
      <c r="AF18" s="104"/>
      <c r="AG18" s="112" t="str">
        <f>IF($AA17="MAROUANI",IF(OR($A17="S",$A17="D"),"WE CCB","Sem CCB"),"")</f>
        <v/>
      </c>
      <c r="AH18" s="109" t="str">
        <f>IF($AA17="HALIMI",IF(OR($A17="S",$A17="D"),"WE CCB","Sem CCB"),"")</f>
        <v/>
      </c>
      <c r="AI18" s="109" t="str">
        <f>IF($AA17="LEPRIYA",IF(OR($A17="S",$A17="D"),"WE CCB","Sem CCB"),"")</f>
        <v/>
      </c>
      <c r="AJ18" s="109" t="str">
        <f>IF($AA17="OURCHANE",IF(OR($A17="S",$A17="D"),"WE CCB","Sem CCB"),"")</f>
        <v/>
      </c>
      <c r="AK18" s="109" t="str">
        <f>IF($AA17="KANA",IF(OR($A17="S",$A17="D"),"WE CCB","Sem CCB"),"")</f>
        <v/>
      </c>
      <c r="AL18" s="109" t="str">
        <f>IF($AA17="BERNARD",IF(OR($A17="S",$A17="D"),"WE CCB","Sem CCB"),"")</f>
        <v/>
      </c>
    </row>
    <row r="19" spans="1:38" x14ac:dyDescent="0.2">
      <c r="A19" s="265" t="str">
        <f>IF((B19=""),"",CHOOSE(WEEKDAY(B19,2),"L","M","M","J","V","S","D"))</f>
        <v>L</v>
      </c>
      <c r="B19" s="267">
        <f>IF(($B17=""),"",IF((MONTH(B17)=MONTH(($B17+1))),($B17+1),""))</f>
        <v>42744</v>
      </c>
      <c r="C19" s="81" t="str">
        <f>IF(D19="","","Dom :")</f>
        <v/>
      </c>
      <c r="D19" s="82"/>
      <c r="E19" s="101" t="str">
        <f t="shared" si="0"/>
        <v/>
      </c>
      <c r="F19" s="101" t="str">
        <f t="shared" si="0"/>
        <v/>
      </c>
      <c r="G19" s="101" t="str">
        <f t="shared" si="0"/>
        <v/>
      </c>
      <c r="H19" s="101" t="str">
        <f t="shared" si="0"/>
        <v/>
      </c>
      <c r="I19" s="101" t="str">
        <f t="shared" si="0"/>
        <v>CS 9h-13hCCB</v>
      </c>
      <c r="J19" s="101" t="str">
        <f t="shared" si="0"/>
        <v/>
      </c>
      <c r="K19" s="93"/>
      <c r="L19" s="85"/>
      <c r="M19" s="86"/>
      <c r="N19" s="87" t="str">
        <f t="shared" ref="N19" si="40">IF(($U19="VAC1"),IF(ISERROR(SEARCH("*9h*",$V19)),"","CS 9h-13h"),IF(($W19="VAC1"),IF(ISERROR(SEARCH("*9h*",$X19)),"","CS 9h-13h"),""))&amp;IF($M19="HM",$E19,IF($M19="PH",$F19,IF($M19="RL",$G19,IF($M19="RO",$H19,IF($M19="TK",$I19,IF($M19="AS",$J19,""))))))</f>
        <v/>
      </c>
      <c r="O19" s="85"/>
      <c r="P19" s="86"/>
      <c r="Q19" s="87" t="str">
        <f t="shared" ref="Q19" si="41">IF(($U19="VAC2"),IF(ISERROR(SEARCH("*9h*",$V19)),"","CS 9h-13h"),IF(($W19="VAC2"),IF(ISERROR(SEARCH("*9h*",$X19)),"","CS 9h-13h"),""))&amp;IF($M19="HM",$E19,IF($M19="PH",$F19,IF($M19="RL",$G19,IF($M19="RO",$H19,IF($M19="TK",$I19,IF($M19="AS",$J19,""))))))</f>
        <v/>
      </c>
      <c r="R19" s="88"/>
      <c r="S19" s="244" t="str">
        <f>A19</f>
        <v>L</v>
      </c>
      <c r="T19" s="246">
        <f>B19</f>
        <v>42744</v>
      </c>
      <c r="U19" s="240" t="s">
        <v>116</v>
      </c>
      <c r="V19" s="248" t="s">
        <v>144</v>
      </c>
      <c r="W19" s="240"/>
      <c r="X19" s="242"/>
      <c r="Y19" s="238" t="str">
        <f>A19</f>
        <v>L</v>
      </c>
      <c r="Z19" s="255">
        <f>B19</f>
        <v>42744</v>
      </c>
      <c r="AA19" s="250" t="s">
        <v>38</v>
      </c>
      <c r="AB19" s="106"/>
      <c r="AC19" s="106"/>
      <c r="AD19" s="124"/>
      <c r="AE19" s="248"/>
      <c r="AF19" s="103"/>
      <c r="AG19" s="111" t="str">
        <f>IF($D19="MAROUANI",IF($A19="S","Sam",IF(OR($A19="L",$A19="M",$A19="J",$A19="V"),"Sem","")),"")</f>
        <v/>
      </c>
      <c r="AH19" s="108" t="str">
        <f>IF($D19="HALIMI",IF($A19="S","Sam",IF(OR($A19="L",$A19="M",$A19="J",$A19="V"),"Sem","")),"")</f>
        <v/>
      </c>
      <c r="AI19" s="108" t="str">
        <f>IF($D19="LEPRIYA",IF($A19="S","Sam",IF(OR($A19="L",$A19="M",$A19="J",$A19="V"),"Sem","")),"")</f>
        <v/>
      </c>
      <c r="AJ19" s="108" t="str">
        <f>IF($D19="OURCHANE",IF($A19="S","Sam",IF(OR($A19="L",$A19="M",$A19="J",$A19="V"),"Sem","")),"")</f>
        <v/>
      </c>
      <c r="AK19" s="108" t="str">
        <f>IF($D19="KANA",IF($A19="S","Sam",IF(OR($A19="L",$A19="M",$A19="J",$A19="V"),"Sem","")),"")</f>
        <v/>
      </c>
      <c r="AL19" s="108" t="str">
        <f>IF($D19="BERNARD",IF($A19="S","Sam",IF(OR($A19="L",$A19="M",$A19="J",$A19="V"),"Sem","")),"")</f>
        <v/>
      </c>
    </row>
    <row r="20" spans="1:38" ht="13.5" thickBot="1" x14ac:dyDescent="0.25">
      <c r="A20" s="266"/>
      <c r="B20" s="268"/>
      <c r="C20" s="83" t="str">
        <f>IF($D20="","","CCB :")</f>
        <v>CCB :</v>
      </c>
      <c r="D20" s="84" t="str">
        <f t="shared" ref="D20" si="42">IF($AA19="","",$AA19)</f>
        <v>KANA</v>
      </c>
      <c r="E20" s="102" t="str">
        <f t="shared" ref="E20:J34" si="43">IF(($U19=E$2),IF(ISERROR(SEARCH("*9h-18*",$V19)),IF($V19="9h-13h","","CS "&amp;$V19),IF(ISERROR(SEARCH("*Ort*",$V19)),"CS 14h-18h","CS Ortho 14h-18h")),"")&amp;IF(($W19=E$2),IF(ISERROR(SEARCH("*9h-18*",$X19)),IF($X19="9h-13h","","CS "&amp;$X19),IF(ISERROR(SEARCH("*Ort*",$X19)),"CS 14h-18h","CS Ortho 14h-18h")),"")&amp;IF(LEFT($AA19,1)=RIGHT(E$2),IF(OR($A19="S",$A19="D"),"Astreinte CCB","CCB"),"")</f>
        <v/>
      </c>
      <c r="F20" s="102" t="str">
        <f t="shared" si="43"/>
        <v/>
      </c>
      <c r="G20" s="102" t="str">
        <f t="shared" si="43"/>
        <v/>
      </c>
      <c r="H20" s="102" t="str">
        <f t="shared" si="43"/>
        <v/>
      </c>
      <c r="I20" s="102" t="str">
        <f t="shared" si="43"/>
        <v>CCB</v>
      </c>
      <c r="J20" s="102" t="str">
        <f t="shared" si="43"/>
        <v/>
      </c>
      <c r="K20" s="94"/>
      <c r="L20" s="89"/>
      <c r="M20" s="90"/>
      <c r="N20" s="91" t="str">
        <f t="shared" ref="N20" si="44">IF(($U19="VAC1"),IF(ISERROR(SEARCH("*9h-18*",$V19)),IF($V19="9h-13h","","CS "&amp;$V19),IF(ISERROR(SEARCH("*Ort*",$V19)),"CS 14h-18h","CS Ortho 14h-18h")),IF(($W19="VAC1"),IF(ISERROR(SEARCH("*9h-18*",$X19)),IF($X19="9h-13h","","CS "&amp;$X19),IF(ISERROR(SEARCH("*Ort*",$X19)),"CS 14h-18h","CS Ortho 14h-18h")),""))&amp;IF($M20="HM",$E20,IF($M20="PH",$F20,IF($M20="RL",$G20,IF($M20="RO",$H20,IF($M20="TK",$I20,IF($M20="AS",$J20,""))))))</f>
        <v/>
      </c>
      <c r="O20" s="89"/>
      <c r="P20" s="90"/>
      <c r="Q20" s="91" t="str">
        <f t="shared" ref="Q20" si="45">IF(($U19="VAC2"),IF(ISERROR(SEARCH("*9h-18*",$V19)),IF($V19="9h-13h","","CS "&amp;$V19),IF(ISERROR(SEARCH("*Ort*",$V19)),"CS 14h-18h","CS Ortho 14h-18h")),IF(($W19="VAC2"),IF(ISERROR(SEARCH("*9h-18*",$X19)),IF($X19="9h-13h","","CS "&amp;$X19),IF(ISERROR(SEARCH("*Ort*",$X19)),"CS 14h-18h","CS Ortho 14h-18h")),""))&amp;IF($M20="HM",$E20,IF($M20="PH",$F20,IF($M20="RL",$G20,IF($M20="RO",$H20,IF($M20="TK",$I20,IF($M20="AS",$J20,""))))))</f>
        <v/>
      </c>
      <c r="R20" s="92"/>
      <c r="S20" s="245"/>
      <c r="T20" s="247"/>
      <c r="U20" s="241"/>
      <c r="V20" s="249"/>
      <c r="W20" s="241"/>
      <c r="X20" s="243"/>
      <c r="Y20" s="239"/>
      <c r="Z20" s="256"/>
      <c r="AA20" s="251"/>
      <c r="AB20" s="107"/>
      <c r="AC20" s="107"/>
      <c r="AD20" s="125"/>
      <c r="AE20" s="249"/>
      <c r="AF20" s="104"/>
      <c r="AG20" s="112" t="str">
        <f>IF($AA19="MAROUANI",IF(OR($A19="S",$A19="D"),"WE CCB","Sem CCB"),"")</f>
        <v/>
      </c>
      <c r="AH20" s="109" t="str">
        <f>IF($AA19="HALIMI",IF(OR($A19="S",$A19="D"),"WE CCB","Sem CCB"),"")</f>
        <v/>
      </c>
      <c r="AI20" s="109" t="str">
        <f>IF($AA19="LEPRIYA",IF(OR($A19="S",$A19="D"),"WE CCB","Sem CCB"),"")</f>
        <v/>
      </c>
      <c r="AJ20" s="109" t="str">
        <f>IF($AA19="OURCHANE",IF(OR($A19="S",$A19="D"),"WE CCB","Sem CCB"),"")</f>
        <v/>
      </c>
      <c r="AK20" s="109" t="str">
        <f>IF($AA19="KANA",IF(OR($A19="S",$A19="D"),"WE CCB","Sem CCB"),"")</f>
        <v>Sem CCB</v>
      </c>
      <c r="AL20" s="109" t="str">
        <f>IF($AA19="BERNARD",IF(OR($A19="S",$A19="D"),"WE CCB","Sem CCB"),"")</f>
        <v/>
      </c>
    </row>
    <row r="21" spans="1:38" x14ac:dyDescent="0.2">
      <c r="A21" s="265" t="str">
        <f>IF((B21=""),"",CHOOSE(WEEKDAY(B21,2),"L","M","M","J","V","S","D"))</f>
        <v>M</v>
      </c>
      <c r="B21" s="267">
        <f>IF(($B19=""),"",IF((MONTH(B19)=MONTH(($B19+1))),($B19+1),""))</f>
        <v>42745</v>
      </c>
      <c r="C21" s="81" t="str">
        <f>IF(D21="","","Dom :")</f>
        <v/>
      </c>
      <c r="D21" s="82"/>
      <c r="E21" s="101" t="str">
        <f t="shared" si="0"/>
        <v/>
      </c>
      <c r="F21" s="101" t="str">
        <f t="shared" si="0"/>
        <v/>
      </c>
      <c r="G21" s="101" t="str">
        <f t="shared" si="0"/>
        <v/>
      </c>
      <c r="H21" s="101" t="str">
        <f t="shared" si="0"/>
        <v/>
      </c>
      <c r="I21" s="101" t="str">
        <f t="shared" si="0"/>
        <v/>
      </c>
      <c r="J21" s="101" t="str">
        <f t="shared" si="0"/>
        <v/>
      </c>
      <c r="K21" s="93"/>
      <c r="L21" s="85"/>
      <c r="M21" s="86"/>
      <c r="N21" s="87" t="str">
        <f t="shared" ref="N21" si="46">IF(($U21="VAC1"),IF(ISERROR(SEARCH("*9h*",$V21)),"","CS 9h-13h"),IF(($W21="VAC1"),IF(ISERROR(SEARCH("*9h*",$X21)),"","CS 9h-13h"),""))&amp;IF($M21="HM",$E21,IF($M21="PH",$F21,IF($M21="RL",$G21,IF($M21="RO",$H21,IF($M21="TK",$I21,IF($M21="AS",$J21,""))))))</f>
        <v/>
      </c>
      <c r="O21" s="85"/>
      <c r="P21" s="86"/>
      <c r="Q21" s="87" t="str">
        <f t="shared" ref="Q21" si="47">IF(($U21="VAC2"),IF(ISERROR(SEARCH("*9h*",$V21)),"","CS 9h-13h"),IF(($W21="VAC2"),IF(ISERROR(SEARCH("*9h*",$X21)),"","CS 9h-13h"),""))&amp;IF($M21="HM",$E21,IF($M21="PH",$F21,IF($M21="RL",$G21,IF($M21="RO",$H21,IF($M21="TK",$I21,IF($M21="AS",$J21,""))))))</f>
        <v/>
      </c>
      <c r="R21" s="88"/>
      <c r="S21" s="244" t="str">
        <f>A21</f>
        <v>M</v>
      </c>
      <c r="T21" s="246">
        <f>B21</f>
        <v>42745</v>
      </c>
      <c r="U21" s="240"/>
      <c r="V21" s="248"/>
      <c r="W21" s="240"/>
      <c r="X21" s="242"/>
      <c r="Y21" s="238" t="str">
        <f>A21</f>
        <v>M</v>
      </c>
      <c r="Z21" s="255">
        <f>B21</f>
        <v>42745</v>
      </c>
      <c r="AA21" s="250"/>
      <c r="AB21" s="106"/>
      <c r="AC21" s="106"/>
      <c r="AD21" s="124"/>
      <c r="AE21" s="248"/>
      <c r="AF21" s="103"/>
      <c r="AG21" s="111" t="str">
        <f>IF($D21="MAROUANI",IF($A21="S","Sam",IF(OR($A21="L",$A21="M",$A21="J",$A21="V"),"Sem","")),"")</f>
        <v/>
      </c>
      <c r="AH21" s="108" t="str">
        <f>IF($D21="HALIMI",IF($A21="S","Sam",IF(OR($A21="L",$A21="M",$A21="J",$A21="V"),"Sem","")),"")</f>
        <v/>
      </c>
      <c r="AI21" s="108" t="str">
        <f>IF($D21="LEPRIYA",IF($A21="S","Sam",IF(OR($A21="L",$A21="M",$A21="J",$A21="V"),"Sem","")),"")</f>
        <v/>
      </c>
      <c r="AJ21" s="108" t="str">
        <f>IF($D21="OURCHANE",IF($A21="S","Sam",IF(OR($A21="L",$A21="M",$A21="J",$A21="V"),"Sem","")),"")</f>
        <v/>
      </c>
      <c r="AK21" s="108" t="str">
        <f>IF($D21="KANA",IF($A21="S","Sam",IF(OR($A21="L",$A21="M",$A21="J",$A21="V"),"Sem","")),"")</f>
        <v/>
      </c>
      <c r="AL21" s="108" t="str">
        <f>IF($D21="BERNARD",IF($A21="S","Sam",IF(OR($A21="L",$A21="M",$A21="J",$A21="V"),"Sem","")),"")</f>
        <v/>
      </c>
    </row>
    <row r="22" spans="1:38" ht="13.5" thickBot="1" x14ac:dyDescent="0.25">
      <c r="A22" s="266"/>
      <c r="B22" s="268"/>
      <c r="C22" s="83" t="str">
        <f>IF($D22="","","CCB :")</f>
        <v/>
      </c>
      <c r="D22" s="84" t="str">
        <f t="shared" ref="D22" si="48">IF($AA21="","",$AA21)</f>
        <v/>
      </c>
      <c r="E22" s="102" t="str">
        <f t="shared" si="43"/>
        <v/>
      </c>
      <c r="F22" s="102" t="str">
        <f t="shared" si="43"/>
        <v/>
      </c>
      <c r="G22" s="102" t="str">
        <f t="shared" si="43"/>
        <v/>
      </c>
      <c r="H22" s="102" t="str">
        <f t="shared" si="43"/>
        <v/>
      </c>
      <c r="I22" s="102" t="str">
        <f t="shared" si="43"/>
        <v/>
      </c>
      <c r="J22" s="102" t="str">
        <f t="shared" si="43"/>
        <v/>
      </c>
      <c r="K22" s="94"/>
      <c r="L22" s="89"/>
      <c r="M22" s="90"/>
      <c r="N22" s="91" t="str">
        <f t="shared" ref="N22" si="49">IF(($U21="VAC1"),IF(ISERROR(SEARCH("*9h-18*",$V21)),IF($V21="9h-13h","","CS "&amp;$V21),IF(ISERROR(SEARCH("*Ort*",$V21)),"CS 14h-18h","CS Ortho 14h-18h")),IF(($W21="VAC1"),IF(ISERROR(SEARCH("*9h-18*",$X21)),IF($X21="9h-13h","","CS "&amp;$X21),IF(ISERROR(SEARCH("*Ort*",$X21)),"CS 14h-18h","CS Ortho 14h-18h")),""))&amp;IF($M22="HM",$E22,IF($M22="PH",$F22,IF($M22="RL",$G22,IF($M22="RO",$H22,IF($M22="TK",$I22,IF($M22="AS",$J22,""))))))</f>
        <v/>
      </c>
      <c r="O22" s="89"/>
      <c r="P22" s="90"/>
      <c r="Q22" s="91" t="str">
        <f t="shared" ref="Q22" si="50">IF(($U21="VAC2"),IF(ISERROR(SEARCH("*9h-18*",$V21)),IF($V21="9h-13h","","CS "&amp;$V21),IF(ISERROR(SEARCH("*Ort*",$V21)),"CS 14h-18h","CS Ortho 14h-18h")),IF(($W21="VAC2"),IF(ISERROR(SEARCH("*9h-18*",$X21)),IF($X21="9h-13h","","CS "&amp;$X21),IF(ISERROR(SEARCH("*Ort*",$X21)),"CS 14h-18h","CS Ortho 14h-18h")),""))&amp;IF($M22="HM",$E22,IF($M22="PH",$F22,IF($M22="RL",$G22,IF($M22="RO",$H22,IF($M22="TK",$I22,IF($M22="AS",$J22,""))))))</f>
        <v/>
      </c>
      <c r="R22" s="92"/>
      <c r="S22" s="245"/>
      <c r="T22" s="247"/>
      <c r="U22" s="241"/>
      <c r="V22" s="249"/>
      <c r="W22" s="241"/>
      <c r="X22" s="243"/>
      <c r="Y22" s="239"/>
      <c r="Z22" s="256"/>
      <c r="AA22" s="251"/>
      <c r="AB22" s="107"/>
      <c r="AC22" s="107"/>
      <c r="AD22" s="125"/>
      <c r="AE22" s="249"/>
      <c r="AF22" s="104"/>
      <c r="AG22" s="112" t="str">
        <f>IF($AA21="MAROUANI",IF(OR($A21="S",$A21="D"),"WE CCB","Sem CCB"),"")</f>
        <v/>
      </c>
      <c r="AH22" s="109" t="str">
        <f>IF($AA21="HALIMI",IF(OR($A21="S",$A21="D"),"WE CCB","Sem CCB"),"")</f>
        <v/>
      </c>
      <c r="AI22" s="109" t="str">
        <f>IF($AA21="LEPRIYA",IF(OR($A21="S",$A21="D"),"WE CCB","Sem CCB"),"")</f>
        <v/>
      </c>
      <c r="AJ22" s="109" t="str">
        <f>IF($AA21="OURCHANE",IF(OR($A21="S",$A21="D"),"WE CCB","Sem CCB"),"")</f>
        <v/>
      </c>
      <c r="AK22" s="109" t="str">
        <f>IF($AA21="KANA",IF(OR($A21="S",$A21="D"),"WE CCB","Sem CCB"),"")</f>
        <v/>
      </c>
      <c r="AL22" s="109" t="str">
        <f>IF($AA21="BERNARD",IF(OR($A21="S",$A21="D"),"WE CCB","Sem CCB"),"")</f>
        <v/>
      </c>
    </row>
    <row r="23" spans="1:38" x14ac:dyDescent="0.2">
      <c r="A23" s="265" t="str">
        <f>IF((B23=""),"",CHOOSE(WEEKDAY(B23,2),"L","M","M","J","V","S","D"))</f>
        <v>M</v>
      </c>
      <c r="B23" s="267">
        <f>IF(($B21=""),"",IF((MONTH(B21)=MONTH(($B21+1))),($B21+1),""))</f>
        <v>42746</v>
      </c>
      <c r="C23" s="81" t="str">
        <f>IF(D23="","","Dom :")</f>
        <v/>
      </c>
      <c r="D23" s="82"/>
      <c r="E23" s="101" t="str">
        <f t="shared" si="0"/>
        <v/>
      </c>
      <c r="F23" s="101" t="str">
        <f t="shared" si="0"/>
        <v>CS 9h-13h</v>
      </c>
      <c r="G23" s="101" t="str">
        <f t="shared" si="0"/>
        <v/>
      </c>
      <c r="H23" s="101" t="str">
        <f t="shared" si="0"/>
        <v/>
      </c>
      <c r="I23" s="101" t="str">
        <f t="shared" si="0"/>
        <v/>
      </c>
      <c r="J23" s="101" t="str">
        <f t="shared" si="0"/>
        <v/>
      </c>
      <c r="K23" s="93"/>
      <c r="L23" s="85"/>
      <c r="M23" s="86"/>
      <c r="N23" s="87" t="str">
        <f t="shared" ref="N23" si="51">IF(($U23="VAC1"),IF(ISERROR(SEARCH("*9h*",$V23)),"","CS 9h-13h"),IF(($W23="VAC1"),IF(ISERROR(SEARCH("*9h*",$X23)),"","CS 9h-13h"),""))&amp;IF($M23="HM",$E23,IF($M23="PH",$F23,IF($M23="RL",$G23,IF($M23="RO",$H23,IF($M23="TK",$I23,IF($M23="AS",$J23,""))))))</f>
        <v/>
      </c>
      <c r="O23" s="85"/>
      <c r="P23" s="86"/>
      <c r="Q23" s="87" t="str">
        <f t="shared" ref="Q23" si="52">IF(($U23="VAC2"),IF(ISERROR(SEARCH("*9h*",$V23)),"","CS 9h-13h"),IF(($W23="VAC2"),IF(ISERROR(SEARCH("*9h*",$X23)),"","CS 9h-13h"),""))&amp;IF($M23="HM",$E23,IF($M23="PH",$F23,IF($M23="RL",$G23,IF($M23="RO",$H23,IF($M23="TK",$I23,IF($M23="AS",$J23,""))))))</f>
        <v/>
      </c>
      <c r="R23" s="88"/>
      <c r="S23" s="244" t="str">
        <f>A23</f>
        <v>M</v>
      </c>
      <c r="T23" s="246">
        <f>B23</f>
        <v>42746</v>
      </c>
      <c r="U23" s="240" t="s">
        <v>4</v>
      </c>
      <c r="V23" s="248" t="s">
        <v>137</v>
      </c>
      <c r="W23" s="240"/>
      <c r="X23" s="248"/>
      <c r="Y23" s="238" t="str">
        <f>A23</f>
        <v>M</v>
      </c>
      <c r="Z23" s="255">
        <f>B23</f>
        <v>42746</v>
      </c>
      <c r="AA23" s="250"/>
      <c r="AB23" s="106"/>
      <c r="AC23" s="135"/>
      <c r="AD23" s="124"/>
      <c r="AE23" s="248"/>
      <c r="AF23" s="103"/>
      <c r="AG23" s="111" t="str">
        <f>IF($D23="MAROUANI",IF($A23="S","Sam",IF(OR($A23="L",$A23="M",$A23="J",$A23="V"),"Sem","")),"")</f>
        <v/>
      </c>
      <c r="AH23" s="108" t="str">
        <f>IF($D23="HALIMI",IF($A23="S","Sam",IF(OR($A23="L",$A23="M",$A23="J",$A23="V"),"Sem","")),"")</f>
        <v/>
      </c>
      <c r="AI23" s="108" t="str">
        <f>IF($D23="LEPRIYA",IF($A23="S","Sam",IF(OR($A23="L",$A23="M",$A23="J",$A23="V"),"Sem","")),"")</f>
        <v/>
      </c>
      <c r="AJ23" s="108" t="str">
        <f>IF($D23="OURCHANE",IF($A23="S","Sam",IF(OR($A23="L",$A23="M",$A23="J",$A23="V"),"Sem","")),"")</f>
        <v/>
      </c>
      <c r="AK23" s="108" t="str">
        <f>IF($D23="KANA",IF($A23="S","Sam",IF(OR($A23="L",$A23="M",$A23="J",$A23="V"),"Sem","")),"")</f>
        <v/>
      </c>
      <c r="AL23" s="108" t="str">
        <f>IF($D23="BERNARD",IF($A23="S","Sam",IF(OR($A23="L",$A23="M",$A23="J",$A23="V"),"Sem","")),"")</f>
        <v/>
      </c>
    </row>
    <row r="24" spans="1:38" ht="13.5" thickBot="1" x14ac:dyDescent="0.25">
      <c r="A24" s="266"/>
      <c r="B24" s="268"/>
      <c r="C24" s="83" t="str">
        <f>IF($D24="","","CCB :")</f>
        <v/>
      </c>
      <c r="D24" s="84" t="str">
        <f t="shared" ref="D24" si="53">IF($AA23="","",$AA23)</f>
        <v/>
      </c>
      <c r="E24" s="102" t="str">
        <f t="shared" si="43"/>
        <v/>
      </c>
      <c r="F24" s="102" t="str">
        <f t="shared" si="43"/>
        <v>CS Ortho 14h-18h</v>
      </c>
      <c r="G24" s="102" t="str">
        <f t="shared" si="43"/>
        <v/>
      </c>
      <c r="H24" s="102" t="str">
        <f t="shared" si="43"/>
        <v/>
      </c>
      <c r="I24" s="102" t="str">
        <f t="shared" si="43"/>
        <v/>
      </c>
      <c r="J24" s="102" t="str">
        <f t="shared" si="43"/>
        <v/>
      </c>
      <c r="K24" s="94"/>
      <c r="L24" s="89"/>
      <c r="M24" s="90"/>
      <c r="N24" s="91" t="str">
        <f t="shared" ref="N24" si="54">IF(($U23="VAC1"),IF(ISERROR(SEARCH("*9h-18*",$V23)),IF($V23="9h-13h","","CS "&amp;$V23),IF(ISERROR(SEARCH("*Ort*",$V23)),"CS 14h-18h","CS Ortho 14h-18h")),IF(($W23="VAC1"),IF(ISERROR(SEARCH("*9h-18*",$X23)),IF($X23="9h-13h","","CS "&amp;$X23),IF(ISERROR(SEARCH("*Ort*",$X23)),"CS 14h-18h","CS Ortho 14h-18h")),""))&amp;IF($M24="HM",$E24,IF($M24="PH",$F24,IF($M24="RL",$G24,IF($M24="RO",$H24,IF($M24="TK",$I24,IF($M24="AS",$J24,""))))))</f>
        <v/>
      </c>
      <c r="O24" s="89"/>
      <c r="P24" s="90"/>
      <c r="Q24" s="91" t="str">
        <f t="shared" ref="Q24" si="55">IF(($U23="VAC2"),IF(ISERROR(SEARCH("*9h-18*",$V23)),IF($V23="9h-13h","","CS "&amp;$V23),IF(ISERROR(SEARCH("*Ort*",$V23)),"CS 14h-18h","CS Ortho 14h-18h")),IF(($W23="VAC2"),IF(ISERROR(SEARCH("*9h-18*",$X23)),IF($X23="9h-13h","","CS "&amp;$X23),IF(ISERROR(SEARCH("*Ort*",$X23)),"CS 14h-18h","CS Ortho 14h-18h")),""))&amp;IF($M24="HM",$E24,IF($M24="PH",$F24,IF($M24="RL",$G24,IF($M24="RO",$H24,IF($M24="TK",$I24,IF($M24="AS",$J24,""))))))</f>
        <v/>
      </c>
      <c r="R24" s="92"/>
      <c r="S24" s="245"/>
      <c r="T24" s="247"/>
      <c r="U24" s="241"/>
      <c r="V24" s="249"/>
      <c r="W24" s="241"/>
      <c r="X24" s="249"/>
      <c r="Y24" s="239"/>
      <c r="Z24" s="256"/>
      <c r="AA24" s="251"/>
      <c r="AB24" s="107"/>
      <c r="AC24" s="136"/>
      <c r="AD24" s="125"/>
      <c r="AE24" s="249"/>
      <c r="AF24" s="104"/>
      <c r="AG24" s="112" t="str">
        <f>IF($AA23="MAROUANI",IF(OR($A23="S",$A23="D"),"WE CCB","Sem CCB"),"")</f>
        <v/>
      </c>
      <c r="AH24" s="109" t="str">
        <f>IF($AA23="HALIMI",IF(OR($A23="S",$A23="D"),"WE CCB","Sem CCB"),"")</f>
        <v/>
      </c>
      <c r="AI24" s="109" t="str">
        <f>IF($AA23="LEPRIYA",IF(OR($A23="S",$A23="D"),"WE CCB","Sem CCB"),"")</f>
        <v/>
      </c>
      <c r="AJ24" s="109" t="str">
        <f>IF($AA23="OURCHANE",IF(OR($A23="S",$A23="D"),"WE CCB","Sem CCB"),"")</f>
        <v/>
      </c>
      <c r="AK24" s="109" t="str">
        <f>IF($AA23="KANA",IF(OR($A23="S",$A23="D"),"WE CCB","Sem CCB"),"")</f>
        <v/>
      </c>
      <c r="AL24" s="109" t="str">
        <f>IF($AA23="BERNARD",IF(OR($A23="S",$A23="D"),"WE CCB","Sem CCB"),"")</f>
        <v/>
      </c>
    </row>
    <row r="25" spans="1:38" x14ac:dyDescent="0.2">
      <c r="A25" s="265" t="str">
        <f>IF((B25=""),"",CHOOSE(WEEKDAY(B25,2),"L","M","M","J","V","S","D"))</f>
        <v>J</v>
      </c>
      <c r="B25" s="267">
        <f>IF(($B23=""),"",IF((MONTH(B23)=MONTH(($B23+1))),($B23+1),""))</f>
        <v>42747</v>
      </c>
      <c r="C25" s="81" t="str">
        <f>IF(D25="","","Dom :")</f>
        <v/>
      </c>
      <c r="D25" s="82"/>
      <c r="E25" s="101" t="str">
        <f t="shared" si="0"/>
        <v/>
      </c>
      <c r="F25" s="101" t="str">
        <f t="shared" si="0"/>
        <v/>
      </c>
      <c r="G25" s="101" t="str">
        <f t="shared" si="0"/>
        <v/>
      </c>
      <c r="H25" s="101" t="str">
        <f t="shared" si="0"/>
        <v/>
      </c>
      <c r="I25" s="101" t="str">
        <f t="shared" si="0"/>
        <v/>
      </c>
      <c r="J25" s="101" t="str">
        <f t="shared" si="0"/>
        <v/>
      </c>
      <c r="K25" s="93"/>
      <c r="L25" s="85"/>
      <c r="M25" s="86"/>
      <c r="N25" s="87" t="str">
        <f t="shared" ref="N25" si="56">IF(($U25="VAC1"),IF(ISERROR(SEARCH("*9h*",$V25)),"","CS 9h-13h"),IF(($W25="VAC1"),IF(ISERROR(SEARCH("*9h*",$X25)),"","CS 9h-13h"),""))&amp;IF($M25="HM",$E25,IF($M25="PH",$F25,IF($M25="RL",$G25,IF($M25="RO",$H25,IF($M25="TK",$I25,IF($M25="AS",$J25,""))))))</f>
        <v/>
      </c>
      <c r="O25" s="85"/>
      <c r="P25" s="86"/>
      <c r="Q25" s="87" t="str">
        <f t="shared" ref="Q25" si="57">IF(($U25="VAC2"),IF(ISERROR(SEARCH("*9h*",$V25)),"","CS 9h-13h"),IF(($W25="VAC2"),IF(ISERROR(SEARCH("*9h*",$X25)),"","CS 9h-13h"),""))&amp;IF($M25="HM",$E25,IF($M25="PH",$F25,IF($M25="RL",$G25,IF($M25="RO",$H25,IF($M25="TK",$I25,IF($M25="AS",$J25,""))))))</f>
        <v/>
      </c>
      <c r="R25" s="88"/>
      <c r="S25" s="244" t="str">
        <f>A25</f>
        <v>J</v>
      </c>
      <c r="T25" s="246">
        <f>B25</f>
        <v>42747</v>
      </c>
      <c r="U25" s="240"/>
      <c r="V25" s="248"/>
      <c r="W25" s="240"/>
      <c r="X25" s="248"/>
      <c r="Y25" s="238" t="str">
        <f>A25</f>
        <v>J</v>
      </c>
      <c r="Z25" s="255">
        <f>B25</f>
        <v>42747</v>
      </c>
      <c r="AA25" s="250"/>
      <c r="AB25" s="106"/>
      <c r="AC25" s="135"/>
      <c r="AD25" s="124"/>
      <c r="AE25" s="248"/>
      <c r="AF25" s="103"/>
      <c r="AG25" s="111" t="str">
        <f>IF($D25="MAROUANI",IF($A25="S","Sam",IF(OR($A25="L",$A25="M",$A25="J",$A25="V"),"Sem","")),"")</f>
        <v/>
      </c>
      <c r="AH25" s="108" t="str">
        <f>IF($D25="HALIMI",IF($A25="S","Sam",IF(OR($A25="L",$A25="M",$A25="J",$A25="V"),"Sem","")),"")</f>
        <v/>
      </c>
      <c r="AI25" s="108" t="str">
        <f>IF($D25="LEPRIYA",IF($A25="S","Sam",IF(OR($A25="L",$A25="M",$A25="J",$A25="V"),"Sem","")),"")</f>
        <v/>
      </c>
      <c r="AJ25" s="108" t="str">
        <f>IF($D25="OURCHANE",IF($A25="S","Sam",IF(OR($A25="L",$A25="M",$A25="J",$A25="V"),"Sem","")),"")</f>
        <v/>
      </c>
      <c r="AK25" s="108" t="str">
        <f>IF($D25="KANA",IF($A25="S","Sam",IF(OR($A25="L",$A25="M",$A25="J",$A25="V"),"Sem","")),"")</f>
        <v/>
      </c>
      <c r="AL25" s="108" t="str">
        <f>IF($D25="BERNARD",IF($A25="S","Sam",IF(OR($A25="L",$A25="M",$A25="J",$A25="V"),"Sem","")),"")</f>
        <v/>
      </c>
    </row>
    <row r="26" spans="1:38" ht="13.5" thickBot="1" x14ac:dyDescent="0.25">
      <c r="A26" s="266"/>
      <c r="B26" s="268"/>
      <c r="C26" s="83" t="str">
        <f>IF($D26="","","CCB :")</f>
        <v/>
      </c>
      <c r="D26" s="84" t="str">
        <f t="shared" ref="D26" si="58">IF($AA25="","",$AA25)</f>
        <v/>
      </c>
      <c r="E26" s="102" t="str">
        <f t="shared" si="43"/>
        <v/>
      </c>
      <c r="F26" s="102" t="str">
        <f t="shared" si="43"/>
        <v/>
      </c>
      <c r="G26" s="102" t="str">
        <f t="shared" si="43"/>
        <v/>
      </c>
      <c r="H26" s="102" t="str">
        <f t="shared" si="43"/>
        <v/>
      </c>
      <c r="I26" s="102" t="str">
        <f t="shared" si="43"/>
        <v/>
      </c>
      <c r="J26" s="102" t="str">
        <f t="shared" si="43"/>
        <v/>
      </c>
      <c r="K26" s="94"/>
      <c r="L26" s="89"/>
      <c r="M26" s="90"/>
      <c r="N26" s="91" t="str">
        <f t="shared" ref="N26" si="59">IF(($U25="VAC1"),IF(ISERROR(SEARCH("*9h-18*",$V25)),IF($V25="9h-13h","","CS "&amp;$V25),IF(ISERROR(SEARCH("*Ort*",$V25)),"CS 14h-18h","CS Ortho 14h-18h")),IF(($W25="VAC1"),IF(ISERROR(SEARCH("*9h-18*",$X25)),IF($X25="9h-13h","","CS "&amp;$X25),IF(ISERROR(SEARCH("*Ort*",$X25)),"CS 14h-18h","CS Ortho 14h-18h")),""))&amp;IF($M26="HM",$E26,IF($M26="PH",$F26,IF($M26="RL",$G26,IF($M26="RO",$H26,IF($M26="TK",$I26,IF($M26="AS",$J26,""))))))</f>
        <v/>
      </c>
      <c r="O26" s="89"/>
      <c r="P26" s="90"/>
      <c r="Q26" s="91" t="str">
        <f t="shared" ref="Q26" si="60">IF(($U25="VAC2"),IF(ISERROR(SEARCH("*9h-18*",$V25)),IF($V25="9h-13h","","CS "&amp;$V25),IF(ISERROR(SEARCH("*Ort*",$V25)),"CS 14h-18h","CS Ortho 14h-18h")),IF(($W25="VAC2"),IF(ISERROR(SEARCH("*9h-18*",$X25)),IF($X25="9h-13h","","CS "&amp;$X25),IF(ISERROR(SEARCH("*Ort*",$X25)),"CS 14h-18h","CS Ortho 14h-18h")),""))&amp;IF($M26="HM",$E26,IF($M26="PH",$F26,IF($M26="RL",$G26,IF($M26="RO",$H26,IF($M26="TK",$I26,IF($M26="AS",$J26,""))))))</f>
        <v/>
      </c>
      <c r="R26" s="92"/>
      <c r="S26" s="245"/>
      <c r="T26" s="247"/>
      <c r="U26" s="241"/>
      <c r="V26" s="249"/>
      <c r="W26" s="241"/>
      <c r="X26" s="249"/>
      <c r="Y26" s="239"/>
      <c r="Z26" s="256"/>
      <c r="AA26" s="251"/>
      <c r="AB26" s="107"/>
      <c r="AC26" s="136"/>
      <c r="AD26" s="125"/>
      <c r="AE26" s="249"/>
      <c r="AF26" s="104"/>
      <c r="AG26" s="112" t="str">
        <f>IF($AA25="MAROUANI",IF(OR($A25="S",$A25="D"),"WE CCB","Sem CCB"),"")</f>
        <v/>
      </c>
      <c r="AH26" s="109" t="str">
        <f>IF($AA25="HALIMI",IF(OR($A25="S",$A25="D"),"WE CCB","Sem CCB"),"")</f>
        <v/>
      </c>
      <c r="AI26" s="109" t="str">
        <f>IF($AA25="LEPRIYA",IF(OR($A25="S",$A25="D"),"WE CCB","Sem CCB"),"")</f>
        <v/>
      </c>
      <c r="AJ26" s="109" t="str">
        <f>IF($AA25="OURCHANE",IF(OR($A25="S",$A25="D"),"WE CCB","Sem CCB"),"")</f>
        <v/>
      </c>
      <c r="AK26" s="109" t="str">
        <f>IF($AA25="KANA",IF(OR($A25="S",$A25="D"),"WE CCB","Sem CCB"),"")</f>
        <v/>
      </c>
      <c r="AL26" s="109" t="str">
        <f>IF($AA25="BERNARD",IF(OR($A25="S",$A25="D"),"WE CCB","Sem CCB"),"")</f>
        <v/>
      </c>
    </row>
    <row r="27" spans="1:38" x14ac:dyDescent="0.2">
      <c r="A27" s="265" t="str">
        <f>IF((B27=""),"",CHOOSE(WEEKDAY(B27,2),"L","M","M","J","V","S","D"))</f>
        <v>V</v>
      </c>
      <c r="B27" s="267">
        <f>IF(($B25=""),"",IF((MONTH(B25)=MONTH(($B25+1))),($B25+1),""))</f>
        <v>42748</v>
      </c>
      <c r="C27" s="81" t="str">
        <f>IF(D27="","","Dom :")</f>
        <v/>
      </c>
      <c r="D27" s="82"/>
      <c r="E27" s="101" t="str">
        <f t="shared" si="0"/>
        <v/>
      </c>
      <c r="F27" s="101" t="str">
        <f t="shared" si="0"/>
        <v/>
      </c>
      <c r="G27" s="101" t="str">
        <f t="shared" si="0"/>
        <v/>
      </c>
      <c r="H27" s="101" t="str">
        <f t="shared" si="0"/>
        <v/>
      </c>
      <c r="I27" s="101" t="str">
        <f t="shared" si="0"/>
        <v/>
      </c>
      <c r="J27" s="101" t="str">
        <f t="shared" si="0"/>
        <v/>
      </c>
      <c r="K27" s="93"/>
      <c r="L27" s="85"/>
      <c r="M27" s="86"/>
      <c r="N27" s="87" t="str">
        <f t="shared" ref="N27" si="61">IF(($U27="VAC1"),IF(ISERROR(SEARCH("*9h*",$V27)),"","CS 9h-13h"),IF(($W27="VAC1"),IF(ISERROR(SEARCH("*9h*",$X27)),"","CS 9h-13h"),""))&amp;IF($M27="HM",$E27,IF($M27="PH",$F27,IF($M27="RL",$G27,IF($M27="RO",$H27,IF($M27="TK",$I27,IF($M27="AS",$J27,""))))))</f>
        <v/>
      </c>
      <c r="O27" s="85"/>
      <c r="P27" s="86"/>
      <c r="Q27" s="87" t="str">
        <f t="shared" ref="Q27" si="62">IF(($U27="VAC2"),IF(ISERROR(SEARCH("*9h*",$V27)),"","CS 9h-13h"),IF(($W27="VAC2"),IF(ISERROR(SEARCH("*9h*",$X27)),"","CS 9h-13h"),""))&amp;IF($M27="HM",$E27,IF($M27="PH",$F27,IF($M27="RL",$G27,IF($M27="RO",$H27,IF($M27="TK",$I27,IF($M27="AS",$J27,""))))))</f>
        <v/>
      </c>
      <c r="R27" s="88"/>
      <c r="S27" s="244" t="str">
        <f>A27</f>
        <v>V</v>
      </c>
      <c r="T27" s="246">
        <f>B27</f>
        <v>42748</v>
      </c>
      <c r="U27" s="240"/>
      <c r="V27" s="248"/>
      <c r="W27" s="240"/>
      <c r="X27" s="248"/>
      <c r="Y27" s="238" t="str">
        <f>A27</f>
        <v>V</v>
      </c>
      <c r="Z27" s="255">
        <f>B27</f>
        <v>42748</v>
      </c>
      <c r="AA27" s="250"/>
      <c r="AB27" s="106"/>
      <c r="AC27" s="135"/>
      <c r="AD27" s="124"/>
      <c r="AE27" s="248"/>
      <c r="AF27" s="103"/>
      <c r="AG27" s="111" t="str">
        <f>IF($D27="MAROUANI",IF($A27="S","Sam",IF(OR($A27="L",$A27="M",$A27="J",$A27="V"),"Sem","")),"")</f>
        <v/>
      </c>
      <c r="AH27" s="108" t="str">
        <f>IF($D27="HALIMI",IF($A27="S","Sam",IF(OR($A27="L",$A27="M",$A27="J",$A27="V"),"Sem","")),"")</f>
        <v/>
      </c>
      <c r="AI27" s="108" t="str">
        <f>IF($D27="LEPRIYA",IF($A27="S","Sam",IF(OR($A27="L",$A27="M",$A27="J",$A27="V"),"Sem","")),"")</f>
        <v/>
      </c>
      <c r="AJ27" s="108" t="str">
        <f>IF($D27="OURCHANE",IF($A27="S","Sam",IF(OR($A27="L",$A27="M",$A27="J",$A27="V"),"Sem","")),"")</f>
        <v/>
      </c>
      <c r="AK27" s="108" t="str">
        <f>IF($D27="KANA",IF($A27="S","Sam",IF(OR($A27="L",$A27="M",$A27="J",$A27="V"),"Sem","")),"")</f>
        <v/>
      </c>
      <c r="AL27" s="108" t="str">
        <f>IF($D27="BERNARD",IF($A27="S","Sam",IF(OR($A27="L",$A27="M",$A27="J",$A27="V"),"Sem","")),"")</f>
        <v/>
      </c>
    </row>
    <row r="28" spans="1:38" ht="13.5" thickBot="1" x14ac:dyDescent="0.25">
      <c r="A28" s="266"/>
      <c r="B28" s="268"/>
      <c r="C28" s="83" t="str">
        <f>IF($D28="","","CCB :")</f>
        <v/>
      </c>
      <c r="D28" s="84" t="str">
        <f t="shared" ref="D28" si="63">IF($AA27="","",$AA27)</f>
        <v/>
      </c>
      <c r="E28" s="102" t="str">
        <f t="shared" si="43"/>
        <v/>
      </c>
      <c r="F28" s="102" t="str">
        <f t="shared" si="43"/>
        <v/>
      </c>
      <c r="G28" s="102" t="str">
        <f t="shared" si="43"/>
        <v/>
      </c>
      <c r="H28" s="102" t="str">
        <f t="shared" si="43"/>
        <v/>
      </c>
      <c r="I28" s="102" t="str">
        <f t="shared" si="43"/>
        <v/>
      </c>
      <c r="J28" s="102" t="str">
        <f t="shared" si="43"/>
        <v/>
      </c>
      <c r="K28" s="94"/>
      <c r="L28" s="89"/>
      <c r="M28" s="90"/>
      <c r="N28" s="91" t="str">
        <f t="shared" ref="N28" si="64">IF(($U27="VAC1"),IF(ISERROR(SEARCH("*9h-18*",$V27)),IF($V27="9h-13h","","CS "&amp;$V27),IF(ISERROR(SEARCH("*Ort*",$V27)),"CS 14h-18h","CS Ortho 14h-18h")),IF(($W27="VAC1"),IF(ISERROR(SEARCH("*9h-18*",$X27)),IF($X27="9h-13h","","CS "&amp;$X27),IF(ISERROR(SEARCH("*Ort*",$X27)),"CS 14h-18h","CS Ortho 14h-18h")),""))&amp;IF($M28="HM",$E28,IF($M28="PH",$F28,IF($M28="RL",$G28,IF($M28="RO",$H28,IF($M28="TK",$I28,IF($M28="AS",$J28,""))))))</f>
        <v/>
      </c>
      <c r="O28" s="89"/>
      <c r="P28" s="90"/>
      <c r="Q28" s="91" t="str">
        <f t="shared" ref="Q28" si="65">IF(($U27="VAC2"),IF(ISERROR(SEARCH("*9h-18*",$V27)),IF($V27="9h-13h","","CS "&amp;$V27),IF(ISERROR(SEARCH("*Ort*",$V27)),"CS 14h-18h","CS Ortho 14h-18h")),IF(($W27="VAC2"),IF(ISERROR(SEARCH("*9h-18*",$X27)),IF($X27="9h-13h","","CS "&amp;$X27),IF(ISERROR(SEARCH("*Ort*",$X27)),"CS 14h-18h","CS Ortho 14h-18h")),""))&amp;IF($M28="HM",$E28,IF($M28="PH",$F28,IF($M28="RL",$G28,IF($M28="RO",$H28,IF($M28="TK",$I28,IF($M28="AS",$J28,""))))))</f>
        <v/>
      </c>
      <c r="R28" s="92"/>
      <c r="S28" s="245"/>
      <c r="T28" s="247"/>
      <c r="U28" s="241"/>
      <c r="V28" s="249"/>
      <c r="W28" s="241"/>
      <c r="X28" s="249"/>
      <c r="Y28" s="239"/>
      <c r="Z28" s="256"/>
      <c r="AA28" s="251"/>
      <c r="AB28" s="107"/>
      <c r="AC28" s="136"/>
      <c r="AD28" s="125"/>
      <c r="AE28" s="249"/>
      <c r="AF28" s="104"/>
      <c r="AG28" s="112" t="str">
        <f>IF($AA27="MAROUANI",IF(OR($A27="S",$A27="D"),"WE CCB","Sem CCB"),"")</f>
        <v/>
      </c>
      <c r="AH28" s="109" t="str">
        <f>IF($AA27="HALIMI",IF(OR($A27="S",$A27="D"),"WE CCB","Sem CCB"),"")</f>
        <v/>
      </c>
      <c r="AI28" s="109" t="str">
        <f>IF($AA27="LEPRIYA",IF(OR($A27="S",$A27="D"),"WE CCB","Sem CCB"),"")</f>
        <v/>
      </c>
      <c r="AJ28" s="109" t="str">
        <f>IF($AA27="OURCHANE",IF(OR($A27="S",$A27="D"),"WE CCB","Sem CCB"),"")</f>
        <v/>
      </c>
      <c r="AK28" s="109" t="str">
        <f>IF($AA27="KANA",IF(OR($A27="S",$A27="D"),"WE CCB","Sem CCB"),"")</f>
        <v/>
      </c>
      <c r="AL28" s="109" t="str">
        <f>IF($AA27="BERNARD",IF(OR($A27="S",$A27="D"),"WE CCB","Sem CCB"),"")</f>
        <v/>
      </c>
    </row>
    <row r="29" spans="1:38" x14ac:dyDescent="0.2">
      <c r="A29" s="265" t="str">
        <f>IF((B29=""),"",CHOOSE(WEEKDAY(B29,2),"L","M","M","J","V","S","D"))</f>
        <v>S</v>
      </c>
      <c r="B29" s="267">
        <f>IF(($B27=""),"",IF((MONTH(B27)=MONTH(($B27+1))),($B27+1),""))</f>
        <v>42749</v>
      </c>
      <c r="C29" s="81" t="str">
        <f>IF(D29="","","Dom :")</f>
        <v/>
      </c>
      <c r="D29" s="82"/>
      <c r="E29" s="101" t="str">
        <f t="shared" si="0"/>
        <v/>
      </c>
      <c r="F29" s="101" t="str">
        <f t="shared" si="0"/>
        <v/>
      </c>
      <c r="G29" s="101" t="str">
        <f t="shared" si="0"/>
        <v/>
      </c>
      <c r="H29" s="101" t="str">
        <f t="shared" si="0"/>
        <v/>
      </c>
      <c r="I29" s="101" t="str">
        <f t="shared" si="0"/>
        <v/>
      </c>
      <c r="J29" s="101" t="str">
        <f t="shared" si="0"/>
        <v/>
      </c>
      <c r="K29" s="93"/>
      <c r="L29" s="85"/>
      <c r="M29" s="86"/>
      <c r="N29" s="87" t="str">
        <f t="shared" ref="N29" si="66">IF(($U29="VAC1"),IF(ISERROR(SEARCH("*9h*",$V29)),"","CS 9h-13h"),IF(($W29="VAC1"),IF(ISERROR(SEARCH("*9h*",$X29)),"","CS 9h-13h"),""))&amp;IF($M29="HM",$E29,IF($M29="PH",$F29,IF($M29="RL",$G29,IF($M29="RO",$H29,IF($M29="TK",$I29,IF($M29="AS",$J29,""))))))</f>
        <v/>
      </c>
      <c r="O29" s="85"/>
      <c r="P29" s="86"/>
      <c r="Q29" s="87" t="str">
        <f t="shared" ref="Q29" si="67">IF(($U29="VAC2"),IF(ISERROR(SEARCH("*9h*",$V29)),"","CS 9h-13h"),IF(($W29="VAC2"),IF(ISERROR(SEARCH("*9h*",$X29)),"","CS 9h-13h"),""))&amp;IF($M29="HM",$E29,IF($M29="PH",$F29,IF($M29="RL",$G29,IF($M29="RO",$H29,IF($M29="TK",$I29,IF($M29="AS",$J29,""))))))</f>
        <v/>
      </c>
      <c r="R29" s="88"/>
      <c r="S29" s="244" t="str">
        <f>A29</f>
        <v>S</v>
      </c>
      <c r="T29" s="246">
        <f>B29</f>
        <v>42749</v>
      </c>
      <c r="U29" s="240"/>
      <c r="V29" s="248"/>
      <c r="W29" s="240" t="s">
        <v>150</v>
      </c>
      <c r="X29" s="248" t="s">
        <v>70</v>
      </c>
      <c r="Y29" s="238" t="str">
        <f>A29</f>
        <v>S</v>
      </c>
      <c r="Z29" s="255">
        <f>B29</f>
        <v>42749</v>
      </c>
      <c r="AA29" s="250"/>
      <c r="AB29" s="106"/>
      <c r="AC29" s="135"/>
      <c r="AD29" s="124"/>
      <c r="AE29" s="248"/>
      <c r="AF29" s="103"/>
      <c r="AG29" s="111" t="str">
        <f>IF($D29="MAROUANI",IF($A29="S","Sam",IF(OR($A29="L",$A29="M",$A29="J",$A29="V"),"Sem","")),"")</f>
        <v/>
      </c>
      <c r="AH29" s="108" t="str">
        <f>IF($D29="HALIMI",IF($A29="S","Sam",IF(OR($A29="L",$A29="M",$A29="J",$A29="V"),"Sem","")),"")</f>
        <v/>
      </c>
      <c r="AI29" s="108" t="str">
        <f>IF($D29="LEPRIYA",IF($A29="S","Sam",IF(OR($A29="L",$A29="M",$A29="J",$A29="V"),"Sem","")),"")</f>
        <v/>
      </c>
      <c r="AJ29" s="108" t="str">
        <f>IF($D29="OURCHANE",IF($A29="S","Sam",IF(OR($A29="L",$A29="M",$A29="J",$A29="V"),"Sem","")),"")</f>
        <v/>
      </c>
      <c r="AK29" s="108" t="str">
        <f>IF($D29="KANA",IF($A29="S","Sam",IF(OR($A29="L",$A29="M",$A29="J",$A29="V"),"Sem","")),"")</f>
        <v/>
      </c>
      <c r="AL29" s="108" t="str">
        <f>IF($D29="BERNARD",IF($A29="S","Sam",IF(OR($A29="L",$A29="M",$A29="J",$A29="V"),"Sem","")),"")</f>
        <v/>
      </c>
    </row>
    <row r="30" spans="1:38" ht="13.5" thickBot="1" x14ac:dyDescent="0.25">
      <c r="A30" s="266"/>
      <c r="B30" s="268"/>
      <c r="C30" s="83" t="str">
        <f>IF($D30="","","CCB :")</f>
        <v/>
      </c>
      <c r="D30" s="84" t="str">
        <f t="shared" ref="D30" si="68">IF($AA29="","",$AA29)</f>
        <v/>
      </c>
      <c r="E30" s="102" t="str">
        <f t="shared" si="43"/>
        <v/>
      </c>
      <c r="F30" s="102" t="str">
        <f t="shared" si="43"/>
        <v/>
      </c>
      <c r="G30" s="102" t="str">
        <f t="shared" si="43"/>
        <v/>
      </c>
      <c r="H30" s="102" t="str">
        <f t="shared" si="43"/>
        <v/>
      </c>
      <c r="I30" s="102" t="str">
        <f t="shared" si="43"/>
        <v/>
      </c>
      <c r="J30" s="102" t="str">
        <f t="shared" si="43"/>
        <v/>
      </c>
      <c r="K30" s="94"/>
      <c r="L30" s="89"/>
      <c r="M30" s="90"/>
      <c r="N30" s="91" t="str">
        <f t="shared" ref="N30" si="69">IF(($U29="VAC1"),IF(ISERROR(SEARCH("*9h-18*",$V29)),IF($V29="9h-13h","","CS "&amp;$V29),IF(ISERROR(SEARCH("*Ort*",$V29)),"CS 14h-18h","CS Ortho 14h-18h")),IF(($W29="VAC1"),IF(ISERROR(SEARCH("*9h-18*",$X29)),IF($X29="9h-13h","","CS "&amp;$X29),IF(ISERROR(SEARCH("*Ort*",$X29)),"CS 14h-18h","CS Ortho 14h-18h")),""))&amp;IF($M30="HM",$E30,IF($M30="PH",$F30,IF($M30="RL",$G30,IF($M30="RO",$H30,IF($M30="TK",$I30,IF($M30="AS",$J30,""))))))</f>
        <v>CS 14h30-18h30</v>
      </c>
      <c r="O30" s="89"/>
      <c r="P30" s="90"/>
      <c r="Q30" s="91" t="str">
        <f t="shared" ref="Q30" si="70">IF(($U29="VAC2"),IF(ISERROR(SEARCH("*9h-18*",$V29)),IF($V29="9h-13h","","CS "&amp;$V29),IF(ISERROR(SEARCH("*Ort*",$V29)),"CS 14h-18h","CS Ortho 14h-18h")),IF(($W29="VAC2"),IF(ISERROR(SEARCH("*9h-18*",$X29)),IF($X29="9h-13h","","CS "&amp;$X29),IF(ISERROR(SEARCH("*Ort*",$X29)),"CS 14h-18h","CS Ortho 14h-18h")),""))&amp;IF($M30="HM",$E30,IF($M30="PH",$F30,IF($M30="RL",$G30,IF($M30="RO",$H30,IF($M30="TK",$I30,IF($M30="AS",$J30,""))))))</f>
        <v/>
      </c>
      <c r="R30" s="92"/>
      <c r="S30" s="245"/>
      <c r="T30" s="247"/>
      <c r="U30" s="241"/>
      <c r="V30" s="249"/>
      <c r="W30" s="241"/>
      <c r="X30" s="249"/>
      <c r="Y30" s="239"/>
      <c r="Z30" s="256"/>
      <c r="AA30" s="251"/>
      <c r="AB30" s="107"/>
      <c r="AC30" s="136"/>
      <c r="AD30" s="125"/>
      <c r="AE30" s="249"/>
      <c r="AF30" s="104"/>
      <c r="AG30" s="112" t="str">
        <f>IF($AA29="MAROUANI",IF(OR($A29="S",$A29="D"),"WE CCB","Sem CCB"),"")</f>
        <v/>
      </c>
      <c r="AH30" s="109" t="str">
        <f>IF($AA29="HALIMI",IF(OR($A29="S",$A29="D"),"WE CCB","Sem CCB"),"")</f>
        <v/>
      </c>
      <c r="AI30" s="109" t="str">
        <f>IF($AA29="LEPRIYA",IF(OR($A29="S",$A29="D"),"WE CCB","Sem CCB"),"")</f>
        <v/>
      </c>
      <c r="AJ30" s="109" t="str">
        <f>IF($AA29="OURCHANE",IF(OR($A29="S",$A29="D"),"WE CCB","Sem CCB"),"")</f>
        <v/>
      </c>
      <c r="AK30" s="109" t="str">
        <f>IF($AA29="KANA",IF(OR($A29="S",$A29="D"),"WE CCB","Sem CCB"),"")</f>
        <v/>
      </c>
      <c r="AL30" s="109" t="str">
        <f>IF($AA29="BERNARD",IF(OR($A29="S",$A29="D"),"WE CCB","Sem CCB"),"")</f>
        <v/>
      </c>
    </row>
    <row r="31" spans="1:38" x14ac:dyDescent="0.2">
      <c r="A31" s="265" t="str">
        <f>IF((B31=""),"",CHOOSE(WEEKDAY(B31,2),"L","M","M","J","V","S","D"))</f>
        <v>D</v>
      </c>
      <c r="B31" s="267">
        <f>IF(($B29=""),"",IF((MONTH(B29)=MONTH(($B29+1))),($B29+1),""))</f>
        <v>42750</v>
      </c>
      <c r="C31" s="81" t="str">
        <f>IF(D31="","","Dom :")</f>
        <v/>
      </c>
      <c r="D31" s="82"/>
      <c r="E31" s="101" t="str">
        <f t="shared" si="0"/>
        <v/>
      </c>
      <c r="F31" s="101" t="str">
        <f t="shared" si="0"/>
        <v/>
      </c>
      <c r="G31" s="101" t="str">
        <f t="shared" si="0"/>
        <v/>
      </c>
      <c r="H31" s="101" t="str">
        <f t="shared" si="0"/>
        <v/>
      </c>
      <c r="I31" s="101" t="str">
        <f t="shared" si="0"/>
        <v/>
      </c>
      <c r="J31" s="101" t="str">
        <f t="shared" si="0"/>
        <v/>
      </c>
      <c r="K31" s="93"/>
      <c r="L31" s="85"/>
      <c r="M31" s="86"/>
      <c r="N31" s="87" t="str">
        <f t="shared" ref="N31" si="71">IF(($U31="VAC1"),IF(ISERROR(SEARCH("*9h*",$V31)),"","CS 9h-13h"),IF(($W31="VAC1"),IF(ISERROR(SEARCH("*9h*",$X31)),"","CS 9h-13h"),""))&amp;IF($M31="HM",$E31,IF($M31="PH",$F31,IF($M31="RL",$G31,IF($M31="RO",$H31,IF($M31="TK",$I31,IF($M31="AS",$J31,""))))))</f>
        <v/>
      </c>
      <c r="O31" s="85"/>
      <c r="P31" s="86"/>
      <c r="Q31" s="87" t="str">
        <f t="shared" ref="Q31" si="72">IF(($U31="VAC2"),IF(ISERROR(SEARCH("*9h*",$V31)),"","CS 9h-13h"),IF(($W31="VAC2"),IF(ISERROR(SEARCH("*9h*",$X31)),"","CS 9h-13h"),""))&amp;IF($M31="HM",$E31,IF($M31="PH",$F31,IF($M31="RL",$G31,IF($M31="RO",$H31,IF($M31="TK",$I31,IF($M31="AS",$J31,""))))))</f>
        <v/>
      </c>
      <c r="R31" s="88"/>
      <c r="S31" s="244" t="str">
        <f>A31</f>
        <v>D</v>
      </c>
      <c r="T31" s="246">
        <f>B31</f>
        <v>42750</v>
      </c>
      <c r="U31" s="240"/>
      <c r="V31" s="248"/>
      <c r="W31" s="240"/>
      <c r="X31" s="248"/>
      <c r="Y31" s="238" t="str">
        <f>A31</f>
        <v>D</v>
      </c>
      <c r="Z31" s="255">
        <f>B31</f>
        <v>42750</v>
      </c>
      <c r="AA31" s="250"/>
      <c r="AB31" s="106"/>
      <c r="AC31" s="135"/>
      <c r="AD31" s="124"/>
      <c r="AE31" s="248"/>
      <c r="AF31" s="103"/>
      <c r="AG31" s="111" t="str">
        <f>IF($D31="MAROUANI",IF($A31="S","Sam",IF(OR($A31="L",$A31="M",$A31="J",$A31="V"),"Sem","")),"")</f>
        <v/>
      </c>
      <c r="AH31" s="108" t="str">
        <f>IF($D31="HALIMI",IF($A31="S","Sam",IF(OR($A31="L",$A31="M",$A31="J",$A31="V"),"Sem","")),"")</f>
        <v/>
      </c>
      <c r="AI31" s="108" t="str">
        <f>IF($D31="LEPRIYA",IF($A31="S","Sam",IF(OR($A31="L",$A31="M",$A31="J",$A31="V"),"Sem","")),"")</f>
        <v/>
      </c>
      <c r="AJ31" s="108" t="str">
        <f>IF($D31="OURCHANE",IF($A31="S","Sam",IF(OR($A31="L",$A31="M",$A31="J",$A31="V"),"Sem","")),"")</f>
        <v/>
      </c>
      <c r="AK31" s="108" t="str">
        <f>IF($D31="KANA",IF($A31="S","Sam",IF(OR($A31="L",$A31="M",$A31="J",$A31="V"),"Sem","")),"")</f>
        <v/>
      </c>
      <c r="AL31" s="108" t="str">
        <f>IF($D31="BERNARD",IF($A31="S","Sam",IF(OR($A31="L",$A31="M",$A31="J",$A31="V"),"Sem","")),"")</f>
        <v/>
      </c>
    </row>
    <row r="32" spans="1:38" ht="13.5" thickBot="1" x14ac:dyDescent="0.25">
      <c r="A32" s="266"/>
      <c r="B32" s="268"/>
      <c r="C32" s="83" t="str">
        <f>IF($D32="","","CCB :")</f>
        <v/>
      </c>
      <c r="D32" s="84" t="str">
        <f t="shared" ref="D32" si="73">IF($AA31="","",$AA31)</f>
        <v/>
      </c>
      <c r="E32" s="102" t="str">
        <f t="shared" si="43"/>
        <v/>
      </c>
      <c r="F32" s="102" t="str">
        <f t="shared" si="43"/>
        <v/>
      </c>
      <c r="G32" s="102" t="str">
        <f t="shared" si="43"/>
        <v/>
      </c>
      <c r="H32" s="102" t="str">
        <f t="shared" si="43"/>
        <v/>
      </c>
      <c r="I32" s="102" t="str">
        <f t="shared" si="43"/>
        <v/>
      </c>
      <c r="J32" s="102" t="str">
        <f t="shared" si="43"/>
        <v/>
      </c>
      <c r="K32" s="94"/>
      <c r="L32" s="89"/>
      <c r="M32" s="90"/>
      <c r="N32" s="91" t="str">
        <f t="shared" ref="N32" si="74">IF(($U31="VAC1"),IF(ISERROR(SEARCH("*9h-18*",$V31)),IF($V31="9h-13h","","CS "&amp;$V31),IF(ISERROR(SEARCH("*Ort*",$V31)),"CS 14h-18h","CS Ortho 14h-18h")),IF(($W31="VAC1"),IF(ISERROR(SEARCH("*9h-18*",$X31)),IF($X31="9h-13h","","CS "&amp;$X31),IF(ISERROR(SEARCH("*Ort*",$X31)),"CS 14h-18h","CS Ortho 14h-18h")),""))&amp;IF($M32="HM",$E32,IF($M32="PH",$F32,IF($M32="RL",$G32,IF($M32="RO",$H32,IF($M32="TK",$I32,IF($M32="AS",$J32,""))))))</f>
        <v/>
      </c>
      <c r="O32" s="89"/>
      <c r="P32" s="90"/>
      <c r="Q32" s="91" t="str">
        <f t="shared" ref="Q32" si="75">IF(($U31="VAC2"),IF(ISERROR(SEARCH("*9h-18*",$V31)),IF($V31="9h-13h","","CS "&amp;$V31),IF(ISERROR(SEARCH("*Ort*",$V31)),"CS 14h-18h","CS Ortho 14h-18h")),IF(($W31="VAC2"),IF(ISERROR(SEARCH("*9h-18*",$X31)),IF($X31="9h-13h","","CS "&amp;$X31),IF(ISERROR(SEARCH("*Ort*",$X31)),"CS 14h-18h","CS Ortho 14h-18h")),""))&amp;IF($M32="HM",$E32,IF($M32="PH",$F32,IF($M32="RL",$G32,IF($M32="RO",$H32,IF($M32="TK",$I32,IF($M32="AS",$J32,""))))))</f>
        <v/>
      </c>
      <c r="R32" s="92"/>
      <c r="S32" s="245"/>
      <c r="T32" s="247"/>
      <c r="U32" s="241"/>
      <c r="V32" s="249"/>
      <c r="W32" s="241"/>
      <c r="X32" s="249"/>
      <c r="Y32" s="239"/>
      <c r="Z32" s="256"/>
      <c r="AA32" s="251"/>
      <c r="AB32" s="107"/>
      <c r="AC32" s="136"/>
      <c r="AD32" s="125"/>
      <c r="AE32" s="249"/>
      <c r="AF32" s="104"/>
      <c r="AG32" s="112" t="str">
        <f>IF($AA31="MAROUANI",IF(OR($A31="S",$A31="D"),"WE CCB","Sem CCB"),"")</f>
        <v/>
      </c>
      <c r="AH32" s="109" t="str">
        <f>IF($AA31="HALIMI",IF(OR($A31="S",$A31="D"),"WE CCB","Sem CCB"),"")</f>
        <v/>
      </c>
      <c r="AI32" s="109" t="str">
        <f>IF($AA31="LEPRIYA",IF(OR($A31="S",$A31="D"),"WE CCB","Sem CCB"),"")</f>
        <v/>
      </c>
      <c r="AJ32" s="109" t="str">
        <f>IF($AA31="OURCHANE",IF(OR($A31="S",$A31="D"),"WE CCB","Sem CCB"),"")</f>
        <v/>
      </c>
      <c r="AK32" s="109" t="str">
        <f>IF($AA31="KANA",IF(OR($A31="S",$A31="D"),"WE CCB","Sem CCB"),"")</f>
        <v/>
      </c>
      <c r="AL32" s="109" t="str">
        <f>IF($AA31="BERNARD",IF(OR($A31="S",$A31="D"),"WE CCB","Sem CCB"),"")</f>
        <v/>
      </c>
    </row>
    <row r="33" spans="1:38" x14ac:dyDescent="0.2">
      <c r="A33" s="265" t="str">
        <f>IF((B33=""),"",CHOOSE(WEEKDAY(B33,2),"L","M","M","J","V","S","D"))</f>
        <v>L</v>
      </c>
      <c r="B33" s="267">
        <f>IF(($B31=""),"",IF((MONTH(B31)=MONTH(($B31+1))),($B31+1),""))</f>
        <v>42751</v>
      </c>
      <c r="C33" s="81" t="str">
        <f>IF(D33="","","Dom :")</f>
        <v/>
      </c>
      <c r="D33" s="82"/>
      <c r="E33" s="101" t="str">
        <f t="shared" si="0"/>
        <v/>
      </c>
      <c r="F33" s="101" t="str">
        <f t="shared" si="0"/>
        <v/>
      </c>
      <c r="G33" s="101" t="str">
        <f t="shared" si="0"/>
        <v/>
      </c>
      <c r="H33" s="101" t="str">
        <f t="shared" si="0"/>
        <v/>
      </c>
      <c r="I33" s="101" t="str">
        <f t="shared" si="0"/>
        <v/>
      </c>
      <c r="J33" s="101" t="str">
        <f t="shared" si="0"/>
        <v/>
      </c>
      <c r="K33" s="93"/>
      <c r="L33" s="85"/>
      <c r="M33" s="86"/>
      <c r="N33" s="87" t="str">
        <f t="shared" ref="N33" si="76">IF(($U33="VAC1"),IF(ISERROR(SEARCH("*9h*",$V33)),"","CS 9h-13h"),IF(($W33="VAC1"),IF(ISERROR(SEARCH("*9h*",$X33)),"","CS 9h-13h"),""))&amp;IF($M33="HM",$E33,IF($M33="PH",$F33,IF($M33="RL",$G33,IF($M33="RO",$H33,IF($M33="TK",$I33,IF($M33="AS",$J33,""))))))</f>
        <v/>
      </c>
      <c r="O33" s="85"/>
      <c r="P33" s="86"/>
      <c r="Q33" s="87" t="str">
        <f t="shared" ref="Q33" si="77">IF(($U33="VAC2"),IF(ISERROR(SEARCH("*9h*",$V33)),"","CS 9h-13h"),IF(($W33="VAC2"),IF(ISERROR(SEARCH("*9h*",$X33)),"","CS 9h-13h"),""))&amp;IF($M33="HM",$E33,IF($M33="PH",$F33,IF($M33="RL",$G33,IF($M33="RO",$H33,IF($M33="TK",$I33,IF($M33="AS",$J33,""))))))</f>
        <v/>
      </c>
      <c r="R33" s="88"/>
      <c r="S33" s="244" t="str">
        <f>A33</f>
        <v>L</v>
      </c>
      <c r="T33" s="246">
        <f>B33</f>
        <v>42751</v>
      </c>
      <c r="U33" s="240"/>
      <c r="V33" s="248"/>
      <c r="W33" s="240"/>
      <c r="X33" s="242"/>
      <c r="Y33" s="238" t="str">
        <f>A33</f>
        <v>L</v>
      </c>
      <c r="Z33" s="255">
        <f>B33</f>
        <v>42751</v>
      </c>
      <c r="AA33" s="250"/>
      <c r="AB33" s="106"/>
      <c r="AC33" s="106"/>
      <c r="AD33" s="124"/>
      <c r="AE33" s="248"/>
      <c r="AF33" s="103"/>
      <c r="AG33" s="111" t="str">
        <f>IF($D33="MAROUANI",IF($A33="S","Sam",IF(OR($A33="L",$A33="M",$A33="J",$A33="V"),"Sem","")),"")</f>
        <v/>
      </c>
      <c r="AH33" s="108" t="str">
        <f>IF($D33="HALIMI",IF($A33="S","Sam",IF(OR($A33="L",$A33="M",$A33="J",$A33="V"),"Sem","")),"")</f>
        <v/>
      </c>
      <c r="AI33" s="108" t="str">
        <f>IF($D33="LEPRIYA",IF($A33="S","Sam",IF(OR($A33="L",$A33="M",$A33="J",$A33="V"),"Sem","")),"")</f>
        <v/>
      </c>
      <c r="AJ33" s="108" t="str">
        <f>IF($D33="OURCHANE",IF($A33="S","Sam",IF(OR($A33="L",$A33="M",$A33="J",$A33="V"),"Sem","")),"")</f>
        <v/>
      </c>
      <c r="AK33" s="108" t="str">
        <f>IF($D33="KANA",IF($A33="S","Sam",IF(OR($A33="L",$A33="M",$A33="J",$A33="V"),"Sem","")),"")</f>
        <v/>
      </c>
      <c r="AL33" s="108" t="str">
        <f>IF($D33="BERNARD",IF($A33="S","Sam",IF(OR($A33="L",$A33="M",$A33="J",$A33="V"),"Sem","")),"")</f>
        <v/>
      </c>
    </row>
    <row r="34" spans="1:38" ht="13.5" thickBot="1" x14ac:dyDescent="0.25">
      <c r="A34" s="266"/>
      <c r="B34" s="268"/>
      <c r="C34" s="83" t="str">
        <f>IF($D34="","","CCB :")</f>
        <v/>
      </c>
      <c r="D34" s="84" t="str">
        <f t="shared" ref="D34" si="78">IF($AA33="","",$AA33)</f>
        <v/>
      </c>
      <c r="E34" s="102" t="str">
        <f t="shared" si="43"/>
        <v/>
      </c>
      <c r="F34" s="102" t="str">
        <f t="shared" si="43"/>
        <v/>
      </c>
      <c r="G34" s="102" t="str">
        <f t="shared" si="43"/>
        <v/>
      </c>
      <c r="H34" s="102" t="str">
        <f t="shared" si="43"/>
        <v/>
      </c>
      <c r="I34" s="102" t="str">
        <f t="shared" si="43"/>
        <v/>
      </c>
      <c r="J34" s="102" t="str">
        <f t="shared" si="43"/>
        <v/>
      </c>
      <c r="K34" s="94"/>
      <c r="L34" s="89"/>
      <c r="M34" s="90"/>
      <c r="N34" s="91" t="str">
        <f t="shared" ref="N34" si="79">IF(($U33="VAC1"),IF(ISERROR(SEARCH("*9h-18*",$V33)),IF($V33="9h-13h","","CS "&amp;$V33),IF(ISERROR(SEARCH("*Ort*",$V33)),"CS 14h-18h","CS Ortho 14h-18h")),IF(($W33="VAC1"),IF(ISERROR(SEARCH("*9h-18*",$X33)),IF($X33="9h-13h","","CS "&amp;$X33),IF(ISERROR(SEARCH("*Ort*",$X33)),"CS 14h-18h","CS Ortho 14h-18h")),""))&amp;IF($M34="HM",$E34,IF($M34="PH",$F34,IF($M34="RL",$G34,IF($M34="RO",$H34,IF($M34="TK",$I34,IF($M34="AS",$J34,""))))))</f>
        <v/>
      </c>
      <c r="O34" s="89"/>
      <c r="P34" s="90"/>
      <c r="Q34" s="91" t="str">
        <f t="shared" ref="Q34" si="80">IF(($U33="VAC2"),IF(ISERROR(SEARCH("*9h-18*",$V33)),IF($V33="9h-13h","","CS "&amp;$V33),IF(ISERROR(SEARCH("*Ort*",$V33)),"CS 14h-18h","CS Ortho 14h-18h")),IF(($W33="VAC2"),IF(ISERROR(SEARCH("*9h-18*",$X33)),IF($X33="9h-13h","","CS "&amp;$X33),IF(ISERROR(SEARCH("*Ort*",$X33)),"CS 14h-18h","CS Ortho 14h-18h")),""))&amp;IF($M34="HM",$E34,IF($M34="PH",$F34,IF($M34="RL",$G34,IF($M34="RO",$H34,IF($M34="TK",$I34,IF($M34="AS",$J34,""))))))</f>
        <v/>
      </c>
      <c r="R34" s="92"/>
      <c r="S34" s="245"/>
      <c r="T34" s="247"/>
      <c r="U34" s="241"/>
      <c r="V34" s="249"/>
      <c r="W34" s="241"/>
      <c r="X34" s="243"/>
      <c r="Y34" s="239"/>
      <c r="Z34" s="256"/>
      <c r="AA34" s="251"/>
      <c r="AB34" s="107"/>
      <c r="AC34" s="107"/>
      <c r="AD34" s="125"/>
      <c r="AE34" s="249"/>
      <c r="AF34" s="104"/>
      <c r="AG34" s="112" t="str">
        <f>IF($AA33="MAROUANI",IF(OR($A33="S",$A33="D"),"WE CCB","Sem CCB"),"")</f>
        <v/>
      </c>
      <c r="AH34" s="109" t="str">
        <f>IF($AA33="HALIMI",IF(OR($A33="S",$A33="D"),"WE CCB","Sem CCB"),"")</f>
        <v/>
      </c>
      <c r="AI34" s="109" t="str">
        <f>IF($AA33="LEPRIYA",IF(OR($A33="S",$A33="D"),"WE CCB","Sem CCB"),"")</f>
        <v/>
      </c>
      <c r="AJ34" s="109" t="str">
        <f>IF($AA33="OURCHANE",IF(OR($A33="S",$A33="D"),"WE CCB","Sem CCB"),"")</f>
        <v/>
      </c>
      <c r="AK34" s="109" t="str">
        <f>IF($AA33="KANA",IF(OR($A33="S",$A33="D"),"WE CCB","Sem CCB"),"")</f>
        <v/>
      </c>
      <c r="AL34" s="109" t="str">
        <f>IF($AA33="BERNARD",IF(OR($A33="S",$A33="D"),"WE CCB","Sem CCB"),"")</f>
        <v/>
      </c>
    </row>
    <row r="35" spans="1:38" x14ac:dyDescent="0.2">
      <c r="A35" s="265" t="str">
        <f>IF((B35=""),"",CHOOSE(WEEKDAY(B35,2),"L","M","M","J","V","S","D"))</f>
        <v>M</v>
      </c>
      <c r="B35" s="267">
        <f>IF(($B33=""),"",IF((MONTH(B33)=MONTH(($B33+1))),($B33+1),""))</f>
        <v>42752</v>
      </c>
      <c r="C35" s="81" t="str">
        <f>IF(D35="","","Dom :")</f>
        <v/>
      </c>
      <c r="D35" s="82"/>
      <c r="E35" s="101" t="str">
        <f t="shared" si="0"/>
        <v/>
      </c>
      <c r="F35" s="101" t="str">
        <f t="shared" si="0"/>
        <v/>
      </c>
      <c r="G35" s="101" t="str">
        <f t="shared" si="0"/>
        <v/>
      </c>
      <c r="H35" s="101" t="str">
        <f t="shared" si="0"/>
        <v/>
      </c>
      <c r="I35" s="101" t="str">
        <f t="shared" si="0"/>
        <v/>
      </c>
      <c r="J35" s="101" t="str">
        <f t="shared" si="0"/>
        <v/>
      </c>
      <c r="K35" s="93"/>
      <c r="L35" s="85"/>
      <c r="M35" s="86"/>
      <c r="N35" s="87" t="str">
        <f t="shared" ref="N35" si="81">IF(($U35="VAC1"),IF(ISERROR(SEARCH("*9h*",$V35)),"","CS 9h-13h"),IF(($W35="VAC1"),IF(ISERROR(SEARCH("*9h*",$X35)),"","CS 9h-13h"),""))&amp;IF($M35="HM",$E35,IF($M35="PH",$F35,IF($M35="RL",$G35,IF($M35="RO",$H35,IF($M35="TK",$I35,IF($M35="AS",$J35,""))))))</f>
        <v/>
      </c>
      <c r="O35" s="85"/>
      <c r="P35" s="86"/>
      <c r="Q35" s="87" t="str">
        <f t="shared" ref="Q35" si="82">IF(($U35="VAC2"),IF(ISERROR(SEARCH("*9h*",$V35)),"","CS 9h-13h"),IF(($W35="VAC2"),IF(ISERROR(SEARCH("*9h*",$X35)),"","CS 9h-13h"),""))&amp;IF($M35="HM",$E35,IF($M35="PH",$F35,IF($M35="RL",$G35,IF($M35="RO",$H35,IF($M35="TK",$I35,IF($M35="AS",$J35,""))))))</f>
        <v/>
      </c>
      <c r="R35" s="88"/>
      <c r="S35" s="244" t="str">
        <f>A35</f>
        <v>M</v>
      </c>
      <c r="T35" s="246">
        <f>B35</f>
        <v>42752</v>
      </c>
      <c r="U35" s="240"/>
      <c r="V35" s="248"/>
      <c r="W35" s="240" t="s">
        <v>112</v>
      </c>
      <c r="X35" s="242"/>
      <c r="Y35" s="238" t="str">
        <f>A35</f>
        <v>M</v>
      </c>
      <c r="Z35" s="255">
        <f>B35</f>
        <v>42752</v>
      </c>
      <c r="AA35" s="250"/>
      <c r="AB35" s="106"/>
      <c r="AC35" s="106"/>
      <c r="AD35" s="124"/>
      <c r="AE35" s="248"/>
      <c r="AF35" s="103"/>
      <c r="AG35" s="111" t="str">
        <f>IF($D35="MAROUANI",IF($A35="S","Sam",IF(OR($A35="L",$A35="M",$A35="J",$A35="V"),"Sem","")),"")</f>
        <v/>
      </c>
      <c r="AH35" s="108" t="str">
        <f>IF($D35="HALIMI",IF($A35="S","Sam",IF(OR($A35="L",$A35="M",$A35="J",$A35="V"),"Sem","")),"")</f>
        <v/>
      </c>
      <c r="AI35" s="108" t="str">
        <f>IF($D35="LEPRIYA",IF($A35="S","Sam",IF(OR($A35="L",$A35="M",$A35="J",$A35="V"),"Sem","")),"")</f>
        <v/>
      </c>
      <c r="AJ35" s="108" t="str">
        <f>IF($D35="OURCHANE",IF($A35="S","Sam",IF(OR($A35="L",$A35="M",$A35="J",$A35="V"),"Sem","")),"")</f>
        <v/>
      </c>
      <c r="AK35" s="108" t="str">
        <f>IF($D35="KANA",IF($A35="S","Sam",IF(OR($A35="L",$A35="M",$A35="J",$A35="V"),"Sem","")),"")</f>
        <v/>
      </c>
      <c r="AL35" s="108" t="str">
        <f>IF($D35="BERNARD",IF($A35="S","Sam",IF(OR($A35="L",$A35="M",$A35="J",$A35="V"),"Sem","")),"")</f>
        <v/>
      </c>
    </row>
    <row r="36" spans="1:38" ht="13.5" thickBot="1" x14ac:dyDescent="0.25">
      <c r="A36" s="266"/>
      <c r="B36" s="268"/>
      <c r="C36" s="83" t="str">
        <f>IF($D36="","","CCB :")</f>
        <v/>
      </c>
      <c r="D36" s="84" t="str">
        <f t="shared" ref="D36" si="83">IF($AA35="","",$AA35)</f>
        <v/>
      </c>
      <c r="E36" s="102" t="str">
        <f t="shared" ref="E36:J50" si="84">IF(($U35=E$2),IF(ISERROR(SEARCH("*9h-18*",$V35)),IF($V35="9h-13h","","CS "&amp;$V35),IF(ISERROR(SEARCH("*Ort*",$V35)),"CS 14h-18h","CS Ortho 14h-18h")),"")&amp;IF(($W35=E$2),IF(ISERROR(SEARCH("*9h-18*",$X35)),IF($X35="9h-13h","","CS "&amp;$X35),IF(ISERROR(SEARCH("*Ort*",$X35)),"CS 14h-18h","CS Ortho 14h-18h")),"")&amp;IF(LEFT($AA35,1)=RIGHT(E$2),IF(OR($A35="S",$A35="D"),"Astreinte CCB","CCB"),"")</f>
        <v/>
      </c>
      <c r="F36" s="102" t="str">
        <f t="shared" si="84"/>
        <v/>
      </c>
      <c r="G36" s="102" t="str">
        <f t="shared" si="84"/>
        <v/>
      </c>
      <c r="H36" s="102" t="str">
        <f t="shared" si="84"/>
        <v xml:space="preserve">CS </v>
      </c>
      <c r="I36" s="102" t="str">
        <f t="shared" si="84"/>
        <v/>
      </c>
      <c r="J36" s="102" t="str">
        <f t="shared" si="84"/>
        <v/>
      </c>
      <c r="K36" s="94"/>
      <c r="L36" s="89"/>
      <c r="M36" s="90"/>
      <c r="N36" s="91" t="str">
        <f t="shared" ref="N36" si="85">IF(($U35="VAC1"),IF(ISERROR(SEARCH("*9h-18*",$V35)),IF($V35="9h-13h","","CS "&amp;$V35),IF(ISERROR(SEARCH("*Ort*",$V35)),"CS 14h-18h","CS Ortho 14h-18h")),IF(($W35="VAC1"),IF(ISERROR(SEARCH("*9h-18*",$X35)),IF($X35="9h-13h","","CS "&amp;$X35),IF(ISERROR(SEARCH("*Ort*",$X35)),"CS 14h-18h","CS Ortho 14h-18h")),""))&amp;IF($M36="HM",$E36,IF($M36="PH",$F36,IF($M36="RL",$G36,IF($M36="RO",$H36,IF($M36="TK",$I36,IF($M36="AS",$J36,""))))))</f>
        <v/>
      </c>
      <c r="O36" s="89"/>
      <c r="P36" s="90"/>
      <c r="Q36" s="91" t="str">
        <f t="shared" ref="Q36" si="86">IF(($U35="VAC2"),IF(ISERROR(SEARCH("*9h-18*",$V35)),IF($V35="9h-13h","","CS "&amp;$V35),IF(ISERROR(SEARCH("*Ort*",$V35)),"CS 14h-18h","CS Ortho 14h-18h")),IF(($W35="VAC2"),IF(ISERROR(SEARCH("*9h-18*",$X35)),IF($X35="9h-13h","","CS "&amp;$X35),IF(ISERROR(SEARCH("*Ort*",$X35)),"CS 14h-18h","CS Ortho 14h-18h")),""))&amp;IF($M36="HM",$E36,IF($M36="PH",$F36,IF($M36="RL",$G36,IF($M36="RO",$H36,IF($M36="TK",$I36,IF($M36="AS",$J36,""))))))</f>
        <v/>
      </c>
      <c r="R36" s="92"/>
      <c r="S36" s="245"/>
      <c r="T36" s="247"/>
      <c r="U36" s="241"/>
      <c r="V36" s="249"/>
      <c r="W36" s="241"/>
      <c r="X36" s="243"/>
      <c r="Y36" s="239"/>
      <c r="Z36" s="256"/>
      <c r="AA36" s="251"/>
      <c r="AB36" s="107"/>
      <c r="AC36" s="107"/>
      <c r="AD36" s="125"/>
      <c r="AE36" s="249"/>
      <c r="AF36" s="104"/>
      <c r="AG36" s="112" t="str">
        <f>IF($AA35="MAROUANI",IF(OR($A35="S",$A35="D"),"WE CCB","Sem CCB"),"")</f>
        <v/>
      </c>
      <c r="AH36" s="109" t="str">
        <f>IF($AA35="HALIMI",IF(OR($A35="S",$A35="D"),"WE CCB","Sem CCB"),"")</f>
        <v/>
      </c>
      <c r="AI36" s="109" t="str">
        <f>IF($AA35="LEPRIYA",IF(OR($A35="S",$A35="D"),"WE CCB","Sem CCB"),"")</f>
        <v/>
      </c>
      <c r="AJ36" s="109" t="str">
        <f>IF($AA35="OURCHANE",IF(OR($A35="S",$A35="D"),"WE CCB","Sem CCB"),"")</f>
        <v/>
      </c>
      <c r="AK36" s="109" t="str">
        <f>IF($AA35="KANA",IF(OR($A35="S",$A35="D"),"WE CCB","Sem CCB"),"")</f>
        <v/>
      </c>
      <c r="AL36" s="109" t="str">
        <f>IF($AA35="BERNARD",IF(OR($A35="S",$A35="D"),"WE CCB","Sem CCB"),"")</f>
        <v/>
      </c>
    </row>
    <row r="37" spans="1:38" x14ac:dyDescent="0.2">
      <c r="A37" s="265" t="str">
        <f>IF((B37=""),"",CHOOSE(WEEKDAY(B37,2),"L","M","M","J","V","S","D"))</f>
        <v>M</v>
      </c>
      <c r="B37" s="267">
        <f>IF(($B35=""),"",IF((MONTH(B35)=MONTH(($B35+1))),($B35+1),""))</f>
        <v>42753</v>
      </c>
      <c r="C37" s="81" t="str">
        <f>IF(D37="","","Dom :")</f>
        <v/>
      </c>
      <c r="D37" s="82"/>
      <c r="E37" s="101" t="str">
        <f t="shared" si="0"/>
        <v/>
      </c>
      <c r="F37" s="101" t="str">
        <f t="shared" si="0"/>
        <v/>
      </c>
      <c r="G37" s="101" t="str">
        <f t="shared" si="0"/>
        <v/>
      </c>
      <c r="H37" s="101" t="str">
        <f t="shared" si="0"/>
        <v/>
      </c>
      <c r="I37" s="101" t="str">
        <f t="shared" si="0"/>
        <v/>
      </c>
      <c r="J37" s="101" t="str">
        <f t="shared" si="0"/>
        <v/>
      </c>
      <c r="K37" s="93"/>
      <c r="L37" s="85"/>
      <c r="M37" s="86"/>
      <c r="N37" s="87" t="str">
        <f t="shared" ref="N37" si="87">IF(($U37="VAC1"),IF(ISERROR(SEARCH("*9h*",$V37)),"","CS 9h-13h"),IF(($W37="VAC1"),IF(ISERROR(SEARCH("*9h*",$X37)),"","CS 9h-13h"),""))&amp;IF($M37="HM",$E37,IF($M37="PH",$F37,IF($M37="RL",$G37,IF($M37="RO",$H37,IF($M37="TK",$I37,IF($M37="AS",$J37,""))))))</f>
        <v/>
      </c>
      <c r="O37" s="85"/>
      <c r="P37" s="86"/>
      <c r="Q37" s="87" t="str">
        <f t="shared" ref="Q37" si="88">IF(($U37="VAC2"),IF(ISERROR(SEARCH("*9h*",$V37)),"","CS 9h-13h"),IF(($W37="VAC2"),IF(ISERROR(SEARCH("*9h*",$X37)),"","CS 9h-13h"),""))&amp;IF($M37="HM",$E37,IF($M37="PH",$F37,IF($M37="RL",$G37,IF($M37="RO",$H37,IF($M37="TK",$I37,IF($M37="AS",$J37,""))))))</f>
        <v/>
      </c>
      <c r="R37" s="88"/>
      <c r="S37" s="244" t="str">
        <f>A37</f>
        <v>M</v>
      </c>
      <c r="T37" s="246">
        <f>B37</f>
        <v>42753</v>
      </c>
      <c r="U37" s="240"/>
      <c r="V37" s="248"/>
      <c r="W37" s="240"/>
      <c r="X37" s="248"/>
      <c r="Y37" s="238" t="str">
        <f>A37</f>
        <v>M</v>
      </c>
      <c r="Z37" s="255">
        <f>B37</f>
        <v>42753</v>
      </c>
      <c r="AA37" s="250"/>
      <c r="AB37" s="106"/>
      <c r="AC37" s="135"/>
      <c r="AD37" s="124"/>
      <c r="AE37" s="248"/>
      <c r="AF37" s="103"/>
      <c r="AG37" s="111" t="str">
        <f>IF($D37="MAROUANI",IF($A37="S","Sam",IF(OR($A37="L",$A37="M",$A37="J",$A37="V"),"Sem","")),"")</f>
        <v/>
      </c>
      <c r="AH37" s="108" t="str">
        <f>IF($D37="HALIMI",IF($A37="S","Sam",IF(OR($A37="L",$A37="M",$A37="J",$A37="V"),"Sem","")),"")</f>
        <v/>
      </c>
      <c r="AI37" s="108" t="str">
        <f>IF($D37="LEPRIYA",IF($A37="S","Sam",IF(OR($A37="L",$A37="M",$A37="J",$A37="V"),"Sem","")),"")</f>
        <v/>
      </c>
      <c r="AJ37" s="108" t="str">
        <f>IF($D37="OURCHANE",IF($A37="S","Sam",IF(OR($A37="L",$A37="M",$A37="J",$A37="V"),"Sem","")),"")</f>
        <v/>
      </c>
      <c r="AK37" s="108" t="str">
        <f>IF($D37="KANA",IF($A37="S","Sam",IF(OR($A37="L",$A37="M",$A37="J",$A37="V"),"Sem","")),"")</f>
        <v/>
      </c>
      <c r="AL37" s="108" t="str">
        <f>IF($D37="BERNARD",IF($A37="S","Sam",IF(OR($A37="L",$A37="M",$A37="J",$A37="V"),"Sem","")),"")</f>
        <v/>
      </c>
    </row>
    <row r="38" spans="1:38" ht="13.5" thickBot="1" x14ac:dyDescent="0.25">
      <c r="A38" s="266"/>
      <c r="B38" s="268"/>
      <c r="C38" s="83" t="str">
        <f>IF($D38="","","CCB :")</f>
        <v/>
      </c>
      <c r="D38" s="84" t="str">
        <f t="shared" ref="D38" si="89">IF($AA37="","",$AA37)</f>
        <v/>
      </c>
      <c r="E38" s="102" t="str">
        <f t="shared" si="84"/>
        <v/>
      </c>
      <c r="F38" s="102" t="str">
        <f t="shared" si="84"/>
        <v/>
      </c>
      <c r="G38" s="102" t="str">
        <f t="shared" si="84"/>
        <v/>
      </c>
      <c r="H38" s="102" t="str">
        <f t="shared" si="84"/>
        <v/>
      </c>
      <c r="I38" s="102" t="str">
        <f t="shared" si="84"/>
        <v/>
      </c>
      <c r="J38" s="102" t="str">
        <f t="shared" si="84"/>
        <v/>
      </c>
      <c r="K38" s="94"/>
      <c r="L38" s="89"/>
      <c r="M38" s="90"/>
      <c r="N38" s="91" t="str">
        <f t="shared" ref="N38" si="90">IF(($U37="VAC1"),IF(ISERROR(SEARCH("*9h-18*",$V37)),IF($V37="9h-13h","","CS "&amp;$V37),IF(ISERROR(SEARCH("*Ort*",$V37)),"CS 14h-18h","CS Ortho 14h-18h")),IF(($W37="VAC1"),IF(ISERROR(SEARCH("*9h-18*",$X37)),IF($X37="9h-13h","","CS "&amp;$X37),IF(ISERROR(SEARCH("*Ort*",$X37)),"CS 14h-18h","CS Ortho 14h-18h")),""))&amp;IF($M38="HM",$E38,IF($M38="PH",$F38,IF($M38="RL",$G38,IF($M38="RO",$H38,IF($M38="TK",$I38,IF($M38="AS",$J38,""))))))</f>
        <v/>
      </c>
      <c r="O38" s="89"/>
      <c r="P38" s="90"/>
      <c r="Q38" s="91" t="str">
        <f t="shared" ref="Q38" si="91">IF(($U37="VAC2"),IF(ISERROR(SEARCH("*9h-18*",$V37)),IF($V37="9h-13h","","CS "&amp;$V37),IF(ISERROR(SEARCH("*Ort*",$V37)),"CS 14h-18h","CS Ortho 14h-18h")),IF(($W37="VAC2"),IF(ISERROR(SEARCH("*9h-18*",$X37)),IF($X37="9h-13h","","CS "&amp;$X37),IF(ISERROR(SEARCH("*Ort*",$X37)),"CS 14h-18h","CS Ortho 14h-18h")),""))&amp;IF($M38="HM",$E38,IF($M38="PH",$F38,IF($M38="RL",$G38,IF($M38="RO",$H38,IF($M38="TK",$I38,IF($M38="AS",$J38,""))))))</f>
        <v/>
      </c>
      <c r="R38" s="92"/>
      <c r="S38" s="245"/>
      <c r="T38" s="247"/>
      <c r="U38" s="241"/>
      <c r="V38" s="249"/>
      <c r="W38" s="241"/>
      <c r="X38" s="249"/>
      <c r="Y38" s="239"/>
      <c r="Z38" s="256"/>
      <c r="AA38" s="251"/>
      <c r="AB38" s="107"/>
      <c r="AC38" s="136"/>
      <c r="AD38" s="125"/>
      <c r="AE38" s="249"/>
      <c r="AF38" s="104"/>
      <c r="AG38" s="112" t="str">
        <f>IF($AA37="MAROUANI",IF(OR($A37="S",$A37="D"),"WE CCB","Sem CCB"),"")</f>
        <v/>
      </c>
      <c r="AH38" s="109" t="str">
        <f>IF($AA37="HALIMI",IF(OR($A37="S",$A37="D"),"WE CCB","Sem CCB"),"")</f>
        <v/>
      </c>
      <c r="AI38" s="109" t="str">
        <f>IF($AA37="LEPRIYA",IF(OR($A37="S",$A37="D"),"WE CCB","Sem CCB"),"")</f>
        <v/>
      </c>
      <c r="AJ38" s="109" t="str">
        <f>IF($AA37="OURCHANE",IF(OR($A37="S",$A37="D"),"WE CCB","Sem CCB"),"")</f>
        <v/>
      </c>
      <c r="AK38" s="109" t="str">
        <f>IF($AA37="KANA",IF(OR($A37="S",$A37="D"),"WE CCB","Sem CCB"),"")</f>
        <v/>
      </c>
      <c r="AL38" s="109" t="str">
        <f>IF($AA37="BERNARD",IF(OR($A37="S",$A37="D"),"WE CCB","Sem CCB"),"")</f>
        <v/>
      </c>
    </row>
    <row r="39" spans="1:38" x14ac:dyDescent="0.2">
      <c r="A39" s="265" t="str">
        <f>IF((B39=""),"",CHOOSE(WEEKDAY(B39,2),"L","M","M","J","V","S","D"))</f>
        <v>J</v>
      </c>
      <c r="B39" s="267">
        <f>IF(($B37=""),"",IF((MONTH(B37)=MONTH(($B37+1))),($B37+1),""))</f>
        <v>42754</v>
      </c>
      <c r="C39" s="81" t="str">
        <f>IF(D39="","","Dom :")</f>
        <v/>
      </c>
      <c r="D39" s="82"/>
      <c r="E39" s="101" t="str">
        <f t="shared" si="0"/>
        <v/>
      </c>
      <c r="F39" s="101" t="str">
        <f t="shared" si="0"/>
        <v/>
      </c>
      <c r="G39" s="101" t="str">
        <f t="shared" si="0"/>
        <v/>
      </c>
      <c r="H39" s="101" t="str">
        <f t="shared" si="0"/>
        <v/>
      </c>
      <c r="I39" s="101" t="str">
        <f t="shared" si="0"/>
        <v/>
      </c>
      <c r="J39" s="101" t="str">
        <f t="shared" si="0"/>
        <v/>
      </c>
      <c r="K39" s="93"/>
      <c r="L39" s="85"/>
      <c r="M39" s="86"/>
      <c r="N39" s="87" t="str">
        <f t="shared" ref="N39" si="92">IF(($U39="VAC1"),IF(ISERROR(SEARCH("*9h*",$V39)),"","CS 9h-13h"),IF(($W39="VAC1"),IF(ISERROR(SEARCH("*9h*",$X39)),"","CS 9h-13h"),""))&amp;IF($M39="HM",$E39,IF($M39="PH",$F39,IF($M39="RL",$G39,IF($M39="RO",$H39,IF($M39="TK",$I39,IF($M39="AS",$J39,""))))))</f>
        <v/>
      </c>
      <c r="O39" s="85"/>
      <c r="P39" s="86"/>
      <c r="Q39" s="87" t="str">
        <f t="shared" ref="Q39" si="93">IF(($U39="VAC2"),IF(ISERROR(SEARCH("*9h*",$V39)),"","CS 9h-13h"),IF(($W39="VAC2"),IF(ISERROR(SEARCH("*9h*",$X39)),"","CS 9h-13h"),""))&amp;IF($M39="HM",$E39,IF($M39="PH",$F39,IF($M39="RL",$G39,IF($M39="RO",$H39,IF($M39="TK",$I39,IF($M39="AS",$J39,""))))))</f>
        <v/>
      </c>
      <c r="R39" s="88"/>
      <c r="S39" s="244" t="str">
        <f>A39</f>
        <v>J</v>
      </c>
      <c r="T39" s="246">
        <f>B39</f>
        <v>42754</v>
      </c>
      <c r="U39" s="240"/>
      <c r="V39" s="248"/>
      <c r="W39" s="240"/>
      <c r="X39" s="248"/>
      <c r="Y39" s="238" t="str">
        <f>A39</f>
        <v>J</v>
      </c>
      <c r="Z39" s="255">
        <f>B39</f>
        <v>42754</v>
      </c>
      <c r="AA39" s="250"/>
      <c r="AB39" s="106"/>
      <c r="AC39" s="135"/>
      <c r="AD39" s="124"/>
      <c r="AE39" s="248"/>
      <c r="AF39" s="103"/>
      <c r="AG39" s="111" t="str">
        <f>IF($D39="MAROUANI",IF($A39="S","Sam",IF(OR($A39="L",$A39="M",$A39="J",$A39="V"),"Sem","")),"")</f>
        <v/>
      </c>
      <c r="AH39" s="108" t="str">
        <f>IF($D39="HALIMI",IF($A39="S","Sam",IF(OR($A39="L",$A39="M",$A39="J",$A39="V"),"Sem","")),"")</f>
        <v/>
      </c>
      <c r="AI39" s="108" t="str">
        <f>IF($D39="LEPRIYA",IF($A39="S","Sam",IF(OR($A39="L",$A39="M",$A39="J",$A39="V"),"Sem","")),"")</f>
        <v/>
      </c>
      <c r="AJ39" s="108" t="str">
        <f>IF($D39="OURCHANE",IF($A39="S","Sam",IF(OR($A39="L",$A39="M",$A39="J",$A39="V"),"Sem","")),"")</f>
        <v/>
      </c>
      <c r="AK39" s="108" t="str">
        <f>IF($D39="KANA",IF($A39="S","Sam",IF(OR($A39="L",$A39="M",$A39="J",$A39="V"),"Sem","")),"")</f>
        <v/>
      </c>
      <c r="AL39" s="108" t="str">
        <f>IF($D39="BERNARD",IF($A39="S","Sam",IF(OR($A39="L",$A39="M",$A39="J",$A39="V"),"Sem","")),"")</f>
        <v/>
      </c>
    </row>
    <row r="40" spans="1:38" ht="13.5" thickBot="1" x14ac:dyDescent="0.25">
      <c r="A40" s="266"/>
      <c r="B40" s="268"/>
      <c r="C40" s="83" t="str">
        <f>IF($D40="","","CCB :")</f>
        <v/>
      </c>
      <c r="D40" s="84" t="str">
        <f t="shared" ref="D40" si="94">IF($AA39="","",$AA39)</f>
        <v/>
      </c>
      <c r="E40" s="102" t="str">
        <f t="shared" si="84"/>
        <v/>
      </c>
      <c r="F40" s="102" t="str">
        <f t="shared" si="84"/>
        <v/>
      </c>
      <c r="G40" s="102" t="str">
        <f t="shared" si="84"/>
        <v/>
      </c>
      <c r="H40" s="102" t="str">
        <f t="shared" si="84"/>
        <v/>
      </c>
      <c r="I40" s="102" t="str">
        <f t="shared" si="84"/>
        <v/>
      </c>
      <c r="J40" s="102" t="str">
        <f t="shared" si="84"/>
        <v/>
      </c>
      <c r="K40" s="94"/>
      <c r="L40" s="89"/>
      <c r="M40" s="90"/>
      <c r="N40" s="91" t="str">
        <f t="shared" ref="N40" si="95">IF(($U39="VAC1"),IF(ISERROR(SEARCH("*9h-18*",$V39)),IF($V39="9h-13h","","CS "&amp;$V39),IF(ISERROR(SEARCH("*Ort*",$V39)),"CS 14h-18h","CS Ortho 14h-18h")),IF(($W39="VAC1"),IF(ISERROR(SEARCH("*9h-18*",$X39)),IF($X39="9h-13h","","CS "&amp;$X39),IF(ISERROR(SEARCH("*Ort*",$X39)),"CS 14h-18h","CS Ortho 14h-18h")),""))&amp;IF($M40="HM",$E40,IF($M40="PH",$F40,IF($M40="RL",$G40,IF($M40="RO",$H40,IF($M40="TK",$I40,IF($M40="AS",$J40,""))))))</f>
        <v/>
      </c>
      <c r="O40" s="89"/>
      <c r="P40" s="90"/>
      <c r="Q40" s="91" t="str">
        <f t="shared" ref="Q40" si="96">IF(($U39="VAC2"),IF(ISERROR(SEARCH("*9h-18*",$V39)),IF($V39="9h-13h","","CS "&amp;$V39),IF(ISERROR(SEARCH("*Ort*",$V39)),"CS 14h-18h","CS Ortho 14h-18h")),IF(($W39="VAC2"),IF(ISERROR(SEARCH("*9h-18*",$X39)),IF($X39="9h-13h","","CS "&amp;$X39),IF(ISERROR(SEARCH("*Ort*",$X39)),"CS 14h-18h","CS Ortho 14h-18h")),""))&amp;IF($M40="HM",$E40,IF($M40="PH",$F40,IF($M40="RL",$G40,IF($M40="RO",$H40,IF($M40="TK",$I40,IF($M40="AS",$J40,""))))))</f>
        <v/>
      </c>
      <c r="R40" s="92"/>
      <c r="S40" s="245"/>
      <c r="T40" s="247"/>
      <c r="U40" s="241"/>
      <c r="V40" s="249"/>
      <c r="W40" s="241"/>
      <c r="X40" s="249"/>
      <c r="Y40" s="239"/>
      <c r="Z40" s="256"/>
      <c r="AA40" s="251"/>
      <c r="AB40" s="107"/>
      <c r="AC40" s="136"/>
      <c r="AD40" s="125"/>
      <c r="AE40" s="249"/>
      <c r="AF40" s="104"/>
      <c r="AG40" s="112" t="str">
        <f>IF($AA39="MAROUANI",IF(OR($A39="S",$A39="D"),"WE CCB","Sem CCB"),"")</f>
        <v/>
      </c>
      <c r="AH40" s="109" t="str">
        <f>IF($AA39="HALIMI",IF(OR($A39="S",$A39="D"),"WE CCB","Sem CCB"),"")</f>
        <v/>
      </c>
      <c r="AI40" s="109" t="str">
        <f>IF($AA39="LEPRIYA",IF(OR($A39="S",$A39="D"),"WE CCB","Sem CCB"),"")</f>
        <v/>
      </c>
      <c r="AJ40" s="109" t="str">
        <f>IF($AA39="OURCHANE",IF(OR($A39="S",$A39="D"),"WE CCB","Sem CCB"),"")</f>
        <v/>
      </c>
      <c r="AK40" s="109" t="str">
        <f>IF($AA39="KANA",IF(OR($A39="S",$A39="D"),"WE CCB","Sem CCB"),"")</f>
        <v/>
      </c>
      <c r="AL40" s="109" t="str">
        <f>IF($AA39="BERNARD",IF(OR($A39="S",$A39="D"),"WE CCB","Sem CCB"),"")</f>
        <v/>
      </c>
    </row>
    <row r="41" spans="1:38" x14ac:dyDescent="0.2">
      <c r="A41" s="265" t="str">
        <f>IF((B41=""),"",CHOOSE(WEEKDAY(B41,2),"L","M","M","J","V","S","D"))</f>
        <v>V</v>
      </c>
      <c r="B41" s="267">
        <f>IF(($B39=""),"",IF((MONTH(B39)=MONTH(($B39+1))),($B39+1),""))</f>
        <v>42755</v>
      </c>
      <c r="C41" s="81" t="str">
        <f>IF(D41="","","Dom :")</f>
        <v/>
      </c>
      <c r="D41" s="82"/>
      <c r="E41" s="101" t="str">
        <f t="shared" si="0"/>
        <v/>
      </c>
      <c r="F41" s="101" t="str">
        <f t="shared" si="0"/>
        <v/>
      </c>
      <c r="G41" s="101" t="str">
        <f t="shared" si="0"/>
        <v/>
      </c>
      <c r="H41" s="101" t="str">
        <f t="shared" si="0"/>
        <v/>
      </c>
      <c r="I41" s="101" t="str">
        <f t="shared" si="0"/>
        <v/>
      </c>
      <c r="J41" s="101" t="str">
        <f t="shared" si="0"/>
        <v/>
      </c>
      <c r="K41" s="93"/>
      <c r="L41" s="85"/>
      <c r="M41" s="86"/>
      <c r="N41" s="87" t="str">
        <f t="shared" ref="N41" si="97">IF(($U41="VAC1"),IF(ISERROR(SEARCH("*9h*",$V41)),"","CS 9h-13h"),IF(($W41="VAC1"),IF(ISERROR(SEARCH("*9h*",$X41)),"","CS 9h-13h"),""))&amp;IF($M41="HM",$E41,IF($M41="PH",$F41,IF($M41="RL",$G41,IF($M41="RO",$H41,IF($M41="TK",$I41,IF($M41="AS",$J41,""))))))</f>
        <v/>
      </c>
      <c r="O41" s="85"/>
      <c r="P41" s="86"/>
      <c r="Q41" s="87" t="str">
        <f t="shared" ref="Q41" si="98">IF(($U41="VAC2"),IF(ISERROR(SEARCH("*9h*",$V41)),"","CS 9h-13h"),IF(($W41="VAC2"),IF(ISERROR(SEARCH("*9h*",$X41)),"","CS 9h-13h"),""))&amp;IF($M41="HM",$E41,IF($M41="PH",$F41,IF($M41="RL",$G41,IF($M41="RO",$H41,IF($M41="TK",$I41,IF($M41="AS",$J41,""))))))</f>
        <v/>
      </c>
      <c r="R41" s="88"/>
      <c r="S41" s="244" t="str">
        <f>A41</f>
        <v>V</v>
      </c>
      <c r="T41" s="246">
        <f>B41</f>
        <v>42755</v>
      </c>
      <c r="U41" s="240"/>
      <c r="V41" s="248"/>
      <c r="W41" s="240"/>
      <c r="X41" s="248"/>
      <c r="Y41" s="238" t="str">
        <f>A41</f>
        <v>V</v>
      </c>
      <c r="Z41" s="255">
        <f>B41</f>
        <v>42755</v>
      </c>
      <c r="AA41" s="250"/>
      <c r="AB41" s="124"/>
      <c r="AC41" s="135"/>
      <c r="AD41" s="124"/>
      <c r="AE41" s="248"/>
      <c r="AF41" s="103"/>
      <c r="AG41" s="111" t="str">
        <f>IF($D41="MAROUANI",IF($A41="S","Sam",IF(OR($A41="L",$A41="M",$A41="J",$A41="V"),"Sem","")),"")</f>
        <v/>
      </c>
      <c r="AH41" s="108" t="str">
        <f>IF($D41="HALIMI",IF($A41="S","Sam",IF(OR($A41="L",$A41="M",$A41="J",$A41="V"),"Sem","")),"")</f>
        <v/>
      </c>
      <c r="AI41" s="108" t="str">
        <f>IF($D41="LEPRIYA",IF($A41="S","Sam",IF(OR($A41="L",$A41="M",$A41="J",$A41="V"),"Sem","")),"")</f>
        <v/>
      </c>
      <c r="AJ41" s="108" t="str">
        <f>IF($D41="OURCHANE",IF($A41="S","Sam",IF(OR($A41="L",$A41="M",$A41="J",$A41="V"),"Sem","")),"")</f>
        <v/>
      </c>
      <c r="AK41" s="108" t="str">
        <f>IF($D41="KANA",IF($A41="S","Sam",IF(OR($A41="L",$A41="M",$A41="J",$A41="V"),"Sem","")),"")</f>
        <v/>
      </c>
      <c r="AL41" s="108" t="str">
        <f>IF($D41="BERNARD",IF($A41="S","Sam",IF(OR($A41="L",$A41="M",$A41="J",$A41="V"),"Sem","")),"")</f>
        <v/>
      </c>
    </row>
    <row r="42" spans="1:38" ht="13.5" thickBot="1" x14ac:dyDescent="0.25">
      <c r="A42" s="266"/>
      <c r="B42" s="268"/>
      <c r="C42" s="83" t="str">
        <f>IF($D42="","","CCB :")</f>
        <v/>
      </c>
      <c r="D42" s="84" t="str">
        <f t="shared" ref="D42" si="99">IF($AA41="","",$AA41)</f>
        <v/>
      </c>
      <c r="E42" s="102" t="str">
        <f t="shared" si="84"/>
        <v/>
      </c>
      <c r="F42" s="102" t="str">
        <f t="shared" si="84"/>
        <v/>
      </c>
      <c r="G42" s="102" t="str">
        <f t="shared" si="84"/>
        <v/>
      </c>
      <c r="H42" s="102" t="str">
        <f t="shared" si="84"/>
        <v/>
      </c>
      <c r="I42" s="102" t="str">
        <f t="shared" si="84"/>
        <v/>
      </c>
      <c r="J42" s="102" t="str">
        <f t="shared" si="84"/>
        <v/>
      </c>
      <c r="K42" s="94"/>
      <c r="L42" s="89"/>
      <c r="M42" s="90"/>
      <c r="N42" s="91" t="str">
        <f t="shared" ref="N42" si="100">IF(($U41="VAC1"),IF(ISERROR(SEARCH("*9h-18*",$V41)),IF($V41="9h-13h","","CS "&amp;$V41),IF(ISERROR(SEARCH("*Ort*",$V41)),"CS 14h-18h","CS Ortho 14h-18h")),IF(($W41="VAC1"),IF(ISERROR(SEARCH("*9h-18*",$X41)),IF($X41="9h-13h","","CS "&amp;$X41),IF(ISERROR(SEARCH("*Ort*",$X41)),"CS 14h-18h","CS Ortho 14h-18h")),""))&amp;IF($M42="HM",$E42,IF($M42="PH",$F42,IF($M42="RL",$G42,IF($M42="RO",$H42,IF($M42="TK",$I42,IF($M42="AS",$J42,""))))))</f>
        <v/>
      </c>
      <c r="O42" s="89"/>
      <c r="P42" s="90"/>
      <c r="Q42" s="91" t="str">
        <f t="shared" ref="Q42" si="101">IF(($U41="VAC2"),IF(ISERROR(SEARCH("*9h-18*",$V41)),IF($V41="9h-13h","","CS "&amp;$V41),IF(ISERROR(SEARCH("*Ort*",$V41)),"CS 14h-18h","CS Ortho 14h-18h")),IF(($W41="VAC2"),IF(ISERROR(SEARCH("*9h-18*",$X41)),IF($X41="9h-13h","","CS "&amp;$X41),IF(ISERROR(SEARCH("*Ort*",$X41)),"CS 14h-18h","CS Ortho 14h-18h")),""))&amp;IF($M42="HM",$E42,IF($M42="PH",$F42,IF($M42="RL",$G42,IF($M42="RO",$H42,IF($M42="TK",$I42,IF($M42="AS",$J42,""))))))</f>
        <v/>
      </c>
      <c r="R42" s="92"/>
      <c r="S42" s="245"/>
      <c r="T42" s="247"/>
      <c r="U42" s="241"/>
      <c r="V42" s="249"/>
      <c r="W42" s="241"/>
      <c r="X42" s="249"/>
      <c r="Y42" s="239"/>
      <c r="Z42" s="256"/>
      <c r="AA42" s="251"/>
      <c r="AB42" s="125"/>
      <c r="AC42" s="136"/>
      <c r="AD42" s="125"/>
      <c r="AE42" s="249"/>
      <c r="AF42" s="104"/>
      <c r="AG42" s="112" t="str">
        <f>IF($AA41="MAROUANI",IF(OR($A41="S",$A41="D"),"WE CCB","Sem CCB"),"")</f>
        <v/>
      </c>
      <c r="AH42" s="109" t="str">
        <f>IF($AA41="HALIMI",IF(OR($A41="S",$A41="D"),"WE CCB","Sem CCB"),"")</f>
        <v/>
      </c>
      <c r="AI42" s="109" t="str">
        <f>IF($AA41="LEPRIYA",IF(OR($A41="S",$A41="D"),"WE CCB","Sem CCB"),"")</f>
        <v/>
      </c>
      <c r="AJ42" s="109" t="str">
        <f>IF($AA41="OURCHANE",IF(OR($A41="S",$A41="D"),"WE CCB","Sem CCB"),"")</f>
        <v/>
      </c>
      <c r="AK42" s="109" t="str">
        <f>IF($AA41="KANA",IF(OR($A41="S",$A41="D"),"WE CCB","Sem CCB"),"")</f>
        <v/>
      </c>
      <c r="AL42" s="109" t="str">
        <f>IF($AA41="BERNARD",IF(OR($A41="S",$A41="D"),"WE CCB","Sem CCB"),"")</f>
        <v/>
      </c>
    </row>
    <row r="43" spans="1:38" x14ac:dyDescent="0.2">
      <c r="A43" s="265" t="str">
        <f>IF((B43=""),"",CHOOSE(WEEKDAY(B43,2),"L","M","M","J","V","S","D"))</f>
        <v>S</v>
      </c>
      <c r="B43" s="267">
        <f>IF(($B41=""),"",IF((MONTH(B41)=MONTH(($B41+1))),($B41+1),""))</f>
        <v>42756</v>
      </c>
      <c r="C43" s="81" t="str">
        <f>IF(D43="","","Dom :")</f>
        <v/>
      </c>
      <c r="D43" s="82"/>
      <c r="E43" s="101" t="str">
        <f t="shared" si="0"/>
        <v/>
      </c>
      <c r="F43" s="101" t="str">
        <f t="shared" si="0"/>
        <v/>
      </c>
      <c r="G43" s="101" t="str">
        <f t="shared" si="0"/>
        <v/>
      </c>
      <c r="H43" s="101" t="str">
        <f t="shared" si="0"/>
        <v/>
      </c>
      <c r="I43" s="101" t="str">
        <f t="shared" si="0"/>
        <v/>
      </c>
      <c r="J43" s="101" t="str">
        <f t="shared" si="0"/>
        <v/>
      </c>
      <c r="K43" s="93"/>
      <c r="L43" s="85"/>
      <c r="M43" s="86"/>
      <c r="N43" s="87" t="str">
        <f t="shared" ref="N43" si="102">IF(($U43="VAC1"),IF(ISERROR(SEARCH("*9h*",$V43)),"","CS 9h-13h"),IF(($W43="VAC1"),IF(ISERROR(SEARCH("*9h*",$X43)),"","CS 9h-13h"),""))&amp;IF($M43="HM",$E43,IF($M43="PH",$F43,IF($M43="RL",$G43,IF($M43="RO",$H43,IF($M43="TK",$I43,IF($M43="AS",$J43,""))))))</f>
        <v/>
      </c>
      <c r="O43" s="85"/>
      <c r="P43" s="86"/>
      <c r="Q43" s="87" t="str">
        <f t="shared" ref="Q43" si="103">IF(($U43="VAC2"),IF(ISERROR(SEARCH("*9h*",$V43)),"","CS 9h-13h"),IF(($W43="VAC2"),IF(ISERROR(SEARCH("*9h*",$X43)),"","CS 9h-13h"),""))&amp;IF($M43="HM",$E43,IF($M43="PH",$F43,IF($M43="RL",$G43,IF($M43="RO",$H43,IF($M43="TK",$I43,IF($M43="AS",$J43,""))))))</f>
        <v/>
      </c>
      <c r="R43" s="88"/>
      <c r="S43" s="244" t="str">
        <f>A43</f>
        <v>S</v>
      </c>
      <c r="T43" s="246">
        <f>B43</f>
        <v>42756</v>
      </c>
      <c r="U43" s="240"/>
      <c r="V43" s="248"/>
      <c r="W43" s="240"/>
      <c r="X43" s="248"/>
      <c r="Y43" s="238" t="str">
        <f>A43</f>
        <v>S</v>
      </c>
      <c r="Z43" s="255">
        <f>B43</f>
        <v>42756</v>
      </c>
      <c r="AA43" s="250"/>
      <c r="AB43" s="124"/>
      <c r="AC43" s="135"/>
      <c r="AD43" s="124"/>
      <c r="AE43" s="248"/>
      <c r="AF43" s="103"/>
      <c r="AG43" s="111" t="str">
        <f>IF($D43="MAROUANI",IF($A43="S","Sam",IF(OR($A43="L",$A43="M",$A43="J",$A43="V"),"Sem","")),"")</f>
        <v/>
      </c>
      <c r="AH43" s="108" t="str">
        <f>IF($D43="HALIMI",IF($A43="S","Sam",IF(OR($A43="L",$A43="M",$A43="J",$A43="V"),"Sem","")),"")</f>
        <v/>
      </c>
      <c r="AI43" s="108" t="str">
        <f>IF($D43="LEPRIYA",IF($A43="S","Sam",IF(OR($A43="L",$A43="M",$A43="J",$A43="V"),"Sem","")),"")</f>
        <v/>
      </c>
      <c r="AJ43" s="108" t="str">
        <f>IF($D43="OURCHANE",IF($A43="S","Sam",IF(OR($A43="L",$A43="M",$A43="J",$A43="V"),"Sem","")),"")</f>
        <v/>
      </c>
      <c r="AK43" s="108" t="str">
        <f>IF($D43="KANA",IF($A43="S","Sam",IF(OR($A43="L",$A43="M",$A43="J",$A43="V"),"Sem","")),"")</f>
        <v/>
      </c>
      <c r="AL43" s="108" t="str">
        <f>IF($D43="BERNARD",IF($A43="S","Sam",IF(OR($A43="L",$A43="M",$A43="J",$A43="V"),"Sem","")),"")</f>
        <v/>
      </c>
    </row>
    <row r="44" spans="1:38" ht="13.5" thickBot="1" x14ac:dyDescent="0.25">
      <c r="A44" s="266"/>
      <c r="B44" s="268"/>
      <c r="C44" s="83" t="str">
        <f>IF($D44="","","CCB :")</f>
        <v/>
      </c>
      <c r="D44" s="84" t="str">
        <f t="shared" ref="D44" si="104">IF($AA43="","",$AA43)</f>
        <v/>
      </c>
      <c r="E44" s="102" t="str">
        <f t="shared" si="84"/>
        <v/>
      </c>
      <c r="F44" s="102" t="str">
        <f t="shared" si="84"/>
        <v/>
      </c>
      <c r="G44" s="102" t="str">
        <f t="shared" si="84"/>
        <v/>
      </c>
      <c r="H44" s="102" t="str">
        <f t="shared" si="84"/>
        <v/>
      </c>
      <c r="I44" s="102" t="str">
        <f t="shared" si="84"/>
        <v/>
      </c>
      <c r="J44" s="102" t="str">
        <f t="shared" si="84"/>
        <v/>
      </c>
      <c r="K44" s="94"/>
      <c r="L44" s="89"/>
      <c r="M44" s="90"/>
      <c r="N44" s="91" t="str">
        <f t="shared" ref="N44" si="105">IF(($U43="VAC1"),IF(ISERROR(SEARCH("*9h-18*",$V43)),IF($V43="9h-13h","","CS "&amp;$V43),IF(ISERROR(SEARCH("*Ort*",$V43)),"CS 14h-18h","CS Ortho 14h-18h")),IF(($W43="VAC1"),IF(ISERROR(SEARCH("*9h-18*",$X43)),IF($X43="9h-13h","","CS "&amp;$X43),IF(ISERROR(SEARCH("*Ort*",$X43)),"CS 14h-18h","CS Ortho 14h-18h")),""))&amp;IF($M44="HM",$E44,IF($M44="PH",$F44,IF($M44="RL",$G44,IF($M44="RO",$H44,IF($M44="TK",$I44,IF($M44="AS",$J44,""))))))</f>
        <v/>
      </c>
      <c r="O44" s="89"/>
      <c r="P44" s="90"/>
      <c r="Q44" s="91" t="str">
        <f t="shared" ref="Q44" si="106">IF(($U43="VAC2"),IF(ISERROR(SEARCH("*9h-18*",$V43)),IF($V43="9h-13h","","CS "&amp;$V43),IF(ISERROR(SEARCH("*Ort*",$V43)),"CS 14h-18h","CS Ortho 14h-18h")),IF(($W43="VAC2"),IF(ISERROR(SEARCH("*9h-18*",$X43)),IF($X43="9h-13h","","CS "&amp;$X43),IF(ISERROR(SEARCH("*Ort*",$X43)),"CS 14h-18h","CS Ortho 14h-18h")),""))&amp;IF($M44="HM",$E44,IF($M44="PH",$F44,IF($M44="RL",$G44,IF($M44="RO",$H44,IF($M44="TK",$I44,IF($M44="AS",$J44,""))))))</f>
        <v/>
      </c>
      <c r="R44" s="92"/>
      <c r="S44" s="245"/>
      <c r="T44" s="247"/>
      <c r="U44" s="241"/>
      <c r="V44" s="249"/>
      <c r="W44" s="241"/>
      <c r="X44" s="249"/>
      <c r="Y44" s="239"/>
      <c r="Z44" s="256"/>
      <c r="AA44" s="251"/>
      <c r="AB44" s="125"/>
      <c r="AC44" s="136"/>
      <c r="AD44" s="125"/>
      <c r="AE44" s="249"/>
      <c r="AF44" s="104"/>
      <c r="AG44" s="112" t="str">
        <f>IF($AA43="MAROUANI",IF(OR($A43="S",$A43="D"),"WE CCB","Sem CCB"),"")</f>
        <v/>
      </c>
      <c r="AH44" s="109" t="str">
        <f>IF($AA43="HALIMI",IF(OR($A43="S",$A43="D"),"WE CCB","Sem CCB"),"")</f>
        <v/>
      </c>
      <c r="AI44" s="109" t="str">
        <f>IF($AA43="LEPRIYA",IF(OR($A43="S",$A43="D"),"WE CCB","Sem CCB"),"")</f>
        <v/>
      </c>
      <c r="AJ44" s="109" t="str">
        <f>IF($AA43="OURCHANE",IF(OR($A43="S",$A43="D"),"WE CCB","Sem CCB"),"")</f>
        <v/>
      </c>
      <c r="AK44" s="109" t="str">
        <f>IF($AA43="KANA",IF(OR($A43="S",$A43="D"),"WE CCB","Sem CCB"),"")</f>
        <v/>
      </c>
      <c r="AL44" s="109" t="str">
        <f>IF($AA43="BERNARD",IF(OR($A43="S",$A43="D"),"WE CCB","Sem CCB"),"")</f>
        <v/>
      </c>
    </row>
    <row r="45" spans="1:38" x14ac:dyDescent="0.2">
      <c r="A45" s="265" t="str">
        <f>IF((B45=""),"",CHOOSE(WEEKDAY(B45,2),"L","M","M","J","V","S","D"))</f>
        <v>D</v>
      </c>
      <c r="B45" s="267">
        <f>IF(($B43=""),"",IF((MONTH(B43)=MONTH(($B43+1))),($B43+1),""))</f>
        <v>42757</v>
      </c>
      <c r="C45" s="81" t="str">
        <f>IF(D45="","","Dom :")</f>
        <v/>
      </c>
      <c r="D45" s="82"/>
      <c r="E45" s="101" t="str">
        <f t="shared" si="0"/>
        <v/>
      </c>
      <c r="F45" s="101" t="str">
        <f t="shared" si="0"/>
        <v/>
      </c>
      <c r="G45" s="101" t="str">
        <f t="shared" si="0"/>
        <v/>
      </c>
      <c r="H45" s="101" t="str">
        <f t="shared" si="0"/>
        <v/>
      </c>
      <c r="I45" s="101" t="str">
        <f t="shared" si="0"/>
        <v/>
      </c>
      <c r="J45" s="101" t="str">
        <f t="shared" si="0"/>
        <v/>
      </c>
      <c r="K45" s="93"/>
      <c r="L45" s="85"/>
      <c r="M45" s="86"/>
      <c r="N45" s="87" t="str">
        <f t="shared" ref="N45" si="107">IF(($U45="VAC1"),IF(ISERROR(SEARCH("*9h*",$V45)),"","CS 9h-13h"),IF(($W45="VAC1"),IF(ISERROR(SEARCH("*9h*",$X45)),"","CS 9h-13h"),""))&amp;IF($M45="HM",$E45,IF($M45="PH",$F45,IF($M45="RL",$G45,IF($M45="RO",$H45,IF($M45="TK",$I45,IF($M45="AS",$J45,""))))))</f>
        <v/>
      </c>
      <c r="O45" s="85"/>
      <c r="P45" s="86"/>
      <c r="Q45" s="87" t="str">
        <f t="shared" ref="Q45" si="108">IF(($U45="VAC2"),IF(ISERROR(SEARCH("*9h*",$V45)),"","CS 9h-13h"),IF(($W45="VAC2"),IF(ISERROR(SEARCH("*9h*",$X45)),"","CS 9h-13h"),""))&amp;IF($M45="HM",$E45,IF($M45="PH",$F45,IF($M45="RL",$G45,IF($M45="RO",$H45,IF($M45="TK",$I45,IF($M45="AS",$J45,""))))))</f>
        <v/>
      </c>
      <c r="R45" s="88"/>
      <c r="S45" s="244" t="str">
        <f>A45</f>
        <v>D</v>
      </c>
      <c r="T45" s="246">
        <f>B45</f>
        <v>42757</v>
      </c>
      <c r="U45" s="240"/>
      <c r="V45" s="248"/>
      <c r="W45" s="240"/>
      <c r="X45" s="248"/>
      <c r="Y45" s="238" t="str">
        <f>A45</f>
        <v>D</v>
      </c>
      <c r="Z45" s="255">
        <f>B45</f>
        <v>42757</v>
      </c>
      <c r="AA45" s="250"/>
      <c r="AB45" s="124"/>
      <c r="AC45" s="135"/>
      <c r="AD45" s="124"/>
      <c r="AE45" s="248"/>
      <c r="AF45" s="103"/>
      <c r="AG45" s="111" t="str">
        <f>IF($D45="MAROUANI",IF($A45="S","Sam",IF(OR($A45="L",$A45="M",$A45="J",$A45="V"),"Sem","")),"")</f>
        <v/>
      </c>
      <c r="AH45" s="108" t="str">
        <f>IF($D45="HALIMI",IF($A45="S","Sam",IF(OR($A45="L",$A45="M",$A45="J",$A45="V"),"Sem","")),"")</f>
        <v/>
      </c>
      <c r="AI45" s="108" t="str">
        <f>IF($D45="LEPRIYA",IF($A45="S","Sam",IF(OR($A45="L",$A45="M",$A45="J",$A45="V"),"Sem","")),"")</f>
        <v/>
      </c>
      <c r="AJ45" s="108" t="str">
        <f>IF($D45="OURCHANE",IF($A45="S","Sam",IF(OR($A45="L",$A45="M",$A45="J",$A45="V"),"Sem","")),"")</f>
        <v/>
      </c>
      <c r="AK45" s="108" t="str">
        <f>IF($D45="KANA",IF($A45="S","Sam",IF(OR($A45="L",$A45="M",$A45="J",$A45="V"),"Sem","")),"")</f>
        <v/>
      </c>
      <c r="AL45" s="108" t="str">
        <f>IF($D45="BERNARD",IF($A45="S","Sam",IF(OR($A45="L",$A45="M",$A45="J",$A45="V"),"Sem","")),"")</f>
        <v/>
      </c>
    </row>
    <row r="46" spans="1:38" ht="13.5" thickBot="1" x14ac:dyDescent="0.25">
      <c r="A46" s="266"/>
      <c r="B46" s="268"/>
      <c r="C46" s="83" t="str">
        <f>IF($D46="","","CCB :")</f>
        <v/>
      </c>
      <c r="D46" s="84" t="str">
        <f t="shared" ref="D46" si="109">IF($AA45="","",$AA45)</f>
        <v/>
      </c>
      <c r="E46" s="102" t="str">
        <f t="shared" si="84"/>
        <v/>
      </c>
      <c r="F46" s="102" t="str">
        <f t="shared" si="84"/>
        <v/>
      </c>
      <c r="G46" s="102" t="str">
        <f t="shared" si="84"/>
        <v/>
      </c>
      <c r="H46" s="102" t="str">
        <f t="shared" si="84"/>
        <v/>
      </c>
      <c r="I46" s="102" t="str">
        <f t="shared" si="84"/>
        <v/>
      </c>
      <c r="J46" s="102" t="str">
        <f t="shared" si="84"/>
        <v/>
      </c>
      <c r="K46" s="94"/>
      <c r="L46" s="89"/>
      <c r="M46" s="90"/>
      <c r="N46" s="91" t="str">
        <f t="shared" ref="N46" si="110">IF(($U45="VAC1"),IF(ISERROR(SEARCH("*9h-18*",$V45)),IF($V45="9h-13h","","CS "&amp;$V45),IF(ISERROR(SEARCH("*Ort*",$V45)),"CS 14h-18h","CS Ortho 14h-18h")),IF(($W45="VAC1"),IF(ISERROR(SEARCH("*9h-18*",$X45)),IF($X45="9h-13h","","CS "&amp;$X45),IF(ISERROR(SEARCH("*Ort*",$X45)),"CS 14h-18h","CS Ortho 14h-18h")),""))&amp;IF($M46="HM",$E46,IF($M46="PH",$F46,IF($M46="RL",$G46,IF($M46="RO",$H46,IF($M46="TK",$I46,IF($M46="AS",$J46,""))))))</f>
        <v/>
      </c>
      <c r="O46" s="89"/>
      <c r="P46" s="90"/>
      <c r="Q46" s="91" t="str">
        <f t="shared" ref="Q46" si="111">IF(($U45="VAC2"),IF(ISERROR(SEARCH("*9h-18*",$V45)),IF($V45="9h-13h","","CS "&amp;$V45),IF(ISERROR(SEARCH("*Ort*",$V45)),"CS 14h-18h","CS Ortho 14h-18h")),IF(($W45="VAC2"),IF(ISERROR(SEARCH("*9h-18*",$X45)),IF($X45="9h-13h","","CS "&amp;$X45),IF(ISERROR(SEARCH("*Ort*",$X45)),"CS 14h-18h","CS Ortho 14h-18h")),""))&amp;IF($M46="HM",$E46,IF($M46="PH",$F46,IF($M46="RL",$G46,IF($M46="RO",$H46,IF($M46="TK",$I46,IF($M46="AS",$J46,""))))))</f>
        <v/>
      </c>
      <c r="R46" s="92"/>
      <c r="S46" s="245"/>
      <c r="T46" s="247"/>
      <c r="U46" s="241"/>
      <c r="V46" s="249"/>
      <c r="W46" s="241"/>
      <c r="X46" s="249"/>
      <c r="Y46" s="239"/>
      <c r="Z46" s="256"/>
      <c r="AA46" s="251"/>
      <c r="AB46" s="125"/>
      <c r="AC46" s="136"/>
      <c r="AD46" s="125"/>
      <c r="AE46" s="249"/>
      <c r="AF46" s="104"/>
      <c r="AG46" s="112" t="str">
        <f>IF($AA45="MAROUANI",IF(OR($A45="S",$A45="D"),"WE CCB","Sem CCB"),"")</f>
        <v/>
      </c>
      <c r="AH46" s="109" t="str">
        <f>IF($AA45="HALIMI",IF(OR($A45="S",$A45="D"),"WE CCB","Sem CCB"),"")</f>
        <v/>
      </c>
      <c r="AI46" s="109" t="str">
        <f>IF($AA45="LEPRIYA",IF(OR($A45="S",$A45="D"),"WE CCB","Sem CCB"),"")</f>
        <v/>
      </c>
      <c r="AJ46" s="109" t="str">
        <f>IF($AA45="OURCHANE",IF(OR($A45="S",$A45="D"),"WE CCB","Sem CCB"),"")</f>
        <v/>
      </c>
      <c r="AK46" s="109" t="str">
        <f>IF($AA45="KANA",IF(OR($A45="S",$A45="D"),"WE CCB","Sem CCB"),"")</f>
        <v/>
      </c>
      <c r="AL46" s="109" t="str">
        <f>IF($AA45="BERNARD",IF(OR($A45="S",$A45="D"),"WE CCB","Sem CCB"),"")</f>
        <v/>
      </c>
    </row>
    <row r="47" spans="1:38" x14ac:dyDescent="0.2">
      <c r="A47" s="265" t="str">
        <f>IF((B47=""),"",CHOOSE(WEEKDAY(B47,2),"L","M","M","J","V","S","D"))</f>
        <v>L</v>
      </c>
      <c r="B47" s="267">
        <f>IF(($B45=""),"",IF((MONTH(B45)=MONTH(($B45+1))),($B45+1),""))</f>
        <v>42758</v>
      </c>
      <c r="C47" s="81" t="str">
        <f>IF(D47="","","Dom :")</f>
        <v/>
      </c>
      <c r="D47" s="82"/>
      <c r="E47" s="101" t="str">
        <f t="shared" si="0"/>
        <v/>
      </c>
      <c r="F47" s="101" t="str">
        <f t="shared" si="0"/>
        <v/>
      </c>
      <c r="G47" s="101" t="str">
        <f t="shared" si="0"/>
        <v/>
      </c>
      <c r="H47" s="101" t="str">
        <f t="shared" si="0"/>
        <v/>
      </c>
      <c r="I47" s="101" t="str">
        <f t="shared" si="0"/>
        <v/>
      </c>
      <c r="J47" s="101" t="str">
        <f t="shared" si="0"/>
        <v/>
      </c>
      <c r="K47" s="93"/>
      <c r="L47" s="85"/>
      <c r="M47" s="86"/>
      <c r="N47" s="87" t="str">
        <f t="shared" ref="N47" si="112">IF(($U47="VAC1"),IF(ISERROR(SEARCH("*9h*",$V47)),"","CS 9h-13h"),IF(($W47="VAC1"),IF(ISERROR(SEARCH("*9h*",$X47)),"","CS 9h-13h"),""))&amp;IF($M47="HM",$E47,IF($M47="PH",$F47,IF($M47="RL",$G47,IF($M47="RO",$H47,IF($M47="TK",$I47,IF($M47="AS",$J47,""))))))</f>
        <v/>
      </c>
      <c r="O47" s="85"/>
      <c r="P47" s="86"/>
      <c r="Q47" s="87" t="str">
        <f t="shared" ref="Q47" si="113">IF(($U47="VAC2"),IF(ISERROR(SEARCH("*9h*",$V47)),"","CS 9h-13h"),IF(($W47="VAC2"),IF(ISERROR(SEARCH("*9h*",$X47)),"","CS 9h-13h"),""))&amp;IF($M47="HM",$E47,IF($M47="PH",$F47,IF($M47="RL",$G47,IF($M47="RO",$H47,IF($M47="TK",$I47,IF($M47="AS",$J47,""))))))</f>
        <v/>
      </c>
      <c r="R47" s="88"/>
      <c r="S47" s="244" t="str">
        <f>A47</f>
        <v>L</v>
      </c>
      <c r="T47" s="246">
        <f>B47</f>
        <v>42758</v>
      </c>
      <c r="U47" s="240"/>
      <c r="V47" s="248"/>
      <c r="W47" s="240"/>
      <c r="X47" s="242"/>
      <c r="Y47" s="238" t="str">
        <f>A47</f>
        <v>L</v>
      </c>
      <c r="Z47" s="255">
        <f>B47</f>
        <v>42758</v>
      </c>
      <c r="AA47" s="250"/>
      <c r="AB47" s="124"/>
      <c r="AC47" s="106"/>
      <c r="AD47" s="124"/>
      <c r="AE47" s="248"/>
      <c r="AF47" s="103"/>
      <c r="AG47" s="111" t="str">
        <f>IF($D47="MAROUANI",IF($A47="S","Sam",IF(OR($A47="L",$A47="M",$A47="J",$A47="V"),"Sem","")),"")</f>
        <v/>
      </c>
      <c r="AH47" s="108" t="str">
        <f>IF($D47="HALIMI",IF($A47="S","Sam",IF(OR($A47="L",$A47="M",$A47="J",$A47="V"),"Sem","")),"")</f>
        <v/>
      </c>
      <c r="AI47" s="108" t="str">
        <f>IF($D47="LEPRIYA",IF($A47="S","Sam",IF(OR($A47="L",$A47="M",$A47="J",$A47="V"),"Sem","")),"")</f>
        <v/>
      </c>
      <c r="AJ47" s="108" t="str">
        <f>IF($D47="OURCHANE",IF($A47="S","Sam",IF(OR($A47="L",$A47="M",$A47="J",$A47="V"),"Sem","")),"")</f>
        <v/>
      </c>
      <c r="AK47" s="108" t="str">
        <f>IF($D47="KANA",IF($A47="S","Sam",IF(OR($A47="L",$A47="M",$A47="J",$A47="V"),"Sem","")),"")</f>
        <v/>
      </c>
      <c r="AL47" s="108" t="str">
        <f>IF($D47="BERNARD",IF($A47="S","Sam",IF(OR($A47="L",$A47="M",$A47="J",$A47="V"),"Sem","")),"")</f>
        <v/>
      </c>
    </row>
    <row r="48" spans="1:38" ht="13.5" thickBot="1" x14ac:dyDescent="0.25">
      <c r="A48" s="266"/>
      <c r="B48" s="268"/>
      <c r="C48" s="83" t="str">
        <f>IF($D48="","","CCB :")</f>
        <v/>
      </c>
      <c r="D48" s="84" t="str">
        <f t="shared" ref="D48" si="114">IF($AA47="","",$AA47)</f>
        <v/>
      </c>
      <c r="E48" s="102" t="str">
        <f t="shared" si="84"/>
        <v/>
      </c>
      <c r="F48" s="102" t="str">
        <f t="shared" si="84"/>
        <v/>
      </c>
      <c r="G48" s="102" t="str">
        <f t="shared" si="84"/>
        <v/>
      </c>
      <c r="H48" s="102" t="str">
        <f t="shared" si="84"/>
        <v/>
      </c>
      <c r="I48" s="102" t="str">
        <f t="shared" si="84"/>
        <v/>
      </c>
      <c r="J48" s="102" t="str">
        <f t="shared" si="84"/>
        <v/>
      </c>
      <c r="K48" s="94"/>
      <c r="L48" s="89"/>
      <c r="M48" s="90"/>
      <c r="N48" s="91" t="str">
        <f t="shared" ref="N48" si="115">IF(($U47="VAC1"),IF(ISERROR(SEARCH("*9h-18*",$V47)),IF($V47="9h-13h","","CS "&amp;$V47),IF(ISERROR(SEARCH("*Ort*",$V47)),"CS 14h-18h","CS Ortho 14h-18h")),IF(($W47="VAC1"),IF(ISERROR(SEARCH("*9h-18*",$X47)),IF($X47="9h-13h","","CS "&amp;$X47),IF(ISERROR(SEARCH("*Ort*",$X47)),"CS 14h-18h","CS Ortho 14h-18h")),""))&amp;IF($M48="HM",$E48,IF($M48="PH",$F48,IF($M48="RL",$G48,IF($M48="RO",$H48,IF($M48="TK",$I48,IF($M48="AS",$J48,""))))))</f>
        <v/>
      </c>
      <c r="O48" s="89"/>
      <c r="P48" s="90"/>
      <c r="Q48" s="91" t="str">
        <f t="shared" ref="Q48" si="116">IF(($U47="VAC2"),IF(ISERROR(SEARCH("*9h-18*",$V47)),IF($V47="9h-13h","","CS "&amp;$V47),IF(ISERROR(SEARCH("*Ort*",$V47)),"CS 14h-18h","CS Ortho 14h-18h")),IF(($W47="VAC2"),IF(ISERROR(SEARCH("*9h-18*",$X47)),IF($X47="9h-13h","","CS "&amp;$X47),IF(ISERROR(SEARCH("*Ort*",$X47)),"CS 14h-18h","CS Ortho 14h-18h")),""))&amp;IF($M48="HM",$E48,IF($M48="PH",$F48,IF($M48="RL",$G48,IF($M48="RO",$H48,IF($M48="TK",$I48,IF($M48="AS",$J48,""))))))</f>
        <v/>
      </c>
      <c r="R48" s="92"/>
      <c r="S48" s="245"/>
      <c r="T48" s="247"/>
      <c r="U48" s="241"/>
      <c r="V48" s="249"/>
      <c r="W48" s="241"/>
      <c r="X48" s="243"/>
      <c r="Y48" s="239"/>
      <c r="Z48" s="256"/>
      <c r="AA48" s="251"/>
      <c r="AB48" s="125"/>
      <c r="AC48" s="107"/>
      <c r="AD48" s="125"/>
      <c r="AE48" s="249"/>
      <c r="AF48" s="104"/>
      <c r="AG48" s="112" t="str">
        <f>IF($AA47="MAROUANI",IF(OR($A47="S",$A47="D"),"WE CCB","Sem CCB"),"")</f>
        <v/>
      </c>
      <c r="AH48" s="109" t="str">
        <f>IF($AA47="HALIMI",IF(OR($A47="S",$A47="D"),"WE CCB","Sem CCB"),"")</f>
        <v/>
      </c>
      <c r="AI48" s="109" t="str">
        <f>IF($AA47="LEPRIYA",IF(OR($A47="S",$A47="D"),"WE CCB","Sem CCB"),"")</f>
        <v/>
      </c>
      <c r="AJ48" s="109" t="str">
        <f>IF($AA47="OURCHANE",IF(OR($A47="S",$A47="D"),"WE CCB","Sem CCB"),"")</f>
        <v/>
      </c>
      <c r="AK48" s="109" t="str">
        <f>IF($AA47="KANA",IF(OR($A47="S",$A47="D"),"WE CCB","Sem CCB"),"")</f>
        <v/>
      </c>
      <c r="AL48" s="109" t="str">
        <f>IF($AA47="BERNARD",IF(OR($A47="S",$A47="D"),"WE CCB","Sem CCB"),"")</f>
        <v/>
      </c>
    </row>
    <row r="49" spans="1:38" x14ac:dyDescent="0.2">
      <c r="A49" s="265" t="str">
        <f>IF((B49=""),"",CHOOSE(WEEKDAY(B49,2),"L","M","M","J","V","S","D"))</f>
        <v>M</v>
      </c>
      <c r="B49" s="267">
        <f>IF(($B47=""),"",IF((MONTH(B47)=MONTH(($B47+1))),($B47+1),""))</f>
        <v>42759</v>
      </c>
      <c r="C49" s="81" t="str">
        <f>IF(D49="","","Dom :")</f>
        <v/>
      </c>
      <c r="D49" s="82"/>
      <c r="E49" s="101" t="str">
        <f t="shared" si="0"/>
        <v/>
      </c>
      <c r="F49" s="101" t="str">
        <f t="shared" si="0"/>
        <v/>
      </c>
      <c r="G49" s="101" t="str">
        <f t="shared" si="0"/>
        <v/>
      </c>
      <c r="H49" s="101" t="str">
        <f t="shared" si="0"/>
        <v/>
      </c>
      <c r="I49" s="101" t="str">
        <f t="shared" si="0"/>
        <v/>
      </c>
      <c r="J49" s="101" t="str">
        <f t="shared" si="0"/>
        <v/>
      </c>
      <c r="K49" s="93"/>
      <c r="L49" s="85"/>
      <c r="M49" s="86"/>
      <c r="N49" s="87" t="str">
        <f t="shared" ref="N49" si="117">IF(($U49="VAC1"),IF(ISERROR(SEARCH("*9h*",$V49)),"","CS 9h-13h"),IF(($W49="VAC1"),IF(ISERROR(SEARCH("*9h*",$X49)),"","CS 9h-13h"),""))&amp;IF($M49="HM",$E49,IF($M49="PH",$F49,IF($M49="RL",$G49,IF($M49="RO",$H49,IF($M49="TK",$I49,IF($M49="AS",$J49,""))))))</f>
        <v/>
      </c>
      <c r="O49" s="85"/>
      <c r="P49" s="86"/>
      <c r="Q49" s="87" t="str">
        <f t="shared" ref="Q49" si="118">IF(($U49="VAC2"),IF(ISERROR(SEARCH("*9h*",$V49)),"","CS 9h-13h"),IF(($W49="VAC2"),IF(ISERROR(SEARCH("*9h*",$X49)),"","CS 9h-13h"),""))&amp;IF($M49="HM",$E49,IF($M49="PH",$F49,IF($M49="RL",$G49,IF($M49="RO",$H49,IF($M49="TK",$I49,IF($M49="AS",$J49,""))))))</f>
        <v/>
      </c>
      <c r="R49" s="88"/>
      <c r="S49" s="244" t="str">
        <f>A49</f>
        <v>M</v>
      </c>
      <c r="T49" s="246">
        <f>B49</f>
        <v>42759</v>
      </c>
      <c r="U49" s="240"/>
      <c r="V49" s="248"/>
      <c r="W49" s="240"/>
      <c r="X49" s="242"/>
      <c r="Y49" s="238" t="str">
        <f>A49</f>
        <v>M</v>
      </c>
      <c r="Z49" s="255">
        <f>B49</f>
        <v>42759</v>
      </c>
      <c r="AA49" s="250"/>
      <c r="AB49" s="124"/>
      <c r="AC49" s="106"/>
      <c r="AD49" s="124"/>
      <c r="AE49" s="248"/>
      <c r="AF49" s="103"/>
      <c r="AG49" s="111" t="str">
        <f>IF($D49="MAROUANI",IF($A49="S","Sam",IF(OR($A49="L",$A49="M",$A49="J",$A49="V"),"Sem","")),"")</f>
        <v/>
      </c>
      <c r="AH49" s="108" t="str">
        <f>IF($D49="HALIMI",IF($A49="S","Sam",IF(OR($A49="L",$A49="M",$A49="J",$A49="V"),"Sem","")),"")</f>
        <v/>
      </c>
      <c r="AI49" s="108" t="str">
        <f>IF($D49="LEPRIYA",IF($A49="S","Sam",IF(OR($A49="L",$A49="M",$A49="J",$A49="V"),"Sem","")),"")</f>
        <v/>
      </c>
      <c r="AJ49" s="108" t="str">
        <f>IF($D49="OURCHANE",IF($A49="S","Sam",IF(OR($A49="L",$A49="M",$A49="J",$A49="V"),"Sem","")),"")</f>
        <v/>
      </c>
      <c r="AK49" s="108" t="str">
        <f>IF($D49="KANA",IF($A49="S","Sam",IF(OR($A49="L",$A49="M",$A49="J",$A49="V"),"Sem","")),"")</f>
        <v/>
      </c>
      <c r="AL49" s="108" t="str">
        <f>IF($D49="BERNARD",IF($A49="S","Sam",IF(OR($A49="L",$A49="M",$A49="J",$A49="V"),"Sem","")),"")</f>
        <v/>
      </c>
    </row>
    <row r="50" spans="1:38" ht="13.5" thickBot="1" x14ac:dyDescent="0.25">
      <c r="A50" s="266"/>
      <c r="B50" s="268"/>
      <c r="C50" s="83" t="str">
        <f>IF($D50="","","CCB :")</f>
        <v/>
      </c>
      <c r="D50" s="84" t="str">
        <f t="shared" ref="D50" si="119">IF($AA49="","",$AA49)</f>
        <v/>
      </c>
      <c r="E50" s="102" t="str">
        <f t="shared" si="84"/>
        <v/>
      </c>
      <c r="F50" s="102" t="str">
        <f t="shared" si="84"/>
        <v/>
      </c>
      <c r="G50" s="102" t="str">
        <f t="shared" si="84"/>
        <v/>
      </c>
      <c r="H50" s="102" t="str">
        <f t="shared" si="84"/>
        <v/>
      </c>
      <c r="I50" s="102" t="str">
        <f t="shared" si="84"/>
        <v/>
      </c>
      <c r="J50" s="102" t="str">
        <f t="shared" si="84"/>
        <v/>
      </c>
      <c r="K50" s="94"/>
      <c r="L50" s="89"/>
      <c r="M50" s="90"/>
      <c r="N50" s="91" t="str">
        <f t="shared" ref="N50" si="120">IF(($U49="VAC1"),IF(ISERROR(SEARCH("*9h-18*",$V49)),IF($V49="9h-13h","","CS "&amp;$V49),IF(ISERROR(SEARCH("*Ort*",$V49)),"CS 14h-18h","CS Ortho 14h-18h")),IF(($W49="VAC1"),IF(ISERROR(SEARCH("*9h-18*",$X49)),IF($X49="9h-13h","","CS "&amp;$X49),IF(ISERROR(SEARCH("*Ort*",$X49)),"CS 14h-18h","CS Ortho 14h-18h")),""))&amp;IF($M50="HM",$E50,IF($M50="PH",$F50,IF($M50="RL",$G50,IF($M50="RO",$H50,IF($M50="TK",$I50,IF($M50="AS",$J50,""))))))</f>
        <v/>
      </c>
      <c r="O50" s="89"/>
      <c r="P50" s="90"/>
      <c r="Q50" s="91" t="str">
        <f t="shared" ref="Q50" si="121">IF(($U49="VAC2"),IF(ISERROR(SEARCH("*9h-18*",$V49)),IF($V49="9h-13h","","CS "&amp;$V49),IF(ISERROR(SEARCH("*Ort*",$V49)),"CS 14h-18h","CS Ortho 14h-18h")),IF(($W49="VAC2"),IF(ISERROR(SEARCH("*9h-18*",$X49)),IF($X49="9h-13h","","CS "&amp;$X49),IF(ISERROR(SEARCH("*Ort*",$X49)),"CS 14h-18h","CS Ortho 14h-18h")),""))&amp;IF($M50="HM",$E50,IF($M50="PH",$F50,IF($M50="RL",$G50,IF($M50="RO",$H50,IF($M50="TK",$I50,IF($M50="AS",$J50,""))))))</f>
        <v/>
      </c>
      <c r="R50" s="92"/>
      <c r="S50" s="245"/>
      <c r="T50" s="247"/>
      <c r="U50" s="241"/>
      <c r="V50" s="249"/>
      <c r="W50" s="241"/>
      <c r="X50" s="243"/>
      <c r="Y50" s="239"/>
      <c r="Z50" s="256"/>
      <c r="AA50" s="251"/>
      <c r="AB50" s="125"/>
      <c r="AC50" s="107"/>
      <c r="AD50" s="125"/>
      <c r="AE50" s="249"/>
      <c r="AF50" s="104"/>
      <c r="AG50" s="112" t="str">
        <f>IF($AA49="MAROUANI",IF(OR($A49="S",$A49="D"),"WE CCB","Sem CCB"),"")</f>
        <v/>
      </c>
      <c r="AH50" s="109" t="str">
        <f>IF($AA49="HALIMI",IF(OR($A49="S",$A49="D"),"WE CCB","Sem CCB"),"")</f>
        <v/>
      </c>
      <c r="AI50" s="109" t="str">
        <f>IF($AA49="LEPRIYA",IF(OR($A49="S",$A49="D"),"WE CCB","Sem CCB"),"")</f>
        <v/>
      </c>
      <c r="AJ50" s="109" t="str">
        <f>IF($AA49="OURCHANE",IF(OR($A49="S",$A49="D"),"WE CCB","Sem CCB"),"")</f>
        <v/>
      </c>
      <c r="AK50" s="109" t="str">
        <f>IF($AA49="KANA",IF(OR($A49="S",$A49="D"),"WE CCB","Sem CCB"),"")</f>
        <v/>
      </c>
      <c r="AL50" s="109" t="str">
        <f>IF($AA49="BERNARD",IF(OR($A49="S",$A49="D"),"WE CCB","Sem CCB"),"")</f>
        <v/>
      </c>
    </row>
    <row r="51" spans="1:38" x14ac:dyDescent="0.2">
      <c r="A51" s="265" t="str">
        <f>IF((B51=""),"",CHOOSE(WEEKDAY(B51,2),"L","M","M","J","V","S","D"))</f>
        <v>M</v>
      </c>
      <c r="B51" s="267">
        <f>IF(($B49=""),"",IF((MONTH(B49)=MONTH(($B49+1))),($B49+1),""))</f>
        <v>42760</v>
      </c>
      <c r="C51" s="81" t="str">
        <f>IF(D51="","","Dom :")</f>
        <v/>
      </c>
      <c r="D51" s="82"/>
      <c r="E51" s="101" t="str">
        <f t="shared" si="0"/>
        <v/>
      </c>
      <c r="F51" s="101" t="str">
        <f t="shared" si="0"/>
        <v/>
      </c>
      <c r="G51" s="101" t="str">
        <f t="shared" si="0"/>
        <v/>
      </c>
      <c r="H51" s="101" t="str">
        <f t="shared" si="0"/>
        <v/>
      </c>
      <c r="I51" s="101" t="str">
        <f t="shared" si="0"/>
        <v/>
      </c>
      <c r="J51" s="101" t="str">
        <f t="shared" si="0"/>
        <v/>
      </c>
      <c r="K51" s="93"/>
      <c r="L51" s="85"/>
      <c r="M51" s="86"/>
      <c r="N51" s="87" t="str">
        <f t="shared" ref="N51" si="122">IF(($U51="VAC1"),IF(ISERROR(SEARCH("*9h*",$V51)),"","CS 9h-13h"),IF(($W51="VAC1"),IF(ISERROR(SEARCH("*9h*",$X51)),"","CS 9h-13h"),""))&amp;IF($M51="HM",$E51,IF($M51="PH",$F51,IF($M51="RL",$G51,IF($M51="RO",$H51,IF($M51="TK",$I51,IF($M51="AS",$J51,""))))))</f>
        <v/>
      </c>
      <c r="O51" s="85"/>
      <c r="P51" s="86"/>
      <c r="Q51" s="87" t="str">
        <f t="shared" ref="Q51" si="123">IF(($U51="VAC2"),IF(ISERROR(SEARCH("*9h*",$V51)),"","CS 9h-13h"),IF(($W51="VAC2"),IF(ISERROR(SEARCH("*9h*",$X51)),"","CS 9h-13h"),""))&amp;IF($M51="HM",$E51,IF($M51="PH",$F51,IF($M51="RL",$G51,IF($M51="RO",$H51,IF($M51="TK",$I51,IF($M51="AS",$J51,""))))))</f>
        <v/>
      </c>
      <c r="R51" s="88"/>
      <c r="S51" s="244" t="str">
        <f>A51</f>
        <v>M</v>
      </c>
      <c r="T51" s="246">
        <f>B51</f>
        <v>42760</v>
      </c>
      <c r="U51" s="240"/>
      <c r="V51" s="248"/>
      <c r="W51" s="240"/>
      <c r="X51" s="248"/>
      <c r="Y51" s="238" t="str">
        <f>A51</f>
        <v>M</v>
      </c>
      <c r="Z51" s="255">
        <f>B51</f>
        <v>42760</v>
      </c>
      <c r="AA51" s="250"/>
      <c r="AB51" s="124"/>
      <c r="AC51" s="135"/>
      <c r="AD51" s="124"/>
      <c r="AE51" s="248"/>
      <c r="AF51" s="103"/>
      <c r="AG51" s="111" t="str">
        <f>IF($D51="MAROUANI",IF($A51="S","Sam",IF(OR($A51="L",$A51="M",$A51="J",$A51="V"),"Sem","")),"")</f>
        <v/>
      </c>
      <c r="AH51" s="108" t="str">
        <f>IF($D51="HALIMI",IF($A51="S","Sam",IF(OR($A51="L",$A51="M",$A51="J",$A51="V"),"Sem","")),"")</f>
        <v/>
      </c>
      <c r="AI51" s="108" t="str">
        <f>IF($D51="LEPRIYA",IF($A51="S","Sam",IF(OR($A51="L",$A51="M",$A51="J",$A51="V"),"Sem","")),"")</f>
        <v/>
      </c>
      <c r="AJ51" s="108" t="str">
        <f>IF($D51="OURCHANE",IF($A51="S","Sam",IF(OR($A51="L",$A51="M",$A51="J",$A51="V"),"Sem","")),"")</f>
        <v/>
      </c>
      <c r="AK51" s="108" t="str">
        <f>IF($D51="KANA",IF($A51="S","Sam",IF(OR($A51="L",$A51="M",$A51="J",$A51="V"),"Sem","")),"")</f>
        <v/>
      </c>
      <c r="AL51" s="108" t="str">
        <f>IF($D51="BERNARD",IF($A51="S","Sam",IF(OR($A51="L",$A51="M",$A51="J",$A51="V"),"Sem","")),"")</f>
        <v/>
      </c>
    </row>
    <row r="52" spans="1:38" ht="13.5" thickBot="1" x14ac:dyDescent="0.25">
      <c r="A52" s="266"/>
      <c r="B52" s="268"/>
      <c r="C52" s="83" t="str">
        <f>IF($D52="","","CCB :")</f>
        <v/>
      </c>
      <c r="D52" s="84" t="str">
        <f t="shared" ref="D52" si="124">IF($AA51="","",$AA51)</f>
        <v/>
      </c>
      <c r="E52" s="102" t="str">
        <f t="shared" ref="E52:J64" si="125">IF(($U51=E$2),IF(ISERROR(SEARCH("*9h-18*",$V51)),IF($V51="9h-13h","","CS "&amp;$V51),IF(ISERROR(SEARCH("*Ort*",$V51)),"CS 14h-18h","CS Ortho 14h-18h")),"")&amp;IF(($W51=E$2),IF(ISERROR(SEARCH("*9h-18*",$X51)),IF($X51="9h-13h","","CS "&amp;$X51),IF(ISERROR(SEARCH("*Ort*",$X51)),"CS 14h-18h","CS Ortho 14h-18h")),"")&amp;IF(LEFT($AA51,1)=RIGHT(E$2),IF(OR($A51="S",$A51="D"),"Astreinte CCB","CCB"),"")</f>
        <v/>
      </c>
      <c r="F52" s="102" t="str">
        <f t="shared" si="125"/>
        <v/>
      </c>
      <c r="G52" s="102" t="str">
        <f t="shared" si="125"/>
        <v/>
      </c>
      <c r="H52" s="102" t="str">
        <f t="shared" si="125"/>
        <v/>
      </c>
      <c r="I52" s="102" t="str">
        <f t="shared" si="125"/>
        <v/>
      </c>
      <c r="J52" s="102" t="str">
        <f t="shared" si="125"/>
        <v/>
      </c>
      <c r="K52" s="94"/>
      <c r="L52" s="89"/>
      <c r="M52" s="90"/>
      <c r="N52" s="91" t="str">
        <f t="shared" ref="N52" si="126">IF(($U51="VAC1"),IF(ISERROR(SEARCH("*9h-18*",$V51)),IF($V51="9h-13h","","CS "&amp;$V51),IF(ISERROR(SEARCH("*Ort*",$V51)),"CS 14h-18h","CS Ortho 14h-18h")),IF(($W51="VAC1"),IF(ISERROR(SEARCH("*9h-18*",$X51)),IF($X51="9h-13h","","CS "&amp;$X51),IF(ISERROR(SEARCH("*Ort*",$X51)),"CS 14h-18h","CS Ortho 14h-18h")),""))&amp;IF($M52="HM",$E52,IF($M52="PH",$F52,IF($M52="RL",$G52,IF($M52="RO",$H52,IF($M52="TK",$I52,IF($M52="AS",$J52,""))))))</f>
        <v/>
      </c>
      <c r="O52" s="89"/>
      <c r="P52" s="90"/>
      <c r="Q52" s="91" t="str">
        <f t="shared" ref="Q52" si="127">IF(($U51="VAC2"),IF(ISERROR(SEARCH("*9h-18*",$V51)),IF($V51="9h-13h","","CS "&amp;$V51),IF(ISERROR(SEARCH("*Ort*",$V51)),"CS 14h-18h","CS Ortho 14h-18h")),IF(($W51="VAC2"),IF(ISERROR(SEARCH("*9h-18*",$X51)),IF($X51="9h-13h","","CS "&amp;$X51),IF(ISERROR(SEARCH("*Ort*",$X51)),"CS 14h-18h","CS Ortho 14h-18h")),""))&amp;IF($M52="HM",$E52,IF($M52="PH",$F52,IF($M52="RL",$G52,IF($M52="RO",$H52,IF($M52="TK",$I52,IF($M52="AS",$J52,""))))))</f>
        <v/>
      </c>
      <c r="R52" s="92"/>
      <c r="S52" s="245"/>
      <c r="T52" s="247"/>
      <c r="U52" s="241"/>
      <c r="V52" s="249"/>
      <c r="W52" s="241"/>
      <c r="X52" s="249"/>
      <c r="Y52" s="239"/>
      <c r="Z52" s="256"/>
      <c r="AA52" s="251"/>
      <c r="AB52" s="125"/>
      <c r="AC52" s="136"/>
      <c r="AD52" s="125"/>
      <c r="AE52" s="249"/>
      <c r="AF52" s="104"/>
      <c r="AG52" s="112" t="str">
        <f>IF($AA51="MAROUANI",IF(OR($A51="S",$A51="D"),"WE CCB","Sem CCB"),"")</f>
        <v/>
      </c>
      <c r="AH52" s="109" t="str">
        <f>IF($AA51="HALIMI",IF(OR($A51="S",$A51="D"),"WE CCB","Sem CCB"),"")</f>
        <v/>
      </c>
      <c r="AI52" s="109" t="str">
        <f>IF($AA51="LEPRIYA",IF(OR($A51="S",$A51="D"),"WE CCB","Sem CCB"),"")</f>
        <v/>
      </c>
      <c r="AJ52" s="109" t="str">
        <f>IF($AA51="OURCHANE",IF(OR($A51="S",$A51="D"),"WE CCB","Sem CCB"),"")</f>
        <v/>
      </c>
      <c r="AK52" s="109" t="str">
        <f>IF($AA51="KANA",IF(OR($A51="S",$A51="D"),"WE CCB","Sem CCB"),"")</f>
        <v/>
      </c>
      <c r="AL52" s="109" t="str">
        <f>IF($AA51="BERNARD",IF(OR($A51="S",$A51="D"),"WE CCB","Sem CCB"),"")</f>
        <v/>
      </c>
    </row>
    <row r="53" spans="1:38" x14ac:dyDescent="0.2">
      <c r="A53" s="265" t="str">
        <f>IF((B53=""),"",CHOOSE(WEEKDAY(B53,2),"L","M","M","J","V","S","D"))</f>
        <v>J</v>
      </c>
      <c r="B53" s="267">
        <f>IF(($B51=""),"",IF((MONTH(B51)=MONTH(($B51+1))),($B51+1),""))</f>
        <v>42761</v>
      </c>
      <c r="C53" s="81" t="str">
        <f>IF(D53="","","Dom :")</f>
        <v/>
      </c>
      <c r="D53" s="82"/>
      <c r="E53" s="101" t="str">
        <f t="shared" si="0"/>
        <v/>
      </c>
      <c r="F53" s="101" t="str">
        <f t="shared" si="0"/>
        <v/>
      </c>
      <c r="G53" s="101" t="str">
        <f t="shared" si="0"/>
        <v/>
      </c>
      <c r="H53" s="101" t="str">
        <f t="shared" si="0"/>
        <v/>
      </c>
      <c r="I53" s="101" t="str">
        <f t="shared" si="0"/>
        <v/>
      </c>
      <c r="J53" s="101" t="str">
        <f t="shared" si="0"/>
        <v/>
      </c>
      <c r="K53" s="93"/>
      <c r="L53" s="85"/>
      <c r="M53" s="86"/>
      <c r="N53" s="87" t="str">
        <f t="shared" ref="N53" si="128">IF(($U53="VAC1"),IF(ISERROR(SEARCH("*9h*",$V53)),"","CS 9h-13h"),IF(($W53="VAC1"),IF(ISERROR(SEARCH("*9h*",$X53)),"","CS 9h-13h"),""))&amp;IF($M53="HM",$E53,IF($M53="PH",$F53,IF($M53="RL",$G53,IF($M53="RO",$H53,IF($M53="TK",$I53,IF($M53="AS",$J53,""))))))</f>
        <v/>
      </c>
      <c r="O53" s="85"/>
      <c r="P53" s="86"/>
      <c r="Q53" s="87" t="str">
        <f t="shared" ref="Q53" si="129">IF(($U53="VAC2"),IF(ISERROR(SEARCH("*9h*",$V53)),"","CS 9h-13h"),IF(($W53="VAC2"),IF(ISERROR(SEARCH("*9h*",$X53)),"","CS 9h-13h"),""))&amp;IF($M53="HM",$E53,IF($M53="PH",$F53,IF($M53="RL",$G53,IF($M53="RO",$H53,IF($M53="TK",$I53,IF($M53="AS",$J53,""))))))</f>
        <v/>
      </c>
      <c r="R53" s="88"/>
      <c r="S53" s="244" t="str">
        <f>A53</f>
        <v>J</v>
      </c>
      <c r="T53" s="246">
        <f>B53</f>
        <v>42761</v>
      </c>
      <c r="U53" s="240"/>
      <c r="V53" s="248"/>
      <c r="W53" s="240"/>
      <c r="X53" s="248"/>
      <c r="Y53" s="238" t="str">
        <f>A53</f>
        <v>J</v>
      </c>
      <c r="Z53" s="255">
        <f>B53</f>
        <v>42761</v>
      </c>
      <c r="AA53" s="250"/>
      <c r="AB53" s="124"/>
      <c r="AC53" s="135"/>
      <c r="AD53" s="124"/>
      <c r="AE53" s="248"/>
      <c r="AF53" s="103"/>
      <c r="AG53" s="111" t="str">
        <f>IF($D53="MAROUANI",IF($A53="S","Sam",IF(OR($A53="L",$A53="M",$A53="J",$A53="V"),"Sem","")),"")</f>
        <v/>
      </c>
      <c r="AH53" s="108" t="str">
        <f>IF($D53="HALIMI",IF($A53="S","Sam",IF(OR($A53="L",$A53="M",$A53="J",$A53="V"),"Sem","")),"")</f>
        <v/>
      </c>
      <c r="AI53" s="108" t="str">
        <f>IF($D53="LEPRIYA",IF($A53="S","Sam",IF(OR($A53="L",$A53="M",$A53="J",$A53="V"),"Sem","")),"")</f>
        <v/>
      </c>
      <c r="AJ53" s="108" t="str">
        <f>IF($D53="OURCHANE",IF($A53="S","Sam",IF(OR($A53="L",$A53="M",$A53="J",$A53="V"),"Sem","")),"")</f>
        <v/>
      </c>
      <c r="AK53" s="108" t="str">
        <f>IF($D53="KANA",IF($A53="S","Sam",IF(OR($A53="L",$A53="M",$A53="J",$A53="V"),"Sem","")),"")</f>
        <v/>
      </c>
      <c r="AL53" s="108" t="str">
        <f>IF($D53="BERNARD",IF($A53="S","Sam",IF(OR($A53="L",$A53="M",$A53="J",$A53="V"),"Sem","")),"")</f>
        <v/>
      </c>
    </row>
    <row r="54" spans="1:38" ht="13.5" thickBot="1" x14ac:dyDescent="0.25">
      <c r="A54" s="266"/>
      <c r="B54" s="268"/>
      <c r="C54" s="83" t="str">
        <f>IF($D54="","","CCB :")</f>
        <v/>
      </c>
      <c r="D54" s="84" t="str">
        <f t="shared" ref="D54" si="130">IF($AA53="","",$AA53)</f>
        <v/>
      </c>
      <c r="E54" s="102" t="str">
        <f t="shared" si="125"/>
        <v/>
      </c>
      <c r="F54" s="102" t="str">
        <f t="shared" si="125"/>
        <v/>
      </c>
      <c r="G54" s="102" t="str">
        <f t="shared" si="125"/>
        <v/>
      </c>
      <c r="H54" s="102" t="str">
        <f t="shared" si="125"/>
        <v/>
      </c>
      <c r="I54" s="102" t="str">
        <f t="shared" si="125"/>
        <v/>
      </c>
      <c r="J54" s="102" t="str">
        <f t="shared" si="125"/>
        <v/>
      </c>
      <c r="K54" s="94"/>
      <c r="L54" s="89"/>
      <c r="M54" s="90"/>
      <c r="N54" s="91" t="str">
        <f t="shared" ref="N54" si="131">IF(($U53="VAC1"),IF(ISERROR(SEARCH("*9h-18*",$V53)),IF($V53="9h-13h","","CS "&amp;$V53),IF(ISERROR(SEARCH("*Ort*",$V53)),"CS 14h-18h","CS Ortho 14h-18h")),IF(($W53="VAC1"),IF(ISERROR(SEARCH("*9h-18*",$X53)),IF($X53="9h-13h","","CS "&amp;$X53),IF(ISERROR(SEARCH("*Ort*",$X53)),"CS 14h-18h","CS Ortho 14h-18h")),""))&amp;IF($M54="HM",$E54,IF($M54="PH",$F54,IF($M54="RL",$G54,IF($M54="RO",$H54,IF($M54="TK",$I54,IF($M54="AS",$J54,""))))))</f>
        <v/>
      </c>
      <c r="O54" s="89"/>
      <c r="P54" s="90"/>
      <c r="Q54" s="91" t="str">
        <f t="shared" ref="Q54" si="132">IF(($U53="VAC2"),IF(ISERROR(SEARCH("*9h-18*",$V53)),IF($V53="9h-13h","","CS "&amp;$V53),IF(ISERROR(SEARCH("*Ort*",$V53)),"CS 14h-18h","CS Ortho 14h-18h")),IF(($W53="VAC2"),IF(ISERROR(SEARCH("*9h-18*",$X53)),IF($X53="9h-13h","","CS "&amp;$X53),IF(ISERROR(SEARCH("*Ort*",$X53)),"CS 14h-18h","CS Ortho 14h-18h")),""))&amp;IF($M54="HM",$E54,IF($M54="PH",$F54,IF($M54="RL",$G54,IF($M54="RO",$H54,IF($M54="TK",$I54,IF($M54="AS",$J54,""))))))</f>
        <v/>
      </c>
      <c r="R54" s="92"/>
      <c r="S54" s="245"/>
      <c r="T54" s="247"/>
      <c r="U54" s="241"/>
      <c r="V54" s="249"/>
      <c r="W54" s="241"/>
      <c r="X54" s="249"/>
      <c r="Y54" s="239"/>
      <c r="Z54" s="256"/>
      <c r="AA54" s="251"/>
      <c r="AB54" s="125"/>
      <c r="AC54" s="136"/>
      <c r="AD54" s="125"/>
      <c r="AE54" s="249"/>
      <c r="AF54" s="104"/>
      <c r="AG54" s="112" t="str">
        <f>IF($AA53="MAROUANI",IF(OR($A53="S",$A53="D"),"WE CCB","Sem CCB"),"")</f>
        <v/>
      </c>
      <c r="AH54" s="109" t="str">
        <f>IF($AA53="HALIMI",IF(OR($A53="S",$A53="D"),"WE CCB","Sem CCB"),"")</f>
        <v/>
      </c>
      <c r="AI54" s="109" t="str">
        <f>IF($AA53="LEPRIYA",IF(OR($A53="S",$A53="D"),"WE CCB","Sem CCB"),"")</f>
        <v/>
      </c>
      <c r="AJ54" s="109" t="str">
        <f>IF($AA53="OURCHANE",IF(OR($A53="S",$A53="D"),"WE CCB","Sem CCB"),"")</f>
        <v/>
      </c>
      <c r="AK54" s="109" t="str">
        <f>IF($AA53="KANA",IF(OR($A53="S",$A53="D"),"WE CCB","Sem CCB"),"")</f>
        <v/>
      </c>
      <c r="AL54" s="109" t="str">
        <f>IF($AA53="BERNARD",IF(OR($A53="S",$A53="D"),"WE CCB","Sem CCB"),"")</f>
        <v/>
      </c>
    </row>
    <row r="55" spans="1:38" x14ac:dyDescent="0.2">
      <c r="A55" s="265" t="str">
        <f>IF((B55=""),"",CHOOSE(WEEKDAY(B55,2),"L","M","M","J","V","S","D"))</f>
        <v>V</v>
      </c>
      <c r="B55" s="267">
        <f>IF(($B53=""),"",IF((MONTH(B53)=MONTH(($B53+1))),($B53+1),""))</f>
        <v>42762</v>
      </c>
      <c r="C55" s="81" t="str">
        <f>IF(D55="","","Dom :")</f>
        <v/>
      </c>
      <c r="D55" s="82"/>
      <c r="E55" s="101" t="str">
        <f t="shared" si="0"/>
        <v/>
      </c>
      <c r="F55" s="101" t="str">
        <f t="shared" si="0"/>
        <v/>
      </c>
      <c r="G55" s="101" t="str">
        <f t="shared" si="0"/>
        <v/>
      </c>
      <c r="H55" s="101" t="str">
        <f t="shared" si="0"/>
        <v/>
      </c>
      <c r="I55" s="101" t="str">
        <f t="shared" si="0"/>
        <v/>
      </c>
      <c r="J55" s="101" t="str">
        <f t="shared" si="0"/>
        <v/>
      </c>
      <c r="K55" s="93"/>
      <c r="L55" s="85"/>
      <c r="M55" s="86"/>
      <c r="N55" s="87" t="str">
        <f t="shared" ref="N55" si="133">IF(($U55="VAC1"),IF(ISERROR(SEARCH("*9h*",$V55)),"","CS 9h-13h"),IF(($W55="VAC1"),IF(ISERROR(SEARCH("*9h*",$X55)),"","CS 9h-13h"),""))&amp;IF($M55="HM",$E55,IF($M55="PH",$F55,IF($M55="RL",$G55,IF($M55="RO",$H55,IF($M55="TK",$I55,IF($M55="AS",$J55,""))))))</f>
        <v/>
      </c>
      <c r="O55" s="85"/>
      <c r="P55" s="86"/>
      <c r="Q55" s="87" t="str">
        <f t="shared" ref="Q55" si="134">IF(($U55="VAC2"),IF(ISERROR(SEARCH("*9h*",$V55)),"","CS 9h-13h"),IF(($W55="VAC2"),IF(ISERROR(SEARCH("*9h*",$X55)),"","CS 9h-13h"),""))&amp;IF($M55="HM",$E55,IF($M55="PH",$F55,IF($M55="RL",$G55,IF($M55="RO",$H55,IF($M55="TK",$I55,IF($M55="AS",$J55,""))))))</f>
        <v/>
      </c>
      <c r="R55" s="88"/>
      <c r="S55" s="244" t="str">
        <f>A55</f>
        <v>V</v>
      </c>
      <c r="T55" s="246">
        <f>B55</f>
        <v>42762</v>
      </c>
      <c r="U55" s="240"/>
      <c r="V55" s="248"/>
      <c r="W55" s="240"/>
      <c r="X55" s="248"/>
      <c r="Y55" s="238" t="str">
        <f>A55</f>
        <v>V</v>
      </c>
      <c r="Z55" s="255">
        <f>B55</f>
        <v>42762</v>
      </c>
      <c r="AA55" s="250"/>
      <c r="AB55" s="124"/>
      <c r="AC55" s="106"/>
      <c r="AD55" s="124"/>
      <c r="AE55" s="248"/>
      <c r="AF55" s="103"/>
      <c r="AG55" s="111" t="str">
        <f>IF($D55="MAROUANI",IF($A55="S","Sam",IF(OR($A55="L",$A55="M",$A55="J",$A55="V"),"Sem","")),"")</f>
        <v/>
      </c>
      <c r="AH55" s="108" t="str">
        <f>IF($D55="HALIMI",IF($A55="S","Sam",IF(OR($A55="L",$A55="M",$A55="J",$A55="V"),"Sem","")),"")</f>
        <v/>
      </c>
      <c r="AI55" s="108" t="str">
        <f>IF($D55="LEPRIYA",IF($A55="S","Sam",IF(OR($A55="L",$A55="M",$A55="J",$A55="V"),"Sem","")),"")</f>
        <v/>
      </c>
      <c r="AJ55" s="108" t="str">
        <f>IF($D55="OURCHANE",IF($A55="S","Sam",IF(OR($A55="L",$A55="M",$A55="J",$A55="V"),"Sem","")),"")</f>
        <v/>
      </c>
      <c r="AK55" s="108" t="str">
        <f>IF($D55="KANA",IF($A55="S","Sam",IF(OR($A55="L",$A55="M",$A55="J",$A55="V"),"Sem","")),"")</f>
        <v/>
      </c>
      <c r="AL55" s="108" t="str">
        <f>IF($D55="BERNARD",IF($A55="S","Sam",IF(OR($A55="L",$A55="M",$A55="J",$A55="V"),"Sem","")),"")</f>
        <v/>
      </c>
    </row>
    <row r="56" spans="1:38" ht="13.5" thickBot="1" x14ac:dyDescent="0.25">
      <c r="A56" s="266"/>
      <c r="B56" s="268"/>
      <c r="C56" s="83" t="str">
        <f>IF($D56="","","CCB :")</f>
        <v/>
      </c>
      <c r="D56" s="84" t="str">
        <f t="shared" ref="D56" si="135">IF($AA55="","",$AA55)</f>
        <v/>
      </c>
      <c r="E56" s="102" t="str">
        <f t="shared" si="125"/>
        <v/>
      </c>
      <c r="F56" s="102" t="str">
        <f t="shared" si="125"/>
        <v/>
      </c>
      <c r="G56" s="102" t="str">
        <f t="shared" si="125"/>
        <v/>
      </c>
      <c r="H56" s="102" t="str">
        <f t="shared" si="125"/>
        <v/>
      </c>
      <c r="I56" s="102" t="str">
        <f t="shared" si="125"/>
        <v/>
      </c>
      <c r="J56" s="102" t="str">
        <f t="shared" si="125"/>
        <v/>
      </c>
      <c r="K56" s="94"/>
      <c r="L56" s="89"/>
      <c r="M56" s="90"/>
      <c r="N56" s="91" t="str">
        <f t="shared" ref="N56" si="136">IF(($U55="VAC1"),IF(ISERROR(SEARCH("*9h-18*",$V55)),IF($V55="9h-13h","","CS "&amp;$V55),IF(ISERROR(SEARCH("*Ort*",$V55)),"CS 14h-18h","CS Ortho 14h-18h")),IF(($W55="VAC1"),IF(ISERROR(SEARCH("*9h-18*",$X55)),IF($X55="9h-13h","","CS "&amp;$X55),IF(ISERROR(SEARCH("*Ort*",$X55)),"CS 14h-18h","CS Ortho 14h-18h")),""))&amp;IF($M56="HM",$E56,IF($M56="PH",$F56,IF($M56="RL",$G56,IF($M56="RO",$H56,IF($M56="TK",$I56,IF($M56="AS",$J56,""))))))</f>
        <v/>
      </c>
      <c r="O56" s="89"/>
      <c r="P56" s="90"/>
      <c r="Q56" s="91" t="str">
        <f t="shared" ref="Q56" si="137">IF(($U55="VAC2"),IF(ISERROR(SEARCH("*9h-18*",$V55)),IF($V55="9h-13h","","CS "&amp;$V55),IF(ISERROR(SEARCH("*Ort*",$V55)),"CS 14h-18h","CS Ortho 14h-18h")),IF(($W55="VAC2"),IF(ISERROR(SEARCH("*9h-18*",$X55)),IF($X55="9h-13h","","CS "&amp;$X55),IF(ISERROR(SEARCH("*Ort*",$X55)),"CS 14h-18h","CS Ortho 14h-18h")),""))&amp;IF($M56="HM",$E56,IF($M56="PH",$F56,IF($M56="RL",$G56,IF($M56="RO",$H56,IF($M56="TK",$I56,IF($M56="AS",$J56,""))))))</f>
        <v/>
      </c>
      <c r="R56" s="92"/>
      <c r="S56" s="245"/>
      <c r="T56" s="247"/>
      <c r="U56" s="241"/>
      <c r="V56" s="249"/>
      <c r="W56" s="241"/>
      <c r="X56" s="249"/>
      <c r="Y56" s="239"/>
      <c r="Z56" s="256"/>
      <c r="AA56" s="251"/>
      <c r="AB56" s="125"/>
      <c r="AC56" s="107"/>
      <c r="AD56" s="125"/>
      <c r="AE56" s="249"/>
      <c r="AF56" s="104"/>
      <c r="AG56" s="112" t="str">
        <f>IF($AA55="MAROUANI",IF(OR($A55="S",$A55="D"),"WE CCB","Sem CCB"),"")</f>
        <v/>
      </c>
      <c r="AH56" s="109" t="str">
        <f>IF($AA55="HALIMI",IF(OR($A55="S",$A55="D"),"WE CCB","Sem CCB"),"")</f>
        <v/>
      </c>
      <c r="AI56" s="109" t="str">
        <f>IF($AA55="LEPRIYA",IF(OR($A55="S",$A55="D"),"WE CCB","Sem CCB"),"")</f>
        <v/>
      </c>
      <c r="AJ56" s="109" t="str">
        <f>IF($AA55="OURCHANE",IF(OR($A55="S",$A55="D"),"WE CCB","Sem CCB"),"")</f>
        <v/>
      </c>
      <c r="AK56" s="109" t="str">
        <f>IF($AA55="KANA",IF(OR($A55="S",$A55="D"),"WE CCB","Sem CCB"),"")</f>
        <v/>
      </c>
      <c r="AL56" s="109" t="str">
        <f>IF($AA55="BERNARD",IF(OR($A55="S",$A55="D"),"WE CCB","Sem CCB"),"")</f>
        <v/>
      </c>
    </row>
    <row r="57" spans="1:38" x14ac:dyDescent="0.2">
      <c r="A57" s="265" t="str">
        <f>IF((B57=""),"",CHOOSE(WEEKDAY(B57,2),"L","M","M","J","V","S","D"))</f>
        <v>S</v>
      </c>
      <c r="B57" s="267">
        <f>IF(($B55=""),"",IF((MONTH(B55)=MONTH(($B55+1))),($B55+1),""))</f>
        <v>42763</v>
      </c>
      <c r="C57" s="81" t="str">
        <f>IF(D57="","","Dom :")</f>
        <v/>
      </c>
      <c r="D57" s="82"/>
      <c r="E57" s="101" t="str">
        <f t="shared" si="0"/>
        <v/>
      </c>
      <c r="F57" s="101" t="str">
        <f t="shared" si="0"/>
        <v/>
      </c>
      <c r="G57" s="101" t="str">
        <f t="shared" si="0"/>
        <v/>
      </c>
      <c r="H57" s="101" t="str">
        <f t="shared" si="0"/>
        <v/>
      </c>
      <c r="I57" s="101" t="str">
        <f t="shared" si="0"/>
        <v/>
      </c>
      <c r="J57" s="101" t="str">
        <f t="shared" si="0"/>
        <v/>
      </c>
      <c r="K57" s="93"/>
      <c r="L57" s="85"/>
      <c r="M57" s="86"/>
      <c r="N57" s="87" t="str">
        <f t="shared" ref="N57" si="138">IF(($U57="VAC1"),IF(ISERROR(SEARCH("*9h*",$V57)),"","CS 9h-13h"),IF(($W57="VAC1"),IF(ISERROR(SEARCH("*9h*",$X57)),"","CS 9h-13h"),""))&amp;IF($M57="HM",$E57,IF($M57="PH",$F57,IF($M57="RL",$G57,IF($M57="RO",$H57,IF($M57="TK",$I57,IF($M57="AS",$J57,""))))))</f>
        <v/>
      </c>
      <c r="O57" s="85"/>
      <c r="P57" s="86"/>
      <c r="Q57" s="87" t="str">
        <f t="shared" ref="Q57" si="139">IF(($U57="VAC2"),IF(ISERROR(SEARCH("*9h*",$V57)),"","CS 9h-13h"),IF(($W57="VAC2"),IF(ISERROR(SEARCH("*9h*",$X57)),"","CS 9h-13h"),""))&amp;IF($M57="HM",$E57,IF($M57="PH",$F57,IF($M57="RL",$G57,IF($M57="RO",$H57,IF($M57="TK",$I57,IF($M57="AS",$J57,""))))))</f>
        <v/>
      </c>
      <c r="R57" s="88"/>
      <c r="S57" s="244" t="str">
        <f>A57</f>
        <v>S</v>
      </c>
      <c r="T57" s="246">
        <f>B57</f>
        <v>42763</v>
      </c>
      <c r="U57" s="240"/>
      <c r="V57" s="248"/>
      <c r="W57" s="240"/>
      <c r="X57" s="248"/>
      <c r="Y57" s="238" t="str">
        <f>A57</f>
        <v>S</v>
      </c>
      <c r="Z57" s="255">
        <f>B57</f>
        <v>42763</v>
      </c>
      <c r="AA57" s="250"/>
      <c r="AB57" s="124"/>
      <c r="AC57" s="106"/>
      <c r="AD57" s="124"/>
      <c r="AE57" s="248"/>
      <c r="AF57" s="103"/>
      <c r="AG57" s="111" t="str">
        <f>IF($D57="MAROUANI",IF($A57="S","Sam",IF(OR($A57="L",$A57="M",$A57="J",$A57="V"),"Sem","")),"")</f>
        <v/>
      </c>
      <c r="AH57" s="108" t="str">
        <f>IF($D57="HALIMI",IF($A57="S","Sam",IF(OR($A57="L",$A57="M",$A57="J",$A57="V"),"Sem","")),"")</f>
        <v/>
      </c>
      <c r="AI57" s="108" t="str">
        <f>IF($D57="LEPRIYA",IF($A57="S","Sam",IF(OR($A57="L",$A57="M",$A57="J",$A57="V"),"Sem","")),"")</f>
        <v/>
      </c>
      <c r="AJ57" s="108" t="str">
        <f>IF($D57="OURCHANE",IF($A57="S","Sam",IF(OR($A57="L",$A57="M",$A57="J",$A57="V"),"Sem","")),"")</f>
        <v/>
      </c>
      <c r="AK57" s="108" t="str">
        <f>IF($D57="KANA",IF($A57="S","Sam",IF(OR($A57="L",$A57="M",$A57="J",$A57="V"),"Sem","")),"")</f>
        <v/>
      </c>
      <c r="AL57" s="108" t="str">
        <f>IF($D57="BERNARD",IF($A57="S","Sam",IF(OR($A57="L",$A57="M",$A57="J",$A57="V"),"Sem","")),"")</f>
        <v/>
      </c>
    </row>
    <row r="58" spans="1:38" ht="13.5" thickBot="1" x14ac:dyDescent="0.25">
      <c r="A58" s="266"/>
      <c r="B58" s="268"/>
      <c r="C58" s="83" t="str">
        <f>IF($D58="","","CCB :")</f>
        <v/>
      </c>
      <c r="D58" s="84" t="str">
        <f t="shared" ref="D58" si="140">IF($AA57="","",$AA57)</f>
        <v/>
      </c>
      <c r="E58" s="102" t="str">
        <f t="shared" si="125"/>
        <v/>
      </c>
      <c r="F58" s="102" t="str">
        <f t="shared" si="125"/>
        <v/>
      </c>
      <c r="G58" s="102" t="str">
        <f t="shared" si="125"/>
        <v/>
      </c>
      <c r="H58" s="102" t="str">
        <f t="shared" si="125"/>
        <v/>
      </c>
      <c r="I58" s="102" t="str">
        <f t="shared" si="125"/>
        <v/>
      </c>
      <c r="J58" s="102" t="str">
        <f t="shared" si="125"/>
        <v/>
      </c>
      <c r="K58" s="94"/>
      <c r="L58" s="89"/>
      <c r="M58" s="90"/>
      <c r="N58" s="91" t="str">
        <f t="shared" ref="N58" si="141">IF(($U57="VAC1"),IF(ISERROR(SEARCH("*9h-18*",$V57)),IF($V57="9h-13h","","CS "&amp;$V57),IF(ISERROR(SEARCH("*Ort*",$V57)),"CS 14h-18h","CS Ortho 14h-18h")),IF(($W57="VAC1"),IF(ISERROR(SEARCH("*9h-18*",$X57)),IF($X57="9h-13h","","CS "&amp;$X57),IF(ISERROR(SEARCH("*Ort*",$X57)),"CS 14h-18h","CS Ortho 14h-18h")),""))&amp;IF($M58="HM",$E58,IF($M58="PH",$F58,IF($M58="RL",$G58,IF($M58="RO",$H58,IF($M58="TK",$I58,IF($M58="AS",$J58,""))))))</f>
        <v/>
      </c>
      <c r="O58" s="89"/>
      <c r="P58" s="90"/>
      <c r="Q58" s="91" t="str">
        <f t="shared" ref="Q58" si="142">IF(($U57="VAC2"),IF(ISERROR(SEARCH("*9h-18*",$V57)),IF($V57="9h-13h","","CS "&amp;$V57),IF(ISERROR(SEARCH("*Ort*",$V57)),"CS 14h-18h","CS Ortho 14h-18h")),IF(($W57="VAC2"),IF(ISERROR(SEARCH("*9h-18*",$X57)),IF($X57="9h-13h","","CS "&amp;$X57),IF(ISERROR(SEARCH("*Ort*",$X57)),"CS 14h-18h","CS Ortho 14h-18h")),""))&amp;IF($M58="HM",$E58,IF($M58="PH",$F58,IF($M58="RL",$G58,IF($M58="RO",$H58,IF($M58="TK",$I58,IF($M58="AS",$J58,""))))))</f>
        <v/>
      </c>
      <c r="R58" s="92"/>
      <c r="S58" s="245"/>
      <c r="T58" s="247"/>
      <c r="U58" s="241"/>
      <c r="V58" s="249"/>
      <c r="W58" s="241"/>
      <c r="X58" s="249"/>
      <c r="Y58" s="239"/>
      <c r="Z58" s="256"/>
      <c r="AA58" s="251"/>
      <c r="AB58" s="125"/>
      <c r="AC58" s="107"/>
      <c r="AD58" s="125"/>
      <c r="AE58" s="249"/>
      <c r="AF58" s="104"/>
      <c r="AG58" s="112" t="str">
        <f>IF($AA57="MAROUANI",IF(OR($A57="S",$A57="D"),"WE CCB","Sem CCB"),"")</f>
        <v/>
      </c>
      <c r="AH58" s="109" t="str">
        <f>IF($AA57="HALIMI",IF(OR($A57="S",$A57="D"),"WE CCB","Sem CCB"),"")</f>
        <v/>
      </c>
      <c r="AI58" s="109" t="str">
        <f>IF($AA57="LEPRIYA",IF(OR($A57="S",$A57="D"),"WE CCB","Sem CCB"),"")</f>
        <v/>
      </c>
      <c r="AJ58" s="109" t="str">
        <f>IF($AA57="OURCHANE",IF(OR($A57="S",$A57="D"),"WE CCB","Sem CCB"),"")</f>
        <v/>
      </c>
      <c r="AK58" s="109" t="str">
        <f>IF($AA57="KANA",IF(OR($A57="S",$A57="D"),"WE CCB","Sem CCB"),"")</f>
        <v/>
      </c>
      <c r="AL58" s="109" t="str">
        <f>IF($AA57="BERNARD",IF(OR($A57="S",$A57="D"),"WE CCB","Sem CCB"),"")</f>
        <v/>
      </c>
    </row>
    <row r="59" spans="1:38" x14ac:dyDescent="0.2">
      <c r="A59" s="265" t="str">
        <f>IF((B59=""),"",CHOOSE(WEEKDAY(B59,2),"L","M","M","J","V","S","D"))</f>
        <v>D</v>
      </c>
      <c r="B59" s="267">
        <f>IF(($B57=""),"",IF((MONTH(B57)=MONTH(($B57+1))),($B57+1),""))</f>
        <v>42764</v>
      </c>
      <c r="C59" s="81" t="str">
        <f>IF(D59="","","Dom :")</f>
        <v/>
      </c>
      <c r="D59" s="82"/>
      <c r="E59" s="101" t="str">
        <f t="shared" si="0"/>
        <v/>
      </c>
      <c r="F59" s="101" t="str">
        <f t="shared" si="0"/>
        <v/>
      </c>
      <c r="G59" s="101" t="str">
        <f t="shared" si="0"/>
        <v/>
      </c>
      <c r="H59" s="101" t="str">
        <f t="shared" si="0"/>
        <v/>
      </c>
      <c r="I59" s="101" t="str">
        <f t="shared" si="0"/>
        <v/>
      </c>
      <c r="J59" s="101" t="str">
        <f t="shared" si="0"/>
        <v/>
      </c>
      <c r="K59" s="93"/>
      <c r="L59" s="85"/>
      <c r="M59" s="86"/>
      <c r="N59" s="87" t="str">
        <f>IF(($U59="VAC1"),IF(ISERROR(SEARCH("*9h*",$V59)),"","CS 9h-13h"),IF(($W59="VAC1"),IF(ISERROR(SEARCH("*9h*",$X59)),"","CS 9h-13h"),""))&amp;IF($M59="HM",$E59,IF($M59="PH",$F59,IF($M59="RL",$G59,IF($M59="RO",$H59,IF($M59="TK",$I59,IF($M59="AS",$J59,""))))))</f>
        <v/>
      </c>
      <c r="O59" s="85"/>
      <c r="P59" s="86"/>
      <c r="Q59" s="87" t="str">
        <f t="shared" ref="Q59" si="143">IF(($U59="VAC2"),IF(ISERROR(SEARCH("*9h*",$V59)),"","CS 9h-13h"),IF(($W59="VAC2"),IF(ISERROR(SEARCH("*9h*",$X59)),"","CS 9h-13h"),""))&amp;IF($M59="HM",$E59,IF($M59="PH",$F59,IF($M59="RL",$G59,IF($M59="RO",$H59,IF($M59="TK",$I59,IF($M59="AS",$J59,""))))))</f>
        <v/>
      </c>
      <c r="R59" s="88"/>
      <c r="S59" s="244" t="str">
        <f>A59</f>
        <v>D</v>
      </c>
      <c r="T59" s="246">
        <f>B59</f>
        <v>42764</v>
      </c>
      <c r="U59" s="240"/>
      <c r="V59" s="248"/>
      <c r="W59" s="240"/>
      <c r="X59" s="248"/>
      <c r="Y59" s="238" t="str">
        <f>A59</f>
        <v>D</v>
      </c>
      <c r="Z59" s="255">
        <f>B59</f>
        <v>42764</v>
      </c>
      <c r="AA59" s="250"/>
      <c r="AB59" s="106"/>
      <c r="AC59" s="135"/>
      <c r="AD59" s="124"/>
      <c r="AE59" s="248"/>
      <c r="AF59" s="103"/>
      <c r="AG59" s="111" t="str">
        <f>IF($D59="MAROUANI",IF($A59="S","Sam",IF(OR($A59="L",$A59="M",$A59="J",$A59="V"),"Sem","")),"")</f>
        <v/>
      </c>
      <c r="AH59" s="108" t="str">
        <f>IF($D59="HALIMI",IF($A59="S","Sam",IF(OR($A59="L",$A59="M",$A59="J",$A59="V"),"Sem","")),"")</f>
        <v/>
      </c>
      <c r="AI59" s="108" t="str">
        <f>IF($D59="LEPRIYA",IF($A59="S","Sam",IF(OR($A59="L",$A59="M",$A59="J",$A59="V"),"Sem","")),"")</f>
        <v/>
      </c>
      <c r="AJ59" s="108" t="str">
        <f>IF($D59="OURCHANE",IF($A59="S","Sam",IF(OR($A59="L",$A59="M",$A59="J",$A59="V"),"Sem","")),"")</f>
        <v/>
      </c>
      <c r="AK59" s="108" t="str">
        <f>IF($D59="KANA",IF($A59="S","Sam",IF(OR($A59="L",$A59="M",$A59="J",$A59="V"),"Sem","")),"")</f>
        <v/>
      </c>
      <c r="AL59" s="108" t="str">
        <f>IF($D59="BERNARD",IF($A59="S","Sam",IF(OR($A59="L",$A59="M",$A59="J",$A59="V"),"Sem","")),"")</f>
        <v/>
      </c>
    </row>
    <row r="60" spans="1:38" ht="13.5" thickBot="1" x14ac:dyDescent="0.25">
      <c r="A60" s="266"/>
      <c r="B60" s="268"/>
      <c r="C60" s="83" t="str">
        <f>IF($D60="","","CCB :")</f>
        <v/>
      </c>
      <c r="D60" s="84" t="str">
        <f t="shared" ref="D60" si="144">IF($AA59="","",$AA59)</f>
        <v/>
      </c>
      <c r="E60" s="102" t="str">
        <f t="shared" si="125"/>
        <v/>
      </c>
      <c r="F60" s="102" t="str">
        <f t="shared" si="125"/>
        <v/>
      </c>
      <c r="G60" s="102" t="str">
        <f t="shared" si="125"/>
        <v/>
      </c>
      <c r="H60" s="102" t="str">
        <f t="shared" si="125"/>
        <v/>
      </c>
      <c r="I60" s="102" t="str">
        <f t="shared" si="125"/>
        <v/>
      </c>
      <c r="J60" s="102" t="str">
        <f t="shared" si="125"/>
        <v/>
      </c>
      <c r="K60" s="94"/>
      <c r="L60" s="89"/>
      <c r="M60" s="90"/>
      <c r="N60" s="91" t="str">
        <f>IF(($U59="VAC1"),IF(ISERROR(SEARCH("*9h-18*",$V59)),IF($V59="9h-13h","","CS "&amp;$V59),IF(ISERROR(SEARCH("*Ort*",$V59)),"CS 14h-18h","CS Ortho 14h-18h")),IF(($W59="VAC1"),IF(ISERROR(SEARCH("*9h-18*",$X59)),IF($X59="9h-13h","","CS "&amp;$X59),IF(ISERROR(SEARCH("*Ort*",$X59)),"CS 14h-18h","CS Ortho 14h-18h")),""))&amp;IF($M60="HM",$E60,IF($M60="PH",$F60,IF($M60="RL",$G60,IF($M60="RO",$H60,IF($M60="TK",$I60,IF($M60="AS",$J60,""))))))</f>
        <v/>
      </c>
      <c r="O60" s="89"/>
      <c r="P60" s="90"/>
      <c r="Q60" s="91" t="str">
        <f t="shared" ref="Q60" si="145">IF(($U59="VAC2"),IF(ISERROR(SEARCH("*9h-18*",$V59)),IF($V59="9h-13h","","CS "&amp;$V59),IF(ISERROR(SEARCH("*Ort*",$V59)),"CS 14h-18h","CS Ortho 14h-18h")),IF(($W59="VAC2"),IF(ISERROR(SEARCH("*9h-18*",$X59)),IF($X59="9h-13h","","CS "&amp;$X59),IF(ISERROR(SEARCH("*Ort*",$X59)),"CS 14h-18h","CS Ortho 14h-18h")),""))&amp;IF($M60="HM",$E60,IF($M60="PH",$F60,IF($M60="RL",$G60,IF($M60="RO",$H60,IF($M60="TK",$I60,IF($M60="AS",$J60,""))))))</f>
        <v/>
      </c>
      <c r="R60" s="92"/>
      <c r="S60" s="245"/>
      <c r="T60" s="247"/>
      <c r="U60" s="241"/>
      <c r="V60" s="249"/>
      <c r="W60" s="241"/>
      <c r="X60" s="249"/>
      <c r="Y60" s="239"/>
      <c r="Z60" s="256"/>
      <c r="AA60" s="251"/>
      <c r="AB60" s="107"/>
      <c r="AC60" s="136"/>
      <c r="AD60" s="125"/>
      <c r="AE60" s="249"/>
      <c r="AF60" s="104"/>
      <c r="AG60" s="112" t="str">
        <f>IF($AA59="MAROUANI",IF(OR($A59="S",$A59="D"),"WE CCB","Sem CCB"),"")</f>
        <v/>
      </c>
      <c r="AH60" s="109" t="str">
        <f>IF($AA59="HALIMI",IF(OR($A59="S",$A59="D"),"WE CCB","Sem CCB"),"")</f>
        <v/>
      </c>
      <c r="AI60" s="109" t="str">
        <f>IF($AA59="LEPRIYA",IF(OR($A59="S",$A59="D"),"WE CCB","Sem CCB"),"")</f>
        <v/>
      </c>
      <c r="AJ60" s="109" t="str">
        <f>IF($AA59="OURCHANE",IF(OR($A59="S",$A59="D"),"WE CCB","Sem CCB"),"")</f>
        <v/>
      </c>
      <c r="AK60" s="109" t="str">
        <f>IF($AA59="KANA",IF(OR($A59="S",$A59="D"),"WE CCB","Sem CCB"),"")</f>
        <v/>
      </c>
      <c r="AL60" s="109" t="str">
        <f>IF($AA59="BERNARD",IF(OR($A59="S",$A59="D"),"WE CCB","Sem CCB"),"")</f>
        <v/>
      </c>
    </row>
    <row r="61" spans="1:38" x14ac:dyDescent="0.2">
      <c r="A61" s="265" t="str">
        <f>IF((B61=""),"",CHOOSE(WEEKDAY(B61,2),"L","M","M","J","V","S","D"))</f>
        <v>L</v>
      </c>
      <c r="B61" s="267">
        <f>IF(($B59=""),"",IF((MONTH(B59)=MONTH(($B59+1))),($B59+1),""))</f>
        <v>42765</v>
      </c>
      <c r="C61" s="81" t="str">
        <f>IF(D61="","","Dom :")</f>
        <v/>
      </c>
      <c r="D61" s="82"/>
      <c r="E61" s="101" t="str">
        <f t="shared" si="0"/>
        <v/>
      </c>
      <c r="F61" s="101" t="str">
        <f t="shared" si="0"/>
        <v/>
      </c>
      <c r="G61" s="101" t="str">
        <f t="shared" si="0"/>
        <v/>
      </c>
      <c r="H61" s="101" t="str">
        <f t="shared" si="0"/>
        <v/>
      </c>
      <c r="I61" s="101" t="str">
        <f t="shared" si="0"/>
        <v/>
      </c>
      <c r="J61" s="101" t="str">
        <f t="shared" si="0"/>
        <v/>
      </c>
      <c r="K61" s="93"/>
      <c r="L61" s="85"/>
      <c r="M61" s="86"/>
      <c r="N61" s="87" t="str">
        <f t="shared" ref="N61" si="146">IF(($U61="VAC1"),IF(ISERROR(SEARCH("*9h*",$V61)),"","CS 9h-13h"),IF(($W61="VAC1"),IF(ISERROR(SEARCH("*9h*",$X61)),"","CS 9h-13h"),""))&amp;IF($M61="HM",$E61,IF($M61="PH",$F61,IF($M61="RL",$G61,IF($M61="RO",$H61,IF($M61="TK",$I61,IF($M61="AS",$J61,""))))))</f>
        <v/>
      </c>
      <c r="O61" s="85"/>
      <c r="P61" s="86"/>
      <c r="Q61" s="87" t="str">
        <f t="shared" ref="Q61" si="147">IF(($U61="VAC2"),IF(ISERROR(SEARCH("*9h*",$V61)),"","CS 9h-13h"),IF(($W61="VAC2"),IF(ISERROR(SEARCH("*9h*",$X61)),"","CS 9h-13h"),""))&amp;IF($M61="HM",$E61,IF($M61="PH",$F61,IF($M61="RL",$G61,IF($M61="RO",$H61,IF($M61="TK",$I61,IF($M61="AS",$J61,""))))))</f>
        <v/>
      </c>
      <c r="R61" s="88"/>
      <c r="S61" s="244" t="str">
        <f>A61</f>
        <v>L</v>
      </c>
      <c r="T61" s="246">
        <f>B61</f>
        <v>42765</v>
      </c>
      <c r="U61" s="240"/>
      <c r="V61" s="248"/>
      <c r="W61" s="240"/>
      <c r="X61" s="242"/>
      <c r="Y61" s="238" t="str">
        <f>A61</f>
        <v>L</v>
      </c>
      <c r="Z61" s="255">
        <f>B61</f>
        <v>42765</v>
      </c>
      <c r="AA61" s="250"/>
      <c r="AB61" s="106"/>
      <c r="AC61" s="106"/>
      <c r="AD61" s="124"/>
      <c r="AE61" s="248"/>
      <c r="AF61" s="103"/>
      <c r="AG61" s="111" t="str">
        <f>IF($D61="MAROUANI",IF($A61="S","Sam",IF(OR($A61="L",$A61="M",$A61="J",$A61="V"),"Sem","")),"")</f>
        <v/>
      </c>
      <c r="AH61" s="108" t="str">
        <f>IF($D61="HALIMI",IF($A61="S","Sam",IF(OR($A61="L",$A61="M",$A61="J",$A61="V"),"Sem","")),"")</f>
        <v/>
      </c>
      <c r="AI61" s="108" t="str">
        <f>IF($D61="LEPRIYA",IF($A61="S","Sam",IF(OR($A61="L",$A61="M",$A61="J",$A61="V"),"Sem","")),"")</f>
        <v/>
      </c>
      <c r="AJ61" s="108" t="str">
        <f>IF($D61="OURCHANE",IF($A61="S","Sam",IF(OR($A61="L",$A61="M",$A61="J",$A61="V"),"Sem","")),"")</f>
        <v/>
      </c>
      <c r="AK61" s="108" t="str">
        <f>IF($D61="KANA",IF($A61="S","Sam",IF(OR($A61="L",$A61="M",$A61="J",$A61="V"),"Sem","")),"")</f>
        <v/>
      </c>
      <c r="AL61" s="108" t="str">
        <f>IF($D61="BERNARD",IF($A61="S","Sam",IF(OR($A61="L",$A61="M",$A61="J",$A61="V"),"Sem","")),"")</f>
        <v/>
      </c>
    </row>
    <row r="62" spans="1:38" ht="13.5" thickBot="1" x14ac:dyDescent="0.25">
      <c r="A62" s="266"/>
      <c r="B62" s="268"/>
      <c r="C62" s="83" t="str">
        <f>IF($D62="","","CCB :")</f>
        <v/>
      </c>
      <c r="D62" s="84" t="str">
        <f t="shared" ref="D62" si="148">IF($AA61="","",$AA61)</f>
        <v/>
      </c>
      <c r="E62" s="102" t="str">
        <f t="shared" si="125"/>
        <v/>
      </c>
      <c r="F62" s="102" t="str">
        <f t="shared" si="125"/>
        <v/>
      </c>
      <c r="G62" s="102" t="str">
        <f t="shared" si="125"/>
        <v/>
      </c>
      <c r="H62" s="102" t="str">
        <f t="shared" si="125"/>
        <v/>
      </c>
      <c r="I62" s="102" t="str">
        <f t="shared" si="125"/>
        <v/>
      </c>
      <c r="J62" s="102" t="str">
        <f t="shared" si="125"/>
        <v/>
      </c>
      <c r="K62" s="94"/>
      <c r="L62" s="89"/>
      <c r="M62" s="90"/>
      <c r="N62" s="91" t="str">
        <f t="shared" ref="N62" si="149">IF(($U61="VAC1"),IF(ISERROR(SEARCH("*9h-18*",$V61)),IF($V61="9h-13h","","CS "&amp;$V61),IF(ISERROR(SEARCH("*Ort*",$V61)),"CS 14h-18h","CS Ortho 14h-18h")),IF(($W61="VAC1"),IF(ISERROR(SEARCH("*9h-18*",$X61)),IF($X61="9h-13h","","CS "&amp;$X61),IF(ISERROR(SEARCH("*Ort*",$X61)),"CS 14h-18h","CS Ortho 14h-18h")),""))&amp;IF($M62="HM",$E62,IF($M62="PH",$F62,IF($M62="RL",$G62,IF($M62="RO",$H62,IF($M62="TK",$I62,IF($M62="AS",$J62,""))))))</f>
        <v/>
      </c>
      <c r="O62" s="89"/>
      <c r="P62" s="90"/>
      <c r="Q62" s="91" t="str">
        <f t="shared" ref="Q62" si="150">IF(($U61="VAC2"),IF(ISERROR(SEARCH("*9h-18*",$V61)),IF($V61="9h-13h","","CS "&amp;$V61),IF(ISERROR(SEARCH("*Ort*",$V61)),"CS 14h-18h","CS Ortho 14h-18h")),IF(($W61="VAC2"),IF(ISERROR(SEARCH("*9h-18*",$X61)),IF($X61="9h-13h","","CS "&amp;$X61),IF(ISERROR(SEARCH("*Ort*",$X61)),"CS 14h-18h","CS Ortho 14h-18h")),""))&amp;IF($M62="HM",$E62,IF($M62="PH",$F62,IF($M62="RL",$G62,IF($M62="RO",$H62,IF($M62="TK",$I62,IF($M62="AS",$J62,""))))))</f>
        <v/>
      </c>
      <c r="R62" s="92"/>
      <c r="S62" s="245"/>
      <c r="T62" s="247"/>
      <c r="U62" s="241"/>
      <c r="V62" s="249"/>
      <c r="W62" s="241"/>
      <c r="X62" s="243"/>
      <c r="Y62" s="239"/>
      <c r="Z62" s="256"/>
      <c r="AA62" s="251"/>
      <c r="AB62" s="107"/>
      <c r="AC62" s="107"/>
      <c r="AD62" s="125"/>
      <c r="AE62" s="249"/>
      <c r="AF62" s="104"/>
      <c r="AG62" s="112" t="str">
        <f>IF($AA61="MAROUANI",IF(OR($A61="S",$A61="D"),"WE CCB","Sem CCB"),"")</f>
        <v/>
      </c>
      <c r="AH62" s="109" t="str">
        <f>IF($AA61="HALIMI",IF(OR($A61="S",$A61="D"),"WE CCB","Sem CCB"),"")</f>
        <v/>
      </c>
      <c r="AI62" s="109" t="str">
        <f>IF($AA61="LEPRIYA",IF(OR($A61="S",$A61="D"),"WE CCB","Sem CCB"),"")</f>
        <v/>
      </c>
      <c r="AJ62" s="109" t="str">
        <f>IF($AA61="OURCHANE",IF(OR($A61="S",$A61="D"),"WE CCB","Sem CCB"),"")</f>
        <v/>
      </c>
      <c r="AK62" s="109" t="str">
        <f>IF($AA61="KANA",IF(OR($A61="S",$A61="D"),"WE CCB","Sem CCB"),"")</f>
        <v/>
      </c>
      <c r="AL62" s="109" t="str">
        <f>IF($AA61="BERNARD",IF(OR($A61="S",$A61="D"),"WE CCB","Sem CCB"),"")</f>
        <v/>
      </c>
    </row>
    <row r="63" spans="1:38" x14ac:dyDescent="0.2">
      <c r="A63" s="265" t="str">
        <f>IF((B63=""),"",CHOOSE(WEEKDAY(B63,2),"L","M","M","J","V","S","D"))</f>
        <v>M</v>
      </c>
      <c r="B63" s="267">
        <f>IF(($B61=""),"",IF((MONTH(B61)=MONTH(($B61+1))),($B61+1),""))</f>
        <v>42766</v>
      </c>
      <c r="C63" s="81" t="str">
        <f>IF(D63="","","Dom :")</f>
        <v/>
      </c>
      <c r="D63" s="82"/>
      <c r="E63" s="101" t="str">
        <f t="shared" si="0"/>
        <v/>
      </c>
      <c r="F63" s="101" t="str">
        <f t="shared" si="0"/>
        <v/>
      </c>
      <c r="G63" s="101" t="str">
        <f t="shared" si="0"/>
        <v/>
      </c>
      <c r="H63" s="101" t="str">
        <f t="shared" si="0"/>
        <v/>
      </c>
      <c r="I63" s="101" t="str">
        <f t="shared" si="0"/>
        <v/>
      </c>
      <c r="J63" s="101" t="str">
        <f t="shared" si="0"/>
        <v/>
      </c>
      <c r="K63" s="93"/>
      <c r="L63" s="85"/>
      <c r="M63" s="86"/>
      <c r="N63" s="87" t="str">
        <f t="shared" ref="N63" si="151">IF(($U63="VAC1"),IF(ISERROR(SEARCH("*9h*",$V63)),"","CS 9h-13h"),IF(($W63="VAC1"),IF(ISERROR(SEARCH("*9h*",$X63)),"","CS 9h-13h"),""))&amp;IF($M63="HM",$E63,IF($M63="PH",$F63,IF($M63="RL",$G63,IF($M63="RO",$H63,IF($M63="TK",$I63,IF($M63="AS",$J63,""))))))</f>
        <v/>
      </c>
      <c r="O63" s="85"/>
      <c r="P63" s="86"/>
      <c r="Q63" s="87" t="str">
        <f t="shared" ref="Q63" si="152">IF(($U63="VAC2"),IF(ISERROR(SEARCH("*9h*",$V63)),"","CS 9h-13h"),IF(($W63="VAC2"),IF(ISERROR(SEARCH("*9h*",$X63)),"","CS 9h-13h"),""))&amp;IF($M63="HM",$E63,IF($M63="PH",$F63,IF($M63="RL",$G63,IF($M63="RO",$H63,IF($M63="TK",$I63,IF($M63="AS",$J63,""))))))</f>
        <v/>
      </c>
      <c r="R63" s="88"/>
      <c r="S63" s="244" t="str">
        <f>A63</f>
        <v>M</v>
      </c>
      <c r="T63" s="246">
        <f>B63</f>
        <v>42766</v>
      </c>
      <c r="U63" s="240"/>
      <c r="V63" s="248"/>
      <c r="W63" s="240"/>
      <c r="X63" s="242"/>
      <c r="Y63" s="238" t="str">
        <f>A63</f>
        <v>M</v>
      </c>
      <c r="Z63" s="255">
        <f>B63</f>
        <v>42766</v>
      </c>
      <c r="AA63" s="250"/>
      <c r="AB63" s="106"/>
      <c r="AC63" s="106"/>
      <c r="AD63" s="124"/>
      <c r="AE63" s="248"/>
      <c r="AF63" s="103"/>
      <c r="AG63" s="111" t="str">
        <f>IF($D63="MAROUANI",IF($A63="S","Sam",IF(OR($A63="L",$A63="M",$A63="J",$A63="V"),"Sem","")),"")</f>
        <v/>
      </c>
      <c r="AH63" s="108" t="str">
        <f>IF($D63="HALIMI",IF($A63="S","Sam",IF(OR($A63="L",$A63="M",$A63="J",$A63="V"),"Sem","")),"")</f>
        <v/>
      </c>
      <c r="AI63" s="108" t="str">
        <f>IF($D63="LEPRIYA",IF($A63="S","Sam",IF(OR($A63="L",$A63="M",$A63="J",$A63="V"),"Sem","")),"")</f>
        <v/>
      </c>
      <c r="AJ63" s="108" t="str">
        <f>IF($D63="OURCHANE",IF($A63="S","Sam",IF(OR($A63="L",$A63="M",$A63="J",$A63="V"),"Sem","")),"")</f>
        <v/>
      </c>
      <c r="AK63" s="108" t="str">
        <f>IF($D63="KANA",IF($A63="S","Sam",IF(OR($A63="L",$A63="M",$A63="J",$A63="V"),"Sem","")),"")</f>
        <v/>
      </c>
      <c r="AL63" s="108" t="str">
        <f>IF($D63="BERNARD",IF($A63="S","Sam",IF(OR($A63="L",$A63="M",$A63="J",$A63="V"),"Sem","")),"")</f>
        <v/>
      </c>
    </row>
    <row r="64" spans="1:38" ht="13.5" thickBot="1" x14ac:dyDescent="0.25">
      <c r="A64" s="266"/>
      <c r="B64" s="268"/>
      <c r="C64" s="83" t="str">
        <f>IF($D64="","","CCB :")</f>
        <v/>
      </c>
      <c r="D64" s="84" t="str">
        <f>IF($AA63="","",$AA63)</f>
        <v/>
      </c>
      <c r="E64" s="102" t="str">
        <f t="shared" si="125"/>
        <v/>
      </c>
      <c r="F64" s="102" t="str">
        <f t="shared" si="125"/>
        <v/>
      </c>
      <c r="G64" s="102" t="str">
        <f t="shared" si="125"/>
        <v/>
      </c>
      <c r="H64" s="102" t="str">
        <f t="shared" si="125"/>
        <v/>
      </c>
      <c r="I64" s="102" t="str">
        <f t="shared" si="125"/>
        <v/>
      </c>
      <c r="J64" s="102" t="str">
        <f t="shared" si="125"/>
        <v/>
      </c>
      <c r="K64" s="94"/>
      <c r="L64" s="89"/>
      <c r="M64" s="90"/>
      <c r="N64" s="91" t="str">
        <f t="shared" ref="N64" si="153">IF(($U63="VAC1"),IF(ISERROR(SEARCH("*9h-18*",$V63)),IF($V63="9h-13h","","CS "&amp;$V63),IF(ISERROR(SEARCH("*Ort*",$V63)),"CS 14h-18h","CS Ortho 14h-18h")),IF(($W63="VAC1"),IF(ISERROR(SEARCH("*9h-18*",$X63)),IF($X63="9h-13h","","CS "&amp;$X63),IF(ISERROR(SEARCH("*Ort*",$X63)),"CS 14h-18h","CS Ortho 14h-18h")),""))&amp;IF($M64="HM",$E64,IF($M64="PH",$F64,IF($M64="RL",$G64,IF($M64="RO",$H64,IF($M64="TK",$I64,IF($M64="AS",$J64,""))))))</f>
        <v/>
      </c>
      <c r="O64" s="89"/>
      <c r="P64" s="90"/>
      <c r="Q64" s="91" t="str">
        <f t="shared" ref="Q64" si="154">IF(($U63="VAC2"),IF(ISERROR(SEARCH("*9h-18*",$V63)),IF($V63="9h-13h","","CS "&amp;$V63),IF(ISERROR(SEARCH("*Ort*",$V63)),"CS 14h-18h","CS Ortho 14h-18h")),IF(($W63="VAC2"),IF(ISERROR(SEARCH("*9h-18*",$X63)),IF($X63="9h-13h","","CS "&amp;$X63),IF(ISERROR(SEARCH("*Ort*",$X63)),"CS 14h-18h","CS Ortho 14h-18h")),""))&amp;IF($M64="HM",$E64,IF($M64="PH",$F64,IF($M64="RL",$G64,IF($M64="RO",$H64,IF($M64="TK",$I64,IF($M64="AS",$J64,""))))))</f>
        <v/>
      </c>
      <c r="R64" s="92"/>
      <c r="S64" s="245"/>
      <c r="T64" s="247"/>
      <c r="U64" s="241"/>
      <c r="V64" s="249"/>
      <c r="W64" s="241"/>
      <c r="X64" s="243"/>
      <c r="Y64" s="239"/>
      <c r="Z64" s="256"/>
      <c r="AA64" s="251"/>
      <c r="AB64" s="107"/>
      <c r="AC64" s="107"/>
      <c r="AD64" s="125"/>
      <c r="AE64" s="249"/>
      <c r="AF64" s="104"/>
      <c r="AG64" s="112" t="str">
        <f>IF($AA63="MAROUANI",IF(OR($A63="S",$A63="D"),"WE CCB","Sem CCB"),"")</f>
        <v/>
      </c>
      <c r="AH64" s="109" t="str">
        <f>IF($AA63="HALIMI",IF(OR($A63="S",$A63="D"),"WE CCB","Sem CCB"),"")</f>
        <v/>
      </c>
      <c r="AI64" s="109" t="str">
        <f>IF($AA63="LEPRIYA",IF(OR($A63="S",$A63="D"),"WE CCB","Sem CCB"),"")</f>
        <v/>
      </c>
      <c r="AJ64" s="109" t="str">
        <f>IF($AA63="OURCHANE",IF(OR($A63="S",$A63="D"),"WE CCB","Sem CCB"),"")</f>
        <v/>
      </c>
      <c r="AK64" s="109" t="str">
        <f>IF($AA63="KANA",IF(OR($A63="S",$A63="D"),"WE CCB","Sem CCB"),"")</f>
        <v/>
      </c>
      <c r="AL64" s="109" t="str">
        <f>IF($AA63="BERNARD",IF(OR($A63="S",$A63="D"),"WE CCB","Sem CCB"),"")</f>
        <v/>
      </c>
    </row>
    <row r="65" spans="1:45" x14ac:dyDescent="0.2">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8"/>
    </row>
    <row r="66" spans="1:45" ht="31.5" customHeight="1" x14ac:dyDescent="0.2">
      <c r="A66" s="7"/>
      <c r="B66" s="7"/>
      <c r="C66" s="7"/>
      <c r="D66" s="7"/>
      <c r="E66" s="7"/>
      <c r="F66" s="269" t="s">
        <v>98</v>
      </c>
      <c r="G66" s="270"/>
      <c r="H66" s="270"/>
      <c r="I66" s="271"/>
      <c r="J66" s="7"/>
      <c r="K66" s="7"/>
      <c r="L66" s="7"/>
      <c r="M66" s="7"/>
      <c r="N66" s="7"/>
      <c r="O66" s="7"/>
      <c r="P66" s="7"/>
      <c r="Q66" s="7"/>
      <c r="R66" s="7"/>
      <c r="S66" s="7"/>
      <c r="T66" s="272" t="s">
        <v>90</v>
      </c>
      <c r="U66" s="273"/>
      <c r="V66" s="273"/>
      <c r="W66" s="273"/>
      <c r="X66" s="274"/>
      <c r="Y66" s="7"/>
      <c r="Z66" s="7"/>
      <c r="AB66" s="272" t="s">
        <v>91</v>
      </c>
      <c r="AC66" s="273"/>
      <c r="AD66" s="273"/>
      <c r="AE66" s="274"/>
      <c r="AG66" s="7"/>
      <c r="AH66" s="7"/>
      <c r="AI66" s="7"/>
      <c r="AJ66" s="7"/>
      <c r="AK66" s="7"/>
      <c r="AL66" s="8"/>
    </row>
    <row r="67" spans="1:45" ht="15.75" customHeight="1" x14ac:dyDescent="0.2">
      <c r="A67" s="1"/>
      <c r="B67" s="1"/>
      <c r="C67" s="1"/>
      <c r="D67" s="1"/>
      <c r="E67" s="27"/>
      <c r="F67" s="27"/>
      <c r="G67" s="27"/>
      <c r="H67" s="27"/>
      <c r="I67" s="27"/>
      <c r="J67" s="27"/>
      <c r="K67" s="1"/>
      <c r="L67" s="3"/>
      <c r="M67" s="3"/>
      <c r="N67" s="3"/>
      <c r="AB67" s="3"/>
      <c r="AC67" s="3"/>
      <c r="AD67" s="3"/>
      <c r="AE67" s="3"/>
      <c r="AF67" s="3"/>
      <c r="AG67" s="3"/>
      <c r="AH67" s="1"/>
      <c r="AI67" s="1"/>
      <c r="AJ67" s="1"/>
      <c r="AK67" s="1"/>
    </row>
    <row r="68" spans="1:45" ht="15.75" customHeight="1" x14ac:dyDescent="0.2">
      <c r="A68" s="9"/>
      <c r="B68" s="9"/>
      <c r="C68" s="9"/>
      <c r="D68" s="10"/>
      <c r="E68" s="289" t="s">
        <v>13</v>
      </c>
      <c r="F68" s="290"/>
      <c r="G68" s="290"/>
      <c r="H68" s="290"/>
      <c r="I68" s="290"/>
      <c r="J68" s="290"/>
      <c r="K68" s="4"/>
      <c r="L68" s="1"/>
      <c r="M68" s="1"/>
      <c r="N68" s="1"/>
      <c r="AC68" s="1"/>
      <c r="AD68" s="1"/>
      <c r="AE68" s="1"/>
      <c r="AF68" s="1"/>
      <c r="AG68" s="1"/>
      <c r="AH68" s="1"/>
      <c r="AI68" s="1"/>
      <c r="AJ68" s="1"/>
      <c r="AK68" s="1"/>
    </row>
    <row r="69" spans="1:45" ht="15.75" customHeight="1" x14ac:dyDescent="0.2">
      <c r="A69" s="279" t="s">
        <v>14</v>
      </c>
      <c r="B69" s="280"/>
      <c r="C69" s="281"/>
      <c r="D69" s="282"/>
      <c r="E69" s="38" t="str">
        <f t="shared" ref="E69:J69" si="155">E$2</f>
        <v>HM</v>
      </c>
      <c r="F69" s="38" t="str">
        <f t="shared" si="155"/>
        <v>PH</v>
      </c>
      <c r="G69" s="38" t="str">
        <f t="shared" si="155"/>
        <v>RL</v>
      </c>
      <c r="H69" s="38" t="str">
        <f t="shared" si="155"/>
        <v>RO</v>
      </c>
      <c r="I69" s="38" t="str">
        <f t="shared" si="155"/>
        <v>TK</v>
      </c>
      <c r="J69" s="38" t="str">
        <f t="shared" si="155"/>
        <v>JCB</v>
      </c>
      <c r="K69" s="4"/>
      <c r="L69" s="1"/>
      <c r="M69" s="1"/>
      <c r="N69" s="1"/>
      <c r="AC69" s="1"/>
      <c r="AD69" s="1"/>
      <c r="AE69" s="1"/>
      <c r="AF69" s="1"/>
      <c r="AG69" s="1"/>
      <c r="AH69" s="1"/>
      <c r="AI69" s="1"/>
      <c r="AJ69" s="1"/>
      <c r="AK69" s="1"/>
    </row>
    <row r="70" spans="1:45" ht="15.75" customHeight="1" x14ac:dyDescent="0.2">
      <c r="A70" s="192" t="s">
        <v>72</v>
      </c>
      <c r="B70" s="193"/>
      <c r="C70" s="194"/>
      <c r="D70" s="195"/>
      <c r="E70" s="39">
        <f t="shared" ref="E70:J70" si="156">SUMPRODUCT(($AG$2:$AL$2=E$69)*($AG$3:$AL$64="Sem"))</f>
        <v>0</v>
      </c>
      <c r="F70" s="39">
        <f t="shared" si="156"/>
        <v>0</v>
      </c>
      <c r="G70" s="39">
        <f t="shared" si="156"/>
        <v>0</v>
      </c>
      <c r="H70" s="39">
        <f t="shared" si="156"/>
        <v>0</v>
      </c>
      <c r="I70" s="39">
        <f t="shared" si="156"/>
        <v>0</v>
      </c>
      <c r="J70" s="39">
        <f t="shared" si="156"/>
        <v>0</v>
      </c>
      <c r="K70" s="4"/>
      <c r="L70" s="1"/>
      <c r="M70" s="1"/>
      <c r="N70" s="1"/>
      <c r="AH70" s="1"/>
      <c r="AI70" s="1"/>
      <c r="AJ70" s="1"/>
      <c r="AK70" s="1"/>
      <c r="AL70" s="1"/>
      <c r="AO70" s="8"/>
      <c r="AP70" s="8"/>
      <c r="AQ70" s="8"/>
      <c r="AR70" s="8"/>
      <c r="AS70" s="8"/>
    </row>
    <row r="71" spans="1:45" ht="15.75" customHeight="1" x14ac:dyDescent="0.2">
      <c r="A71" s="192" t="s">
        <v>73</v>
      </c>
      <c r="B71" s="193"/>
      <c r="C71" s="194"/>
      <c r="D71" s="195"/>
      <c r="E71" s="39">
        <f t="shared" ref="E71:J71" si="157">SUMPRODUCT(($AG$2:$AL$2=E$69)*($AG$3:$AL$64="Sam"))</f>
        <v>0</v>
      </c>
      <c r="F71" s="39">
        <f t="shared" si="157"/>
        <v>0</v>
      </c>
      <c r="G71" s="39">
        <f t="shared" si="157"/>
        <v>0</v>
      </c>
      <c r="H71" s="39">
        <f t="shared" si="157"/>
        <v>0</v>
      </c>
      <c r="I71" s="39">
        <f t="shared" si="157"/>
        <v>0</v>
      </c>
      <c r="J71" s="39">
        <f t="shared" si="157"/>
        <v>0</v>
      </c>
      <c r="K71" s="4"/>
      <c r="L71" s="1"/>
      <c r="M71" s="1"/>
      <c r="N71" s="1"/>
      <c r="AH71" s="1"/>
      <c r="AI71" s="1"/>
      <c r="AJ71" s="1"/>
      <c r="AK71" s="1"/>
      <c r="AL71" s="1"/>
    </row>
    <row r="72" spans="1:45" ht="15.75" customHeight="1" x14ac:dyDescent="0.2">
      <c r="A72" s="188" t="s">
        <v>74</v>
      </c>
      <c r="B72" s="189"/>
      <c r="C72" s="190"/>
      <c r="D72" s="191"/>
      <c r="E72" s="98">
        <f t="shared" ref="E72:J72" si="158">COUNTIF($U$3:$X$64,E$69)</f>
        <v>0</v>
      </c>
      <c r="F72" s="98">
        <f t="shared" si="158"/>
        <v>1</v>
      </c>
      <c r="G72" s="98">
        <f t="shared" si="158"/>
        <v>0</v>
      </c>
      <c r="H72" s="98">
        <f t="shared" si="158"/>
        <v>1</v>
      </c>
      <c r="I72" s="98">
        <f t="shared" si="158"/>
        <v>1</v>
      </c>
      <c r="J72" s="98">
        <f t="shared" si="158"/>
        <v>0</v>
      </c>
      <c r="K72" s="4"/>
      <c r="L72" s="1"/>
      <c r="M72" s="1"/>
      <c r="N72" s="1"/>
      <c r="AH72" s="1"/>
      <c r="AI72" s="1"/>
      <c r="AJ72" s="1"/>
      <c r="AK72" s="1"/>
      <c r="AL72" s="1"/>
    </row>
    <row r="73" spans="1:45" ht="15.75" customHeight="1" x14ac:dyDescent="0.2">
      <c r="A73" s="188" t="s">
        <v>106</v>
      </c>
      <c r="B73" s="189"/>
      <c r="C73" s="190"/>
      <c r="D73" s="191"/>
      <c r="E73" s="98">
        <f t="shared" ref="E73:J73" si="159">COUNTIFS($U$3:$U$64,E$69,$V$3:$V$64,"*ort*")+COUNTIFS($W$3:$W$64,E$69,$X$3:$X$64,"*ort*")</f>
        <v>0</v>
      </c>
      <c r="F73" s="98">
        <f t="shared" si="159"/>
        <v>1</v>
      </c>
      <c r="G73" s="98">
        <f t="shared" si="159"/>
        <v>0</v>
      </c>
      <c r="H73" s="98">
        <f t="shared" si="159"/>
        <v>0</v>
      </c>
      <c r="I73" s="98">
        <f t="shared" si="159"/>
        <v>0</v>
      </c>
      <c r="J73" s="98">
        <f t="shared" si="159"/>
        <v>0</v>
      </c>
      <c r="K73" s="4"/>
      <c r="L73" s="1"/>
      <c r="M73" s="1"/>
      <c r="N73" s="1"/>
      <c r="AH73" s="1"/>
      <c r="AI73" s="1"/>
      <c r="AJ73" s="1"/>
      <c r="AK73" s="1"/>
      <c r="AL73" s="1"/>
    </row>
    <row r="74" spans="1:45" ht="15.75" customHeight="1" thickBot="1" x14ac:dyDescent="0.25">
      <c r="A74" s="275" t="s">
        <v>146</v>
      </c>
      <c r="B74" s="276"/>
      <c r="C74" s="277"/>
      <c r="D74" s="278"/>
      <c r="E74" s="97">
        <f>COUNTIFS($U$3:$U$64,E$69,$V$3:$V$64,"*9h*",$V$3:$V$64,"*18h*")+COUNTIFS($W$3:$W$64,E$69,$X$3:$X$64,"*9h*",$X$3:$X$64,"*18h*")</f>
        <v>0</v>
      </c>
      <c r="F74" s="97">
        <f t="shared" ref="F74:J74" si="160">COUNTIFS($U$3:$U$64,F$69,$V$3:$V$64,"*9h*",$V$3:$V$64,"*18h*")+COUNTIFS($W$3:$W$64,F$69,$X$3:$X$64,"*9h*",$X$3:$X$64,"*18h*")</f>
        <v>1</v>
      </c>
      <c r="G74" s="97">
        <f t="shared" si="160"/>
        <v>0</v>
      </c>
      <c r="H74" s="97">
        <f t="shared" si="160"/>
        <v>0</v>
      </c>
      <c r="I74" s="97">
        <f t="shared" si="160"/>
        <v>0</v>
      </c>
      <c r="J74" s="97">
        <f t="shared" si="160"/>
        <v>0</v>
      </c>
      <c r="K74" s="4"/>
      <c r="L74" s="1"/>
      <c r="M74" s="1"/>
      <c r="N74" s="1"/>
      <c r="AH74" s="1"/>
      <c r="AI74" s="1"/>
      <c r="AJ74" s="1"/>
      <c r="AK74" s="1"/>
      <c r="AL74" s="1"/>
    </row>
    <row r="75" spans="1:45" ht="15.75" customHeight="1" thickTop="1" x14ac:dyDescent="0.2">
      <c r="A75" s="291" t="s">
        <v>99</v>
      </c>
      <c r="B75" s="292"/>
      <c r="C75" s="293"/>
      <c r="D75" s="294"/>
      <c r="E75" s="95">
        <f t="shared" ref="E75:J75" si="161">SUMPRODUCT(($AG$2:$AL$2=E$69)*($AG$3:$AL$64="Sem CCB"))</f>
        <v>1</v>
      </c>
      <c r="F75" s="95">
        <f t="shared" si="161"/>
        <v>0</v>
      </c>
      <c r="G75" s="95">
        <f t="shared" si="161"/>
        <v>0</v>
      </c>
      <c r="H75" s="95">
        <f t="shared" si="161"/>
        <v>0</v>
      </c>
      <c r="I75" s="95">
        <f t="shared" si="161"/>
        <v>1</v>
      </c>
      <c r="J75" s="95">
        <f t="shared" si="161"/>
        <v>0</v>
      </c>
      <c r="K75" s="4"/>
      <c r="L75" s="1"/>
      <c r="M75" s="1"/>
      <c r="N75" s="1"/>
      <c r="AH75" s="1"/>
      <c r="AI75" s="1"/>
      <c r="AJ75" s="1"/>
      <c r="AK75" s="1"/>
      <c r="AL75" s="1"/>
    </row>
    <row r="76" spans="1:45" ht="15.75" customHeight="1" x14ac:dyDescent="0.2">
      <c r="A76" s="192" t="s">
        <v>75</v>
      </c>
      <c r="B76" s="193"/>
      <c r="C76" s="194"/>
      <c r="D76" s="195"/>
      <c r="E76" s="59">
        <f t="shared" ref="E76:J76" si="162">SUMPRODUCT(($AG$2:$AL$2=E$69)*($AG$3:$AL$64="WE CCB"))/2</f>
        <v>0</v>
      </c>
      <c r="F76" s="59">
        <f t="shared" si="162"/>
        <v>0</v>
      </c>
      <c r="G76" s="59">
        <f t="shared" si="162"/>
        <v>0</v>
      </c>
      <c r="H76" s="59">
        <f t="shared" si="162"/>
        <v>0</v>
      </c>
      <c r="I76" s="59">
        <f t="shared" si="162"/>
        <v>0</v>
      </c>
      <c r="J76" s="59">
        <f t="shared" si="162"/>
        <v>0</v>
      </c>
      <c r="K76" s="4"/>
      <c r="L76" s="1"/>
      <c r="M76" s="1"/>
      <c r="N76" s="1"/>
      <c r="AH76" s="1"/>
      <c r="AI76" s="1"/>
      <c r="AJ76" s="1"/>
      <c r="AK76" s="1"/>
      <c r="AL76" s="1"/>
    </row>
    <row r="77" spans="1:45" ht="15.75" customHeight="1" x14ac:dyDescent="0.2">
      <c r="A77" s="11"/>
      <c r="B77" s="12"/>
      <c r="C77" s="12"/>
      <c r="D77" s="13"/>
      <c r="E77" s="14"/>
      <c r="F77" s="14"/>
      <c r="G77" s="14"/>
      <c r="H77" s="14"/>
      <c r="I77" s="14"/>
      <c r="J77" s="14"/>
      <c r="K77" s="1"/>
      <c r="L77" s="1"/>
      <c r="M77" s="1"/>
      <c r="N77" s="1"/>
      <c r="AH77" s="1"/>
      <c r="AI77" s="1"/>
      <c r="AJ77" s="1"/>
      <c r="AK77" s="1"/>
      <c r="AL77" s="1"/>
    </row>
    <row r="78" spans="1:45" ht="15.75" customHeight="1" x14ac:dyDescent="0.2">
      <c r="A78" s="16"/>
      <c r="B78" s="17"/>
      <c r="C78" s="17"/>
      <c r="D78" s="18"/>
      <c r="E78" s="38" t="str">
        <f t="shared" ref="E78:J78" si="163">E$2</f>
        <v>HM</v>
      </c>
      <c r="F78" s="38" t="str">
        <f t="shared" si="163"/>
        <v>PH</v>
      </c>
      <c r="G78" s="38" t="str">
        <f t="shared" si="163"/>
        <v>RL</v>
      </c>
      <c r="H78" s="38" t="str">
        <f t="shared" si="163"/>
        <v>RO</v>
      </c>
      <c r="I78" s="38" t="str">
        <f t="shared" si="163"/>
        <v>TK</v>
      </c>
      <c r="J78" s="38" t="str">
        <f t="shared" si="163"/>
        <v>JCB</v>
      </c>
      <c r="K78" s="4"/>
      <c r="L78" s="1"/>
      <c r="M78" s="1"/>
      <c r="N78" s="1"/>
      <c r="AH78" s="1"/>
      <c r="AI78" s="1"/>
      <c r="AJ78" s="1"/>
      <c r="AK78" s="1"/>
      <c r="AL78" s="1"/>
    </row>
    <row r="79" spans="1:45" ht="15.75" customHeight="1" x14ac:dyDescent="0.2">
      <c r="A79" s="299" t="s">
        <v>16</v>
      </c>
      <c r="B79" s="300"/>
      <c r="C79" s="301"/>
      <c r="D79" s="42" t="s">
        <v>26</v>
      </c>
      <c r="E79" s="40">
        <f t="shared" ref="E79:J79" si="164">ROWS($E$3:$J$64)-SUMPRODUCT(($E$2:$J$2=E$78)*($E$3:$J$64=""))-SUMPRODUCT(($E$2:$J$2=E$78)*($E$3:$J$64="congé"))-SUMPRODUCT(($E$2:$J$2=E$78)*($E$3:$J$64="OFF"))-SUMPRODUCT(($E$2:$J$2=E$78)*($E$3:$J$64="Astreinte CCB"))</f>
        <v>2</v>
      </c>
      <c r="F79" s="40">
        <f t="shared" si="164"/>
        <v>2</v>
      </c>
      <c r="G79" s="40">
        <f t="shared" si="164"/>
        <v>0</v>
      </c>
      <c r="H79" s="40">
        <f t="shared" si="164"/>
        <v>1</v>
      </c>
      <c r="I79" s="40">
        <f t="shared" si="164"/>
        <v>2</v>
      </c>
      <c r="J79" s="40">
        <f t="shared" si="164"/>
        <v>0</v>
      </c>
      <c r="K79" s="4"/>
      <c r="L79" s="1"/>
      <c r="M79" s="1"/>
      <c r="N79" s="1"/>
      <c r="AH79" s="1"/>
      <c r="AI79" s="1"/>
      <c r="AJ79" s="1"/>
      <c r="AK79" s="1"/>
      <c r="AL79" s="1"/>
    </row>
    <row r="80" spans="1:45" ht="15.75" customHeight="1" x14ac:dyDescent="0.2">
      <c r="A80" s="302"/>
      <c r="B80" s="303"/>
      <c r="C80" s="304"/>
      <c r="D80" s="43" t="s">
        <v>27</v>
      </c>
      <c r="E80" s="40">
        <f>ROUND((((ROWS($E$3:$J$64)*COLUMNS($E$3:$J$64))-COUNTBLANK($E$3:$J$64)-COUNTIF($E$3:$J$64,"OFF")-COUNTIF($E$3:$J$64,"Congé")-COUNTIF($E$3:$J$64,"Astreinte CCB"))*Listes!C$3/SUM(Listes!$C$3:$H$3)),2)</f>
        <v>1.27</v>
      </c>
      <c r="F80" s="40">
        <f>ROUND((((ROWS($E$3:$J$64)*COLUMNS($E$3:$J$64))-COUNTBLANK($E$3:$J$64)-COUNTIF($E$3:$J$64,"OFF")-COUNTIF($E$3:$J$64,"Congé")-COUNTIF($E$3:$J$64,"Astreinte CCB"))*Listes!D$3/SUM(Listes!$C$3:$H$3)),2)</f>
        <v>1.27</v>
      </c>
      <c r="G80" s="40">
        <f>ROUND((((ROWS($E$3:$J$64)*COLUMNS($E$3:$J$64))-COUNTBLANK($E$3:$J$64)-COUNTIF($E$3:$J$64,"OFF")-COUNTIF($E$3:$J$64,"Congé")-COUNTIF($E$3:$J$64,"Astreinte CCB"))*Listes!E$3/SUM(Listes!$C$3:$H$3)),2)</f>
        <v>1.27</v>
      </c>
      <c r="H80" s="40">
        <f>ROUND((((ROWS($E$3:$J$64)*COLUMNS($E$3:$J$64))-COUNTBLANK($E$3:$J$64)-COUNTIF($E$3:$J$64,"OFF")-COUNTIF($E$3:$J$64,"Congé")-COUNTIF($E$3:$J$64,"Astreinte CCB"))*Listes!F$3/SUM(Listes!$C$3:$H$3)),2)</f>
        <v>1.27</v>
      </c>
      <c r="I80" s="40">
        <f>ROUND((((ROWS($E$3:$J$64)*COLUMNS($E$3:$J$64))-COUNTBLANK($E$3:$J$64)-COUNTIF($E$3:$J$64,"OFF")-COUNTIF($E$3:$J$64,"Congé")-COUNTIF($E$3:$J$64,"Astreinte CCB"))*Listes!G$3/SUM(Listes!$C$3:$H$3)),2)</f>
        <v>0.95</v>
      </c>
      <c r="J80" s="40">
        <f>ROUND((((ROWS($E$3:$J$64)*COLUMNS($E$3:$J$64))-COUNTBLANK($E$3:$J$64)-COUNTIF($E$3:$J$64,"OFF")-COUNTIF($E$3:$J$64,"Congé")-COUNTIF($E$3:$J$64,"Astreinte CCB"))*Listes!H$3/SUM(Listes!$C$3:$H$3)),2)</f>
        <v>0.95</v>
      </c>
      <c r="K80" s="1"/>
      <c r="L80" s="1"/>
      <c r="M80" s="1"/>
      <c r="N80" s="1"/>
      <c r="AC80" s="1"/>
      <c r="AD80" s="1"/>
      <c r="AE80" s="1"/>
      <c r="AF80" s="1"/>
      <c r="AG80" s="1"/>
      <c r="AH80" s="1"/>
      <c r="AI80" s="1"/>
      <c r="AJ80" s="1"/>
      <c r="AK80" s="1"/>
      <c r="AL80" s="1"/>
    </row>
    <row r="81" spans="1:39" ht="15.75" customHeight="1" x14ac:dyDescent="0.2">
      <c r="A81" s="41"/>
      <c r="B81" s="41"/>
      <c r="C81" s="41"/>
      <c r="D81" s="41"/>
      <c r="E81" s="41"/>
      <c r="F81" s="41"/>
      <c r="G81" s="41"/>
      <c r="H81" s="41"/>
      <c r="I81" s="41"/>
      <c r="J81" s="41"/>
      <c r="K81" s="1"/>
      <c r="L81" s="1"/>
      <c r="M81" s="1"/>
      <c r="N81" s="1"/>
      <c r="AC81" s="1"/>
      <c r="AD81" s="1"/>
      <c r="AE81" s="1"/>
      <c r="AF81" s="1"/>
      <c r="AG81" s="1"/>
      <c r="AH81" s="1"/>
      <c r="AI81" s="1"/>
      <c r="AJ81" s="1"/>
      <c r="AK81" s="1"/>
      <c r="AL81" s="1"/>
    </row>
    <row r="82" spans="1:39" ht="15.75" customHeight="1" x14ac:dyDescent="0.2">
      <c r="A82" s="19"/>
      <c r="B82" s="20"/>
      <c r="C82" s="20"/>
      <c r="D82" s="20"/>
      <c r="E82" s="17"/>
      <c r="F82" s="17"/>
      <c r="G82" s="17"/>
      <c r="H82" s="17"/>
      <c r="I82" s="17"/>
      <c r="J82" s="17"/>
      <c r="K82" s="1"/>
      <c r="L82" s="1"/>
      <c r="M82" s="1"/>
      <c r="N82" s="1"/>
      <c r="AC82" s="1"/>
      <c r="AD82" s="1"/>
      <c r="AE82" s="1"/>
      <c r="AF82" s="1"/>
      <c r="AG82" s="1"/>
      <c r="AH82" s="1"/>
      <c r="AI82" s="1"/>
      <c r="AJ82" s="1"/>
      <c r="AK82" s="1"/>
      <c r="AL82" s="1"/>
    </row>
    <row r="83" spans="1:39" ht="15.75" customHeight="1" x14ac:dyDescent="0.2">
      <c r="A83" s="21"/>
      <c r="B83" s="17"/>
      <c r="C83" s="17"/>
      <c r="D83" s="18"/>
      <c r="E83" s="283" t="s">
        <v>17</v>
      </c>
      <c r="F83" s="284"/>
      <c r="G83" s="284"/>
      <c r="H83" s="284"/>
      <c r="I83" s="284"/>
      <c r="J83" s="284"/>
      <c r="K83" s="5"/>
      <c r="L83" s="1"/>
      <c r="M83" s="1"/>
      <c r="N83" s="1"/>
      <c r="AC83" s="1"/>
      <c r="AD83" s="1"/>
      <c r="AE83" s="1"/>
      <c r="AF83" s="1"/>
      <c r="AG83" s="1"/>
      <c r="AH83" s="1"/>
      <c r="AI83" s="1"/>
      <c r="AJ83" s="1"/>
      <c r="AK83" s="1"/>
      <c r="AL83" s="1"/>
    </row>
    <row r="84" spans="1:39" ht="15.75" customHeight="1" x14ac:dyDescent="0.2">
      <c r="A84" s="285" t="s">
        <v>14</v>
      </c>
      <c r="B84" s="286"/>
      <c r="C84" s="287"/>
      <c r="D84" s="288"/>
      <c r="E84" s="38" t="str">
        <f t="shared" ref="E84:J84" si="165">E$2</f>
        <v>HM</v>
      </c>
      <c r="F84" s="38" t="str">
        <f t="shared" si="165"/>
        <v>PH</v>
      </c>
      <c r="G84" s="38" t="str">
        <f t="shared" si="165"/>
        <v>RL</v>
      </c>
      <c r="H84" s="38" t="str">
        <f t="shared" si="165"/>
        <v>RO</v>
      </c>
      <c r="I84" s="38" t="str">
        <f t="shared" si="165"/>
        <v>TK</v>
      </c>
      <c r="J84" s="38" t="str">
        <f t="shared" si="165"/>
        <v>JCB</v>
      </c>
      <c r="K84" s="6"/>
      <c r="AC84" s="1"/>
      <c r="AD84" s="1"/>
      <c r="AE84" s="1"/>
      <c r="AF84" s="1"/>
      <c r="AG84" s="1"/>
      <c r="AH84" s="64"/>
      <c r="AI84" s="1"/>
      <c r="AJ84" s="1"/>
      <c r="AK84" s="1"/>
      <c r="AL84" s="1"/>
      <c r="AM84" s="1"/>
    </row>
    <row r="85" spans="1:39" ht="15.75" customHeight="1" x14ac:dyDescent="0.2">
      <c r="A85" s="192" t="s">
        <v>72</v>
      </c>
      <c r="B85" s="193"/>
      <c r="C85" s="194"/>
      <c r="D85" s="195"/>
      <c r="E85" s="39">
        <f t="shared" ref="E85:J91" si="166">E70</f>
        <v>0</v>
      </c>
      <c r="F85" s="39">
        <f t="shared" si="166"/>
        <v>0</v>
      </c>
      <c r="G85" s="39">
        <f t="shared" si="166"/>
        <v>0</v>
      </c>
      <c r="H85" s="39">
        <f t="shared" si="166"/>
        <v>0</v>
      </c>
      <c r="I85" s="39">
        <f t="shared" si="166"/>
        <v>0</v>
      </c>
      <c r="J85" s="39">
        <f t="shared" si="166"/>
        <v>0</v>
      </c>
      <c r="K85" s="6"/>
      <c r="AC85" s="1"/>
      <c r="AD85" s="1"/>
      <c r="AE85" s="1"/>
      <c r="AF85" s="1"/>
      <c r="AG85" s="1"/>
      <c r="AH85" s="1"/>
      <c r="AI85" s="1"/>
      <c r="AJ85" s="1"/>
      <c r="AK85" s="1"/>
      <c r="AL85" s="1"/>
      <c r="AM85" s="1"/>
    </row>
    <row r="86" spans="1:39" ht="15.75" customHeight="1" x14ac:dyDescent="0.2">
      <c r="A86" s="192" t="s">
        <v>73</v>
      </c>
      <c r="B86" s="193"/>
      <c r="C86" s="194"/>
      <c r="D86" s="195"/>
      <c r="E86" s="39">
        <f t="shared" si="166"/>
        <v>0</v>
      </c>
      <c r="F86" s="39">
        <f t="shared" si="166"/>
        <v>0</v>
      </c>
      <c r="G86" s="39">
        <f t="shared" si="166"/>
        <v>0</v>
      </c>
      <c r="H86" s="39">
        <f t="shared" si="166"/>
        <v>0</v>
      </c>
      <c r="I86" s="39">
        <f t="shared" si="166"/>
        <v>0</v>
      </c>
      <c r="J86" s="39">
        <f t="shared" si="166"/>
        <v>0</v>
      </c>
      <c r="K86" s="6"/>
      <c r="AC86" s="1"/>
      <c r="AD86" s="1"/>
      <c r="AE86" s="1"/>
      <c r="AF86" s="1"/>
      <c r="AG86" s="1"/>
      <c r="AH86" s="1"/>
      <c r="AI86" s="1"/>
      <c r="AJ86" s="1"/>
      <c r="AK86" s="1"/>
      <c r="AL86" s="1"/>
      <c r="AM86" s="1"/>
    </row>
    <row r="87" spans="1:39" ht="15.75" customHeight="1" x14ac:dyDescent="0.2">
      <c r="A87" s="188" t="s">
        <v>74</v>
      </c>
      <c r="B87" s="189"/>
      <c r="C87" s="190"/>
      <c r="D87" s="191"/>
      <c r="E87" s="98">
        <f t="shared" si="166"/>
        <v>0</v>
      </c>
      <c r="F87" s="98">
        <f t="shared" si="166"/>
        <v>1</v>
      </c>
      <c r="G87" s="98">
        <f t="shared" si="166"/>
        <v>0</v>
      </c>
      <c r="H87" s="98">
        <f t="shared" si="166"/>
        <v>1</v>
      </c>
      <c r="I87" s="98">
        <f t="shared" si="166"/>
        <v>1</v>
      </c>
      <c r="J87" s="98">
        <f t="shared" si="166"/>
        <v>0</v>
      </c>
      <c r="K87" s="6"/>
      <c r="AC87" s="1"/>
      <c r="AD87" s="1"/>
      <c r="AE87" s="1"/>
      <c r="AF87" s="1"/>
      <c r="AG87" s="1"/>
      <c r="AH87" s="1"/>
      <c r="AI87" s="1"/>
      <c r="AJ87" s="1"/>
      <c r="AK87" s="1"/>
      <c r="AL87" s="1"/>
      <c r="AM87" s="1"/>
    </row>
    <row r="88" spans="1:39" ht="15.75" customHeight="1" x14ac:dyDescent="0.2">
      <c r="A88" s="192" t="s">
        <v>106</v>
      </c>
      <c r="B88" s="193"/>
      <c r="C88" s="194"/>
      <c r="D88" s="195"/>
      <c r="E88" s="39">
        <f t="shared" si="166"/>
        <v>0</v>
      </c>
      <c r="F88" s="39">
        <f t="shared" si="166"/>
        <v>1</v>
      </c>
      <c r="G88" s="39">
        <f t="shared" si="166"/>
        <v>0</v>
      </c>
      <c r="H88" s="39">
        <f t="shared" si="166"/>
        <v>0</v>
      </c>
      <c r="I88" s="39">
        <f t="shared" si="166"/>
        <v>0</v>
      </c>
      <c r="J88" s="39">
        <f t="shared" si="166"/>
        <v>0</v>
      </c>
      <c r="K88" s="6"/>
      <c r="AC88" s="1"/>
      <c r="AD88" s="1"/>
      <c r="AE88" s="1"/>
      <c r="AF88" s="1"/>
      <c r="AG88" s="1"/>
      <c r="AH88" s="1"/>
      <c r="AI88" s="1"/>
      <c r="AJ88" s="1"/>
      <c r="AK88" s="1"/>
      <c r="AL88" s="1"/>
      <c r="AM88" s="1"/>
    </row>
    <row r="89" spans="1:39" ht="15.75" customHeight="1" thickBot="1" x14ac:dyDescent="0.25">
      <c r="A89" s="275" t="s">
        <v>146</v>
      </c>
      <c r="B89" s="276"/>
      <c r="C89" s="277"/>
      <c r="D89" s="278"/>
      <c r="E89" s="99">
        <f t="shared" si="166"/>
        <v>0</v>
      </c>
      <c r="F89" s="99">
        <f t="shared" si="166"/>
        <v>1</v>
      </c>
      <c r="G89" s="99">
        <f t="shared" si="166"/>
        <v>0</v>
      </c>
      <c r="H89" s="99">
        <f t="shared" si="166"/>
        <v>0</v>
      </c>
      <c r="I89" s="99">
        <f t="shared" si="166"/>
        <v>0</v>
      </c>
      <c r="J89" s="99">
        <f t="shared" si="166"/>
        <v>0</v>
      </c>
      <c r="K89" s="6"/>
      <c r="AC89" s="1"/>
      <c r="AD89" s="1"/>
      <c r="AE89" s="1"/>
      <c r="AF89" s="1"/>
      <c r="AG89" s="1"/>
      <c r="AH89" s="1"/>
      <c r="AI89" s="1"/>
      <c r="AJ89" s="1"/>
      <c r="AK89" s="1"/>
      <c r="AL89" s="1"/>
      <c r="AM89" s="1"/>
    </row>
    <row r="90" spans="1:39" ht="15.75" customHeight="1" thickTop="1" x14ac:dyDescent="0.2">
      <c r="A90" s="295" t="s">
        <v>99</v>
      </c>
      <c r="B90" s="296"/>
      <c r="C90" s="297"/>
      <c r="D90" s="298"/>
      <c r="E90" s="59">
        <f t="shared" si="166"/>
        <v>1</v>
      </c>
      <c r="F90" s="59">
        <f t="shared" si="166"/>
        <v>0</v>
      </c>
      <c r="G90" s="59">
        <f t="shared" si="166"/>
        <v>0</v>
      </c>
      <c r="H90" s="59">
        <f t="shared" si="166"/>
        <v>0</v>
      </c>
      <c r="I90" s="59">
        <f t="shared" si="166"/>
        <v>1</v>
      </c>
      <c r="J90" s="59">
        <f t="shared" si="166"/>
        <v>0</v>
      </c>
      <c r="K90" s="6"/>
      <c r="AC90" s="1"/>
      <c r="AD90" s="1"/>
      <c r="AE90" s="1"/>
      <c r="AF90" s="1"/>
      <c r="AG90" s="1"/>
      <c r="AH90" s="1"/>
      <c r="AI90" s="1"/>
      <c r="AJ90" s="1"/>
      <c r="AK90" s="1"/>
      <c r="AL90" s="1"/>
      <c r="AM90" s="1"/>
    </row>
    <row r="91" spans="1:39" ht="15.75" customHeight="1" x14ac:dyDescent="0.2">
      <c r="A91" s="192" t="s">
        <v>75</v>
      </c>
      <c r="B91" s="193"/>
      <c r="C91" s="194"/>
      <c r="D91" s="195"/>
      <c r="E91" s="39">
        <f t="shared" si="166"/>
        <v>0</v>
      </c>
      <c r="F91" s="39">
        <f t="shared" si="166"/>
        <v>0</v>
      </c>
      <c r="G91" s="39">
        <f t="shared" si="166"/>
        <v>0</v>
      </c>
      <c r="H91" s="39">
        <f t="shared" si="166"/>
        <v>0</v>
      </c>
      <c r="I91" s="39">
        <f t="shared" si="166"/>
        <v>0</v>
      </c>
      <c r="J91" s="39">
        <f t="shared" si="166"/>
        <v>0</v>
      </c>
      <c r="K91" s="6"/>
      <c r="AC91" s="1"/>
      <c r="AD91" s="1"/>
      <c r="AE91" s="1"/>
      <c r="AF91" s="1"/>
      <c r="AG91" s="1"/>
      <c r="AH91" s="1"/>
      <c r="AI91" s="1"/>
      <c r="AJ91" s="1"/>
      <c r="AK91" s="1"/>
      <c r="AL91" s="1"/>
      <c r="AM91" s="1"/>
    </row>
    <row r="92" spans="1:39" ht="15.75" customHeight="1" x14ac:dyDescent="0.2">
      <c r="A92" s="11"/>
      <c r="B92" s="12"/>
      <c r="C92" s="12"/>
      <c r="D92" s="13"/>
      <c r="E92" s="14"/>
      <c r="F92" s="14"/>
      <c r="G92" s="14"/>
      <c r="H92" s="14"/>
      <c r="I92" s="14"/>
      <c r="J92" s="15"/>
      <c r="AC92" s="1"/>
      <c r="AD92" s="1"/>
      <c r="AE92" s="1"/>
      <c r="AF92" s="1"/>
      <c r="AG92" s="1"/>
      <c r="AH92" s="1"/>
      <c r="AI92" s="1"/>
      <c r="AJ92" s="1"/>
      <c r="AK92" s="1"/>
      <c r="AL92" s="1"/>
      <c r="AM92" s="1"/>
    </row>
    <row r="93" spans="1:39" ht="15.75" customHeight="1" x14ac:dyDescent="0.2">
      <c r="A93" s="16"/>
      <c r="B93" s="17"/>
      <c r="C93" s="17"/>
      <c r="D93" s="18"/>
      <c r="E93" s="38" t="str">
        <f t="shared" ref="E93:J93" si="167">E$2</f>
        <v>HM</v>
      </c>
      <c r="F93" s="38" t="str">
        <f t="shared" si="167"/>
        <v>PH</v>
      </c>
      <c r="G93" s="38" t="str">
        <f t="shared" si="167"/>
        <v>RL</v>
      </c>
      <c r="H93" s="38" t="str">
        <f t="shared" si="167"/>
        <v>RO</v>
      </c>
      <c r="I93" s="38" t="str">
        <f t="shared" si="167"/>
        <v>TK</v>
      </c>
      <c r="J93" s="38" t="str">
        <f t="shared" si="167"/>
        <v>JCB</v>
      </c>
      <c r="K93" s="6"/>
      <c r="AC93" s="1"/>
      <c r="AD93" s="1"/>
      <c r="AE93" s="1"/>
      <c r="AF93" s="1"/>
      <c r="AG93" s="1"/>
      <c r="AH93" s="1"/>
      <c r="AI93" s="1"/>
      <c r="AJ93" s="1"/>
      <c r="AK93" s="1"/>
      <c r="AL93" s="1"/>
      <c r="AM93" s="1"/>
    </row>
    <row r="94" spans="1:39" ht="15.75" customHeight="1" x14ac:dyDescent="0.2">
      <c r="A94" s="299" t="s">
        <v>16</v>
      </c>
      <c r="B94" s="300"/>
      <c r="C94" s="301"/>
      <c r="D94" s="42" t="s">
        <v>26</v>
      </c>
      <c r="E94" s="40">
        <f t="shared" ref="E94:J95" si="168">E79</f>
        <v>2</v>
      </c>
      <c r="F94" s="40">
        <f t="shared" si="168"/>
        <v>2</v>
      </c>
      <c r="G94" s="40">
        <f t="shared" si="168"/>
        <v>0</v>
      </c>
      <c r="H94" s="40">
        <f t="shared" si="168"/>
        <v>1</v>
      </c>
      <c r="I94" s="40">
        <f t="shared" si="168"/>
        <v>2</v>
      </c>
      <c r="J94" s="40">
        <f t="shared" si="168"/>
        <v>0</v>
      </c>
      <c r="K94" s="6"/>
      <c r="AC94" s="1"/>
      <c r="AD94" s="1"/>
      <c r="AE94" s="1"/>
      <c r="AF94" s="1"/>
      <c r="AG94" s="1"/>
      <c r="AH94" s="1"/>
      <c r="AI94" s="1"/>
      <c r="AJ94" s="1"/>
      <c r="AK94" s="1"/>
      <c r="AL94" s="1"/>
      <c r="AM94" s="1"/>
    </row>
    <row r="95" spans="1:39" ht="15.75" customHeight="1" thickBot="1" x14ac:dyDescent="0.25">
      <c r="A95" s="305"/>
      <c r="B95" s="306"/>
      <c r="C95" s="307"/>
      <c r="D95" s="60" t="s">
        <v>27</v>
      </c>
      <c r="E95" s="61">
        <f t="shared" si="168"/>
        <v>1.27</v>
      </c>
      <c r="F95" s="61">
        <f t="shared" si="168"/>
        <v>1.27</v>
      </c>
      <c r="G95" s="61">
        <f t="shared" si="168"/>
        <v>1.27</v>
      </c>
      <c r="H95" s="61">
        <f t="shared" si="168"/>
        <v>1.27</v>
      </c>
      <c r="I95" s="61">
        <f t="shared" si="168"/>
        <v>0.95</v>
      </c>
      <c r="J95" s="61">
        <f t="shared" si="168"/>
        <v>0.95</v>
      </c>
    </row>
    <row r="96" spans="1:39" ht="15.75" customHeight="1" thickTop="1" x14ac:dyDescent="0.2">
      <c r="A96" s="308" t="s">
        <v>76</v>
      </c>
      <c r="B96" s="309"/>
      <c r="C96" s="310"/>
      <c r="D96" s="311"/>
      <c r="E96" s="63">
        <f t="shared" ref="E96:J96" si="169">SUMPRODUCT(($E$2:$J$2=E$93)*($E$3:$J$64="Congé"))</f>
        <v>0</v>
      </c>
      <c r="F96" s="63">
        <f t="shared" si="169"/>
        <v>0</v>
      </c>
      <c r="G96" s="63">
        <f t="shared" si="169"/>
        <v>0</v>
      </c>
      <c r="H96" s="63">
        <f t="shared" si="169"/>
        <v>0</v>
      </c>
      <c r="I96" s="63">
        <f t="shared" si="169"/>
        <v>0</v>
      </c>
      <c r="J96" s="63">
        <f t="shared" si="169"/>
        <v>0</v>
      </c>
    </row>
    <row r="97" spans="1:12" ht="15.75" customHeight="1" x14ac:dyDescent="0.2">
      <c r="A97" s="196" t="s">
        <v>147</v>
      </c>
      <c r="B97" s="197"/>
      <c r="C97" s="198" t="s">
        <v>78</v>
      </c>
      <c r="D97" s="199"/>
      <c r="E97" s="44">
        <f>SUMPRODUCT(($E$2:$J$2=E$93)*($E$3:$J$64="OFF"))</f>
        <v>0</v>
      </c>
      <c r="F97" s="44">
        <f t="shared" ref="F97:J97" si="170">SUMPRODUCT(($E$2:$J$2=F$93)*($E$3:$J$64="OFF"))</f>
        <v>0</v>
      </c>
      <c r="G97" s="44">
        <f t="shared" si="170"/>
        <v>0</v>
      </c>
      <c r="H97" s="44">
        <f t="shared" si="170"/>
        <v>0</v>
      </c>
      <c r="I97" s="44">
        <f t="shared" si="170"/>
        <v>0</v>
      </c>
      <c r="J97" s="44">
        <f t="shared" si="170"/>
        <v>0</v>
      </c>
    </row>
    <row r="98" spans="1:12" ht="15.75" customHeight="1" x14ac:dyDescent="0.2">
      <c r="A98" s="196" t="s">
        <v>77</v>
      </c>
      <c r="B98" s="197"/>
      <c r="C98" s="198" t="s">
        <v>78</v>
      </c>
      <c r="D98" s="199"/>
      <c r="E98" s="44">
        <f t="shared" ref="E98:J98" si="171">SUMPRODUCT(($E$2:$J$2=E$93)*($E$3:$J$64="Vac libre"))</f>
        <v>0</v>
      </c>
      <c r="F98" s="44">
        <f t="shared" si="171"/>
        <v>0</v>
      </c>
      <c r="G98" s="44">
        <f t="shared" si="171"/>
        <v>0</v>
      </c>
      <c r="H98" s="44">
        <f t="shared" si="171"/>
        <v>0</v>
      </c>
      <c r="I98" s="44">
        <f t="shared" si="171"/>
        <v>0</v>
      </c>
      <c r="J98" s="44">
        <f t="shared" si="171"/>
        <v>0</v>
      </c>
    </row>
    <row r="99" spans="1:12" ht="15.75" customHeight="1" x14ac:dyDescent="0.2">
      <c r="A99" s="71"/>
      <c r="B99" s="71"/>
      <c r="C99" s="72"/>
      <c r="D99" s="72"/>
      <c r="E99" s="73"/>
      <c r="F99" s="73"/>
      <c r="G99" s="73"/>
      <c r="H99" s="73"/>
      <c r="I99" s="73"/>
      <c r="J99" s="73"/>
    </row>
    <row r="100" spans="1:12" ht="15.75" customHeight="1" thickBot="1" x14ac:dyDescent="0.25">
      <c r="A100" s="71"/>
      <c r="B100" s="71"/>
      <c r="C100" s="72"/>
      <c r="D100" s="72"/>
      <c r="E100" s="73"/>
      <c r="F100" s="73"/>
      <c r="G100" s="73"/>
      <c r="H100" s="73"/>
      <c r="I100" s="73"/>
      <c r="J100" s="73"/>
    </row>
    <row r="101" spans="1:12" ht="15.75" customHeight="1" thickBot="1" x14ac:dyDescent="0.25">
      <c r="A101" s="71"/>
      <c r="B101" s="71"/>
      <c r="C101" s="262" t="str">
        <f>"Vacations dûes en "&amp;CHOOSE(MONTH($B$3),"Janvier","Février","Mars","Avril","Mai","Juin","Juillet","Août","Septembre","Octobre","Novembre","Décembre")&amp;" "&amp;YEAR($B$3)</f>
        <v>Vacations dûes en Janvier 2017</v>
      </c>
      <c r="D101" s="263"/>
      <c r="E101" s="263"/>
      <c r="F101" s="263"/>
      <c r="G101" s="263"/>
      <c r="H101" s="263"/>
      <c r="I101" s="263"/>
      <c r="J101" s="263"/>
      <c r="K101" s="263"/>
      <c r="L101" s="264"/>
    </row>
    <row r="102" spans="1:12" ht="15.75" customHeight="1" thickBot="1" x14ac:dyDescent="0.25">
      <c r="A102" s="71"/>
      <c r="B102" s="71"/>
      <c r="C102" s="262" t="s">
        <v>88</v>
      </c>
      <c r="D102" s="263"/>
      <c r="E102" s="158" t="str">
        <f t="shared" ref="E102:J102" si="172">E$2</f>
        <v>HM</v>
      </c>
      <c r="F102" s="158" t="str">
        <f t="shared" si="172"/>
        <v>PH</v>
      </c>
      <c r="G102" s="158" t="str">
        <f t="shared" si="172"/>
        <v>RL</v>
      </c>
      <c r="H102" s="158" t="str">
        <f t="shared" si="172"/>
        <v>RO</v>
      </c>
      <c r="I102" s="158" t="str">
        <f t="shared" si="172"/>
        <v>TK</v>
      </c>
      <c r="J102" s="158" t="str">
        <f t="shared" si="172"/>
        <v>JCB</v>
      </c>
      <c r="K102" s="79" t="s">
        <v>89</v>
      </c>
      <c r="L102" s="80"/>
    </row>
    <row r="103" spans="1:12" ht="15.75" customHeight="1" x14ac:dyDescent="0.2">
      <c r="A103" s="71"/>
      <c r="B103" s="71"/>
      <c r="C103" s="312"/>
      <c r="D103" s="313"/>
      <c r="E103" s="78" t="str">
        <f t="shared" ref="E103:J113" si="173">IF($C103="","",SUMPRODUCT(($L$3:$L$64=$C103)*($M$3:$M$64=E$102))+SUMPRODUCT(($O$3:$O$64=$C103)*($P$3:$P$64=E$102))+SUMPRODUCT(($AB$3:$AB$64=$C103)*(LEFT($AA$3:$AA$64,1)=RIGHT(E$102)))+SUMPRODUCT(($AB$4:$AB$65=$C103)*(LEFT($AA$3:$AA$64,1)=RIGHT(E$102))))</f>
        <v/>
      </c>
      <c r="F103" s="78" t="str">
        <f t="shared" si="173"/>
        <v/>
      </c>
      <c r="G103" s="78" t="str">
        <f t="shared" si="173"/>
        <v/>
      </c>
      <c r="H103" s="78" t="str">
        <f t="shared" si="173"/>
        <v/>
      </c>
      <c r="I103" s="78" t="str">
        <f t="shared" si="173"/>
        <v/>
      </c>
      <c r="J103" s="78" t="str">
        <f t="shared" si="173"/>
        <v/>
      </c>
      <c r="K103" s="234" t="str">
        <f>IF($C103="","",SUMPRODUCT(($L$3:$L64=$C103)*($M$3:$M64=""))+SUMPRODUCT(($O$3:$O64=$C103)*($P$3:$P64=""))+SUMPRODUCT(($AB$3:$AB$64=$C103)*($AA$3:$AA$64=""))-SUMPRODUCT(($AB$4:$AB$65=$C103)*($AA$3:$AA$64&lt;&gt;"")))</f>
        <v/>
      </c>
      <c r="L103" s="235" t="str">
        <f>IF($C103="","",SUMPRODUCT(($L$3:$L64=$C103)*($M$3:$M64=L$102))+SUMPRODUCT(($O$3:$O64=$C103)*($P$3:$P64=L$102)))</f>
        <v/>
      </c>
    </row>
    <row r="104" spans="1:12" ht="15.75" customHeight="1" x14ac:dyDescent="0.2">
      <c r="A104" s="71"/>
      <c r="B104" s="71"/>
      <c r="C104" s="222"/>
      <c r="D104" s="223"/>
      <c r="E104" s="76" t="str">
        <f t="shared" si="173"/>
        <v/>
      </c>
      <c r="F104" s="76" t="str">
        <f t="shared" si="173"/>
        <v/>
      </c>
      <c r="G104" s="76" t="str">
        <f t="shared" si="173"/>
        <v/>
      </c>
      <c r="H104" s="76" t="str">
        <f t="shared" si="173"/>
        <v/>
      </c>
      <c r="I104" s="76" t="str">
        <f t="shared" si="173"/>
        <v/>
      </c>
      <c r="J104" s="76" t="str">
        <f t="shared" si="173"/>
        <v/>
      </c>
      <c r="K104" s="224" t="str">
        <f>IF($C104="","",SUMPRODUCT(($L$3:$L65=$C104)*($M$3:$M65=""))+SUMPRODUCT(($O$3:$O65=$C104)*($P$3:$P65=""))+SUMPRODUCT(($AB$3:$AB$64=$C104)*($AA$3:$AA$64=""))-SUMPRODUCT(($AB$4:$AB$65=$C104)*($AA$3:$AA$64&lt;&gt;"")))</f>
        <v/>
      </c>
      <c r="L104" s="225" t="str">
        <f>IF($C104="","",SUMPRODUCT(($L$3:$L65=$C104)*($M$3:$M65=L$102))+SUMPRODUCT(($O$3:$O65=$C104)*($P$3:$P65=L$102)))</f>
        <v/>
      </c>
    </row>
    <row r="105" spans="1:12" ht="15.75" customHeight="1" x14ac:dyDescent="0.2">
      <c r="A105" s="71"/>
      <c r="B105" s="71"/>
      <c r="C105" s="236"/>
      <c r="D105" s="237"/>
      <c r="E105" s="75" t="str">
        <f t="shared" si="173"/>
        <v/>
      </c>
      <c r="F105" s="75" t="str">
        <f t="shared" si="173"/>
        <v/>
      </c>
      <c r="G105" s="75" t="str">
        <f t="shared" si="173"/>
        <v/>
      </c>
      <c r="H105" s="75" t="str">
        <f t="shared" si="173"/>
        <v/>
      </c>
      <c r="I105" s="75" t="str">
        <f t="shared" si="173"/>
        <v/>
      </c>
      <c r="J105" s="75" t="str">
        <f t="shared" si="173"/>
        <v/>
      </c>
      <c r="K105" s="230" t="str">
        <f>IF($C105="","",SUMPRODUCT(($L$3:$L66=$C105)*($M$3:$M66=""))+SUMPRODUCT(($O$3:$O66=$C105)*($P$3:$P66=""))+SUMPRODUCT(($AB$3:$AB$64=$C105)*($AA$3:$AA$64=""))-SUMPRODUCT(($AB$4:$AB$65=$C105)*($AA$3:$AA$64&lt;&gt;"")))</f>
        <v/>
      </c>
      <c r="L105" s="231" t="str">
        <f>IF($C105="","",SUMPRODUCT(($L$3:$L66=$C105)*($M$3:$M66=L$102))+SUMPRODUCT(($O$3:$O66=$C105)*($P$3:$P66=L$102)))</f>
        <v/>
      </c>
    </row>
    <row r="106" spans="1:12" ht="15.75" customHeight="1" x14ac:dyDescent="0.2">
      <c r="A106" s="71"/>
      <c r="B106" s="71"/>
      <c r="C106" s="222"/>
      <c r="D106" s="223"/>
      <c r="E106" s="76" t="str">
        <f t="shared" si="173"/>
        <v/>
      </c>
      <c r="F106" s="76" t="str">
        <f t="shared" si="173"/>
        <v/>
      </c>
      <c r="G106" s="76" t="str">
        <f t="shared" si="173"/>
        <v/>
      </c>
      <c r="H106" s="76" t="str">
        <f t="shared" si="173"/>
        <v/>
      </c>
      <c r="I106" s="76" t="str">
        <f t="shared" si="173"/>
        <v/>
      </c>
      <c r="J106" s="76" t="str">
        <f t="shared" si="173"/>
        <v/>
      </c>
      <c r="K106" s="224" t="str">
        <f>IF($C106="","",SUMPRODUCT(($L$3:$L67=$C106)*($M$3:$M67=""))+SUMPRODUCT(($O$3:$O67=$C106)*($P$3:$P67=""))+SUMPRODUCT(($AB$3:$AB$64=$C106)*($AA$3:$AA$64=""))-SUMPRODUCT(($AB$4:$AB$65=$C106)*($AA$3:$AA$64&lt;&gt;"")))</f>
        <v/>
      </c>
      <c r="L106" s="225" t="str">
        <f>IF($C106="","",SUMPRODUCT(($L$3:$L67=$C106)*($M$3:$M67=L$102))+SUMPRODUCT(($O$3:$O67=$C106)*($P$3:$P67=L$102)))</f>
        <v/>
      </c>
    </row>
    <row r="107" spans="1:12" ht="15.75" customHeight="1" x14ac:dyDescent="0.2">
      <c r="A107" s="71"/>
      <c r="B107" s="71"/>
      <c r="C107" s="236"/>
      <c r="D107" s="237"/>
      <c r="E107" s="75" t="str">
        <f t="shared" si="173"/>
        <v/>
      </c>
      <c r="F107" s="75" t="str">
        <f t="shared" si="173"/>
        <v/>
      </c>
      <c r="G107" s="75" t="str">
        <f t="shared" si="173"/>
        <v/>
      </c>
      <c r="H107" s="75" t="str">
        <f t="shared" si="173"/>
        <v/>
      </c>
      <c r="I107" s="75" t="str">
        <f t="shared" si="173"/>
        <v/>
      </c>
      <c r="J107" s="75" t="str">
        <f t="shared" si="173"/>
        <v/>
      </c>
      <c r="K107" s="230" t="str">
        <f>IF($C107="","",SUMPRODUCT(($L$3:$L68=$C107)*($M$3:$M68=""))+SUMPRODUCT(($O$3:$O68=$C107)*($P$3:$P68=""))+SUMPRODUCT(($AB$3:$AB$64=$C107)*($AA$3:$AA$64=""))-SUMPRODUCT(($AB$4:$AB$65=$C107)*($AA$3:$AA$64&lt;&gt;"")))</f>
        <v/>
      </c>
      <c r="L107" s="231" t="str">
        <f>IF($C107="","",SUMPRODUCT(($L$3:$L68=$C107)*($M$3:$M68=L$102))+SUMPRODUCT(($O$3:$O68=$C107)*($P$3:$P68=L$102)))</f>
        <v/>
      </c>
    </row>
    <row r="108" spans="1:12" ht="15.75" customHeight="1" x14ac:dyDescent="0.2">
      <c r="A108" s="71"/>
      <c r="B108" s="71"/>
      <c r="C108" s="222"/>
      <c r="D108" s="223"/>
      <c r="E108" s="76" t="str">
        <f t="shared" si="173"/>
        <v/>
      </c>
      <c r="F108" s="76" t="str">
        <f t="shared" si="173"/>
        <v/>
      </c>
      <c r="G108" s="76" t="str">
        <f t="shared" si="173"/>
        <v/>
      </c>
      <c r="H108" s="76" t="str">
        <f t="shared" si="173"/>
        <v/>
      </c>
      <c r="I108" s="76" t="str">
        <f t="shared" si="173"/>
        <v/>
      </c>
      <c r="J108" s="76" t="str">
        <f t="shared" si="173"/>
        <v/>
      </c>
      <c r="K108" s="224" t="str">
        <f>IF($C108="","",SUMPRODUCT(($L$3:$L69=$C108)*($M$3:$M69=""))+SUMPRODUCT(($O$3:$O69=$C108)*($P$3:$P69=""))+SUMPRODUCT(($AB$3:$AB$64=$C108)*($AA$3:$AA$64=""))-SUMPRODUCT(($AB$4:$AB$65=$C108)*($AA$3:$AA$64&lt;&gt;"")))</f>
        <v/>
      </c>
      <c r="L108" s="225" t="str">
        <f>IF($C108="","",SUMPRODUCT(($L$3:$L69=$C108)*($M$3:$M69=L$102))+SUMPRODUCT(($O$3:$O69=$C108)*($P$3:$P69=L$102)))</f>
        <v/>
      </c>
    </row>
    <row r="109" spans="1:12" ht="15.75" customHeight="1" x14ac:dyDescent="0.2">
      <c r="A109" s="71"/>
      <c r="B109" s="71"/>
      <c r="C109" s="236"/>
      <c r="D109" s="237"/>
      <c r="E109" s="75" t="str">
        <f t="shared" si="173"/>
        <v/>
      </c>
      <c r="F109" s="75" t="str">
        <f t="shared" si="173"/>
        <v/>
      </c>
      <c r="G109" s="75" t="str">
        <f t="shared" si="173"/>
        <v/>
      </c>
      <c r="H109" s="75" t="str">
        <f t="shared" si="173"/>
        <v/>
      </c>
      <c r="I109" s="75" t="str">
        <f t="shared" si="173"/>
        <v/>
      </c>
      <c r="J109" s="75" t="str">
        <f t="shared" si="173"/>
        <v/>
      </c>
      <c r="K109" s="230" t="str">
        <f>IF($C109="","",SUMPRODUCT(($L$3:$L70=$C109)*($M$3:$M70=""))+SUMPRODUCT(($O$3:$O70=$C109)*($P$3:$P70=""))+SUMPRODUCT(($AB$3:$AB$64=$C109)*($AA$3:$AA$64=""))-SUMPRODUCT(($AB$4:$AB$65=$C109)*($AA$3:$AA$64&lt;&gt;"")))</f>
        <v/>
      </c>
      <c r="L109" s="231" t="str">
        <f>IF($C109="","",SUMPRODUCT(($L$3:$L70=$C109)*($M$3:$M70=L$102))+SUMPRODUCT(($O$3:$O70=$C109)*($P$3:$P70=L$102)))</f>
        <v/>
      </c>
    </row>
    <row r="110" spans="1:12" ht="15.75" customHeight="1" x14ac:dyDescent="0.2">
      <c r="A110" s="71"/>
      <c r="B110" s="71"/>
      <c r="C110" s="222"/>
      <c r="D110" s="223"/>
      <c r="E110" s="76" t="str">
        <f t="shared" si="173"/>
        <v/>
      </c>
      <c r="F110" s="76" t="str">
        <f t="shared" si="173"/>
        <v/>
      </c>
      <c r="G110" s="76" t="str">
        <f t="shared" si="173"/>
        <v/>
      </c>
      <c r="H110" s="76" t="str">
        <f t="shared" si="173"/>
        <v/>
      </c>
      <c r="I110" s="76" t="str">
        <f t="shared" si="173"/>
        <v/>
      </c>
      <c r="J110" s="76" t="str">
        <f t="shared" si="173"/>
        <v/>
      </c>
      <c r="K110" s="224" t="str">
        <f>IF($C110="","",SUMPRODUCT(($L$3:$L71=$C110)*($M$3:$M71=""))+SUMPRODUCT(($O$3:$O71=$C110)*($P$3:$P71=""))+SUMPRODUCT(($AB$3:$AB$64=$C110)*($AA$3:$AA$64=""))-SUMPRODUCT(($AB$4:$AB$65=$C110)*($AA$3:$AA$64&lt;&gt;"")))</f>
        <v/>
      </c>
      <c r="L110" s="225" t="str">
        <f>IF($C110="","",SUMPRODUCT(($L$3:$L71=$C110)*($M$3:$M71=L$102))+SUMPRODUCT(($O$3:$O71=$C110)*($P$3:$P71=L$102)))</f>
        <v/>
      </c>
    </row>
    <row r="111" spans="1:12" ht="17.25" customHeight="1" x14ac:dyDescent="0.2">
      <c r="C111" s="236"/>
      <c r="D111" s="237"/>
      <c r="E111" s="75" t="str">
        <f t="shared" si="173"/>
        <v/>
      </c>
      <c r="F111" s="75" t="str">
        <f t="shared" si="173"/>
        <v/>
      </c>
      <c r="G111" s="75" t="str">
        <f t="shared" si="173"/>
        <v/>
      </c>
      <c r="H111" s="75" t="str">
        <f t="shared" si="173"/>
        <v/>
      </c>
      <c r="I111" s="75" t="str">
        <f t="shared" si="173"/>
        <v/>
      </c>
      <c r="J111" s="75" t="str">
        <f t="shared" si="173"/>
        <v/>
      </c>
      <c r="K111" s="230" t="str">
        <f>IF($C111="","",SUMPRODUCT(($L$3:$L72=$C111)*($M$3:$M72=""))+SUMPRODUCT(($O$3:$O72=$C111)*($P$3:$P72=""))+SUMPRODUCT(($AB$3:$AB$64=$C111)*($AA$3:$AA$64=""))-SUMPRODUCT(($AB$4:$AB$65=$C111)*($AA$3:$AA$64&lt;&gt;"")))</f>
        <v/>
      </c>
      <c r="L111" s="231" t="str">
        <f>IF($C111="","",SUMPRODUCT(($L$3:$L72=$C111)*($M$3:$M72=L$102))+SUMPRODUCT(($O$3:$O72=$C111)*($P$3:$P72=L$102)))</f>
        <v/>
      </c>
    </row>
    <row r="112" spans="1:12" ht="17.25" customHeight="1" x14ac:dyDescent="0.2">
      <c r="C112" s="222"/>
      <c r="D112" s="223"/>
      <c r="E112" s="76" t="str">
        <f t="shared" si="173"/>
        <v/>
      </c>
      <c r="F112" s="76" t="str">
        <f t="shared" si="173"/>
        <v/>
      </c>
      <c r="G112" s="76" t="str">
        <f t="shared" si="173"/>
        <v/>
      </c>
      <c r="H112" s="76" t="str">
        <f t="shared" si="173"/>
        <v/>
      </c>
      <c r="I112" s="76" t="str">
        <f t="shared" si="173"/>
        <v/>
      </c>
      <c r="J112" s="76" t="str">
        <f t="shared" si="173"/>
        <v/>
      </c>
      <c r="K112" s="224" t="str">
        <f>IF($C112="","",SUMPRODUCT(($L$3:$L74=$C112)*($M$3:$M74=""))+SUMPRODUCT(($O$3:$O74=$C112)*($P$3:$P74=""))+SUMPRODUCT(($AB$3:$AB$64=$C112)*($AA$3:$AA$64=""))-SUMPRODUCT(($AB$4:$AB$65=$C112)*($AA$3:$AA$64&lt;&gt;"")))</f>
        <v/>
      </c>
      <c r="L112" s="225" t="str">
        <f>IF($C112="","",SUMPRODUCT(($L$3:$L74=$C112)*($M$3:$M74=L$102))+SUMPRODUCT(($O$3:$O74=$C112)*($P$3:$P74=L$102)))</f>
        <v/>
      </c>
    </row>
    <row r="113" spans="1:12" ht="17.25" customHeight="1" thickBot="1" x14ac:dyDescent="0.25">
      <c r="C113" s="226"/>
      <c r="D113" s="227"/>
      <c r="E113" s="77" t="str">
        <f t="shared" si="173"/>
        <v/>
      </c>
      <c r="F113" s="77" t="str">
        <f t="shared" si="173"/>
        <v/>
      </c>
      <c r="G113" s="77" t="str">
        <f t="shared" si="173"/>
        <v/>
      </c>
      <c r="H113" s="77" t="str">
        <f t="shared" si="173"/>
        <v/>
      </c>
      <c r="I113" s="77" t="str">
        <f t="shared" si="173"/>
        <v/>
      </c>
      <c r="J113" s="77" t="str">
        <f t="shared" si="173"/>
        <v/>
      </c>
      <c r="K113" s="228" t="str">
        <f>IF($C113="","",SUMPRODUCT(($L$3:$L75=$C113)*($M$3:$M75=""))+SUMPRODUCT(($O$3:$O75=$C113)*($P$3:$P75=""))+SUMPRODUCT(($AB$3:$AB$64=$C113)*($AA$3:$AA$64=""))-SUMPRODUCT(($AB$4:$AB$65=$C113)*($AA$3:$AA$64&lt;&gt;"")))</f>
        <v/>
      </c>
      <c r="L113" s="229" t="str">
        <f>IF($C113="","",SUMPRODUCT(($L$3:$L75=$C113)*($M$3:$M75=L$102))+SUMPRODUCT(($O$3:$O75=$C113)*($P$3:$P75=L$102)))</f>
        <v/>
      </c>
    </row>
    <row r="116" spans="1:12" ht="12.75" customHeight="1" thickBot="1" x14ac:dyDescent="0.25"/>
    <row r="117" spans="1:12" ht="12.75" customHeight="1" x14ac:dyDescent="0.2">
      <c r="B117" s="3"/>
      <c r="C117" s="3"/>
      <c r="D117" s="3"/>
      <c r="E117" s="204" t="s">
        <v>60</v>
      </c>
      <c r="F117" s="205"/>
      <c r="G117" s="205"/>
      <c r="H117" s="205"/>
      <c r="I117" s="205"/>
      <c r="J117" s="206"/>
    </row>
    <row r="118" spans="1:12" ht="12.75" customHeight="1" thickBot="1" x14ac:dyDescent="0.25">
      <c r="B118" s="1"/>
      <c r="C118" s="1"/>
      <c r="E118" s="207"/>
      <c r="F118" s="208"/>
      <c r="G118" s="208"/>
      <c r="H118" s="208"/>
      <c r="I118" s="208"/>
      <c r="J118" s="209"/>
    </row>
    <row r="119" spans="1:12" ht="12.75" customHeight="1" thickBot="1" x14ac:dyDescent="0.25">
      <c r="B119" s="1"/>
      <c r="C119" s="1"/>
      <c r="D119" s="20"/>
      <c r="E119" s="170" t="str">
        <f t="shared" ref="E119:J119" si="174">E$2</f>
        <v>HM</v>
      </c>
      <c r="F119" s="158" t="str">
        <f t="shared" si="174"/>
        <v>PH</v>
      </c>
      <c r="G119" s="158" t="str">
        <f t="shared" si="174"/>
        <v>RL</v>
      </c>
      <c r="H119" s="158" t="str">
        <f t="shared" si="174"/>
        <v>RO</v>
      </c>
      <c r="I119" s="158" t="str">
        <f t="shared" si="174"/>
        <v>TK</v>
      </c>
      <c r="J119" s="171" t="str">
        <f t="shared" si="174"/>
        <v>JCB</v>
      </c>
    </row>
    <row r="120" spans="1:12" ht="12.75" customHeight="1" x14ac:dyDescent="0.2">
      <c r="A120" s="216" t="s">
        <v>59</v>
      </c>
      <c r="B120" s="217"/>
      <c r="C120" s="232" t="str">
        <f>Listes!A78</f>
        <v>LEFOLL</v>
      </c>
      <c r="D120" s="233"/>
      <c r="E120" s="165">
        <f t="shared" ref="E120:J129" si="175">IF($C120="","",COUNTIF(E$3:E$64,"*" &amp;$C120 &amp;"*")+COUNTIFS($M$3:$M$64,E$119,$N$3:$N$64,"*" &amp;$C120 &amp;"*")+COUNTIFS($P$3:$P$64,E$119,$Q$3:$Q$64,"*" &amp;$C120 &amp;"*"))</f>
        <v>0</v>
      </c>
      <c r="F120" s="167">
        <f t="shared" si="175"/>
        <v>0</v>
      </c>
      <c r="G120" s="167">
        <f t="shared" si="175"/>
        <v>0</v>
      </c>
      <c r="H120" s="164">
        <f t="shared" si="175"/>
        <v>0</v>
      </c>
      <c r="I120" s="167">
        <f t="shared" si="175"/>
        <v>0</v>
      </c>
      <c r="J120" s="121">
        <f t="shared" si="175"/>
        <v>0</v>
      </c>
    </row>
    <row r="121" spans="1:12" ht="12.75" customHeight="1" x14ac:dyDescent="0.2">
      <c r="A121" s="218"/>
      <c r="B121" s="219"/>
      <c r="C121" s="210" t="str">
        <f>Listes!A79</f>
        <v>VDB</v>
      </c>
      <c r="D121" s="211"/>
      <c r="E121" s="160">
        <f t="shared" si="175"/>
        <v>0</v>
      </c>
      <c r="F121" s="163">
        <f t="shared" si="175"/>
        <v>0</v>
      </c>
      <c r="G121" s="163">
        <f t="shared" si="175"/>
        <v>0</v>
      </c>
      <c r="H121" s="159">
        <f t="shared" si="175"/>
        <v>0</v>
      </c>
      <c r="I121" s="163">
        <f t="shared" si="175"/>
        <v>0</v>
      </c>
      <c r="J121" s="117">
        <f t="shared" si="175"/>
        <v>0</v>
      </c>
    </row>
    <row r="122" spans="1:12" ht="12.75" customHeight="1" x14ac:dyDescent="0.2">
      <c r="A122" s="218"/>
      <c r="B122" s="219"/>
      <c r="C122" s="212" t="str">
        <f>Listes!A80</f>
        <v>DUFF</v>
      </c>
      <c r="D122" s="213"/>
      <c r="E122" s="162">
        <f t="shared" si="175"/>
        <v>0</v>
      </c>
      <c r="F122" s="166">
        <f t="shared" si="175"/>
        <v>0</v>
      </c>
      <c r="G122" s="166">
        <f t="shared" si="175"/>
        <v>0</v>
      </c>
      <c r="H122" s="161">
        <f t="shared" si="175"/>
        <v>0</v>
      </c>
      <c r="I122" s="166">
        <f t="shared" si="175"/>
        <v>0</v>
      </c>
      <c r="J122" s="118">
        <f t="shared" si="175"/>
        <v>0</v>
      </c>
    </row>
    <row r="123" spans="1:12" ht="12.75" customHeight="1" x14ac:dyDescent="0.2">
      <c r="A123" s="218"/>
      <c r="B123" s="219"/>
      <c r="C123" s="214" t="str">
        <f>Listes!A81</f>
        <v>MEZIANE</v>
      </c>
      <c r="D123" s="215"/>
      <c r="E123" s="160">
        <f t="shared" si="175"/>
        <v>0</v>
      </c>
      <c r="F123" s="163">
        <f t="shared" si="175"/>
        <v>0</v>
      </c>
      <c r="G123" s="163">
        <f t="shared" si="175"/>
        <v>0</v>
      </c>
      <c r="H123" s="159">
        <f t="shared" si="175"/>
        <v>0</v>
      </c>
      <c r="I123" s="163">
        <f t="shared" si="175"/>
        <v>0</v>
      </c>
      <c r="J123" s="117">
        <f t="shared" si="175"/>
        <v>0</v>
      </c>
    </row>
    <row r="124" spans="1:12" ht="12.75" customHeight="1" x14ac:dyDescent="0.2">
      <c r="A124" s="218"/>
      <c r="B124" s="219"/>
      <c r="C124" s="200" t="str">
        <f>Listes!A82</f>
        <v>WAKIM</v>
      </c>
      <c r="D124" s="201"/>
      <c r="E124" s="162">
        <f t="shared" si="175"/>
        <v>0</v>
      </c>
      <c r="F124" s="166">
        <f t="shared" si="175"/>
        <v>0</v>
      </c>
      <c r="G124" s="166">
        <f t="shared" si="175"/>
        <v>0</v>
      </c>
      <c r="H124" s="161">
        <f t="shared" si="175"/>
        <v>0</v>
      </c>
      <c r="I124" s="166">
        <f t="shared" si="175"/>
        <v>0</v>
      </c>
      <c r="J124" s="118">
        <f t="shared" si="175"/>
        <v>0</v>
      </c>
    </row>
    <row r="125" spans="1:12" ht="12.75" customHeight="1" x14ac:dyDescent="0.2">
      <c r="A125" s="218"/>
      <c r="B125" s="219"/>
      <c r="C125" s="214" t="str">
        <f>Listes!A83</f>
        <v>WORCEL</v>
      </c>
      <c r="D125" s="215"/>
      <c r="E125" s="160">
        <f t="shared" si="175"/>
        <v>0</v>
      </c>
      <c r="F125" s="163">
        <f t="shared" si="175"/>
        <v>0</v>
      </c>
      <c r="G125" s="163">
        <f t="shared" si="175"/>
        <v>0</v>
      </c>
      <c r="H125" s="159">
        <f t="shared" si="175"/>
        <v>0</v>
      </c>
      <c r="I125" s="163">
        <f t="shared" si="175"/>
        <v>0</v>
      </c>
      <c r="J125" s="117">
        <f t="shared" si="175"/>
        <v>0</v>
      </c>
    </row>
    <row r="126" spans="1:12" ht="12.75" customHeight="1" x14ac:dyDescent="0.2">
      <c r="A126" s="218"/>
      <c r="B126" s="219"/>
      <c r="C126" s="200" t="str">
        <f>Listes!A84</f>
        <v>RATTE</v>
      </c>
      <c r="D126" s="201"/>
      <c r="E126" s="162">
        <f t="shared" si="175"/>
        <v>0</v>
      </c>
      <c r="F126" s="166">
        <f t="shared" si="175"/>
        <v>0</v>
      </c>
      <c r="G126" s="166">
        <f t="shared" si="175"/>
        <v>0</v>
      </c>
      <c r="H126" s="161">
        <f t="shared" si="175"/>
        <v>0</v>
      </c>
      <c r="I126" s="166">
        <f t="shared" si="175"/>
        <v>0</v>
      </c>
      <c r="J126" s="118">
        <f t="shared" si="175"/>
        <v>0</v>
      </c>
    </row>
    <row r="127" spans="1:12" ht="12.75" customHeight="1" x14ac:dyDescent="0.2">
      <c r="A127" s="218"/>
      <c r="B127" s="219"/>
      <c r="C127" s="214" t="str">
        <f>Listes!A85</f>
        <v>SOLIGNAC</v>
      </c>
      <c r="D127" s="215"/>
      <c r="E127" s="160">
        <f t="shared" si="175"/>
        <v>0</v>
      </c>
      <c r="F127" s="163">
        <f t="shared" si="175"/>
        <v>0</v>
      </c>
      <c r="G127" s="163">
        <f t="shared" si="175"/>
        <v>0</v>
      </c>
      <c r="H127" s="159">
        <f t="shared" si="175"/>
        <v>0</v>
      </c>
      <c r="I127" s="163">
        <f t="shared" si="175"/>
        <v>0</v>
      </c>
      <c r="J127" s="117">
        <f t="shared" si="175"/>
        <v>0</v>
      </c>
    </row>
    <row r="128" spans="1:12" ht="12.75" customHeight="1" x14ac:dyDescent="0.2">
      <c r="A128" s="218"/>
      <c r="B128" s="219"/>
      <c r="C128" s="200" t="str">
        <f>Listes!A86</f>
        <v>TOUZ</v>
      </c>
      <c r="D128" s="201"/>
      <c r="E128" s="162">
        <f t="shared" si="175"/>
        <v>0</v>
      </c>
      <c r="F128" s="166">
        <f t="shared" si="175"/>
        <v>0</v>
      </c>
      <c r="G128" s="166">
        <f t="shared" si="175"/>
        <v>0</v>
      </c>
      <c r="H128" s="161">
        <f t="shared" si="175"/>
        <v>0</v>
      </c>
      <c r="I128" s="166">
        <f t="shared" si="175"/>
        <v>0</v>
      </c>
      <c r="J128" s="118">
        <f t="shared" si="175"/>
        <v>0</v>
      </c>
    </row>
    <row r="129" spans="1:10" ht="12.75" customHeight="1" x14ac:dyDescent="0.2">
      <c r="A129" s="218"/>
      <c r="B129" s="219"/>
      <c r="C129" s="214" t="str">
        <f>Listes!A87</f>
        <v>SADAKA</v>
      </c>
      <c r="D129" s="215"/>
      <c r="E129" s="160">
        <f t="shared" si="175"/>
        <v>0</v>
      </c>
      <c r="F129" s="163">
        <f t="shared" si="175"/>
        <v>0</v>
      </c>
      <c r="G129" s="163">
        <f t="shared" si="175"/>
        <v>0</v>
      </c>
      <c r="H129" s="159">
        <f t="shared" si="175"/>
        <v>0</v>
      </c>
      <c r="I129" s="163">
        <f t="shared" si="175"/>
        <v>0</v>
      </c>
      <c r="J129" s="117">
        <f t="shared" si="175"/>
        <v>0</v>
      </c>
    </row>
    <row r="130" spans="1:10" ht="12.75" customHeight="1" x14ac:dyDescent="0.2">
      <c r="A130" s="218"/>
      <c r="B130" s="219"/>
      <c r="C130" s="200" t="str">
        <f>Listes!A88</f>
        <v>ZEINE</v>
      </c>
      <c r="D130" s="201"/>
      <c r="E130" s="162">
        <f t="shared" ref="E130:J139" si="176">IF($C130="","",COUNTIF(E$3:E$64,"*" &amp;$C130 &amp;"*")+COUNTIFS($M$3:$M$64,E$119,$N$3:$N$64,"*" &amp;$C130 &amp;"*")+COUNTIFS($P$3:$P$64,E$119,$Q$3:$Q$64,"*" &amp;$C130 &amp;"*"))</f>
        <v>0</v>
      </c>
      <c r="F130" s="166">
        <f t="shared" si="176"/>
        <v>0</v>
      </c>
      <c r="G130" s="166">
        <f t="shared" si="176"/>
        <v>0</v>
      </c>
      <c r="H130" s="161">
        <f t="shared" si="176"/>
        <v>0</v>
      </c>
      <c r="I130" s="166">
        <f t="shared" si="176"/>
        <v>0</v>
      </c>
      <c r="J130" s="118">
        <f t="shared" si="176"/>
        <v>0</v>
      </c>
    </row>
    <row r="131" spans="1:10" ht="12.75" customHeight="1" x14ac:dyDescent="0.2">
      <c r="A131" s="218"/>
      <c r="B131" s="219"/>
      <c r="C131" s="214" t="str">
        <f>Listes!A89</f>
        <v>WELBY</v>
      </c>
      <c r="D131" s="215"/>
      <c r="E131" s="160">
        <f t="shared" si="176"/>
        <v>0</v>
      </c>
      <c r="F131" s="163">
        <f t="shared" si="176"/>
        <v>0</v>
      </c>
      <c r="G131" s="163">
        <f t="shared" si="176"/>
        <v>0</v>
      </c>
      <c r="H131" s="159">
        <f t="shared" si="176"/>
        <v>0</v>
      </c>
      <c r="I131" s="163">
        <f t="shared" si="176"/>
        <v>0</v>
      </c>
      <c r="J131" s="117">
        <f t="shared" si="176"/>
        <v>0</v>
      </c>
    </row>
    <row r="132" spans="1:10" ht="12.75" customHeight="1" x14ac:dyDescent="0.2">
      <c r="A132" s="218"/>
      <c r="B132" s="219"/>
      <c r="C132" s="200" t="str">
        <f>Listes!A90</f>
        <v>ALEX</v>
      </c>
      <c r="D132" s="201"/>
      <c r="E132" s="162">
        <f t="shared" si="176"/>
        <v>0</v>
      </c>
      <c r="F132" s="166">
        <f t="shared" si="176"/>
        <v>0</v>
      </c>
      <c r="G132" s="166">
        <f t="shared" si="176"/>
        <v>0</v>
      </c>
      <c r="H132" s="161">
        <f t="shared" si="176"/>
        <v>0</v>
      </c>
      <c r="I132" s="166">
        <f t="shared" si="176"/>
        <v>0</v>
      </c>
      <c r="J132" s="118">
        <f t="shared" si="176"/>
        <v>0</v>
      </c>
    </row>
    <row r="133" spans="1:10" ht="12.75" customHeight="1" x14ac:dyDescent="0.2">
      <c r="A133" s="218"/>
      <c r="B133" s="219"/>
      <c r="C133" s="214" t="str">
        <f>Listes!A91</f>
        <v>AMAGLI</v>
      </c>
      <c r="D133" s="215"/>
      <c r="E133" s="160">
        <f t="shared" si="176"/>
        <v>0</v>
      </c>
      <c r="F133" s="163">
        <f t="shared" si="176"/>
        <v>0</v>
      </c>
      <c r="G133" s="163">
        <f t="shared" si="176"/>
        <v>0</v>
      </c>
      <c r="H133" s="159">
        <f t="shared" si="176"/>
        <v>0</v>
      </c>
      <c r="I133" s="163">
        <f t="shared" si="176"/>
        <v>0</v>
      </c>
      <c r="J133" s="117">
        <f t="shared" si="176"/>
        <v>0</v>
      </c>
    </row>
    <row r="134" spans="1:10" ht="12.75" customHeight="1" x14ac:dyDescent="0.2">
      <c r="A134" s="218"/>
      <c r="B134" s="219"/>
      <c r="C134" s="200" t="str">
        <f>Listes!A92</f>
        <v>IRANI</v>
      </c>
      <c r="D134" s="201"/>
      <c r="E134" s="162">
        <f t="shared" si="176"/>
        <v>0</v>
      </c>
      <c r="F134" s="166">
        <f t="shared" si="176"/>
        <v>0</v>
      </c>
      <c r="G134" s="166">
        <f t="shared" si="176"/>
        <v>0</v>
      </c>
      <c r="H134" s="161">
        <f t="shared" si="176"/>
        <v>0</v>
      </c>
      <c r="I134" s="166">
        <f t="shared" si="176"/>
        <v>0</v>
      </c>
      <c r="J134" s="118">
        <f t="shared" si="176"/>
        <v>0</v>
      </c>
    </row>
    <row r="135" spans="1:10" ht="12.75" customHeight="1" x14ac:dyDescent="0.2">
      <c r="A135" s="218"/>
      <c r="B135" s="219"/>
      <c r="C135" s="214" t="str">
        <f>Listes!A93</f>
        <v>KHAYAT</v>
      </c>
      <c r="D135" s="215"/>
      <c r="E135" s="160">
        <f t="shared" si="176"/>
        <v>0</v>
      </c>
      <c r="F135" s="163">
        <f t="shared" si="176"/>
        <v>0</v>
      </c>
      <c r="G135" s="163">
        <f t="shared" si="176"/>
        <v>0</v>
      </c>
      <c r="H135" s="159">
        <f t="shared" si="176"/>
        <v>0</v>
      </c>
      <c r="I135" s="163">
        <f t="shared" si="176"/>
        <v>0</v>
      </c>
      <c r="J135" s="117">
        <f t="shared" si="176"/>
        <v>0</v>
      </c>
    </row>
    <row r="136" spans="1:10" ht="12.75" customHeight="1" x14ac:dyDescent="0.2">
      <c r="A136" s="218"/>
      <c r="B136" s="219"/>
      <c r="C136" s="200" t="str">
        <f>Listes!A94</f>
        <v>PARIENTE</v>
      </c>
      <c r="D136" s="201"/>
      <c r="E136" s="162">
        <f t="shared" si="176"/>
        <v>0</v>
      </c>
      <c r="F136" s="166">
        <f t="shared" si="176"/>
        <v>0</v>
      </c>
      <c r="G136" s="166">
        <f t="shared" si="176"/>
        <v>0</v>
      </c>
      <c r="H136" s="161">
        <f t="shared" si="176"/>
        <v>0</v>
      </c>
      <c r="I136" s="166">
        <f t="shared" si="176"/>
        <v>0</v>
      </c>
      <c r="J136" s="118">
        <f t="shared" si="176"/>
        <v>0</v>
      </c>
    </row>
    <row r="137" spans="1:10" ht="12.75" customHeight="1" x14ac:dyDescent="0.2">
      <c r="A137" s="218"/>
      <c r="B137" s="219"/>
      <c r="C137" s="214" t="str">
        <f>Listes!A95</f>
        <v>SOUED</v>
      </c>
      <c r="D137" s="215"/>
      <c r="E137" s="160">
        <f t="shared" si="176"/>
        <v>0</v>
      </c>
      <c r="F137" s="163">
        <f t="shared" si="176"/>
        <v>0</v>
      </c>
      <c r="G137" s="163">
        <f t="shared" si="176"/>
        <v>0</v>
      </c>
      <c r="H137" s="159">
        <f t="shared" si="176"/>
        <v>0</v>
      </c>
      <c r="I137" s="163">
        <f t="shared" si="176"/>
        <v>0</v>
      </c>
      <c r="J137" s="117">
        <f t="shared" si="176"/>
        <v>0</v>
      </c>
    </row>
    <row r="138" spans="1:10" ht="12.75" customHeight="1" x14ac:dyDescent="0.2">
      <c r="A138" s="218"/>
      <c r="B138" s="219"/>
      <c r="C138" s="200" t="str">
        <f>Listes!A96</f>
        <v>CHARR</v>
      </c>
      <c r="D138" s="201"/>
      <c r="E138" s="162">
        <f t="shared" si="176"/>
        <v>0</v>
      </c>
      <c r="F138" s="166">
        <f t="shared" si="176"/>
        <v>0</v>
      </c>
      <c r="G138" s="166">
        <f t="shared" si="176"/>
        <v>0</v>
      </c>
      <c r="H138" s="161">
        <f t="shared" si="176"/>
        <v>0</v>
      </c>
      <c r="I138" s="166">
        <f t="shared" si="176"/>
        <v>0</v>
      </c>
      <c r="J138" s="118">
        <f t="shared" si="176"/>
        <v>0</v>
      </c>
    </row>
    <row r="139" spans="1:10" ht="12.75" customHeight="1" x14ac:dyDescent="0.2">
      <c r="A139" s="218"/>
      <c r="B139" s="219"/>
      <c r="C139" s="214" t="str">
        <f>Listes!A97</f>
        <v>RIBATET</v>
      </c>
      <c r="D139" s="215"/>
      <c r="E139" s="160">
        <f t="shared" si="176"/>
        <v>0</v>
      </c>
      <c r="F139" s="163">
        <f t="shared" si="176"/>
        <v>0</v>
      </c>
      <c r="G139" s="163">
        <f t="shared" si="176"/>
        <v>0</v>
      </c>
      <c r="H139" s="159">
        <f t="shared" si="176"/>
        <v>0</v>
      </c>
      <c r="I139" s="163">
        <f t="shared" si="176"/>
        <v>0</v>
      </c>
      <c r="J139" s="117">
        <f t="shared" si="176"/>
        <v>0</v>
      </c>
    </row>
    <row r="140" spans="1:10" ht="12.75" customHeight="1" x14ac:dyDescent="0.2">
      <c r="A140" s="218"/>
      <c r="B140" s="219"/>
      <c r="C140" s="200" t="str">
        <f>Listes!A98</f>
        <v>KAROUBI</v>
      </c>
      <c r="D140" s="201"/>
      <c r="E140" s="162">
        <f t="shared" ref="E140:J149" si="177">IF($C140="","",COUNTIF(E$3:E$64,"*" &amp;$C140 &amp;"*")+COUNTIFS($M$3:$M$64,E$119,$N$3:$N$64,"*" &amp;$C140 &amp;"*")+COUNTIFS($P$3:$P$64,E$119,$Q$3:$Q$64,"*" &amp;$C140 &amp;"*"))</f>
        <v>0</v>
      </c>
      <c r="F140" s="166">
        <f t="shared" si="177"/>
        <v>0</v>
      </c>
      <c r="G140" s="166">
        <f t="shared" si="177"/>
        <v>0</v>
      </c>
      <c r="H140" s="161">
        <f t="shared" si="177"/>
        <v>0</v>
      </c>
      <c r="I140" s="166">
        <f t="shared" si="177"/>
        <v>0</v>
      </c>
      <c r="J140" s="118">
        <f t="shared" si="177"/>
        <v>0</v>
      </c>
    </row>
    <row r="141" spans="1:10" ht="12.75" customHeight="1" x14ac:dyDescent="0.2">
      <c r="A141" s="218"/>
      <c r="B141" s="219"/>
      <c r="C141" s="214" t="str">
        <f>Listes!A99</f>
        <v>MARTIN</v>
      </c>
      <c r="D141" s="215"/>
      <c r="E141" s="160">
        <f t="shared" si="177"/>
        <v>0</v>
      </c>
      <c r="F141" s="163">
        <f t="shared" si="177"/>
        <v>0</v>
      </c>
      <c r="G141" s="163">
        <f t="shared" si="177"/>
        <v>0</v>
      </c>
      <c r="H141" s="159">
        <f t="shared" si="177"/>
        <v>0</v>
      </c>
      <c r="I141" s="163">
        <f t="shared" si="177"/>
        <v>0</v>
      </c>
      <c r="J141" s="117">
        <f t="shared" si="177"/>
        <v>0</v>
      </c>
    </row>
    <row r="142" spans="1:10" ht="12.75" customHeight="1" x14ac:dyDescent="0.2">
      <c r="A142" s="218"/>
      <c r="B142" s="219"/>
      <c r="C142" s="200" t="str">
        <f>Listes!A100</f>
        <v>GALL</v>
      </c>
      <c r="D142" s="201"/>
      <c r="E142" s="162">
        <f t="shared" si="177"/>
        <v>0</v>
      </c>
      <c r="F142" s="166">
        <f t="shared" si="177"/>
        <v>0</v>
      </c>
      <c r="G142" s="166">
        <f t="shared" si="177"/>
        <v>0</v>
      </c>
      <c r="H142" s="161">
        <f t="shared" si="177"/>
        <v>0</v>
      </c>
      <c r="I142" s="166">
        <f t="shared" si="177"/>
        <v>0</v>
      </c>
      <c r="J142" s="118">
        <f t="shared" si="177"/>
        <v>0</v>
      </c>
    </row>
    <row r="143" spans="1:10" ht="12.75" customHeight="1" x14ac:dyDescent="0.2">
      <c r="A143" s="218"/>
      <c r="B143" s="219"/>
      <c r="C143" s="214" t="str">
        <f>Listes!A101</f>
        <v>BLANCHET</v>
      </c>
      <c r="D143" s="215"/>
      <c r="E143" s="160">
        <f t="shared" si="177"/>
        <v>0</v>
      </c>
      <c r="F143" s="163">
        <f t="shared" si="177"/>
        <v>0</v>
      </c>
      <c r="G143" s="163">
        <f t="shared" si="177"/>
        <v>0</v>
      </c>
      <c r="H143" s="159">
        <f t="shared" si="177"/>
        <v>0</v>
      </c>
      <c r="I143" s="163">
        <f t="shared" si="177"/>
        <v>0</v>
      </c>
      <c r="J143" s="117">
        <f t="shared" si="177"/>
        <v>0</v>
      </c>
    </row>
    <row r="144" spans="1:10" ht="12.75" customHeight="1" x14ac:dyDescent="0.2">
      <c r="A144" s="218"/>
      <c r="B144" s="219"/>
      <c r="C144" s="200" t="str">
        <f>Listes!A102</f>
        <v>NGUYEN</v>
      </c>
      <c r="D144" s="201"/>
      <c r="E144" s="162">
        <f t="shared" si="177"/>
        <v>0</v>
      </c>
      <c r="F144" s="166">
        <f t="shared" si="177"/>
        <v>0</v>
      </c>
      <c r="G144" s="166">
        <f t="shared" si="177"/>
        <v>0</v>
      </c>
      <c r="H144" s="161">
        <f t="shared" si="177"/>
        <v>0</v>
      </c>
      <c r="I144" s="166">
        <f t="shared" si="177"/>
        <v>0</v>
      </c>
      <c r="J144" s="118">
        <f t="shared" si="177"/>
        <v>0</v>
      </c>
    </row>
    <row r="145" spans="1:10" ht="12.75" customHeight="1" x14ac:dyDescent="0.2">
      <c r="A145" s="218"/>
      <c r="B145" s="219"/>
      <c r="C145" s="214" t="str">
        <f>Listes!A103</f>
        <v>SMADJA</v>
      </c>
      <c r="D145" s="215"/>
      <c r="E145" s="160">
        <f t="shared" si="177"/>
        <v>0</v>
      </c>
      <c r="F145" s="163">
        <f t="shared" si="177"/>
        <v>0</v>
      </c>
      <c r="G145" s="163">
        <f t="shared" si="177"/>
        <v>0</v>
      </c>
      <c r="H145" s="159">
        <f t="shared" si="177"/>
        <v>0</v>
      </c>
      <c r="I145" s="163">
        <f t="shared" si="177"/>
        <v>0</v>
      </c>
      <c r="J145" s="117">
        <f t="shared" si="177"/>
        <v>0</v>
      </c>
    </row>
    <row r="146" spans="1:10" ht="12.75" customHeight="1" x14ac:dyDescent="0.2">
      <c r="A146" s="218"/>
      <c r="B146" s="219"/>
      <c r="C146" s="200" t="str">
        <f>Listes!A104</f>
        <v>PETIT</v>
      </c>
      <c r="D146" s="201"/>
      <c r="E146" s="162">
        <f t="shared" si="177"/>
        <v>0</v>
      </c>
      <c r="F146" s="166">
        <f t="shared" si="177"/>
        <v>0</v>
      </c>
      <c r="G146" s="166">
        <f t="shared" si="177"/>
        <v>0</v>
      </c>
      <c r="H146" s="161">
        <f t="shared" si="177"/>
        <v>0</v>
      </c>
      <c r="I146" s="166">
        <f t="shared" si="177"/>
        <v>0</v>
      </c>
      <c r="J146" s="118">
        <f t="shared" si="177"/>
        <v>0</v>
      </c>
    </row>
    <row r="147" spans="1:10" ht="12.75" customHeight="1" x14ac:dyDescent="0.2">
      <c r="A147" s="218"/>
      <c r="B147" s="219"/>
      <c r="C147" s="214" t="str">
        <f>Listes!A105</f>
        <v>FEIDT</v>
      </c>
      <c r="D147" s="215"/>
      <c r="E147" s="160">
        <f t="shared" si="177"/>
        <v>0</v>
      </c>
      <c r="F147" s="163">
        <f t="shared" si="177"/>
        <v>0</v>
      </c>
      <c r="G147" s="163">
        <f t="shared" si="177"/>
        <v>0</v>
      </c>
      <c r="H147" s="159">
        <f t="shared" si="177"/>
        <v>0</v>
      </c>
      <c r="I147" s="163">
        <f t="shared" si="177"/>
        <v>0</v>
      </c>
      <c r="J147" s="117">
        <f t="shared" si="177"/>
        <v>0</v>
      </c>
    </row>
    <row r="148" spans="1:10" ht="12.75" customHeight="1" x14ac:dyDescent="0.2">
      <c r="A148" s="218"/>
      <c r="B148" s="219"/>
      <c r="C148" s="200" t="str">
        <f>Listes!A106</f>
        <v>OSTRO</v>
      </c>
      <c r="D148" s="201"/>
      <c r="E148" s="162">
        <f t="shared" si="177"/>
        <v>0</v>
      </c>
      <c r="F148" s="166">
        <f t="shared" si="177"/>
        <v>0</v>
      </c>
      <c r="G148" s="166">
        <f t="shared" si="177"/>
        <v>0</v>
      </c>
      <c r="H148" s="161">
        <f t="shared" si="177"/>
        <v>0</v>
      </c>
      <c r="I148" s="166">
        <f t="shared" si="177"/>
        <v>0</v>
      </c>
      <c r="J148" s="118">
        <f t="shared" si="177"/>
        <v>0</v>
      </c>
    </row>
    <row r="149" spans="1:10" ht="12.75" customHeight="1" x14ac:dyDescent="0.2">
      <c r="A149" s="218"/>
      <c r="B149" s="219"/>
      <c r="C149" s="214" t="str">
        <f>Listes!A107</f>
        <v>WEIFF</v>
      </c>
      <c r="D149" s="215"/>
      <c r="E149" s="160">
        <f t="shared" si="177"/>
        <v>0</v>
      </c>
      <c r="F149" s="163">
        <f t="shared" si="177"/>
        <v>0</v>
      </c>
      <c r="G149" s="163">
        <f t="shared" si="177"/>
        <v>0</v>
      </c>
      <c r="H149" s="159">
        <f t="shared" si="177"/>
        <v>0</v>
      </c>
      <c r="I149" s="163">
        <f t="shared" si="177"/>
        <v>0</v>
      </c>
      <c r="J149" s="117">
        <f t="shared" si="177"/>
        <v>0</v>
      </c>
    </row>
    <row r="150" spans="1:10" ht="12.75" customHeight="1" x14ac:dyDescent="0.2">
      <c r="A150" s="218"/>
      <c r="B150" s="219"/>
      <c r="C150" s="200" t="str">
        <f>Listes!A108</f>
        <v>AKUE</v>
      </c>
      <c r="D150" s="201"/>
      <c r="E150" s="162">
        <f t="shared" ref="E150:J161" si="178">IF($C150="","",COUNTIF(E$3:E$64,"*" &amp;$C150 &amp;"*")+COUNTIFS($M$3:$M$64,E$119,$N$3:$N$64,"*" &amp;$C150 &amp;"*")+COUNTIFS($P$3:$P$64,E$119,$Q$3:$Q$64,"*" &amp;$C150 &amp;"*"))</f>
        <v>0</v>
      </c>
      <c r="F150" s="166">
        <f t="shared" si="178"/>
        <v>0</v>
      </c>
      <c r="G150" s="166">
        <f t="shared" si="178"/>
        <v>0</v>
      </c>
      <c r="H150" s="161">
        <f t="shared" si="178"/>
        <v>0</v>
      </c>
      <c r="I150" s="166">
        <f t="shared" si="178"/>
        <v>0</v>
      </c>
      <c r="J150" s="169">
        <f t="shared" si="178"/>
        <v>0</v>
      </c>
    </row>
    <row r="151" spans="1:10" ht="12.75" customHeight="1" x14ac:dyDescent="0.2">
      <c r="A151" s="218"/>
      <c r="B151" s="219"/>
      <c r="C151" s="214" t="str">
        <f>Listes!A109</f>
        <v>LEBON</v>
      </c>
      <c r="D151" s="215"/>
      <c r="E151" s="160">
        <f t="shared" si="178"/>
        <v>0</v>
      </c>
      <c r="F151" s="163">
        <f t="shared" si="178"/>
        <v>0</v>
      </c>
      <c r="G151" s="163">
        <f t="shared" si="178"/>
        <v>0</v>
      </c>
      <c r="H151" s="159">
        <f t="shared" si="178"/>
        <v>0</v>
      </c>
      <c r="I151" s="163">
        <f t="shared" si="178"/>
        <v>0</v>
      </c>
      <c r="J151" s="168">
        <f t="shared" si="178"/>
        <v>0</v>
      </c>
    </row>
    <row r="152" spans="1:10" ht="12.75" customHeight="1" x14ac:dyDescent="0.2">
      <c r="A152" s="218"/>
      <c r="B152" s="219"/>
      <c r="C152" s="200" t="str">
        <f>Listes!A110</f>
        <v>PIATON</v>
      </c>
      <c r="D152" s="201"/>
      <c r="E152" s="162">
        <f t="shared" si="178"/>
        <v>0</v>
      </c>
      <c r="F152" s="166">
        <f t="shared" si="178"/>
        <v>0</v>
      </c>
      <c r="G152" s="166">
        <f t="shared" si="178"/>
        <v>0</v>
      </c>
      <c r="H152" s="161">
        <f t="shared" si="178"/>
        <v>0</v>
      </c>
      <c r="I152" s="166">
        <f t="shared" si="178"/>
        <v>0</v>
      </c>
      <c r="J152" s="169">
        <f t="shared" si="178"/>
        <v>0</v>
      </c>
    </row>
    <row r="153" spans="1:10" ht="12.75" customHeight="1" x14ac:dyDescent="0.2">
      <c r="A153" s="218"/>
      <c r="B153" s="219"/>
      <c r="C153" s="214" t="str">
        <f>Listes!A111</f>
        <v>NOAC</v>
      </c>
      <c r="D153" s="215"/>
      <c r="E153" s="160">
        <f t="shared" si="178"/>
        <v>0</v>
      </c>
      <c r="F153" s="163">
        <f t="shared" si="178"/>
        <v>0</v>
      </c>
      <c r="G153" s="163">
        <f t="shared" si="178"/>
        <v>0</v>
      </c>
      <c r="H153" s="159">
        <f t="shared" si="178"/>
        <v>0</v>
      </c>
      <c r="I153" s="163">
        <f t="shared" si="178"/>
        <v>0</v>
      </c>
      <c r="J153" s="168">
        <f t="shared" si="178"/>
        <v>0</v>
      </c>
    </row>
    <row r="154" spans="1:10" ht="12.75" customHeight="1" x14ac:dyDescent="0.2">
      <c r="A154" s="218"/>
      <c r="B154" s="219"/>
      <c r="C154" s="200" t="str">
        <f>Listes!A112</f>
        <v>COLLIOT</v>
      </c>
      <c r="D154" s="201"/>
      <c r="E154" s="162">
        <f t="shared" si="178"/>
        <v>0</v>
      </c>
      <c r="F154" s="166">
        <f t="shared" si="178"/>
        <v>0</v>
      </c>
      <c r="G154" s="166">
        <f t="shared" si="178"/>
        <v>0</v>
      </c>
      <c r="H154" s="161">
        <f t="shared" si="178"/>
        <v>0</v>
      </c>
      <c r="I154" s="166">
        <f t="shared" si="178"/>
        <v>0</v>
      </c>
      <c r="J154" s="169">
        <f t="shared" si="178"/>
        <v>0</v>
      </c>
    </row>
    <row r="155" spans="1:10" ht="12.75" customHeight="1" x14ac:dyDescent="0.2">
      <c r="A155" s="218"/>
      <c r="B155" s="219"/>
      <c r="C155" s="214" t="str">
        <f>Listes!A113</f>
        <v>FARCHOUKH</v>
      </c>
      <c r="D155" s="215"/>
      <c r="E155" s="160">
        <f t="shared" si="178"/>
        <v>0</v>
      </c>
      <c r="F155" s="163">
        <f t="shared" si="178"/>
        <v>0</v>
      </c>
      <c r="G155" s="163">
        <f t="shared" si="178"/>
        <v>0</v>
      </c>
      <c r="H155" s="159">
        <f t="shared" si="178"/>
        <v>0</v>
      </c>
      <c r="I155" s="163">
        <f t="shared" si="178"/>
        <v>0</v>
      </c>
      <c r="J155" s="168">
        <f t="shared" si="178"/>
        <v>0</v>
      </c>
    </row>
    <row r="156" spans="1:10" ht="12.75" customHeight="1" x14ac:dyDescent="0.2">
      <c r="A156" s="218"/>
      <c r="B156" s="219"/>
      <c r="C156" s="200" t="str">
        <f>Listes!A114</f>
        <v>FAUCHE</v>
      </c>
      <c r="D156" s="201"/>
      <c r="E156" s="162">
        <f t="shared" si="178"/>
        <v>0</v>
      </c>
      <c r="F156" s="166">
        <f t="shared" si="178"/>
        <v>0</v>
      </c>
      <c r="G156" s="166">
        <f t="shared" si="178"/>
        <v>0</v>
      </c>
      <c r="H156" s="161">
        <f t="shared" si="178"/>
        <v>0</v>
      </c>
      <c r="I156" s="166">
        <f t="shared" si="178"/>
        <v>0</v>
      </c>
      <c r="J156" s="118">
        <f t="shared" si="178"/>
        <v>0</v>
      </c>
    </row>
    <row r="157" spans="1:10" ht="12.75" customHeight="1" x14ac:dyDescent="0.2">
      <c r="A157" s="218"/>
      <c r="B157" s="219"/>
      <c r="C157" s="214" t="str">
        <f>Listes!A115</f>
        <v>LACHERE</v>
      </c>
      <c r="D157" s="215"/>
      <c r="E157" s="160">
        <f t="shared" si="178"/>
        <v>0</v>
      </c>
      <c r="F157" s="163">
        <f t="shared" si="178"/>
        <v>0</v>
      </c>
      <c r="G157" s="163">
        <f t="shared" si="178"/>
        <v>0</v>
      </c>
      <c r="H157" s="159">
        <f t="shared" si="178"/>
        <v>0</v>
      </c>
      <c r="I157" s="163">
        <f t="shared" si="178"/>
        <v>0</v>
      </c>
      <c r="J157" s="117">
        <f t="shared" si="178"/>
        <v>0</v>
      </c>
    </row>
    <row r="158" spans="1:10" ht="12.75" customHeight="1" x14ac:dyDescent="0.2">
      <c r="A158" s="218"/>
      <c r="B158" s="219"/>
      <c r="C158" s="200">
        <f>Listes!A116</f>
        <v>0</v>
      </c>
      <c r="D158" s="201"/>
      <c r="E158" s="162">
        <f t="shared" si="178"/>
        <v>0</v>
      </c>
      <c r="F158" s="166">
        <f t="shared" si="178"/>
        <v>0</v>
      </c>
      <c r="G158" s="166">
        <f t="shared" si="178"/>
        <v>0</v>
      </c>
      <c r="H158" s="161">
        <f t="shared" si="178"/>
        <v>0</v>
      </c>
      <c r="I158" s="166">
        <f t="shared" si="178"/>
        <v>0</v>
      </c>
      <c r="J158" s="174">
        <f t="shared" si="178"/>
        <v>0</v>
      </c>
    </row>
    <row r="159" spans="1:10" ht="12.75" customHeight="1" x14ac:dyDescent="0.2">
      <c r="A159" s="218"/>
      <c r="B159" s="219"/>
      <c r="C159" s="214">
        <f>Listes!A117</f>
        <v>0</v>
      </c>
      <c r="D159" s="215"/>
      <c r="E159" s="160">
        <f t="shared" si="178"/>
        <v>0</v>
      </c>
      <c r="F159" s="163">
        <f t="shared" si="178"/>
        <v>0</v>
      </c>
      <c r="G159" s="163">
        <f t="shared" si="178"/>
        <v>0</v>
      </c>
      <c r="H159" s="159">
        <f t="shared" si="178"/>
        <v>0</v>
      </c>
      <c r="I159" s="163">
        <f t="shared" si="178"/>
        <v>0</v>
      </c>
      <c r="J159" s="175">
        <f t="shared" si="178"/>
        <v>0</v>
      </c>
    </row>
    <row r="160" spans="1:10" ht="12.75" customHeight="1" x14ac:dyDescent="0.2">
      <c r="A160" s="218"/>
      <c r="B160" s="219"/>
      <c r="C160" s="200">
        <f>Listes!A118</f>
        <v>0</v>
      </c>
      <c r="D160" s="201"/>
      <c r="E160" s="162">
        <f t="shared" si="178"/>
        <v>0</v>
      </c>
      <c r="F160" s="166">
        <f t="shared" si="178"/>
        <v>0</v>
      </c>
      <c r="G160" s="166">
        <f t="shared" si="178"/>
        <v>0</v>
      </c>
      <c r="H160" s="161">
        <f t="shared" si="178"/>
        <v>0</v>
      </c>
      <c r="I160" s="166">
        <f t="shared" si="178"/>
        <v>0</v>
      </c>
      <c r="J160" s="174">
        <f t="shared" si="178"/>
        <v>0</v>
      </c>
    </row>
    <row r="161" spans="1:14" ht="12.75" customHeight="1" thickBot="1" x14ac:dyDescent="0.25">
      <c r="A161" s="220"/>
      <c r="B161" s="221"/>
      <c r="C161" s="202">
        <f>Listes!A119</f>
        <v>0</v>
      </c>
      <c r="D161" s="203"/>
      <c r="E161" s="178">
        <f t="shared" si="178"/>
        <v>0</v>
      </c>
      <c r="F161" s="179">
        <f t="shared" si="178"/>
        <v>0</v>
      </c>
      <c r="G161" s="179">
        <f t="shared" si="178"/>
        <v>0</v>
      </c>
      <c r="H161" s="180">
        <f t="shared" si="178"/>
        <v>0</v>
      </c>
      <c r="I161" s="179">
        <f t="shared" si="178"/>
        <v>0</v>
      </c>
      <c r="J161" s="181">
        <f t="shared" si="178"/>
        <v>0</v>
      </c>
    </row>
    <row r="162" spans="1:14" ht="12.75" customHeight="1" x14ac:dyDescent="0.2">
      <c r="D162" s="51"/>
      <c r="E162" s="51"/>
      <c r="F162" s="51"/>
      <c r="G162" s="51"/>
      <c r="H162" s="51"/>
      <c r="I162" s="51"/>
      <c r="J162" s="51"/>
      <c r="K162" s="51"/>
      <c r="L162" s="51"/>
      <c r="M162" s="51"/>
      <c r="N162" s="51"/>
    </row>
    <row r="166" spans="1:14" ht="12.75" hidden="1" customHeight="1" x14ac:dyDescent="0.2">
      <c r="B166" s="3"/>
      <c r="C166" s="3"/>
      <c r="D166" s="3"/>
      <c r="E166" s="204" t="s">
        <v>60</v>
      </c>
      <c r="F166" s="205"/>
      <c r="G166" s="205"/>
      <c r="H166" s="205"/>
      <c r="I166" s="205"/>
      <c r="J166" s="206"/>
    </row>
    <row r="167" spans="1:14" ht="12.75" hidden="1" customHeight="1" thickBot="1" x14ac:dyDescent="0.25">
      <c r="B167" s="1"/>
      <c r="C167" s="1"/>
      <c r="E167" s="207"/>
      <c r="F167" s="208"/>
      <c r="G167" s="208"/>
      <c r="H167" s="208"/>
      <c r="I167" s="208"/>
      <c r="J167" s="209"/>
    </row>
    <row r="168" spans="1:14" ht="12.75" hidden="1" customHeight="1" thickBot="1" x14ac:dyDescent="0.25">
      <c r="B168" s="1"/>
      <c r="C168" s="1"/>
      <c r="D168" s="20"/>
      <c r="E168" s="170" t="str">
        <f t="shared" ref="E168:J168" si="179">E$2</f>
        <v>HM</v>
      </c>
      <c r="F168" s="158" t="str">
        <f t="shared" si="179"/>
        <v>PH</v>
      </c>
      <c r="G168" s="158" t="str">
        <f t="shared" si="179"/>
        <v>RL</v>
      </c>
      <c r="H168" s="158" t="str">
        <f t="shared" si="179"/>
        <v>RO</v>
      </c>
      <c r="I168" s="158" t="str">
        <f t="shared" si="179"/>
        <v>TK</v>
      </c>
      <c r="J168" s="171" t="str">
        <f t="shared" si="179"/>
        <v>JCB</v>
      </c>
    </row>
    <row r="169" spans="1:14" ht="12.75" hidden="1" customHeight="1" x14ac:dyDescent="0.2">
      <c r="A169" s="216" t="s">
        <v>59</v>
      </c>
      <c r="B169" s="217"/>
      <c r="C169" s="232" t="str">
        <f t="shared" ref="C169:C210" si="180">C120</f>
        <v>LEFOLL</v>
      </c>
      <c r="D169" s="233"/>
      <c r="E169" s="165">
        <f t="shared" ref="E169:J169" si="181">IF($C169="","",COUNTIF(E$3:E$64,"*" &amp;$C169 &amp;"*")+COUNTIFS($M$3:$M$64,E$119,$N$3:$N$64,"*" &amp;$C169 &amp;"*")+COUNTIFS($P$3:$P$64,E$119,$Q$3:$Q$64,"*" &amp;$C169 &amp;"*"))</f>
        <v>0</v>
      </c>
      <c r="F169" s="167">
        <f t="shared" si="181"/>
        <v>0</v>
      </c>
      <c r="G169" s="167">
        <f t="shared" si="181"/>
        <v>0</v>
      </c>
      <c r="H169" s="164">
        <f t="shared" si="181"/>
        <v>0</v>
      </c>
      <c r="I169" s="167">
        <f t="shared" si="181"/>
        <v>0</v>
      </c>
      <c r="J169" s="176">
        <f t="shared" si="181"/>
        <v>0</v>
      </c>
    </row>
    <row r="170" spans="1:14" ht="12.75" hidden="1" customHeight="1" x14ac:dyDescent="0.2">
      <c r="A170" s="218"/>
      <c r="B170" s="219"/>
      <c r="C170" s="210" t="str">
        <f t="shared" si="180"/>
        <v>VDB</v>
      </c>
      <c r="D170" s="211"/>
      <c r="E170" s="160">
        <f t="shared" ref="E170:J185" si="182">IF($C170="","",COUNTIF(E$3:E$64,"*" &amp;$C170 &amp;"*")+COUNTIFS($M$3:$M$64,E$119,$N$3:$N$64,"*" &amp;$C170 &amp;"*")+COUNTIFS($P$3:$P$64,E$119,$Q$3:$Q$64,"*" &amp;$C170 &amp;"*"))</f>
        <v>0</v>
      </c>
      <c r="F170" s="163">
        <f t="shared" ref="F170:J184" si="183">IF($C170="","",COUNTIF(F$3:F$64,"*" &amp;$C170 &amp;"*")+COUNTIFS($M$3:$M$64,F$119,$N$3:$N$64,"*" &amp;$C170 &amp;"*")+COUNTIFS($P$3:$P$64,F$119,$Q$3:$Q$64,"*" &amp;$C170 &amp;"*"))</f>
        <v>0</v>
      </c>
      <c r="G170" s="163">
        <f t="shared" si="183"/>
        <v>0</v>
      </c>
      <c r="H170" s="159">
        <f t="shared" si="183"/>
        <v>0</v>
      </c>
      <c r="I170" s="163">
        <f t="shared" si="183"/>
        <v>0</v>
      </c>
      <c r="J170" s="175">
        <f t="shared" si="183"/>
        <v>0</v>
      </c>
    </row>
    <row r="171" spans="1:14" ht="12.75" hidden="1" customHeight="1" x14ac:dyDescent="0.2">
      <c r="A171" s="218"/>
      <c r="B171" s="219"/>
      <c r="C171" s="212" t="str">
        <f t="shared" si="180"/>
        <v>DUFF</v>
      </c>
      <c r="D171" s="213"/>
      <c r="E171" s="162">
        <f t="shared" si="182"/>
        <v>0</v>
      </c>
      <c r="F171" s="166">
        <f t="shared" si="183"/>
        <v>0</v>
      </c>
      <c r="G171" s="166">
        <f t="shared" si="183"/>
        <v>0</v>
      </c>
      <c r="H171" s="161">
        <f t="shared" si="183"/>
        <v>0</v>
      </c>
      <c r="I171" s="166">
        <f t="shared" si="183"/>
        <v>0</v>
      </c>
      <c r="J171" s="174">
        <f t="shared" si="183"/>
        <v>0</v>
      </c>
    </row>
    <row r="172" spans="1:14" ht="12.75" hidden="1" customHeight="1" x14ac:dyDescent="0.2">
      <c r="A172" s="218"/>
      <c r="B172" s="219"/>
      <c r="C172" s="210" t="str">
        <f t="shared" si="180"/>
        <v>MEZIANE</v>
      </c>
      <c r="D172" s="211"/>
      <c r="E172" s="160">
        <f t="shared" si="182"/>
        <v>0</v>
      </c>
      <c r="F172" s="163">
        <f t="shared" si="183"/>
        <v>0</v>
      </c>
      <c r="G172" s="163">
        <f t="shared" si="183"/>
        <v>0</v>
      </c>
      <c r="H172" s="159">
        <f t="shared" si="183"/>
        <v>0</v>
      </c>
      <c r="I172" s="163">
        <f t="shared" si="183"/>
        <v>0</v>
      </c>
      <c r="J172" s="175">
        <f t="shared" si="183"/>
        <v>0</v>
      </c>
    </row>
    <row r="173" spans="1:14" ht="12.75" hidden="1" customHeight="1" x14ac:dyDescent="0.2">
      <c r="A173" s="218"/>
      <c r="B173" s="219"/>
      <c r="C173" s="212" t="str">
        <f t="shared" si="180"/>
        <v>WAKIM</v>
      </c>
      <c r="D173" s="213"/>
      <c r="E173" s="162">
        <f t="shared" si="182"/>
        <v>0</v>
      </c>
      <c r="F173" s="166">
        <f t="shared" si="183"/>
        <v>0</v>
      </c>
      <c r="G173" s="166">
        <f t="shared" si="183"/>
        <v>0</v>
      </c>
      <c r="H173" s="161">
        <f t="shared" si="183"/>
        <v>0</v>
      </c>
      <c r="I173" s="166">
        <f t="shared" si="183"/>
        <v>0</v>
      </c>
      <c r="J173" s="174">
        <f t="shared" si="183"/>
        <v>0</v>
      </c>
    </row>
    <row r="174" spans="1:14" ht="12.75" hidden="1" customHeight="1" x14ac:dyDescent="0.2">
      <c r="A174" s="218"/>
      <c r="B174" s="219"/>
      <c r="C174" s="210" t="str">
        <f t="shared" si="180"/>
        <v>WORCEL</v>
      </c>
      <c r="D174" s="211"/>
      <c r="E174" s="160">
        <f t="shared" si="182"/>
        <v>0</v>
      </c>
      <c r="F174" s="163">
        <f t="shared" si="183"/>
        <v>0</v>
      </c>
      <c r="G174" s="163">
        <f t="shared" si="183"/>
        <v>0</v>
      </c>
      <c r="H174" s="159">
        <f t="shared" si="183"/>
        <v>0</v>
      </c>
      <c r="I174" s="163">
        <f t="shared" si="183"/>
        <v>0</v>
      </c>
      <c r="J174" s="175">
        <f t="shared" si="183"/>
        <v>0</v>
      </c>
    </row>
    <row r="175" spans="1:14" ht="12.75" hidden="1" customHeight="1" x14ac:dyDescent="0.2">
      <c r="A175" s="218"/>
      <c r="B175" s="219"/>
      <c r="C175" s="212" t="str">
        <f t="shared" si="180"/>
        <v>RATTE</v>
      </c>
      <c r="D175" s="213"/>
      <c r="E175" s="162">
        <f t="shared" si="182"/>
        <v>0</v>
      </c>
      <c r="F175" s="166">
        <f t="shared" si="183"/>
        <v>0</v>
      </c>
      <c r="G175" s="166">
        <f t="shared" si="183"/>
        <v>0</v>
      </c>
      <c r="H175" s="161">
        <f t="shared" si="183"/>
        <v>0</v>
      </c>
      <c r="I175" s="166">
        <f t="shared" si="183"/>
        <v>0</v>
      </c>
      <c r="J175" s="174">
        <f t="shared" si="183"/>
        <v>0</v>
      </c>
    </row>
    <row r="176" spans="1:14" ht="12.75" hidden="1" customHeight="1" x14ac:dyDescent="0.2">
      <c r="A176" s="218"/>
      <c r="B176" s="219"/>
      <c r="C176" s="210" t="str">
        <f t="shared" si="180"/>
        <v>SOLIGNAC</v>
      </c>
      <c r="D176" s="211"/>
      <c r="E176" s="160">
        <f t="shared" si="182"/>
        <v>0</v>
      </c>
      <c r="F176" s="163">
        <f t="shared" si="183"/>
        <v>0</v>
      </c>
      <c r="G176" s="163">
        <f t="shared" si="183"/>
        <v>0</v>
      </c>
      <c r="H176" s="159">
        <f t="shared" si="183"/>
        <v>0</v>
      </c>
      <c r="I176" s="163">
        <f t="shared" si="183"/>
        <v>0</v>
      </c>
      <c r="J176" s="175">
        <f t="shared" si="183"/>
        <v>0</v>
      </c>
    </row>
    <row r="177" spans="1:10" ht="12.75" hidden="1" customHeight="1" x14ac:dyDescent="0.2">
      <c r="A177" s="218"/>
      <c r="B177" s="219"/>
      <c r="C177" s="212" t="str">
        <f t="shared" si="180"/>
        <v>TOUZ</v>
      </c>
      <c r="D177" s="213"/>
      <c r="E177" s="162">
        <f t="shared" si="182"/>
        <v>0</v>
      </c>
      <c r="F177" s="166">
        <f t="shared" si="183"/>
        <v>0</v>
      </c>
      <c r="G177" s="166">
        <f t="shared" si="183"/>
        <v>0</v>
      </c>
      <c r="H177" s="161">
        <f t="shared" si="183"/>
        <v>0</v>
      </c>
      <c r="I177" s="166">
        <f t="shared" si="183"/>
        <v>0</v>
      </c>
      <c r="J177" s="174">
        <f t="shared" si="183"/>
        <v>0</v>
      </c>
    </row>
    <row r="178" spans="1:10" ht="12.75" hidden="1" customHeight="1" x14ac:dyDescent="0.2">
      <c r="A178" s="218"/>
      <c r="B178" s="219"/>
      <c r="C178" s="210" t="str">
        <f t="shared" si="180"/>
        <v>SADAKA</v>
      </c>
      <c r="D178" s="211"/>
      <c r="E178" s="160">
        <f t="shared" si="182"/>
        <v>0</v>
      </c>
      <c r="F178" s="163">
        <f t="shared" si="183"/>
        <v>0</v>
      </c>
      <c r="G178" s="163">
        <f t="shared" si="183"/>
        <v>0</v>
      </c>
      <c r="H178" s="159">
        <f t="shared" si="183"/>
        <v>0</v>
      </c>
      <c r="I178" s="163">
        <f t="shared" si="183"/>
        <v>0</v>
      </c>
      <c r="J178" s="175">
        <f t="shared" si="183"/>
        <v>0</v>
      </c>
    </row>
    <row r="179" spans="1:10" ht="12.75" hidden="1" customHeight="1" x14ac:dyDescent="0.2">
      <c r="A179" s="218"/>
      <c r="B179" s="219"/>
      <c r="C179" s="212" t="str">
        <f t="shared" si="180"/>
        <v>ZEINE</v>
      </c>
      <c r="D179" s="213"/>
      <c r="E179" s="162">
        <f t="shared" si="182"/>
        <v>0</v>
      </c>
      <c r="F179" s="166">
        <f t="shared" si="183"/>
        <v>0</v>
      </c>
      <c r="G179" s="166">
        <f t="shared" si="183"/>
        <v>0</v>
      </c>
      <c r="H179" s="161">
        <f t="shared" si="183"/>
        <v>0</v>
      </c>
      <c r="I179" s="166">
        <f t="shared" si="183"/>
        <v>0</v>
      </c>
      <c r="J179" s="174">
        <f t="shared" si="183"/>
        <v>0</v>
      </c>
    </row>
    <row r="180" spans="1:10" ht="12.75" hidden="1" customHeight="1" x14ac:dyDescent="0.2">
      <c r="A180" s="218"/>
      <c r="B180" s="219"/>
      <c r="C180" s="210" t="str">
        <f t="shared" si="180"/>
        <v>WELBY</v>
      </c>
      <c r="D180" s="211"/>
      <c r="E180" s="160">
        <f t="shared" si="182"/>
        <v>0</v>
      </c>
      <c r="F180" s="163">
        <f t="shared" si="183"/>
        <v>0</v>
      </c>
      <c r="G180" s="163">
        <f t="shared" si="183"/>
        <v>0</v>
      </c>
      <c r="H180" s="159">
        <f t="shared" si="183"/>
        <v>0</v>
      </c>
      <c r="I180" s="163">
        <f t="shared" si="183"/>
        <v>0</v>
      </c>
      <c r="J180" s="175">
        <f t="shared" si="183"/>
        <v>0</v>
      </c>
    </row>
    <row r="181" spans="1:10" ht="12.75" hidden="1" customHeight="1" x14ac:dyDescent="0.2">
      <c r="A181" s="218"/>
      <c r="B181" s="219"/>
      <c r="C181" s="212" t="str">
        <f t="shared" si="180"/>
        <v>ALEX</v>
      </c>
      <c r="D181" s="213"/>
      <c r="E181" s="162">
        <f t="shared" si="182"/>
        <v>0</v>
      </c>
      <c r="F181" s="166">
        <f t="shared" si="183"/>
        <v>0</v>
      </c>
      <c r="G181" s="166">
        <f t="shared" si="183"/>
        <v>0</v>
      </c>
      <c r="H181" s="161">
        <f t="shared" si="183"/>
        <v>0</v>
      </c>
      <c r="I181" s="166">
        <f t="shared" si="183"/>
        <v>0</v>
      </c>
      <c r="J181" s="174">
        <f t="shared" si="183"/>
        <v>0</v>
      </c>
    </row>
    <row r="182" spans="1:10" ht="12.75" hidden="1" customHeight="1" x14ac:dyDescent="0.2">
      <c r="A182" s="218"/>
      <c r="B182" s="219"/>
      <c r="C182" s="210" t="str">
        <f t="shared" si="180"/>
        <v>AMAGLI</v>
      </c>
      <c r="D182" s="211"/>
      <c r="E182" s="160">
        <f t="shared" si="182"/>
        <v>0</v>
      </c>
      <c r="F182" s="163">
        <f t="shared" si="183"/>
        <v>0</v>
      </c>
      <c r="G182" s="163">
        <f t="shared" si="183"/>
        <v>0</v>
      </c>
      <c r="H182" s="159">
        <f t="shared" si="183"/>
        <v>0</v>
      </c>
      <c r="I182" s="163">
        <f t="shared" si="183"/>
        <v>0</v>
      </c>
      <c r="J182" s="175">
        <f t="shared" si="183"/>
        <v>0</v>
      </c>
    </row>
    <row r="183" spans="1:10" ht="12.75" hidden="1" customHeight="1" x14ac:dyDescent="0.2">
      <c r="A183" s="218"/>
      <c r="B183" s="219"/>
      <c r="C183" s="212" t="str">
        <f t="shared" si="180"/>
        <v>IRANI</v>
      </c>
      <c r="D183" s="213"/>
      <c r="E183" s="162">
        <f t="shared" si="182"/>
        <v>0</v>
      </c>
      <c r="F183" s="166">
        <f t="shared" si="183"/>
        <v>0</v>
      </c>
      <c r="G183" s="166">
        <f t="shared" si="183"/>
        <v>0</v>
      </c>
      <c r="H183" s="161">
        <f t="shared" si="183"/>
        <v>0</v>
      </c>
      <c r="I183" s="166">
        <f t="shared" si="183"/>
        <v>0</v>
      </c>
      <c r="J183" s="174">
        <f t="shared" si="183"/>
        <v>0</v>
      </c>
    </row>
    <row r="184" spans="1:10" ht="12.75" hidden="1" customHeight="1" x14ac:dyDescent="0.2">
      <c r="A184" s="218"/>
      <c r="B184" s="219"/>
      <c r="C184" s="210" t="str">
        <f t="shared" si="180"/>
        <v>KHAYAT</v>
      </c>
      <c r="D184" s="211"/>
      <c r="E184" s="160">
        <f t="shared" si="182"/>
        <v>0</v>
      </c>
      <c r="F184" s="163">
        <f t="shared" si="183"/>
        <v>0</v>
      </c>
      <c r="G184" s="163">
        <f t="shared" si="183"/>
        <v>0</v>
      </c>
      <c r="H184" s="159">
        <f t="shared" si="183"/>
        <v>0</v>
      </c>
      <c r="I184" s="163">
        <f t="shared" si="183"/>
        <v>0</v>
      </c>
      <c r="J184" s="175">
        <f t="shared" si="183"/>
        <v>0</v>
      </c>
    </row>
    <row r="185" spans="1:10" ht="12.75" hidden="1" customHeight="1" x14ac:dyDescent="0.2">
      <c r="A185" s="218"/>
      <c r="B185" s="219"/>
      <c r="C185" s="212" t="str">
        <f t="shared" si="180"/>
        <v>PARIENTE</v>
      </c>
      <c r="D185" s="213"/>
      <c r="E185" s="162">
        <f t="shared" si="182"/>
        <v>0</v>
      </c>
      <c r="F185" s="166">
        <f t="shared" si="182"/>
        <v>0</v>
      </c>
      <c r="G185" s="166">
        <f t="shared" si="182"/>
        <v>0</v>
      </c>
      <c r="H185" s="161">
        <f t="shared" si="182"/>
        <v>0</v>
      </c>
      <c r="I185" s="166">
        <f t="shared" si="182"/>
        <v>0</v>
      </c>
      <c r="J185" s="174">
        <f t="shared" si="182"/>
        <v>0</v>
      </c>
    </row>
    <row r="186" spans="1:10" ht="12.75" hidden="1" customHeight="1" x14ac:dyDescent="0.2">
      <c r="A186" s="218"/>
      <c r="B186" s="219"/>
      <c r="C186" s="210" t="str">
        <f t="shared" si="180"/>
        <v>SOUED</v>
      </c>
      <c r="D186" s="211"/>
      <c r="E186" s="160">
        <f t="shared" ref="E186:J201" si="184">IF($C186="","",COUNTIF(E$3:E$64,"*" &amp;$C186 &amp;"*")+COUNTIFS($M$3:$M$64,E$119,$N$3:$N$64,"*" &amp;$C186 &amp;"*")+COUNTIFS($P$3:$P$64,E$119,$Q$3:$Q$64,"*" &amp;$C186 &amp;"*"))</f>
        <v>0</v>
      </c>
      <c r="F186" s="163">
        <f t="shared" si="184"/>
        <v>0</v>
      </c>
      <c r="G186" s="163">
        <f t="shared" si="184"/>
        <v>0</v>
      </c>
      <c r="H186" s="159">
        <f t="shared" si="184"/>
        <v>0</v>
      </c>
      <c r="I186" s="163">
        <f t="shared" si="184"/>
        <v>0</v>
      </c>
      <c r="J186" s="175">
        <f t="shared" si="184"/>
        <v>0</v>
      </c>
    </row>
    <row r="187" spans="1:10" ht="12.75" hidden="1" customHeight="1" x14ac:dyDescent="0.2">
      <c r="A187" s="218"/>
      <c r="B187" s="219"/>
      <c r="C187" s="212" t="str">
        <f t="shared" si="180"/>
        <v>CHARR</v>
      </c>
      <c r="D187" s="213"/>
      <c r="E187" s="162">
        <f t="shared" si="184"/>
        <v>0</v>
      </c>
      <c r="F187" s="166">
        <f t="shared" si="184"/>
        <v>0</v>
      </c>
      <c r="G187" s="166">
        <f t="shared" si="184"/>
        <v>0</v>
      </c>
      <c r="H187" s="161">
        <f t="shared" si="184"/>
        <v>0</v>
      </c>
      <c r="I187" s="166">
        <f t="shared" si="184"/>
        <v>0</v>
      </c>
      <c r="J187" s="174">
        <f t="shared" si="184"/>
        <v>0</v>
      </c>
    </row>
    <row r="188" spans="1:10" ht="12.75" hidden="1" customHeight="1" x14ac:dyDescent="0.2">
      <c r="A188" s="218"/>
      <c r="B188" s="219"/>
      <c r="C188" s="210" t="str">
        <f t="shared" si="180"/>
        <v>RIBATET</v>
      </c>
      <c r="D188" s="211"/>
      <c r="E188" s="160">
        <f t="shared" si="184"/>
        <v>0</v>
      </c>
      <c r="F188" s="163">
        <f t="shared" si="184"/>
        <v>0</v>
      </c>
      <c r="G188" s="163">
        <f t="shared" si="184"/>
        <v>0</v>
      </c>
      <c r="H188" s="159">
        <f t="shared" si="184"/>
        <v>0</v>
      </c>
      <c r="I188" s="163">
        <f t="shared" si="184"/>
        <v>0</v>
      </c>
      <c r="J188" s="175">
        <f t="shared" si="184"/>
        <v>0</v>
      </c>
    </row>
    <row r="189" spans="1:10" ht="12.75" hidden="1" customHeight="1" x14ac:dyDescent="0.2">
      <c r="A189" s="218"/>
      <c r="B189" s="219"/>
      <c r="C189" s="212" t="str">
        <f t="shared" si="180"/>
        <v>KAROUBI</v>
      </c>
      <c r="D189" s="213"/>
      <c r="E189" s="162">
        <f t="shared" si="184"/>
        <v>0</v>
      </c>
      <c r="F189" s="166">
        <f t="shared" si="184"/>
        <v>0</v>
      </c>
      <c r="G189" s="166">
        <f t="shared" si="184"/>
        <v>0</v>
      </c>
      <c r="H189" s="161">
        <f t="shared" si="184"/>
        <v>0</v>
      </c>
      <c r="I189" s="166">
        <f t="shared" si="184"/>
        <v>0</v>
      </c>
      <c r="J189" s="174">
        <f t="shared" si="184"/>
        <v>0</v>
      </c>
    </row>
    <row r="190" spans="1:10" ht="12.75" hidden="1" customHeight="1" x14ac:dyDescent="0.2">
      <c r="A190" s="218"/>
      <c r="B190" s="219"/>
      <c r="C190" s="210" t="str">
        <f t="shared" si="180"/>
        <v>MARTIN</v>
      </c>
      <c r="D190" s="211"/>
      <c r="E190" s="160">
        <f t="shared" si="184"/>
        <v>0</v>
      </c>
      <c r="F190" s="163">
        <f t="shared" si="184"/>
        <v>0</v>
      </c>
      <c r="G190" s="163">
        <f t="shared" si="184"/>
        <v>0</v>
      </c>
      <c r="H190" s="159">
        <f t="shared" si="184"/>
        <v>0</v>
      </c>
      <c r="I190" s="163">
        <f t="shared" si="184"/>
        <v>0</v>
      </c>
      <c r="J190" s="175">
        <f t="shared" si="184"/>
        <v>0</v>
      </c>
    </row>
    <row r="191" spans="1:10" ht="12.75" hidden="1" customHeight="1" x14ac:dyDescent="0.2">
      <c r="A191" s="218"/>
      <c r="B191" s="219"/>
      <c r="C191" s="212" t="str">
        <f t="shared" si="180"/>
        <v>GALL</v>
      </c>
      <c r="D191" s="213"/>
      <c r="E191" s="162">
        <f t="shared" si="184"/>
        <v>0</v>
      </c>
      <c r="F191" s="166">
        <f t="shared" si="184"/>
        <v>0</v>
      </c>
      <c r="G191" s="166">
        <f t="shared" si="184"/>
        <v>0</v>
      </c>
      <c r="H191" s="161">
        <f t="shared" si="184"/>
        <v>0</v>
      </c>
      <c r="I191" s="166">
        <f t="shared" si="184"/>
        <v>0</v>
      </c>
      <c r="J191" s="174">
        <f t="shared" si="184"/>
        <v>0</v>
      </c>
    </row>
    <row r="192" spans="1:10" ht="12.75" hidden="1" customHeight="1" x14ac:dyDescent="0.2">
      <c r="A192" s="218"/>
      <c r="B192" s="219"/>
      <c r="C192" s="210" t="str">
        <f t="shared" si="180"/>
        <v>BLANCHET</v>
      </c>
      <c r="D192" s="211"/>
      <c r="E192" s="160">
        <f t="shared" si="184"/>
        <v>0</v>
      </c>
      <c r="F192" s="163">
        <f t="shared" si="184"/>
        <v>0</v>
      </c>
      <c r="G192" s="163">
        <f t="shared" si="184"/>
        <v>0</v>
      </c>
      <c r="H192" s="159">
        <f t="shared" si="184"/>
        <v>0</v>
      </c>
      <c r="I192" s="163">
        <f t="shared" si="184"/>
        <v>0</v>
      </c>
      <c r="J192" s="175">
        <f t="shared" si="184"/>
        <v>0</v>
      </c>
    </row>
    <row r="193" spans="1:10" ht="12.75" hidden="1" customHeight="1" x14ac:dyDescent="0.2">
      <c r="A193" s="218"/>
      <c r="B193" s="219"/>
      <c r="C193" s="212" t="str">
        <f t="shared" si="180"/>
        <v>NGUYEN</v>
      </c>
      <c r="D193" s="213"/>
      <c r="E193" s="162">
        <f t="shared" si="184"/>
        <v>0</v>
      </c>
      <c r="F193" s="166">
        <f t="shared" si="184"/>
        <v>0</v>
      </c>
      <c r="G193" s="166">
        <f t="shared" si="184"/>
        <v>0</v>
      </c>
      <c r="H193" s="161">
        <f t="shared" si="184"/>
        <v>0</v>
      </c>
      <c r="I193" s="166">
        <f t="shared" si="184"/>
        <v>0</v>
      </c>
      <c r="J193" s="174">
        <f t="shared" si="184"/>
        <v>0</v>
      </c>
    </row>
    <row r="194" spans="1:10" ht="12.75" hidden="1" customHeight="1" x14ac:dyDescent="0.2">
      <c r="A194" s="218"/>
      <c r="B194" s="219"/>
      <c r="C194" s="210" t="str">
        <f t="shared" si="180"/>
        <v>SMADJA</v>
      </c>
      <c r="D194" s="211"/>
      <c r="E194" s="160">
        <f t="shared" si="184"/>
        <v>0</v>
      </c>
      <c r="F194" s="163">
        <f t="shared" si="184"/>
        <v>0</v>
      </c>
      <c r="G194" s="163">
        <f t="shared" si="184"/>
        <v>0</v>
      </c>
      <c r="H194" s="159">
        <f t="shared" si="184"/>
        <v>0</v>
      </c>
      <c r="I194" s="163">
        <f t="shared" si="184"/>
        <v>0</v>
      </c>
      <c r="J194" s="175">
        <f t="shared" si="184"/>
        <v>0</v>
      </c>
    </row>
    <row r="195" spans="1:10" ht="12.75" hidden="1" customHeight="1" x14ac:dyDescent="0.2">
      <c r="A195" s="218"/>
      <c r="B195" s="219"/>
      <c r="C195" s="212" t="str">
        <f t="shared" si="180"/>
        <v>PETIT</v>
      </c>
      <c r="D195" s="213"/>
      <c r="E195" s="162">
        <f t="shared" si="184"/>
        <v>0</v>
      </c>
      <c r="F195" s="166">
        <f t="shared" si="184"/>
        <v>0</v>
      </c>
      <c r="G195" s="166">
        <f t="shared" si="184"/>
        <v>0</v>
      </c>
      <c r="H195" s="161">
        <f t="shared" si="184"/>
        <v>0</v>
      </c>
      <c r="I195" s="166">
        <f t="shared" si="184"/>
        <v>0</v>
      </c>
      <c r="J195" s="174">
        <f t="shared" si="184"/>
        <v>0</v>
      </c>
    </row>
    <row r="196" spans="1:10" ht="12.75" hidden="1" customHeight="1" x14ac:dyDescent="0.2">
      <c r="A196" s="218"/>
      <c r="B196" s="219"/>
      <c r="C196" s="210" t="str">
        <f t="shared" si="180"/>
        <v>FEIDT</v>
      </c>
      <c r="D196" s="211"/>
      <c r="E196" s="160">
        <f t="shared" si="184"/>
        <v>0</v>
      </c>
      <c r="F196" s="163">
        <f t="shared" si="184"/>
        <v>0</v>
      </c>
      <c r="G196" s="163">
        <f t="shared" si="184"/>
        <v>0</v>
      </c>
      <c r="H196" s="159">
        <f t="shared" si="184"/>
        <v>0</v>
      </c>
      <c r="I196" s="163">
        <f t="shared" si="184"/>
        <v>0</v>
      </c>
      <c r="J196" s="175">
        <f t="shared" si="184"/>
        <v>0</v>
      </c>
    </row>
    <row r="197" spans="1:10" ht="12.75" hidden="1" customHeight="1" x14ac:dyDescent="0.2">
      <c r="A197" s="218"/>
      <c r="B197" s="219"/>
      <c r="C197" s="212" t="str">
        <f t="shared" si="180"/>
        <v>OSTRO</v>
      </c>
      <c r="D197" s="213"/>
      <c r="E197" s="162">
        <f t="shared" si="184"/>
        <v>0</v>
      </c>
      <c r="F197" s="166">
        <f t="shared" si="184"/>
        <v>0</v>
      </c>
      <c r="G197" s="166">
        <f t="shared" si="184"/>
        <v>0</v>
      </c>
      <c r="H197" s="161">
        <f t="shared" si="184"/>
        <v>0</v>
      </c>
      <c r="I197" s="166">
        <f t="shared" si="184"/>
        <v>0</v>
      </c>
      <c r="J197" s="174">
        <f t="shared" si="184"/>
        <v>0</v>
      </c>
    </row>
    <row r="198" spans="1:10" ht="12.75" hidden="1" customHeight="1" x14ac:dyDescent="0.2">
      <c r="A198" s="218"/>
      <c r="B198" s="219"/>
      <c r="C198" s="210" t="str">
        <f t="shared" si="180"/>
        <v>WEIFF</v>
      </c>
      <c r="D198" s="211"/>
      <c r="E198" s="160">
        <f t="shared" si="184"/>
        <v>0</v>
      </c>
      <c r="F198" s="163">
        <f t="shared" si="184"/>
        <v>0</v>
      </c>
      <c r="G198" s="163">
        <f t="shared" si="184"/>
        <v>0</v>
      </c>
      <c r="H198" s="159">
        <f t="shared" si="184"/>
        <v>0</v>
      </c>
      <c r="I198" s="163">
        <f t="shared" si="184"/>
        <v>0</v>
      </c>
      <c r="J198" s="175">
        <f t="shared" si="184"/>
        <v>0</v>
      </c>
    </row>
    <row r="199" spans="1:10" ht="12.75" hidden="1" customHeight="1" x14ac:dyDescent="0.2">
      <c r="A199" s="218"/>
      <c r="B199" s="219"/>
      <c r="C199" s="212" t="str">
        <f t="shared" si="180"/>
        <v>AKUE</v>
      </c>
      <c r="D199" s="213"/>
      <c r="E199" s="162">
        <f t="shared" si="184"/>
        <v>0</v>
      </c>
      <c r="F199" s="166">
        <f t="shared" si="184"/>
        <v>0</v>
      </c>
      <c r="G199" s="166">
        <f t="shared" si="184"/>
        <v>0</v>
      </c>
      <c r="H199" s="161">
        <f t="shared" si="184"/>
        <v>0</v>
      </c>
      <c r="I199" s="166">
        <f t="shared" si="184"/>
        <v>0</v>
      </c>
      <c r="J199" s="174">
        <f t="shared" si="184"/>
        <v>0</v>
      </c>
    </row>
    <row r="200" spans="1:10" ht="12.75" hidden="1" customHeight="1" x14ac:dyDescent="0.2">
      <c r="A200" s="218"/>
      <c r="B200" s="219"/>
      <c r="C200" s="210" t="str">
        <f t="shared" si="180"/>
        <v>LEBON</v>
      </c>
      <c r="D200" s="211"/>
      <c r="E200" s="160">
        <f t="shared" si="184"/>
        <v>0</v>
      </c>
      <c r="F200" s="163">
        <f t="shared" si="184"/>
        <v>0</v>
      </c>
      <c r="G200" s="163">
        <f t="shared" si="184"/>
        <v>0</v>
      </c>
      <c r="H200" s="159">
        <f t="shared" si="184"/>
        <v>0</v>
      </c>
      <c r="I200" s="163">
        <f t="shared" si="184"/>
        <v>0</v>
      </c>
      <c r="J200" s="175">
        <f t="shared" si="184"/>
        <v>0</v>
      </c>
    </row>
    <row r="201" spans="1:10" ht="12.75" hidden="1" customHeight="1" x14ac:dyDescent="0.2">
      <c r="A201" s="218"/>
      <c r="B201" s="219"/>
      <c r="C201" s="212" t="str">
        <f t="shared" si="180"/>
        <v>PIATON</v>
      </c>
      <c r="D201" s="213"/>
      <c r="E201" s="162">
        <f t="shared" si="184"/>
        <v>0</v>
      </c>
      <c r="F201" s="166">
        <f t="shared" si="184"/>
        <v>0</v>
      </c>
      <c r="G201" s="166">
        <f t="shared" si="184"/>
        <v>0</v>
      </c>
      <c r="H201" s="161">
        <f t="shared" si="184"/>
        <v>0</v>
      </c>
      <c r="I201" s="166">
        <f t="shared" si="184"/>
        <v>0</v>
      </c>
      <c r="J201" s="174">
        <f t="shared" si="184"/>
        <v>0</v>
      </c>
    </row>
    <row r="202" spans="1:10" ht="12.75" hidden="1" customHeight="1" x14ac:dyDescent="0.2">
      <c r="A202" s="218"/>
      <c r="B202" s="219"/>
      <c r="C202" s="210" t="str">
        <f t="shared" si="180"/>
        <v>NOAC</v>
      </c>
      <c r="D202" s="211"/>
      <c r="E202" s="160">
        <f t="shared" ref="E202:J210" si="185">IF($C202="","",COUNTIF(E$3:E$64,"*" &amp;$C202 &amp;"*")+COUNTIFS($M$3:$M$64,E$119,$N$3:$N$64,"*" &amp;$C202 &amp;"*")+COUNTIFS($P$3:$P$64,E$119,$Q$3:$Q$64,"*" &amp;$C202 &amp;"*"))</f>
        <v>0</v>
      </c>
      <c r="F202" s="163">
        <f t="shared" si="185"/>
        <v>0</v>
      </c>
      <c r="G202" s="163">
        <f t="shared" si="185"/>
        <v>0</v>
      </c>
      <c r="H202" s="159">
        <f t="shared" si="185"/>
        <v>0</v>
      </c>
      <c r="I202" s="163">
        <f t="shared" si="185"/>
        <v>0</v>
      </c>
      <c r="J202" s="175">
        <f t="shared" si="185"/>
        <v>0</v>
      </c>
    </row>
    <row r="203" spans="1:10" ht="12.75" hidden="1" customHeight="1" x14ac:dyDescent="0.2">
      <c r="A203" s="218"/>
      <c r="B203" s="219"/>
      <c r="C203" s="212" t="str">
        <f t="shared" si="180"/>
        <v>COLLIOT</v>
      </c>
      <c r="D203" s="213"/>
      <c r="E203" s="162">
        <f t="shared" si="185"/>
        <v>0</v>
      </c>
      <c r="F203" s="166">
        <f t="shared" si="185"/>
        <v>0</v>
      </c>
      <c r="G203" s="166">
        <f t="shared" si="185"/>
        <v>0</v>
      </c>
      <c r="H203" s="161">
        <f t="shared" si="185"/>
        <v>0</v>
      </c>
      <c r="I203" s="166">
        <f t="shared" si="185"/>
        <v>0</v>
      </c>
      <c r="J203" s="174">
        <f t="shared" si="185"/>
        <v>0</v>
      </c>
    </row>
    <row r="204" spans="1:10" ht="12.75" hidden="1" customHeight="1" x14ac:dyDescent="0.2">
      <c r="A204" s="218"/>
      <c r="B204" s="219"/>
      <c r="C204" s="210" t="str">
        <f t="shared" si="180"/>
        <v>FARCHOUKH</v>
      </c>
      <c r="D204" s="211"/>
      <c r="E204" s="160">
        <f t="shared" si="185"/>
        <v>0</v>
      </c>
      <c r="F204" s="163">
        <f t="shared" si="185"/>
        <v>0</v>
      </c>
      <c r="G204" s="163">
        <f t="shared" si="185"/>
        <v>0</v>
      </c>
      <c r="H204" s="159">
        <f t="shared" si="185"/>
        <v>0</v>
      </c>
      <c r="I204" s="163">
        <f t="shared" si="185"/>
        <v>0</v>
      </c>
      <c r="J204" s="175">
        <f t="shared" si="185"/>
        <v>0</v>
      </c>
    </row>
    <row r="205" spans="1:10" ht="12.75" hidden="1" customHeight="1" x14ac:dyDescent="0.2">
      <c r="A205" s="218"/>
      <c r="B205" s="219"/>
      <c r="C205" s="212" t="str">
        <f t="shared" si="180"/>
        <v>FAUCHE</v>
      </c>
      <c r="D205" s="213"/>
      <c r="E205" s="162">
        <f t="shared" si="185"/>
        <v>0</v>
      </c>
      <c r="F205" s="166">
        <f t="shared" si="185"/>
        <v>0</v>
      </c>
      <c r="G205" s="166">
        <f t="shared" si="185"/>
        <v>0</v>
      </c>
      <c r="H205" s="161">
        <f t="shared" si="185"/>
        <v>0</v>
      </c>
      <c r="I205" s="166">
        <f t="shared" si="185"/>
        <v>0</v>
      </c>
      <c r="J205" s="174">
        <f t="shared" si="185"/>
        <v>0</v>
      </c>
    </row>
    <row r="206" spans="1:10" ht="12.75" hidden="1" customHeight="1" x14ac:dyDescent="0.2">
      <c r="A206" s="218"/>
      <c r="B206" s="219"/>
      <c r="C206" s="210" t="str">
        <f t="shared" si="180"/>
        <v>LACHERE</v>
      </c>
      <c r="D206" s="211"/>
      <c r="E206" s="160">
        <f t="shared" si="185"/>
        <v>0</v>
      </c>
      <c r="F206" s="163">
        <f t="shared" si="185"/>
        <v>0</v>
      </c>
      <c r="G206" s="163">
        <f t="shared" si="185"/>
        <v>0</v>
      </c>
      <c r="H206" s="159">
        <f t="shared" si="185"/>
        <v>0</v>
      </c>
      <c r="I206" s="163">
        <f t="shared" si="185"/>
        <v>0</v>
      </c>
      <c r="J206" s="175">
        <f t="shared" si="185"/>
        <v>0</v>
      </c>
    </row>
    <row r="207" spans="1:10" ht="12.75" hidden="1" customHeight="1" x14ac:dyDescent="0.2">
      <c r="A207" s="218"/>
      <c r="B207" s="219"/>
      <c r="C207" s="200">
        <f t="shared" si="180"/>
        <v>0</v>
      </c>
      <c r="D207" s="201"/>
      <c r="E207" s="162">
        <f t="shared" si="185"/>
        <v>0</v>
      </c>
      <c r="F207" s="166">
        <f t="shared" si="185"/>
        <v>0</v>
      </c>
      <c r="G207" s="166">
        <f t="shared" si="185"/>
        <v>0</v>
      </c>
      <c r="H207" s="161">
        <f t="shared" si="185"/>
        <v>0</v>
      </c>
      <c r="I207" s="166">
        <f t="shared" si="185"/>
        <v>0</v>
      </c>
      <c r="J207" s="174">
        <f t="shared" si="185"/>
        <v>0</v>
      </c>
    </row>
    <row r="208" spans="1:10" ht="12.75" hidden="1" customHeight="1" x14ac:dyDescent="0.2">
      <c r="A208" s="218"/>
      <c r="B208" s="219"/>
      <c r="C208" s="214">
        <f t="shared" si="180"/>
        <v>0</v>
      </c>
      <c r="D208" s="215"/>
      <c r="E208" s="160">
        <f t="shared" si="185"/>
        <v>0</v>
      </c>
      <c r="F208" s="163">
        <f t="shared" si="185"/>
        <v>0</v>
      </c>
      <c r="G208" s="163">
        <f t="shared" si="185"/>
        <v>0</v>
      </c>
      <c r="H208" s="159">
        <f t="shared" si="185"/>
        <v>0</v>
      </c>
      <c r="I208" s="163">
        <f t="shared" si="185"/>
        <v>0</v>
      </c>
      <c r="J208" s="175">
        <f t="shared" si="185"/>
        <v>0</v>
      </c>
    </row>
    <row r="209" spans="1:10" ht="12.75" hidden="1" customHeight="1" x14ac:dyDescent="0.2">
      <c r="A209" s="218"/>
      <c r="B209" s="219"/>
      <c r="C209" s="200">
        <f t="shared" si="180"/>
        <v>0</v>
      </c>
      <c r="D209" s="201"/>
      <c r="E209" s="162">
        <f t="shared" si="185"/>
        <v>0</v>
      </c>
      <c r="F209" s="166">
        <f t="shared" si="185"/>
        <v>0</v>
      </c>
      <c r="G209" s="166">
        <f t="shared" si="185"/>
        <v>0</v>
      </c>
      <c r="H209" s="161">
        <f t="shared" si="185"/>
        <v>0</v>
      </c>
      <c r="I209" s="166">
        <f t="shared" si="185"/>
        <v>0</v>
      </c>
      <c r="J209" s="174">
        <f t="shared" si="185"/>
        <v>0</v>
      </c>
    </row>
    <row r="210" spans="1:10" ht="12.75" hidden="1" customHeight="1" thickBot="1" x14ac:dyDescent="0.25">
      <c r="A210" s="220"/>
      <c r="B210" s="221"/>
      <c r="C210" s="202">
        <f t="shared" si="180"/>
        <v>0</v>
      </c>
      <c r="D210" s="203"/>
      <c r="E210" s="178">
        <f t="shared" si="185"/>
        <v>0</v>
      </c>
      <c r="F210" s="179">
        <f t="shared" si="185"/>
        <v>0</v>
      </c>
      <c r="G210" s="179">
        <f t="shared" si="185"/>
        <v>0</v>
      </c>
      <c r="H210" s="180">
        <f t="shared" si="185"/>
        <v>0</v>
      </c>
      <c r="I210" s="179">
        <f t="shared" si="185"/>
        <v>0</v>
      </c>
      <c r="J210" s="181">
        <f t="shared" si="185"/>
        <v>0</v>
      </c>
    </row>
  </sheetData>
  <dataConsolidate/>
  <mergeCells count="517">
    <mergeCell ref="C204:D204"/>
    <mergeCell ref="AB66:AE66"/>
    <mergeCell ref="AA61:AA62"/>
    <mergeCell ref="AE19:AE20"/>
    <mergeCell ref="AE21:AE22"/>
    <mergeCell ref="AE23:AE24"/>
    <mergeCell ref="AE25:AE26"/>
    <mergeCell ref="AE27:AE28"/>
    <mergeCell ref="AE29:AE30"/>
    <mergeCell ref="AE31:AE32"/>
    <mergeCell ref="AE33:AE34"/>
    <mergeCell ref="AE35:AE36"/>
    <mergeCell ref="AE47:AE48"/>
    <mergeCell ref="AE49:AE50"/>
    <mergeCell ref="AE51:AE52"/>
    <mergeCell ref="AE53:AE54"/>
    <mergeCell ref="AE39:AE40"/>
    <mergeCell ref="AE41:AE42"/>
    <mergeCell ref="AE43:AE44"/>
    <mergeCell ref="AE45:AE46"/>
    <mergeCell ref="AE55:AE56"/>
    <mergeCell ref="AE57:AE58"/>
    <mergeCell ref="AE59:AE60"/>
    <mergeCell ref="AE61:AE62"/>
    <mergeCell ref="AE63:AE64"/>
    <mergeCell ref="AE3:AE4"/>
    <mergeCell ref="AE5:AE6"/>
    <mergeCell ref="AE7:AE8"/>
    <mergeCell ref="AE9:AE10"/>
    <mergeCell ref="AE11:AE12"/>
    <mergeCell ref="AE13:AE14"/>
    <mergeCell ref="AE15:AE16"/>
    <mergeCell ref="AE17:AE18"/>
    <mergeCell ref="AE37:AE38"/>
    <mergeCell ref="A91:D91"/>
    <mergeCell ref="A90:D90"/>
    <mergeCell ref="A79:C80"/>
    <mergeCell ref="A89:D89"/>
    <mergeCell ref="A98:B98"/>
    <mergeCell ref="A94:C95"/>
    <mergeCell ref="C98:D98"/>
    <mergeCell ref="A96:D96"/>
    <mergeCell ref="A120:B161"/>
    <mergeCell ref="C150:D150"/>
    <mergeCell ref="C151:D151"/>
    <mergeCell ref="C152:D152"/>
    <mergeCell ref="C153:D153"/>
    <mergeCell ref="C154:D154"/>
    <mergeCell ref="C155:D155"/>
    <mergeCell ref="C107:D107"/>
    <mergeCell ref="C102:D102"/>
    <mergeCell ref="C103:D103"/>
    <mergeCell ref="C110:D110"/>
    <mergeCell ref="C157:D157"/>
    <mergeCell ref="C156:D156"/>
    <mergeCell ref="C149:D149"/>
    <mergeCell ref="C148:D148"/>
    <mergeCell ref="C147:D147"/>
    <mergeCell ref="V63:V64"/>
    <mergeCell ref="A63:A64"/>
    <mergeCell ref="B63:B64"/>
    <mergeCell ref="Y63:Y64"/>
    <mergeCell ref="F66:I66"/>
    <mergeCell ref="T66:X66"/>
    <mergeCell ref="A71:D71"/>
    <mergeCell ref="C120:D120"/>
    <mergeCell ref="C121:D121"/>
    <mergeCell ref="A86:D86"/>
    <mergeCell ref="A87:D87"/>
    <mergeCell ref="A74:D74"/>
    <mergeCell ref="A69:D69"/>
    <mergeCell ref="S63:S64"/>
    <mergeCell ref="T63:T64"/>
    <mergeCell ref="A85:D85"/>
    <mergeCell ref="E83:J83"/>
    <mergeCell ref="A84:D84"/>
    <mergeCell ref="U63:U64"/>
    <mergeCell ref="A70:D70"/>
    <mergeCell ref="A76:D76"/>
    <mergeCell ref="E68:J68"/>
    <mergeCell ref="A75:D75"/>
    <mergeCell ref="A72:D72"/>
    <mergeCell ref="Z61:Z62"/>
    <mergeCell ref="Z63:Z64"/>
    <mergeCell ref="W61:W62"/>
    <mergeCell ref="X61:X62"/>
    <mergeCell ref="W63:W64"/>
    <mergeCell ref="X63:X64"/>
    <mergeCell ref="Y59:Y60"/>
    <mergeCell ref="AA59:AA60"/>
    <mergeCell ref="Z59:Z60"/>
    <mergeCell ref="W59:W60"/>
    <mergeCell ref="X59:X60"/>
    <mergeCell ref="AA63:AA64"/>
    <mergeCell ref="A61:A62"/>
    <mergeCell ref="B61:B62"/>
    <mergeCell ref="S61:S62"/>
    <mergeCell ref="T61:T62"/>
    <mergeCell ref="U61:U62"/>
    <mergeCell ref="V61:V62"/>
    <mergeCell ref="Y61:Y62"/>
    <mergeCell ref="S59:S60"/>
    <mergeCell ref="T59:T60"/>
    <mergeCell ref="U59:U60"/>
    <mergeCell ref="V59:V60"/>
    <mergeCell ref="A59:A60"/>
    <mergeCell ref="B59:B60"/>
    <mergeCell ref="S57:S58"/>
    <mergeCell ref="T57:T58"/>
    <mergeCell ref="U57:U58"/>
    <mergeCell ref="V57:V58"/>
    <mergeCell ref="A57:A58"/>
    <mergeCell ref="B57:B58"/>
    <mergeCell ref="Y55:Y56"/>
    <mergeCell ref="AA55:AA56"/>
    <mergeCell ref="Z55:Z56"/>
    <mergeCell ref="W55:W56"/>
    <mergeCell ref="X55:X56"/>
    <mergeCell ref="W57:W58"/>
    <mergeCell ref="X57:X58"/>
    <mergeCell ref="Y57:Y58"/>
    <mergeCell ref="AA57:AA58"/>
    <mergeCell ref="Z57:Z58"/>
    <mergeCell ref="S55:S56"/>
    <mergeCell ref="T55:T56"/>
    <mergeCell ref="U55:U56"/>
    <mergeCell ref="V55:V56"/>
    <mergeCell ref="A55:A56"/>
    <mergeCell ref="B55:B56"/>
    <mergeCell ref="S53:S54"/>
    <mergeCell ref="T53:T54"/>
    <mergeCell ref="U53:U54"/>
    <mergeCell ref="V53:V54"/>
    <mergeCell ref="A53:A54"/>
    <mergeCell ref="B53:B54"/>
    <mergeCell ref="Y51:Y52"/>
    <mergeCell ref="AA51:AA52"/>
    <mergeCell ref="Z51:Z52"/>
    <mergeCell ref="W51:W52"/>
    <mergeCell ref="X51:X52"/>
    <mergeCell ref="W53:W54"/>
    <mergeCell ref="X53:X54"/>
    <mergeCell ref="Y53:Y54"/>
    <mergeCell ref="AA53:AA54"/>
    <mergeCell ref="Z53:Z54"/>
    <mergeCell ref="S51:S52"/>
    <mergeCell ref="T51:T52"/>
    <mergeCell ref="U51:U52"/>
    <mergeCell ref="V51:V52"/>
    <mergeCell ref="A51:A52"/>
    <mergeCell ref="B51:B52"/>
    <mergeCell ref="S49:S50"/>
    <mergeCell ref="T49:T50"/>
    <mergeCell ref="U49:U50"/>
    <mergeCell ref="V49:V50"/>
    <mergeCell ref="A49:A50"/>
    <mergeCell ref="B49:B50"/>
    <mergeCell ref="Y47:Y48"/>
    <mergeCell ref="AA47:AA48"/>
    <mergeCell ref="Z47:Z48"/>
    <mergeCell ref="W47:W48"/>
    <mergeCell ref="X47:X48"/>
    <mergeCell ref="W49:W50"/>
    <mergeCell ref="X49:X50"/>
    <mergeCell ref="Y49:Y50"/>
    <mergeCell ref="AA49:AA50"/>
    <mergeCell ref="Z49:Z50"/>
    <mergeCell ref="S47:S48"/>
    <mergeCell ref="T47:T48"/>
    <mergeCell ref="U47:U48"/>
    <mergeCell ref="V47:V48"/>
    <mergeCell ref="A47:A48"/>
    <mergeCell ref="B47:B48"/>
    <mergeCell ref="S45:S46"/>
    <mergeCell ref="T45:T46"/>
    <mergeCell ref="U45:U46"/>
    <mergeCell ref="V45:V46"/>
    <mergeCell ref="A45:A46"/>
    <mergeCell ref="B45:B46"/>
    <mergeCell ref="Y43:Y44"/>
    <mergeCell ref="AA43:AA44"/>
    <mergeCell ref="Z43:Z44"/>
    <mergeCell ref="W43:W44"/>
    <mergeCell ref="X43:X44"/>
    <mergeCell ref="W45:W46"/>
    <mergeCell ref="X45:X46"/>
    <mergeCell ref="Y45:Y46"/>
    <mergeCell ref="AA45:AA46"/>
    <mergeCell ref="Z45:Z46"/>
    <mergeCell ref="S43:S44"/>
    <mergeCell ref="T43:T44"/>
    <mergeCell ref="U43:U44"/>
    <mergeCell ref="V43:V44"/>
    <mergeCell ref="A43:A44"/>
    <mergeCell ref="B43:B44"/>
    <mergeCell ref="S41:S42"/>
    <mergeCell ref="T41:T42"/>
    <mergeCell ref="U41:U42"/>
    <mergeCell ref="V41:V42"/>
    <mergeCell ref="A41:A42"/>
    <mergeCell ref="B41:B42"/>
    <mergeCell ref="Y39:Y40"/>
    <mergeCell ref="AA39:AA40"/>
    <mergeCell ref="Z39:Z40"/>
    <mergeCell ref="W39:W40"/>
    <mergeCell ref="X39:X40"/>
    <mergeCell ref="W41:W42"/>
    <mergeCell ref="X41:X42"/>
    <mergeCell ref="Y41:Y42"/>
    <mergeCell ref="AA41:AA42"/>
    <mergeCell ref="Z41:Z42"/>
    <mergeCell ref="S39:S40"/>
    <mergeCell ref="T39:T40"/>
    <mergeCell ref="U39:U40"/>
    <mergeCell ref="V39:V40"/>
    <mergeCell ref="A39:A40"/>
    <mergeCell ref="B39:B40"/>
    <mergeCell ref="S37:S38"/>
    <mergeCell ref="T37:T38"/>
    <mergeCell ref="U37:U38"/>
    <mergeCell ref="V37:V38"/>
    <mergeCell ref="A37:A38"/>
    <mergeCell ref="B37:B38"/>
    <mergeCell ref="Y35:Y36"/>
    <mergeCell ref="AA35:AA36"/>
    <mergeCell ref="Z35:Z36"/>
    <mergeCell ref="W35:W36"/>
    <mergeCell ref="X35:X36"/>
    <mergeCell ref="W37:W38"/>
    <mergeCell ref="X37:X38"/>
    <mergeCell ref="Y37:Y38"/>
    <mergeCell ref="AA37:AA38"/>
    <mergeCell ref="Z37:Z38"/>
    <mergeCell ref="S35:S36"/>
    <mergeCell ref="T35:T36"/>
    <mergeCell ref="U35:U36"/>
    <mergeCell ref="V35:V36"/>
    <mergeCell ref="A35:A36"/>
    <mergeCell ref="B35:B36"/>
    <mergeCell ref="U33:U34"/>
    <mergeCell ref="V33:V34"/>
    <mergeCell ref="A33:A34"/>
    <mergeCell ref="B33:B34"/>
    <mergeCell ref="Y31:Y32"/>
    <mergeCell ref="AA31:AA32"/>
    <mergeCell ref="Z31:Z32"/>
    <mergeCell ref="W31:W32"/>
    <mergeCell ref="X31:X32"/>
    <mergeCell ref="W33:W34"/>
    <mergeCell ref="X33:X34"/>
    <mergeCell ref="Y33:Y34"/>
    <mergeCell ref="AA33:AA34"/>
    <mergeCell ref="Z33:Z34"/>
    <mergeCell ref="S31:S32"/>
    <mergeCell ref="T31:T32"/>
    <mergeCell ref="U31:U32"/>
    <mergeCell ref="V31:V32"/>
    <mergeCell ref="A31:A32"/>
    <mergeCell ref="B31:B32"/>
    <mergeCell ref="A29:A30"/>
    <mergeCell ref="B29:B30"/>
    <mergeCell ref="Y27:Y28"/>
    <mergeCell ref="AA27:AA28"/>
    <mergeCell ref="Z27:Z28"/>
    <mergeCell ref="W27:W28"/>
    <mergeCell ref="X27:X28"/>
    <mergeCell ref="W29:W30"/>
    <mergeCell ref="X29:X30"/>
    <mergeCell ref="Y29:Y30"/>
    <mergeCell ref="AA29:AA30"/>
    <mergeCell ref="Z29:Z30"/>
    <mergeCell ref="S27:S28"/>
    <mergeCell ref="T27:T28"/>
    <mergeCell ref="U27:U28"/>
    <mergeCell ref="V27:V28"/>
    <mergeCell ref="A27:A28"/>
    <mergeCell ref="B27:B28"/>
    <mergeCell ref="A25:A26"/>
    <mergeCell ref="B25:B26"/>
    <mergeCell ref="Y23:Y24"/>
    <mergeCell ref="AA23:AA24"/>
    <mergeCell ref="Z23:Z24"/>
    <mergeCell ref="W23:W24"/>
    <mergeCell ref="X23:X24"/>
    <mergeCell ref="W25:W26"/>
    <mergeCell ref="X25:X26"/>
    <mergeCell ref="Y25:Y26"/>
    <mergeCell ref="AA25:AA26"/>
    <mergeCell ref="Z25:Z26"/>
    <mergeCell ref="S23:S24"/>
    <mergeCell ref="T23:T24"/>
    <mergeCell ref="U23:U24"/>
    <mergeCell ref="V23:V24"/>
    <mergeCell ref="A23:A24"/>
    <mergeCell ref="B23:B24"/>
    <mergeCell ref="A21:A22"/>
    <mergeCell ref="B21:B22"/>
    <mergeCell ref="Y19:Y20"/>
    <mergeCell ref="AA19:AA20"/>
    <mergeCell ref="Z19:Z20"/>
    <mergeCell ref="W19:W20"/>
    <mergeCell ref="X19:X20"/>
    <mergeCell ref="W21:W22"/>
    <mergeCell ref="X21:X22"/>
    <mergeCell ref="Y21:Y22"/>
    <mergeCell ref="AA21:AA22"/>
    <mergeCell ref="Z21:Z22"/>
    <mergeCell ref="S19:S20"/>
    <mergeCell ref="T19:T20"/>
    <mergeCell ref="U19:U20"/>
    <mergeCell ref="V19:V20"/>
    <mergeCell ref="A19:A20"/>
    <mergeCell ref="B19:B20"/>
    <mergeCell ref="S21:S22"/>
    <mergeCell ref="T21:T22"/>
    <mergeCell ref="U21:U22"/>
    <mergeCell ref="A17:A18"/>
    <mergeCell ref="B17:B18"/>
    <mergeCell ref="Y15:Y16"/>
    <mergeCell ref="AA15:AA16"/>
    <mergeCell ref="Z15:Z16"/>
    <mergeCell ref="W15:W16"/>
    <mergeCell ref="X15:X16"/>
    <mergeCell ref="W17:W18"/>
    <mergeCell ref="X17:X18"/>
    <mergeCell ref="Y17:Y18"/>
    <mergeCell ref="AA17:AA18"/>
    <mergeCell ref="Z17:Z18"/>
    <mergeCell ref="S15:S16"/>
    <mergeCell ref="T15:T16"/>
    <mergeCell ref="U15:U16"/>
    <mergeCell ref="V15:V16"/>
    <mergeCell ref="A15:A16"/>
    <mergeCell ref="B15:B16"/>
    <mergeCell ref="S17:S18"/>
    <mergeCell ref="T17:T18"/>
    <mergeCell ref="U17:U18"/>
    <mergeCell ref="V17:V18"/>
    <mergeCell ref="A13:A14"/>
    <mergeCell ref="B13:B14"/>
    <mergeCell ref="Y11:Y12"/>
    <mergeCell ref="AA11:AA12"/>
    <mergeCell ref="Z11:Z12"/>
    <mergeCell ref="W11:W12"/>
    <mergeCell ref="X11:X12"/>
    <mergeCell ref="W13:W14"/>
    <mergeCell ref="X13:X14"/>
    <mergeCell ref="Y13:Y14"/>
    <mergeCell ref="AA13:AA14"/>
    <mergeCell ref="Z13:Z14"/>
    <mergeCell ref="T11:T12"/>
    <mergeCell ref="U11:U12"/>
    <mergeCell ref="V11:V12"/>
    <mergeCell ref="A11:A12"/>
    <mergeCell ref="B11:B12"/>
    <mergeCell ref="S13:S14"/>
    <mergeCell ref="T13:T14"/>
    <mergeCell ref="U13:U14"/>
    <mergeCell ref="V13:V14"/>
    <mergeCell ref="S11:S12"/>
    <mergeCell ref="B3:B4"/>
    <mergeCell ref="Z3:Z4"/>
    <mergeCell ref="W3:W4"/>
    <mergeCell ref="X3:X4"/>
    <mergeCell ref="W5:W6"/>
    <mergeCell ref="X5:X6"/>
    <mergeCell ref="Y5:Y6"/>
    <mergeCell ref="AA5:AA6"/>
    <mergeCell ref="Z5:Z6"/>
    <mergeCell ref="L2:N2"/>
    <mergeCell ref="O2:Q2"/>
    <mergeCell ref="C2:D2"/>
    <mergeCell ref="C101:L101"/>
    <mergeCell ref="Y3:Y4"/>
    <mergeCell ref="A9:A10"/>
    <mergeCell ref="B9:B10"/>
    <mergeCell ref="A7:A8"/>
    <mergeCell ref="B7:B8"/>
    <mergeCell ref="S5:S6"/>
    <mergeCell ref="T5:T6"/>
    <mergeCell ref="U5:U6"/>
    <mergeCell ref="V5:V6"/>
    <mergeCell ref="A5:A6"/>
    <mergeCell ref="B5:B6"/>
    <mergeCell ref="S3:S4"/>
    <mergeCell ref="T3:T4"/>
    <mergeCell ref="U3:U4"/>
    <mergeCell ref="V3:V4"/>
    <mergeCell ref="S7:S8"/>
    <mergeCell ref="T7:T8"/>
    <mergeCell ref="U7:U8"/>
    <mergeCell ref="V7:V8"/>
    <mergeCell ref="A3:A4"/>
    <mergeCell ref="AA3:AA4"/>
    <mergeCell ref="S1:X1"/>
    <mergeCell ref="AA7:AA8"/>
    <mergeCell ref="Z7:Z8"/>
    <mergeCell ref="W9:W10"/>
    <mergeCell ref="X9:X10"/>
    <mergeCell ref="Y9:Y10"/>
    <mergeCell ref="AA9:AA10"/>
    <mergeCell ref="Z9:Z10"/>
    <mergeCell ref="Y1:AF1"/>
    <mergeCell ref="K110:L110"/>
    <mergeCell ref="C111:D111"/>
    <mergeCell ref="C132:D132"/>
    <mergeCell ref="C131:D131"/>
    <mergeCell ref="C130:D130"/>
    <mergeCell ref="C129:D129"/>
    <mergeCell ref="Y7:Y8"/>
    <mergeCell ref="W7:W8"/>
    <mergeCell ref="X7:X8"/>
    <mergeCell ref="S9:S10"/>
    <mergeCell ref="T9:T10"/>
    <mergeCell ref="U9:U10"/>
    <mergeCell ref="V9:V10"/>
    <mergeCell ref="V21:V22"/>
    <mergeCell ref="S25:S26"/>
    <mergeCell ref="T25:T26"/>
    <mergeCell ref="U25:U26"/>
    <mergeCell ref="V25:V26"/>
    <mergeCell ref="S29:S30"/>
    <mergeCell ref="T29:T30"/>
    <mergeCell ref="U29:U30"/>
    <mergeCell ref="V29:V30"/>
    <mergeCell ref="S33:S34"/>
    <mergeCell ref="T33:T34"/>
    <mergeCell ref="K103:L103"/>
    <mergeCell ref="C104:D104"/>
    <mergeCell ref="K104:L104"/>
    <mergeCell ref="C105:D105"/>
    <mergeCell ref="K105:L105"/>
    <mergeCell ref="C106:D106"/>
    <mergeCell ref="K106:L106"/>
    <mergeCell ref="K108:L108"/>
    <mergeCell ref="C109:D109"/>
    <mergeCell ref="K109:L109"/>
    <mergeCell ref="K107:L107"/>
    <mergeCell ref="C108:D108"/>
    <mergeCell ref="A169:B210"/>
    <mergeCell ref="C112:D112"/>
    <mergeCell ref="K112:L112"/>
    <mergeCell ref="C113:D113"/>
    <mergeCell ref="K113:L113"/>
    <mergeCell ref="K111:L111"/>
    <mergeCell ref="C124:D124"/>
    <mergeCell ref="C123:D123"/>
    <mergeCell ref="C122:D122"/>
    <mergeCell ref="C128:D128"/>
    <mergeCell ref="C127:D127"/>
    <mergeCell ref="C126:D126"/>
    <mergeCell ref="C125:D125"/>
    <mergeCell ref="C199:D199"/>
    <mergeCell ref="C200:D200"/>
    <mergeCell ref="C201:D201"/>
    <mergeCell ref="C202:D202"/>
    <mergeCell ref="C203:D203"/>
    <mergeCell ref="C160:D160"/>
    <mergeCell ref="C161:D161"/>
    <mergeCell ref="E117:J118"/>
    <mergeCell ref="C169:D169"/>
    <mergeCell ref="C170:D170"/>
    <mergeCell ref="C171:D171"/>
    <mergeCell ref="C172:D172"/>
    <mergeCell ref="C173:D173"/>
    <mergeCell ref="C174:D174"/>
    <mergeCell ref="C175:D175"/>
    <mergeCell ref="C137:D137"/>
    <mergeCell ref="C136:D136"/>
    <mergeCell ref="C135:D135"/>
    <mergeCell ref="C134:D134"/>
    <mergeCell ref="C133:D133"/>
    <mergeCell ref="C146:D146"/>
    <mergeCell ref="C145:D145"/>
    <mergeCell ref="C144:D144"/>
    <mergeCell ref="C143:D143"/>
    <mergeCell ref="C142:D142"/>
    <mergeCell ref="C141:D141"/>
    <mergeCell ref="C159:D159"/>
    <mergeCell ref="C158:D158"/>
    <mergeCell ref="C140:D140"/>
    <mergeCell ref="C139:D139"/>
    <mergeCell ref="C138:D138"/>
    <mergeCell ref="C193:D193"/>
    <mergeCell ref="C176:D176"/>
    <mergeCell ref="C177:D177"/>
    <mergeCell ref="C178:D178"/>
    <mergeCell ref="C179:D179"/>
    <mergeCell ref="C180:D180"/>
    <mergeCell ref="C181:D181"/>
    <mergeCell ref="C182:D182"/>
    <mergeCell ref="C183:D183"/>
    <mergeCell ref="C184:D184"/>
    <mergeCell ref="A73:D73"/>
    <mergeCell ref="A88:D88"/>
    <mergeCell ref="A97:B97"/>
    <mergeCell ref="C97:D97"/>
    <mergeCell ref="C209:D209"/>
    <mergeCell ref="C210:D210"/>
    <mergeCell ref="E166:J167"/>
    <mergeCell ref="C194:D194"/>
    <mergeCell ref="C195:D195"/>
    <mergeCell ref="C196:D196"/>
    <mergeCell ref="C197:D197"/>
    <mergeCell ref="C198:D198"/>
    <mergeCell ref="C205:D205"/>
    <mergeCell ref="C206:D206"/>
    <mergeCell ref="C207:D207"/>
    <mergeCell ref="C208:D208"/>
    <mergeCell ref="C185:D185"/>
    <mergeCell ref="C186:D186"/>
    <mergeCell ref="C187:D187"/>
    <mergeCell ref="C188:D188"/>
    <mergeCell ref="C189:D189"/>
    <mergeCell ref="C190:D190"/>
    <mergeCell ref="C191:D191"/>
    <mergeCell ref="C192:D192"/>
  </mergeCells>
  <phoneticPr fontId="14" type="noConversion"/>
  <conditionalFormatting sqref="E94:J94 E79:J79">
    <cfRule type="expression" dxfId="229" priority="381">
      <formula>(E80-E79)&lt;0</formula>
    </cfRule>
    <cfRule type="expression" dxfId="228" priority="382">
      <formula>(E80-E79)&gt;0</formula>
    </cfRule>
    <cfRule type="expression" dxfId="227" priority="456">
      <formula>(E80-E79)=0</formula>
    </cfRule>
  </conditionalFormatting>
  <conditionalFormatting sqref="C3:D64">
    <cfRule type="expression" dxfId="226" priority="461">
      <formula>AND(MOD(ROW(C3),2)&lt;&gt;0,C3&lt;&gt;"")</formula>
    </cfRule>
    <cfRule type="expression" dxfId="225" priority="462">
      <formula>AND(MOD(ROW(C3),2)=0,C3&lt;&gt;"")</formula>
    </cfRule>
  </conditionalFormatting>
  <conditionalFormatting sqref="AA3:AC4 AE3 AA5:AA64 Q3:R64 C3:D64 L3:O64 U3:X64">
    <cfRule type="cellIs" dxfId="224" priority="199" operator="equal">
      <formula>""</formula>
    </cfRule>
  </conditionalFormatting>
  <conditionalFormatting sqref="AA3:AC4 AE3 AA5:AA64 Q3:R64 L3:O64 U3:X64">
    <cfRule type="expression" dxfId="223" priority="198">
      <formula>L3&lt;&gt;""</formula>
    </cfRule>
  </conditionalFormatting>
  <conditionalFormatting sqref="AB3:AC64">
    <cfRule type="expression" dxfId="222" priority="194">
      <formula>AB3&lt;&gt;""</formula>
    </cfRule>
    <cfRule type="cellIs" dxfId="221" priority="195" operator="equal">
      <formula>""</formula>
    </cfRule>
  </conditionalFormatting>
  <conditionalFormatting sqref="AE3 AE5 AE7 AE9 AE11 AE13 AE15 AE17 AE19 AE21 AE23 AE25 AE27 AE29 AE31 AE33 AE35 AE37 AE39 AE41 AE43 AE45 AE47 AE49 AE51 AE53 AE55 AE57 AE59 AE61 AE63">
    <cfRule type="expression" dxfId="220" priority="192">
      <formula>AE3&lt;&gt;""</formula>
    </cfRule>
    <cfRule type="cellIs" dxfId="219" priority="193" operator="equal">
      <formula>""</formula>
    </cfRule>
  </conditionalFormatting>
  <conditionalFormatting sqref="AD3:AD64">
    <cfRule type="expression" dxfId="218" priority="167">
      <formula>$AD3&lt;&gt;""</formula>
    </cfRule>
    <cfRule type="cellIs" dxfId="217" priority="168" operator="equal">
      <formula>""</formula>
    </cfRule>
  </conditionalFormatting>
  <conditionalFormatting sqref="P3:P64">
    <cfRule type="cellIs" dxfId="216" priority="77" operator="equal">
      <formula>""</formula>
    </cfRule>
  </conditionalFormatting>
  <conditionalFormatting sqref="P3:P64">
    <cfRule type="expression" dxfId="215" priority="76">
      <formula>P3&lt;&gt;""</formula>
    </cfRule>
  </conditionalFormatting>
  <conditionalFormatting sqref="E3:I64">
    <cfRule type="expression" dxfId="214" priority="17">
      <formula>E3&lt;&gt;""</formula>
    </cfRule>
    <cfRule type="expression" dxfId="213" priority="18">
      <formula>E$2=$P3</formula>
    </cfRule>
    <cfRule type="expression" dxfId="212" priority="19">
      <formula>E$2=$M3</formula>
    </cfRule>
  </conditionalFormatting>
  <conditionalFormatting sqref="H63:H64 H5:H14">
    <cfRule type="expression" dxfId="211" priority="20">
      <formula>H5&lt;&gt;""</formula>
    </cfRule>
    <cfRule type="expression" dxfId="210" priority="21">
      <formula>E$2=$P5</formula>
    </cfRule>
    <cfRule type="expression" dxfId="209" priority="22">
      <formula>E$2=$M5</formula>
    </cfRule>
  </conditionalFormatting>
  <conditionalFormatting sqref="I33:I34 E21:H64">
    <cfRule type="expression" dxfId="208" priority="23">
      <formula>E21&lt;&gt;""</formula>
    </cfRule>
    <cfRule type="expression" dxfId="207" priority="24">
      <formula>H$2=$P20</formula>
    </cfRule>
    <cfRule type="expression" dxfId="206" priority="25">
      <formula>H$2=$M20</formula>
    </cfRule>
  </conditionalFormatting>
  <conditionalFormatting sqref="E5:E14">
    <cfRule type="expression" dxfId="205" priority="12">
      <formula>E5&lt;&gt;""</formula>
    </cfRule>
    <cfRule type="expression" dxfId="204" priority="13">
      <formula>E$2=$P5</formula>
    </cfRule>
    <cfRule type="expression" dxfId="203" priority="14">
      <formula>E$2=$M5</formula>
    </cfRule>
  </conditionalFormatting>
  <conditionalFormatting sqref="E3:I64">
    <cfRule type="cellIs" dxfId="202" priority="9" stopIfTrue="1" operator="equal">
      <formula>"Congé"</formula>
    </cfRule>
  </conditionalFormatting>
  <conditionalFormatting sqref="E3:J64">
    <cfRule type="expression" dxfId="201" priority="6">
      <formula>E3&lt;&gt;""</formula>
    </cfRule>
    <cfRule type="expression" dxfId="200" priority="7">
      <formula>E$2=$P3</formula>
    </cfRule>
    <cfRule type="expression" dxfId="199" priority="8">
      <formula>E$2=$M3</formula>
    </cfRule>
  </conditionalFormatting>
  <conditionalFormatting sqref="E3:J64">
    <cfRule type="cellIs" dxfId="198" priority="4" stopIfTrue="1" operator="equal">
      <formula>"Congé"</formula>
    </cfRule>
  </conditionalFormatting>
  <conditionalFormatting sqref="F56 F58 E3:J3 E5:J5 E7:J7 E9:J9 E11:J11 E13:J13 E15:J15 E17:J17 E19:J19 E21:J21 E23:J23 E25:J25 E27:J27 E29:J29 E31:J31 E33:J33 E35:J35 E37:J37 E39:J39 E41:J41 E43:J43 E45:J45 E47:J47 E49:J49 E51:J51 E53:J53 E55:J55 E57:J57 E59:J59 E61:J61 E63:J63">
    <cfRule type="expression" dxfId="197" priority="27">
      <formula>$A3="D"</formula>
    </cfRule>
  </conditionalFormatting>
  <conditionalFormatting sqref="F56:F57 E4:J4 E6:J6 E8:J8 E10:J10 E12:J12 E14:J14 E16:J16 E18:J18 E20:J20 E22:J22 E24:J24 E26:J26 E28:J28 E30:J30 E32:J32 E34:J34 E36:J36 E38:J38 E40:J40 E42:J42 E44:J44 E46:J46 E48:J48 E50:J50 E52:J52 E54:J54 E56 G56:J56 E58:J58 E60:J60 E62:J62 E64:J64">
    <cfRule type="expression" dxfId="196" priority="26">
      <formula>$A3="D"</formula>
    </cfRule>
  </conditionalFormatting>
  <conditionalFormatting sqref="I57:I58">
    <cfRule type="expression" dxfId="195" priority="1">
      <formula>I57&lt;&gt;""</formula>
    </cfRule>
    <cfRule type="expression" dxfId="194" priority="2">
      <formula>L$2=$P56</formula>
    </cfRule>
    <cfRule type="expression" dxfId="193" priority="3">
      <formula>L$2=$M56</formula>
    </cfRule>
  </conditionalFormatting>
  <dataValidations xWindow="803" yWindow="451" count="11">
    <dataValidation type="list" errorStyle="warning" allowBlank="1" showErrorMessage="1" prompt="Cliquez ici et saisissez une des valeurs de la liste. la liste d'éléments" sqref="D3:D64 AA3:AA64">
      <formula1>NEWAREA</formula1>
    </dataValidation>
    <dataValidation type="list" errorStyle="warning" allowBlank="1" showErrorMessage="1" prompt="Cliquez ici et saisissez une des valeurs de la liste. la liste d'éléments" sqref="R3:R64 AB3:AB64">
      <formula1>vacataires</formula1>
    </dataValidation>
    <dataValidation errorStyle="warning" allowBlank="1" showInputMessage="1" showErrorMessage="1" prompt="Cliquez ici et saisissez une des valeurs de la liste. la liste d'éléments" sqref="AE63 AE3 AE5 AE7 AE9 AE11 AE13 AE15 AE17 AE19 AE21 AE23 AE25 AE27 AE29 AE31 AE33 AE35 AE37 AE39 AE41 AE43 AE45 AE47 AE49 AE51 AE53 AE55 AE57 AE59 AE61 AD3:AD64"/>
    <dataValidation errorStyle="warning" allowBlank="1" showErrorMessage="1" prompt="Cliquez ici et saisissez une des valeurs de la liste. la liste d'éléments" sqref="Q3:Q64 N3:N64"/>
    <dataValidation type="list" allowBlank="1" showInputMessage="1" showErrorMessage="1" sqref="AF3:AF64 K3:K64">
      <formula1>"X,XX,XXX,XXXX"</formula1>
    </dataValidation>
    <dataValidation type="list" allowBlank="1" showInputMessage="1" showErrorMessage="1" sqref="O3:O64 C103:D113 L3:L64">
      <formula1>vacataires</formula1>
    </dataValidation>
    <dataValidation type="list" errorStyle="warning" allowBlank="1" showErrorMessage="1" prompt="Cliquez ici et saisissez une des valeurs de la liste. la liste d'éléments" sqref="V3:V64 X3:X64">
      <formula1>CONSULTATIONS</formula1>
    </dataValidation>
    <dataValidation type="list" allowBlank="1" showInputMessage="1" showErrorMessage="1" sqref="M3:M64 P3:P64">
      <formula1>"HM,PH,RL,RO,TK,AS"</formula1>
    </dataValidation>
    <dataValidation type="list" allowBlank="1" sqref="E3:J64">
      <formula1>"OFF,Vac Libre,Astreinte CCB,CONGE"</formula1>
    </dataValidation>
    <dataValidation type="list" allowBlank="1" showInputMessage="1" sqref="AC3:AC64">
      <formula1>CHIRCCB</formula1>
    </dataValidation>
    <dataValidation type="list" errorStyle="warning" allowBlank="1" showErrorMessage="1" sqref="U3:U64 W3:W64">
      <formula1>"HM,PH,RL,RO,TK,JCB,VAC1,VAC2"</formula1>
    </dataValidation>
  </dataValidations>
  <hyperlinks>
    <hyperlink ref="K2" r:id="rId1" location="'IADE Janv 17'!A1" tooltip="Vers planning des IADE du mois courant" display="Planning_AREA_2017.xlsm - 'IADE Janv 17'!A1"/>
    <hyperlink ref="B3" r:id="rId2" location="'1'!A1" tooltip="Cliquez pour acceder a la repartition journaliere" display="2017_1_repart.xlsm - '1'!A1"/>
    <hyperlink ref="B5" r:id="rId3" location="'2'!A1" tooltip="Cliquez pour acceder a la repartition journaliere" display="2017_1_repart.xlsm - '2'!A1"/>
    <hyperlink ref="B7" r:id="rId4" location="'3'!A1" tooltip="Cliquez pour acceder a la repartition journaliere" display="2017_1_repart.xlsm - '3'!A1"/>
    <hyperlink ref="B9" r:id="rId5" location="'4'!A1" tooltip="Cliquez pour acceder a la repartition journaliere" display="2017_1_repart.xlsm - '4'!A1"/>
    <hyperlink ref="B11" r:id="rId6" location="'5'!A1" tooltip="Cliquez pour acceder a la repartition journaliere" display="2017_1_repart.xlsm - '5'!A1"/>
    <hyperlink ref="B13" r:id="rId7" location="'6'!A1" tooltip="Cliquez pour acceder a la repartition journaliere" display="2017_1_repart.xlsm - '6'!A1"/>
    <hyperlink ref="B15" r:id="rId8" location="'7'!A1" tooltip="Cliquez pour acceder a la repartition journaliere" display="2017_1_repart.xlsm - '7'!A1"/>
    <hyperlink ref="B17" r:id="rId9" location="'8'!A1" tooltip="Cliquez pour acceder a la repartition journaliere" display="2017_1_repart.xlsm - '8'!A1"/>
    <hyperlink ref="B19" r:id="rId10" location="'9'!A1" tooltip="Cliquez pour acceder a la repartition journaliere" display="2017_1_repart.xlsm - '9'!A1"/>
    <hyperlink ref="B21" r:id="rId11" location="'10'!A1" tooltip="Cliquez pour acceder a la repartition journaliere" display="2017_1_repart.xlsm - '10'!A1"/>
    <hyperlink ref="B23" r:id="rId12" location="'11'!A1" tooltip="Cliquez pour acceder a la repartition journaliere" display="2017_1_repart.xlsm - '11'!A1"/>
    <hyperlink ref="B25" r:id="rId13" location="'12'!A1" tooltip="Cliquez pour acceder a la repartition journaliere" display="2017_1_repart.xlsm - '12'!A1"/>
    <hyperlink ref="B27" r:id="rId14" location="'13'!A1" tooltip="Cliquez pour acceder a la repartition journaliere" display="2017_1_repart.xlsm - '13'!A1"/>
    <hyperlink ref="B29" r:id="rId15" location="'14'!A1" tooltip="Cliquez pour acceder a la repartition journaliere" display="2017_1_repart.xlsm - '14'!A1"/>
    <hyperlink ref="B31" r:id="rId16" location="'15'!A1" tooltip="Cliquez pour acceder a la repartition journaliere" display="2017_1_repart.xlsm - '15'!A1"/>
    <hyperlink ref="B33" r:id="rId17" location="'16'!A1" tooltip="Cliquez pour acceder a la repartition journaliere" display="2017_1_repart.xlsm - '16'!A1"/>
    <hyperlink ref="B35" r:id="rId18" location="'17'!A1" tooltip="Cliquez pour acceder a la repartition journaliere" display="2017_1_repart.xlsm - '17'!A1"/>
    <hyperlink ref="B37" r:id="rId19" location="'18'!A1" tooltip="Cliquez pour acceder a la repartition journaliere" display="2017_1_repart.xlsm - '18'!A1"/>
    <hyperlink ref="B39" r:id="rId20" location="'19'!A1" tooltip="Cliquez pour acceder a la repartition journaliere" display="2017_1_repart.xlsm - '19'!A1"/>
    <hyperlink ref="B41" r:id="rId21" location="'20'!A1" tooltip="Cliquez pour acceder a la repartition journaliere" display="2017_1_repart.xlsm - '20'!A1"/>
    <hyperlink ref="B43" r:id="rId22" location="'21'!A1" tooltip="Cliquez pour acceder a la repartition journaliere" display="2017_1_repart.xlsm - '21'!A1"/>
    <hyperlink ref="B45" r:id="rId23" location="'22'!A1" tooltip="Cliquez pour acceder a la repartition journaliere" display="2017_1_repart.xlsm - '22'!A1"/>
    <hyperlink ref="B47" r:id="rId24" location="'23'!A1" tooltip="Cliquez pour acceder a la repartition journaliere" display="2017_1_repart.xlsm - '23'!A1"/>
    <hyperlink ref="B49" r:id="rId25" location="'24'!A1" tooltip="Cliquez pour acceder a la repartition journaliere" display="2017_1_repart.xlsm - '24'!A1"/>
    <hyperlink ref="B51" r:id="rId26" location="'25'!A1" tooltip="Cliquez pour acceder a la repartition journaliere" display="2017_1_repart.xlsm - '25'!A1"/>
    <hyperlink ref="B53" r:id="rId27" location="'26'!A1" tooltip="Cliquez pour acceder a la repartition journaliere" display="2017_1_repart.xlsm - '26'!A1"/>
    <hyperlink ref="B55" r:id="rId28" location="'27'!A1" tooltip="Cliquez pour acceder a la repartition journaliere" display="2017_1_repart.xlsm - '27'!A1"/>
    <hyperlink ref="B57" r:id="rId29" location="'28'!A1" tooltip="Cliquez pour acceder a la repartition journaliere" display="2017_1_repart.xlsm - '28'!A1"/>
    <hyperlink ref="B59" r:id="rId30" location="'29'!A1" tooltip="Cliquez pour acceder a la repartition journaliere" display="2017_1_repart.xlsm - '29'!A1"/>
    <hyperlink ref="B61" r:id="rId31" location="'30'!A1" tooltip="Cliquez pour acceder a la repartition journaliere" display="2017_1_repart.xlsm - '30'!A1"/>
    <hyperlink ref="B63" r:id="rId32" location="'31'!A1" tooltip="Cliquez pour acceder a la repartition journaliere" display="2017_1_repart.xlsm - '31'!A1"/>
  </hyperlinks>
  <printOptions horizontalCentered="1" verticalCentered="1"/>
  <pageMargins left="0.23622047244094502" right="0.15748031496063" top="0.23622047244094502" bottom="0.27559055118110198" header="0.15748031496063" footer="0.196850393700787"/>
  <pageSetup paperSize="9" scale="55" orientation="landscape" cellComments="atEnd" r:id="rId33"/>
  <extLst>
    <ext xmlns:x14="http://schemas.microsoft.com/office/spreadsheetml/2009/9/main" uri="{78C0D931-6437-407d-A8EE-F0AAD7539E65}">
      <x14:conditionalFormattings>
        <x14:conditionalFormatting xmlns:xm="http://schemas.microsoft.com/office/excel/2006/main">
          <x14:cfRule type="expression" priority="155" id="{ED792B56-ECDC-47B5-951A-3DE34CCFBA87}">
            <xm:f>AND($K3="",'IADE Janv 17'!$G3="")</xm:f>
            <x14:dxf/>
          </x14:cfRule>
          <x14:cfRule type="expression" priority="156" id="{C88C13D2-0A9F-429D-990F-B3658FFB8DCD}">
            <xm:f>AND('IADE Janv 17'!$G3=0,$K3&lt;&gt;"")</xm:f>
            <x14:dxf>
              <fill>
                <patternFill>
                  <bgColor rgb="FF66FF33"/>
                </patternFill>
              </fill>
            </x14:dxf>
          </x14:cfRule>
          <x14:cfRule type="expression" priority="157" id="{772EE965-3E25-4E5F-AF3E-19D289CF2C88}">
            <xm:f>AND('IADE Janv 17'!$G3&gt;0,'IADE Janv 17'!$G3&lt;&gt;"")</xm:f>
            <x14:dxf>
              <fill>
                <patternFill>
                  <bgColor rgb="FF00B0F0"/>
                </patternFill>
              </fill>
            </x14:dxf>
          </x14:cfRule>
          <x14:cfRule type="expression" priority="158" id="{6311D168-5B6B-4001-808A-B6DC7252C8A7}">
            <xm:f>AND('IADE Janv 17'!$G3&lt;0,$K3&lt;&gt;"")</xm:f>
            <x14:dxf>
              <fill>
                <patternFill>
                  <bgColor rgb="FFFF0000"/>
                </patternFill>
              </fill>
            </x14:dxf>
          </x14:cfRule>
          <xm:sqref>K3:K64</xm:sqref>
        </x14:conditionalFormatting>
        <x14:conditionalFormatting xmlns:xm="http://schemas.microsoft.com/office/excel/2006/main">
          <x14:cfRule type="containsText" priority="16" operator="containsText" id="{B6CAFDDA-8B92-48D8-AC2B-D29A9203FD3E}">
            <xm:f>NOT(ISERROR(SEARCH("CCB",E3)))</xm:f>
            <xm:f>"CCB"</xm:f>
            <x14:dxf>
              <fill>
                <patternFill>
                  <bgColor rgb="FFFF66FF"/>
                </patternFill>
              </fill>
            </x14:dxf>
          </x14:cfRule>
          <xm:sqref>E3:I4 I5:I50 H15:H50 E15:G40 F41:G50 E5:H14 E41:E64 F51:I64</xm:sqref>
        </x14:conditionalFormatting>
        <x14:conditionalFormatting xmlns:xm="http://schemas.microsoft.com/office/excel/2006/main">
          <x14:cfRule type="containsText" priority="15" operator="containsText" id="{80C58FB9-4CDB-42CE-9121-956D4A8253DF}">
            <xm:f>NOT(ISERROR(SEARCH("CCB",H33)))</xm:f>
            <xm:f>"CCB"</xm:f>
            <x14:dxf>
              <fill>
                <patternFill>
                  <bgColor rgb="FFFF66FF"/>
                </patternFill>
              </fill>
            </x14:dxf>
          </x14:cfRule>
          <xm:sqref>H33:H35 H37:H44 I33:I34</xm:sqref>
        </x14:conditionalFormatting>
        <x14:conditionalFormatting xmlns:xm="http://schemas.microsoft.com/office/excel/2006/main">
          <x14:cfRule type="containsText" priority="11" operator="containsText" id="{FA99BFDF-92C5-42A3-896F-5AFE541BEC44}">
            <xm:f>NOT(ISERROR(SEARCH("CCB",E5)))</xm:f>
            <xm:f>"CCB"</xm:f>
            <x14:dxf>
              <fill>
                <patternFill>
                  <bgColor rgb="FFFF66FF"/>
                </patternFill>
              </fill>
            </x14:dxf>
          </x14:cfRule>
          <xm:sqref>E63:E64 E5:E14</xm:sqref>
        </x14:conditionalFormatting>
        <x14:conditionalFormatting xmlns:xm="http://schemas.microsoft.com/office/excel/2006/main">
          <x14:cfRule type="containsText" priority="10" operator="containsText" id="{CB9BDF95-31D4-4ADF-B5B1-1527BC84276B}">
            <xm:f>NOT(ISERROR(SEARCH("CCB",H36)))</xm:f>
            <xm:f>"CCB"</xm:f>
            <x14:dxf>
              <fill>
                <patternFill>
                  <bgColor rgb="FFFF66FF"/>
                </patternFill>
              </fill>
            </x14:dxf>
          </x14:cfRule>
          <xm:sqref>H36</xm:sqref>
        </x14:conditionalFormatting>
        <x14:conditionalFormatting xmlns:xm="http://schemas.microsoft.com/office/excel/2006/main">
          <x14:cfRule type="containsText" priority="5" operator="containsText" id="{0E82DF91-D0DE-48B5-8472-2EA0E947C4E6}">
            <xm:f>NOT(ISERROR(SEARCH("CCB",E3)))</xm:f>
            <xm:f>"CCB"</xm:f>
            <x14:dxf>
              <fill>
                <patternFill>
                  <bgColor rgb="FFFF66FF"/>
                </patternFill>
              </fill>
            </x14:dxf>
          </x14:cfRule>
          <xm:sqref>E3:J64</xm:sqref>
        </x14:conditionalFormatting>
      </x14:conditionalFormatting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FF00"/>
    <pageSetUpPr fitToPage="1"/>
  </sheetPr>
  <dimension ref="A1:AQ210"/>
  <sheetViews>
    <sheetView showZeros="0" topLeftCell="F1" zoomScaleNormal="100" zoomScalePageLayoutView="55" workbookViewId="0">
      <pane ySplit="2" topLeftCell="A3" activePane="bottomLeft" state="frozen"/>
      <selection activeCell="N8" sqref="N8"/>
      <selection pane="bottomLeft" activeCell="N33" sqref="N33"/>
    </sheetView>
  </sheetViews>
  <sheetFormatPr baseColWidth="10" defaultColWidth="17.140625" defaultRowHeight="12.75" customHeight="1" x14ac:dyDescent="0.2"/>
  <cols>
    <col min="1" max="1" width="5.42578125" style="2" customWidth="1"/>
    <col min="2" max="2" width="5.85546875" style="2" bestFit="1" customWidth="1"/>
    <col min="3" max="3" width="5" style="2" customWidth="1"/>
    <col min="4" max="4" width="9.140625" style="2" customWidth="1"/>
    <col min="5" max="5" width="20.7109375" style="2" bestFit="1" customWidth="1"/>
    <col min="6" max="6" width="25" style="2" bestFit="1" customWidth="1"/>
    <col min="7" max="7" width="26.85546875" style="2" bestFit="1" customWidth="1"/>
    <col min="8" max="8" width="20.140625" style="2" bestFit="1" customWidth="1"/>
    <col min="9" max="9" width="24.85546875" style="2" bestFit="1" customWidth="1"/>
    <col min="10" max="10" width="19.42578125" style="2" customWidth="1"/>
    <col min="11" max="11" width="5.28515625" style="2" customWidth="1"/>
    <col min="12" max="12" width="11.7109375" style="2" bestFit="1" customWidth="1"/>
    <col min="13" max="13" width="4.42578125" style="2" bestFit="1" customWidth="1"/>
    <col min="14" max="14" width="30.42578125" style="2" bestFit="1" customWidth="1"/>
    <col min="15" max="15" width="11.7109375" style="2" bestFit="1" customWidth="1"/>
    <col min="16" max="16" width="4.42578125" style="2" bestFit="1" customWidth="1"/>
    <col min="17" max="17" width="19.140625" style="2" bestFit="1" customWidth="1"/>
    <col min="18" max="18" width="15" style="2" customWidth="1"/>
    <col min="19" max="20" width="5.85546875" style="2" bestFit="1" customWidth="1"/>
    <col min="21" max="21" width="5.7109375" style="2" customWidth="1"/>
    <col min="22" max="22" width="12.28515625" style="2" customWidth="1"/>
    <col min="23" max="23" width="5.7109375" style="2" customWidth="1"/>
    <col min="24" max="24" width="11.85546875" style="2" customWidth="1"/>
    <col min="25" max="26" width="5.85546875" style="2" bestFit="1" customWidth="1"/>
    <col min="27" max="27" width="11.28515625" style="2" bestFit="1" customWidth="1"/>
    <col min="28" max="28" width="14.28515625" style="2" customWidth="1"/>
    <col min="29" max="30" width="17" style="2" customWidth="1"/>
    <col min="31" max="31" width="10" style="2" customWidth="1"/>
    <col min="32" max="32" width="8.7109375" style="2" customWidth="1"/>
    <col min="33" max="38" width="7.42578125" style="2" hidden="1" customWidth="1"/>
    <col min="39" max="16384" width="17.140625" style="2"/>
  </cols>
  <sheetData>
    <row r="1" spans="1:38" ht="25.5" customHeight="1" thickTop="1" thickBot="1" x14ac:dyDescent="0.4">
      <c r="A1" s="113" t="str">
        <f>"Mois de "&amp;CHOOSE(MONTH($B$3),"janvier","février","mars","avril","mai","juin","juillet","aout","septembre","octobre","novembre","décembre")&amp;" "&amp;YEAR($B$3)</f>
        <v>Mois de février 2017</v>
      </c>
      <c r="B1" s="114"/>
      <c r="C1" s="114"/>
      <c r="D1" s="113"/>
      <c r="E1" s="113"/>
      <c r="F1" s="113"/>
      <c r="G1" s="113"/>
      <c r="H1" s="113"/>
      <c r="I1" s="113"/>
      <c r="J1" s="113"/>
      <c r="K1" s="114"/>
      <c r="L1" s="114"/>
      <c r="M1" s="114"/>
      <c r="N1" s="114"/>
      <c r="O1" s="114"/>
      <c r="P1" s="114"/>
      <c r="Q1" s="114"/>
      <c r="R1" s="115"/>
      <c r="S1" s="252" t="str">
        <f>"Consultations "&amp;CHOOSE(MONTH($B$3),"janvier","février","mars","avril","mai","juin","juillet","aout","septembre","octobre","novembre","décembre")&amp;" "&amp;YEAR($B$3)</f>
        <v>Consultations février 2017</v>
      </c>
      <c r="T1" s="253"/>
      <c r="U1" s="253"/>
      <c r="V1" s="253"/>
      <c r="W1" s="253"/>
      <c r="X1" s="254"/>
      <c r="Y1" s="252" t="str">
        <f>"CCB "&amp;CHOOSE(MONTH($B$3),"janvier","février","mars","avril","mai","juin","juillet","aout","septembre","octobre","novembre","décembre")&amp;" "&amp;YEAR($B$3)</f>
        <v>CCB février 2017</v>
      </c>
      <c r="Z1" s="253"/>
      <c r="AA1" s="253"/>
      <c r="AB1" s="253"/>
      <c r="AC1" s="253"/>
      <c r="AD1" s="253"/>
      <c r="AE1" s="253"/>
      <c r="AF1" s="254"/>
      <c r="AG1" s="184"/>
      <c r="AH1" s="183"/>
      <c r="AI1" s="183"/>
      <c r="AJ1" s="183"/>
      <c r="AK1" s="183"/>
      <c r="AL1" s="183"/>
    </row>
    <row r="2" spans="1:38" ht="15" customHeight="1" thickBot="1" x14ac:dyDescent="0.25">
      <c r="A2" s="141" t="s">
        <v>0</v>
      </c>
      <c r="B2" s="142" t="s">
        <v>1</v>
      </c>
      <c r="C2" s="260" t="s">
        <v>2</v>
      </c>
      <c r="D2" s="261"/>
      <c r="E2" s="143" t="s">
        <v>3</v>
      </c>
      <c r="F2" s="144" t="s">
        <v>4</v>
      </c>
      <c r="G2" s="144" t="s">
        <v>5</v>
      </c>
      <c r="H2" s="144" t="s">
        <v>112</v>
      </c>
      <c r="I2" s="144" t="s">
        <v>116</v>
      </c>
      <c r="J2" s="144" t="s">
        <v>136</v>
      </c>
      <c r="K2" s="177" t="s">
        <v>6</v>
      </c>
      <c r="L2" s="257" t="s">
        <v>7</v>
      </c>
      <c r="M2" s="258"/>
      <c r="N2" s="259"/>
      <c r="O2" s="257" t="s">
        <v>8</v>
      </c>
      <c r="P2" s="258"/>
      <c r="Q2" s="259"/>
      <c r="R2" s="145" t="s">
        <v>9</v>
      </c>
      <c r="S2" s="146" t="s">
        <v>0</v>
      </c>
      <c r="T2" s="144" t="s">
        <v>1</v>
      </c>
      <c r="U2" s="147" t="s">
        <v>10</v>
      </c>
      <c r="V2" s="147" t="s">
        <v>11</v>
      </c>
      <c r="W2" s="147" t="s">
        <v>12</v>
      </c>
      <c r="X2" s="148" t="s">
        <v>11</v>
      </c>
      <c r="Y2" s="149" t="s">
        <v>0</v>
      </c>
      <c r="Z2" s="150" t="s">
        <v>1</v>
      </c>
      <c r="AA2" s="151" t="s">
        <v>34</v>
      </c>
      <c r="AB2" s="151" t="s">
        <v>35</v>
      </c>
      <c r="AC2" s="151" t="s">
        <v>36</v>
      </c>
      <c r="AD2" s="151" t="s">
        <v>117</v>
      </c>
      <c r="AE2" s="151" t="s">
        <v>101</v>
      </c>
      <c r="AF2" s="152" t="s">
        <v>37</v>
      </c>
      <c r="AG2" s="110" t="s">
        <v>3</v>
      </c>
      <c r="AH2" s="105" t="s">
        <v>4</v>
      </c>
      <c r="AI2" s="105" t="s">
        <v>5</v>
      </c>
      <c r="AJ2" s="105" t="s">
        <v>112</v>
      </c>
      <c r="AK2" s="105" t="s">
        <v>116</v>
      </c>
      <c r="AL2" s="105" t="s">
        <v>136</v>
      </c>
    </row>
    <row r="3" spans="1:38" x14ac:dyDescent="0.2">
      <c r="A3" s="265" t="str">
        <f>IF((B3=""),"",CHOOSE(WEEKDAY(B3,2),"L","M","M","J","V","S","D"))</f>
        <v>M</v>
      </c>
      <c r="B3" s="267">
        <f>IF('Janv 17'!B63&lt;&gt;"",'Janv 17'!B63+1,IF('Janv 17'!B61&lt;&gt;"",'Janv 17'!B61+1,IF('Janv 17'!B59&lt;&gt;"",'Janv 17'!B59+1,'Janv 17'!B57+1)))</f>
        <v>42767</v>
      </c>
      <c r="C3" s="81" t="str">
        <f>IF(D3="","","Dom :")</f>
        <v/>
      </c>
      <c r="D3" s="82"/>
      <c r="E3" s="101" t="str">
        <f t="shared" ref="E3:J3" si="0">IF(($U3=E$2),IF(($V3="9H-12H"),"CS 9H-12H",""),"")&amp;IF(($W3=E$2),IF(($X3="9H-12H"),"CS 9H-12H",""),"")&amp;IF(LEFT($AA3,1)=RIGHT(E$2),IF($A3="D","","CCB"),"")</f>
        <v/>
      </c>
      <c r="F3" s="101" t="str">
        <f t="shared" si="0"/>
        <v/>
      </c>
      <c r="G3" s="101" t="str">
        <f t="shared" si="0"/>
        <v/>
      </c>
      <c r="H3" s="101" t="str">
        <f t="shared" si="0"/>
        <v/>
      </c>
      <c r="I3" s="101" t="str">
        <f t="shared" si="0"/>
        <v/>
      </c>
      <c r="J3" s="101" t="str">
        <f t="shared" si="0"/>
        <v/>
      </c>
      <c r="K3" s="93"/>
      <c r="L3" s="85"/>
      <c r="M3" s="86"/>
      <c r="N3" s="87" t="str">
        <f t="shared" ref="N3" si="1">IF(($U3="VAC1"),IF(ISERROR(SEARCH("*9h*",$V3)),"","CS 9h-13h"),IF(($W3="VAC1"),IF(ISERROR(SEARCH("*9h*",$X3)),"","CS 9h-13h"),""))&amp;IF($M3="HM",$E3,IF($M3="PH",$F3,IF($M3="RL",$G3,IF($M3="RO",$H3,IF($M3="TK",$I3,IF($M3="AS",$J3,""))))))</f>
        <v/>
      </c>
      <c r="O3" s="85"/>
      <c r="P3" s="86"/>
      <c r="Q3" s="87" t="str">
        <f>IF(($U3="VAC2"),IF(ISERROR(SEARCH("*9h*",$V3)),"","CS 9h-13h"),IF(($W3="VAC2"),IF(ISERROR(SEARCH("*9h*",$X3)),"","CS 9h-13h"),""))&amp;IF($M3="HM",$E3,IF($M3="PH",$F3,IF($M3="RL",$G3,IF($M3="RO",$H3,IF($M3="TK",$I3,IF($M3="AS",$J3,""))))))</f>
        <v/>
      </c>
      <c r="R3" s="88"/>
      <c r="S3" s="244" t="str">
        <f>A3</f>
        <v>M</v>
      </c>
      <c r="T3" s="246">
        <f>B3</f>
        <v>42767</v>
      </c>
      <c r="U3" s="240"/>
      <c r="V3" s="248"/>
      <c r="W3" s="240"/>
      <c r="X3" s="242"/>
      <c r="Y3" s="238" t="str">
        <f>A3</f>
        <v>M</v>
      </c>
      <c r="Z3" s="255">
        <f>B3</f>
        <v>42767</v>
      </c>
      <c r="AA3" s="250"/>
      <c r="AB3" s="133"/>
      <c r="AC3" s="133"/>
      <c r="AD3" s="133"/>
      <c r="AE3" s="248"/>
      <c r="AF3" s="103"/>
      <c r="AG3" s="111" t="str">
        <f>IF($D3="MAROUANI",IF($A3="S","Sam",IF(OR($A3="L",$A3="M",$A3="J",$A3="V"),"Sem","")),"")</f>
        <v/>
      </c>
      <c r="AH3" s="108" t="str">
        <f>IF($D3="HALIMI",IF($A3="S","Sam",IF(OR($A3="L",$A3="M",$A3="J",$A3="V"),"Sem","")),"")</f>
        <v/>
      </c>
      <c r="AI3" s="108" t="str">
        <f>IF($D3="LEPRIYA",IF($A3="S","Sam",IF(OR($A3="L",$A3="M",$A3="J",$A3="V"),"Sem","")),"")</f>
        <v/>
      </c>
      <c r="AJ3" s="108" t="str">
        <f>IF($D3="OURCHANE",IF($A3="S","Sam",IF(OR($A3="L",$A3="M",$A3="J",$A3="V"),"Sem","")),"")</f>
        <v/>
      </c>
      <c r="AK3" s="108" t="str">
        <f>IF($D3="KANA",IF($A3="S","Sam",IF(OR($A3="L",$A3="M",$A3="J",$A3="V"),"Sem","")),"")</f>
        <v/>
      </c>
      <c r="AL3" s="108" t="str">
        <f>IF($D3="BERNARD",IF($A3="S","Sam",IF(OR($A3="L",$A3="M",$A3="J",$A3="V"),"Sem","")),"")</f>
        <v/>
      </c>
    </row>
    <row r="4" spans="1:38" ht="15.75" customHeight="1" thickBot="1" x14ac:dyDescent="0.25">
      <c r="A4" s="266"/>
      <c r="B4" s="268"/>
      <c r="C4" s="83" t="str">
        <f>IF($D4="","","CCB :")</f>
        <v/>
      </c>
      <c r="D4" s="84" t="str">
        <f t="shared" ref="D4" si="2">IF($AA3="","",$AA3)</f>
        <v/>
      </c>
      <c r="E4" s="102" t="str">
        <f t="shared" ref="E4:J4" si="3">IF(($U3=E$2),IF(($V3="9H-12H"),"",("CS "&amp;$V3)),"")&amp;IF(($W3=E$2),IF(($X3="9H-12H"),"",("CS "&amp;$X3)),"")&amp;IF(LEFT($AA3,1)=RIGHT(E$2),IF(OR($A3="S",$A3="D"),"","CCB"),"")</f>
        <v/>
      </c>
      <c r="F4" s="102" t="str">
        <f t="shared" si="3"/>
        <v/>
      </c>
      <c r="G4" s="102" t="str">
        <f t="shared" si="3"/>
        <v/>
      </c>
      <c r="H4" s="102" t="str">
        <f t="shared" si="3"/>
        <v/>
      </c>
      <c r="I4" s="102" t="str">
        <f t="shared" si="3"/>
        <v/>
      </c>
      <c r="J4" s="102" t="str">
        <f t="shared" si="3"/>
        <v/>
      </c>
      <c r="K4" s="94"/>
      <c r="L4" s="89"/>
      <c r="M4" s="90"/>
      <c r="N4" s="91" t="str">
        <f t="shared" ref="N4" si="4">IF(($U3="VAC1"),IF(ISERROR(SEARCH("*9h-18*",$V3)),IF($V3="9h-13h","","CS "&amp;$V3),IF(ISERROR(SEARCH("*Ort*",$V3)),"CS 14h-18h","CS Ortho 14h-18h")),IF(($W3="VAC1"),IF(ISERROR(SEARCH("*9h-18*",$X3)),IF($X3="9h-13h","","CS "&amp;$X3),IF(ISERROR(SEARCH("*Ort*",$X3)),"CS 14h-18h","CS Ortho 14h-18h")),""))&amp;IF($M4="HM",$E4,IF($M4="PH",$F4,IF($M4="RL",$G4,IF($M4="RO",$H4,IF($M4="TK",$I4,IF($M4="AS",$J4,""))))))</f>
        <v/>
      </c>
      <c r="O4" s="89"/>
      <c r="P4" s="90"/>
      <c r="Q4" s="91" t="str">
        <f>IF(($U3="VAC2"),IF(ISERROR(SEARCH("*9h-18*",$V3)),IF($V3="9h-13h","","CS "&amp;$V3),IF(ISERROR(SEARCH("*Ort*",$V3)),"CS 14h-18h","CS Ortho 14h-18h")),IF(($W3="VAC2"),IF(ISERROR(SEARCH("*9h-18*",$X3)),IF($X3="9h-13h","","CS "&amp;$X3),IF(ISERROR(SEARCH("*Ort*",$X3)),"CS 14h-18h","CS Ortho 14h-18h")),""))&amp;IF($M4="HM",$E4,IF($M4="PH",$F4,IF($M4="RL",$G4,IF($M4="RO",$H4,IF($M4="TK",$I4,IF($M4="AS",$J4,""))))))</f>
        <v/>
      </c>
      <c r="R4" s="92"/>
      <c r="S4" s="245"/>
      <c r="T4" s="247"/>
      <c r="U4" s="241"/>
      <c r="V4" s="249"/>
      <c r="W4" s="241"/>
      <c r="X4" s="243"/>
      <c r="Y4" s="239"/>
      <c r="Z4" s="256"/>
      <c r="AA4" s="251"/>
      <c r="AB4" s="134"/>
      <c r="AC4" s="134"/>
      <c r="AD4" s="134"/>
      <c r="AE4" s="249"/>
      <c r="AF4" s="104"/>
      <c r="AG4" s="112" t="str">
        <f>IF($AA3="MAROUANI",IF(OR($A3="S",$A3="D"),"WE CCB","Sem CCB"),"")</f>
        <v/>
      </c>
      <c r="AH4" s="109" t="str">
        <f>IF($AA3="HALIMI",IF(OR($A3="S",$A3="D"),"WE CCB","Sem CCB"),"")</f>
        <v/>
      </c>
      <c r="AI4" s="109" t="str">
        <f>IF($AA3="LEPRIYA",IF(OR($A3="S",$A3="D"),"WE CCB","Sem CCB"),"")</f>
        <v/>
      </c>
      <c r="AJ4" s="109" t="str">
        <f>IF($AA3="OURCHANE",IF(OR($A3="S",$A3="D"),"WE CCB","Sem CCB"),"")</f>
        <v/>
      </c>
      <c r="AK4" s="109" t="str">
        <f>IF($AA3="KANA",IF(OR($A3="S",$A3="D"),"WE CCB","Sem CCB"),"")</f>
        <v/>
      </c>
      <c r="AL4" s="109" t="str">
        <f>IF($AA3="BERNARD",IF(OR($A3="S",$A3="D"),"WE CCB","Sem CCB"),"")</f>
        <v/>
      </c>
    </row>
    <row r="5" spans="1:38" x14ac:dyDescent="0.2">
      <c r="A5" s="265" t="str">
        <f>IF((B5=""),"",CHOOSE(WEEKDAY(B5,2),"L","M","M","J","V","S","D"))</f>
        <v>J</v>
      </c>
      <c r="B5" s="267">
        <f>IF(($B3=""),"",IF((MONTH(B3)=MONTH(($B3+1))),($B3+1),""))</f>
        <v>42768</v>
      </c>
      <c r="C5" s="81" t="str">
        <f>IF(D5="","","Dom :")</f>
        <v/>
      </c>
      <c r="D5" s="82"/>
      <c r="E5" s="101" t="str">
        <f t="shared" ref="E5:J5" si="5">IF(($U5=E$2),IF(($V5="9H-12H"),"CS 9H-12H",""),"")&amp;IF(($W5=E$2),IF(($X5="9H-12H"),"CS 9H-12H",""),"")&amp;IF(LEFT($AA5,1)=RIGHT(E$2),IF($A5="D","","CCB"),"")</f>
        <v/>
      </c>
      <c r="F5" s="101" t="str">
        <f t="shared" si="5"/>
        <v/>
      </c>
      <c r="G5" s="101" t="str">
        <f t="shared" si="5"/>
        <v/>
      </c>
      <c r="H5" s="101" t="str">
        <f t="shared" si="5"/>
        <v/>
      </c>
      <c r="I5" s="101" t="str">
        <f t="shared" si="5"/>
        <v/>
      </c>
      <c r="J5" s="101" t="str">
        <f t="shared" si="5"/>
        <v/>
      </c>
      <c r="K5" s="93"/>
      <c r="L5" s="85"/>
      <c r="M5" s="86"/>
      <c r="N5" s="87" t="str">
        <f t="shared" ref="N5" si="6">IF(($U5="VAC1"),IF(ISERROR(SEARCH("*9h*",$V5)),"","CS 9h-13h"),IF(($W5="VAC1"),IF(ISERROR(SEARCH("*9h*",$X5)),"","CS 9h-13h"),""))&amp;IF($M5="HM",$E5,IF($M5="PH",$F5,IF($M5="RL",$G5,IF($M5="RO",$H5,IF($M5="TK",$I5,IF($M5="AS",$J5,""))))))</f>
        <v/>
      </c>
      <c r="O5" s="85"/>
      <c r="P5" s="86"/>
      <c r="Q5" s="87" t="str">
        <f t="shared" ref="Q5" si="7">IF(($U5="VAC2"),IF(ISERROR(SEARCH("*9h*",$V5)),"","CS 9h-13h"),IF(($W5="VAC2"),IF(ISERROR(SEARCH("*9h*",$X5)),"","CS 9h-13h"),""))&amp;IF($M5="HM",$E5,IF($M5="PH",$F5,IF($M5="RL",$G5,IF($M5="RO",$H5,IF($M5="TK",$I5,IF($M5="AS",$J5,""))))))</f>
        <v/>
      </c>
      <c r="R5" s="88"/>
      <c r="S5" s="244" t="str">
        <f>A5</f>
        <v>J</v>
      </c>
      <c r="T5" s="246">
        <f>B5</f>
        <v>42768</v>
      </c>
      <c r="U5" s="240"/>
      <c r="V5" s="248"/>
      <c r="W5" s="240"/>
      <c r="X5" s="242"/>
      <c r="Y5" s="238" t="str">
        <f>A5</f>
        <v>J</v>
      </c>
      <c r="Z5" s="255">
        <f>B5</f>
        <v>42768</v>
      </c>
      <c r="AA5" s="250"/>
      <c r="AB5" s="133"/>
      <c r="AC5" s="137"/>
      <c r="AD5" s="133"/>
      <c r="AE5" s="248"/>
      <c r="AF5" s="103"/>
      <c r="AG5" s="111" t="str">
        <f>IF($D5="MAROUANI",IF($A5="S","Sam",IF(OR($A5="L",$A5="M",$A5="J",$A5="V"),"Sem","")),"")</f>
        <v/>
      </c>
      <c r="AH5" s="108" t="str">
        <f>IF($D5="HALIMI",IF($A5="S","Sam",IF(OR($A5="L",$A5="M",$A5="J",$A5="V"),"Sem","")),"")</f>
        <v/>
      </c>
      <c r="AI5" s="108" t="str">
        <f>IF($D5="LEPRIYA",IF($A5="S","Sam",IF(OR($A5="L",$A5="M",$A5="J",$A5="V"),"Sem","")),"")</f>
        <v/>
      </c>
      <c r="AJ5" s="108" t="str">
        <f>IF($D5="OURCHANE",IF($A5="S","Sam",IF(OR($A5="L",$A5="M",$A5="J",$A5="V"),"Sem","")),"")</f>
        <v/>
      </c>
      <c r="AK5" s="108" t="str">
        <f>IF($D5="KANA",IF($A5="S","Sam",IF(OR($A5="L",$A5="M",$A5="J",$A5="V"),"Sem","")),"")</f>
        <v/>
      </c>
      <c r="AL5" s="108" t="str">
        <f>IF($D5="BERNARD",IF($A5="S","Sam",IF(OR($A5="L",$A5="M",$A5="J",$A5="V"),"Sem","")),"")</f>
        <v/>
      </c>
    </row>
    <row r="6" spans="1:38" ht="13.5" thickBot="1" x14ac:dyDescent="0.25">
      <c r="A6" s="266"/>
      <c r="B6" s="268"/>
      <c r="C6" s="83" t="str">
        <f>IF($D6="","","CCB :")</f>
        <v/>
      </c>
      <c r="D6" s="84" t="str">
        <f t="shared" ref="D6" si="8">IF($AA5="","",$AA5)</f>
        <v/>
      </c>
      <c r="E6" s="102" t="str">
        <f t="shared" ref="E6:J6" si="9">IF(($U5=E$2),IF(($V5="9H-12H"),"",("CS "&amp;$V5)),"")&amp;IF(($W5=E$2),IF(($X5="9H-12H"),"",("CS "&amp;$X5)),"")&amp;IF(LEFT($AA5,1)=RIGHT(E$2),IF(OR($A5="S",$A5="D"),"","CCB"),"")</f>
        <v/>
      </c>
      <c r="F6" s="102" t="str">
        <f t="shared" si="9"/>
        <v/>
      </c>
      <c r="G6" s="102" t="str">
        <f t="shared" si="9"/>
        <v/>
      </c>
      <c r="H6" s="102" t="str">
        <f t="shared" si="9"/>
        <v/>
      </c>
      <c r="I6" s="102" t="str">
        <f t="shared" si="9"/>
        <v/>
      </c>
      <c r="J6" s="102" t="str">
        <f t="shared" si="9"/>
        <v/>
      </c>
      <c r="K6" s="94"/>
      <c r="L6" s="89"/>
      <c r="M6" s="90"/>
      <c r="N6" s="91" t="str">
        <f t="shared" ref="N6" si="10">IF(($U5="VAC1"),IF(ISERROR(SEARCH("*9h-18*",$V5)),IF($V5="9h-13h","","CS "&amp;$V5),IF(ISERROR(SEARCH("*Ort*",$V5)),"CS 14h-18h","CS Ortho 14h-18h")),IF(($W5="VAC1"),IF(ISERROR(SEARCH("*9h-18*",$X5)),IF($X5="9h-13h","","CS "&amp;$X5),IF(ISERROR(SEARCH("*Ort*",$X5)),"CS 14h-18h","CS Ortho 14h-18h")),""))&amp;IF($M6="HM",$E6,IF($M6="PH",$F6,IF($M6="RL",$G6,IF($M6="RO",$H6,IF($M6="TK",$I6,IF($M6="AS",$J6,""))))))</f>
        <v/>
      </c>
      <c r="O6" s="89"/>
      <c r="P6" s="90"/>
      <c r="Q6" s="91" t="str">
        <f t="shared" ref="Q6" si="11">IF(($U5="VAC2"),IF(ISERROR(SEARCH("*9h-18*",$V5)),IF($V5="9h-13h","","CS "&amp;$V5),IF(ISERROR(SEARCH("*Ort*",$V5)),"CS 14h-18h","CS Ortho 14h-18h")),IF(($W5="VAC2"),IF(ISERROR(SEARCH("*9h-18*",$X5)),IF($X5="9h-13h","","CS "&amp;$X5),IF(ISERROR(SEARCH("*Ort*",$X5)),"CS 14h-18h","CS Ortho 14h-18h")),""))&amp;IF($M6="HM",$E6,IF($M6="PH",$F6,IF($M6="RL",$G6,IF($M6="RO",$H6,IF($M6="TK",$I6,IF($M6="AS",$J6,""))))))</f>
        <v/>
      </c>
      <c r="R6" s="92"/>
      <c r="S6" s="245"/>
      <c r="T6" s="247"/>
      <c r="U6" s="241"/>
      <c r="V6" s="249"/>
      <c r="W6" s="241"/>
      <c r="X6" s="243"/>
      <c r="Y6" s="239"/>
      <c r="Z6" s="256"/>
      <c r="AA6" s="251"/>
      <c r="AB6" s="134"/>
      <c r="AC6" s="138"/>
      <c r="AD6" s="134"/>
      <c r="AE6" s="249"/>
      <c r="AF6" s="104"/>
      <c r="AG6" s="112" t="str">
        <f>IF($AA5="MAROUANI",IF(OR($A5="S",$A5="D"),"WE CCB","Sem CCB"),"")</f>
        <v/>
      </c>
      <c r="AH6" s="109" t="str">
        <f>IF($AA5="HALIMI",IF(OR($A5="S",$A5="D"),"WE CCB","Sem CCB"),"")</f>
        <v/>
      </c>
      <c r="AI6" s="109" t="str">
        <f>IF($AA5="LEPRIYA",IF(OR($A5="S",$A5="D"),"WE CCB","Sem CCB"),"")</f>
        <v/>
      </c>
      <c r="AJ6" s="109" t="str">
        <f>IF($AA5="OURCHANE",IF(OR($A5="S",$A5="D"),"WE CCB","Sem CCB"),"")</f>
        <v/>
      </c>
      <c r="AK6" s="109" t="str">
        <f>IF($AA5="KANA",IF(OR($A5="S",$A5="D"),"WE CCB","Sem CCB"),"")</f>
        <v/>
      </c>
      <c r="AL6" s="109" t="str">
        <f>IF($AA5="BERNARD",IF(OR($A5="S",$A5="D"),"WE CCB","Sem CCB"),"")</f>
        <v/>
      </c>
    </row>
    <row r="7" spans="1:38" x14ac:dyDescent="0.2">
      <c r="A7" s="265" t="str">
        <f>IF((B7=""),"",CHOOSE(WEEKDAY(B7,2),"L","M","M","J","V","S","D"))</f>
        <v>V</v>
      </c>
      <c r="B7" s="267">
        <f>IF(($B5=""),"",IF((MONTH(B5)=MONTH(($B5+1))),($B5+1),""))</f>
        <v>42769</v>
      </c>
      <c r="C7" s="81" t="str">
        <f>IF(D7="","","Dom :")</f>
        <v/>
      </c>
      <c r="D7" s="82"/>
      <c r="E7" s="101" t="str">
        <f t="shared" ref="E7:J7" si="12">IF(($U7=E$2),IF(($V7="9H-12H"),"CS 9H-12H",""),"")&amp;IF(($W7=E$2),IF(($X7="9H-12H"),"CS 9H-12H",""),"")&amp;IF(LEFT($AA7,1)=RIGHT(E$2),IF($A7="D","","CCB"),"")</f>
        <v/>
      </c>
      <c r="F7" s="101" t="str">
        <f t="shared" si="12"/>
        <v/>
      </c>
      <c r="G7" s="101" t="str">
        <f t="shared" si="12"/>
        <v/>
      </c>
      <c r="H7" s="101" t="str">
        <f t="shared" si="12"/>
        <v/>
      </c>
      <c r="I7" s="101" t="str">
        <f t="shared" si="12"/>
        <v/>
      </c>
      <c r="J7" s="101" t="str">
        <f t="shared" si="12"/>
        <v/>
      </c>
      <c r="K7" s="93"/>
      <c r="L7" s="85"/>
      <c r="M7" s="86"/>
      <c r="N7" s="87" t="str">
        <f t="shared" ref="N7" si="13">IF(($U7="VAC1"),IF(ISERROR(SEARCH("*9h*",$V7)),"","CS 9h-13h"),IF(($W7="VAC1"),IF(ISERROR(SEARCH("*9h*",$X7)),"","CS 9h-13h"),""))&amp;IF($M7="HM",$E7,IF($M7="PH",$F7,IF($M7="RL",$G7,IF($M7="RO",$H7,IF($M7="TK",$I7,IF($M7="AS",$J7,""))))))</f>
        <v/>
      </c>
      <c r="O7" s="85"/>
      <c r="P7" s="86"/>
      <c r="Q7" s="87" t="str">
        <f t="shared" ref="Q7" si="14">IF(($U7="VAC2"),IF(ISERROR(SEARCH("*9h*",$V7)),"","CS 9h-13h"),IF(($W7="VAC2"),IF(ISERROR(SEARCH("*9h*",$X7)),"","CS 9h-13h"),""))&amp;IF($M7="HM",$E7,IF($M7="PH",$F7,IF($M7="RL",$G7,IF($M7="RO",$H7,IF($M7="TK",$I7,IF($M7="AS",$J7,""))))))</f>
        <v/>
      </c>
      <c r="R7" s="88"/>
      <c r="S7" s="244" t="str">
        <f>A7</f>
        <v>V</v>
      </c>
      <c r="T7" s="246">
        <f>B7</f>
        <v>42769</v>
      </c>
      <c r="U7" s="240"/>
      <c r="V7" s="248"/>
      <c r="W7" s="240"/>
      <c r="X7" s="242"/>
      <c r="Y7" s="238" t="str">
        <f>A7</f>
        <v>V</v>
      </c>
      <c r="Z7" s="255">
        <f>B7</f>
        <v>42769</v>
      </c>
      <c r="AA7" s="250"/>
      <c r="AB7" s="133"/>
      <c r="AC7" s="133"/>
      <c r="AD7" s="133"/>
      <c r="AE7" s="248"/>
      <c r="AF7" s="103"/>
      <c r="AG7" s="111" t="str">
        <f>IF($D7="MAROUANI",IF($A7="S","Sam",IF(OR($A7="L",$A7="M",$A7="J",$A7="V"),"Sem","")),"")</f>
        <v/>
      </c>
      <c r="AH7" s="108" t="str">
        <f>IF($D7="HALIMI",IF($A7="S","Sam",IF(OR($A7="L",$A7="M",$A7="J",$A7="V"),"Sem","")),"")</f>
        <v/>
      </c>
      <c r="AI7" s="108" t="str">
        <f>IF($D7="LEPRIYA",IF($A7="S","Sam",IF(OR($A7="L",$A7="M",$A7="J",$A7="V"),"Sem","")),"")</f>
        <v/>
      </c>
      <c r="AJ7" s="108" t="str">
        <f>IF($D7="OURCHANE",IF($A7="S","Sam",IF(OR($A7="L",$A7="M",$A7="J",$A7="V"),"Sem","")),"")</f>
        <v/>
      </c>
      <c r="AK7" s="108" t="str">
        <f>IF($D7="KANA",IF($A7="S","Sam",IF(OR($A7="L",$A7="M",$A7="J",$A7="V"),"Sem","")),"")</f>
        <v/>
      </c>
      <c r="AL7" s="108" t="str">
        <f>IF($D7="BERNARD",IF($A7="S","Sam",IF(OR($A7="L",$A7="M",$A7="J",$A7="V"),"Sem","")),"")</f>
        <v/>
      </c>
    </row>
    <row r="8" spans="1:38" ht="13.5" thickBot="1" x14ac:dyDescent="0.25">
      <c r="A8" s="266"/>
      <c r="B8" s="268"/>
      <c r="C8" s="83" t="str">
        <f>IF($D8="","","CCB :")</f>
        <v/>
      </c>
      <c r="D8" s="84" t="str">
        <f t="shared" ref="D8" si="15">IF($AA7="","",$AA7)</f>
        <v/>
      </c>
      <c r="E8" s="102" t="str">
        <f t="shared" ref="E8:J8" si="16">IF(($U7=E$2),IF(($V7="9H-12H"),"",("CS "&amp;$V7)),"")&amp;IF(($W7=E$2),IF(($X7="9H-12H"),"",("CS "&amp;$X7)),"")&amp;IF(LEFT($AA7,1)=RIGHT(E$2),IF(OR($A7="S",$A7="D"),"","CCB"),"")</f>
        <v/>
      </c>
      <c r="F8" s="102" t="str">
        <f t="shared" si="16"/>
        <v/>
      </c>
      <c r="G8" s="102" t="str">
        <f t="shared" si="16"/>
        <v/>
      </c>
      <c r="H8" s="102" t="str">
        <f t="shared" si="16"/>
        <v/>
      </c>
      <c r="I8" s="102" t="str">
        <f t="shared" si="16"/>
        <v/>
      </c>
      <c r="J8" s="102" t="str">
        <f t="shared" si="16"/>
        <v/>
      </c>
      <c r="K8" s="94"/>
      <c r="L8" s="89"/>
      <c r="M8" s="90"/>
      <c r="N8" s="91" t="str">
        <f t="shared" ref="N8" si="17">IF(($U7="VAC1"),IF(ISERROR(SEARCH("*9h-18*",$V7)),IF($V7="9h-13h","","CS "&amp;$V7),IF(ISERROR(SEARCH("*Ort*",$V7)),"CS 14h-18h","CS Ortho 14h-18h")),IF(($W7="VAC1"),IF(ISERROR(SEARCH("*9h-18*",$X7)),IF($X7="9h-13h","","CS "&amp;$X7),IF(ISERROR(SEARCH("*Ort*",$X7)),"CS 14h-18h","CS Ortho 14h-18h")),""))&amp;IF($M8="HM",$E8,IF($M8="PH",$F8,IF($M8="RL",$G8,IF($M8="RO",$H8,IF($M8="TK",$I8,IF($M8="AS",$J8,""))))))</f>
        <v/>
      </c>
      <c r="O8" s="89"/>
      <c r="P8" s="90"/>
      <c r="Q8" s="91" t="str">
        <f t="shared" ref="Q8" si="18">IF(($U7="VAC2"),IF(ISERROR(SEARCH("*9h-18*",$V7)),IF($V7="9h-13h","","CS "&amp;$V7),IF(ISERROR(SEARCH("*Ort*",$V7)),"CS 14h-18h","CS Ortho 14h-18h")),IF(($W7="VAC2"),IF(ISERROR(SEARCH("*9h-18*",$X7)),IF($X7="9h-13h","","CS "&amp;$X7),IF(ISERROR(SEARCH("*Ort*",$X7)),"CS 14h-18h","CS Ortho 14h-18h")),""))&amp;IF($M8="HM",$E8,IF($M8="PH",$F8,IF($M8="RL",$G8,IF($M8="RO",$H8,IF($M8="TK",$I8,IF($M8="AS",$J8,""))))))</f>
        <v/>
      </c>
      <c r="R8" s="92"/>
      <c r="S8" s="245"/>
      <c r="T8" s="247"/>
      <c r="U8" s="241"/>
      <c r="V8" s="249"/>
      <c r="W8" s="241"/>
      <c r="X8" s="243"/>
      <c r="Y8" s="239"/>
      <c r="Z8" s="256"/>
      <c r="AA8" s="251"/>
      <c r="AB8" s="134"/>
      <c r="AC8" s="134"/>
      <c r="AD8" s="134"/>
      <c r="AE8" s="249"/>
      <c r="AF8" s="104"/>
      <c r="AG8" s="112" t="str">
        <f>IF($AA7="MAROUANI",IF(OR($A7="S",$A7="D"),"WE CCB","Sem CCB"),"")</f>
        <v/>
      </c>
      <c r="AH8" s="109" t="str">
        <f>IF($AA7="HALIMI",IF(OR($A7="S",$A7="D"),"WE CCB","Sem CCB"),"")</f>
        <v/>
      </c>
      <c r="AI8" s="109" t="str">
        <f>IF($AA7="LEPRIYA",IF(OR($A7="S",$A7="D"),"WE CCB","Sem CCB"),"")</f>
        <v/>
      </c>
      <c r="AJ8" s="109" t="str">
        <f>IF($AA7="OURCHANE",IF(OR($A7="S",$A7="D"),"WE CCB","Sem CCB"),"")</f>
        <v/>
      </c>
      <c r="AK8" s="109" t="str">
        <f>IF($AA7="KANA",IF(OR($A7="S",$A7="D"),"WE CCB","Sem CCB"),"")</f>
        <v/>
      </c>
      <c r="AL8" s="109" t="str">
        <f>IF($AA7="BERNARD",IF(OR($A7="S",$A7="D"),"WE CCB","Sem CCB"),"")</f>
        <v/>
      </c>
    </row>
    <row r="9" spans="1:38" x14ac:dyDescent="0.2">
      <c r="A9" s="265" t="str">
        <f>IF((B9=""),"",CHOOSE(WEEKDAY(B9,2),"L","M","M","J","V","S","D"))</f>
        <v>S</v>
      </c>
      <c r="B9" s="267">
        <f>IF(($B7=""),"",IF((MONTH(B7)=MONTH(($B7+1))),($B7+1),""))</f>
        <v>42770</v>
      </c>
      <c r="C9" s="81" t="str">
        <f>IF(D9="","","Dom :")</f>
        <v/>
      </c>
      <c r="D9" s="82"/>
      <c r="E9" s="101" t="str">
        <f t="shared" ref="E9:J9" si="19">IF(($U9=E$2),IF(($V9="9H-12H"),"CS 9H-12H",""),"")&amp;IF(($W9=E$2),IF(($X9="9H-12H"),"CS 9H-12H",""),"")&amp;IF(LEFT($AA9,1)=RIGHT(E$2),IF($A9="D","","CCB"),"")</f>
        <v/>
      </c>
      <c r="F9" s="101" t="str">
        <f t="shared" si="19"/>
        <v/>
      </c>
      <c r="G9" s="101" t="str">
        <f t="shared" si="19"/>
        <v/>
      </c>
      <c r="H9" s="101" t="str">
        <f t="shared" si="19"/>
        <v/>
      </c>
      <c r="I9" s="101" t="str">
        <f t="shared" si="19"/>
        <v/>
      </c>
      <c r="J9" s="101" t="str">
        <f t="shared" si="19"/>
        <v/>
      </c>
      <c r="K9" s="93"/>
      <c r="L9" s="85"/>
      <c r="M9" s="86"/>
      <c r="N9" s="87" t="str">
        <f t="shared" ref="N9" si="20">IF(($U9="VAC1"),IF(ISERROR(SEARCH("*9h*",$V9)),"","CS 9h-13h"),IF(($W9="VAC1"),IF(ISERROR(SEARCH("*9h*",$X9)),"","CS 9h-13h"),""))&amp;IF($M9="HM",$E9,IF($M9="PH",$F9,IF($M9="RL",$G9,IF($M9="RO",$H9,IF($M9="TK",$I9,IF($M9="AS",$J9,""))))))</f>
        <v/>
      </c>
      <c r="O9" s="85"/>
      <c r="P9" s="86"/>
      <c r="Q9" s="87" t="str">
        <f t="shared" ref="Q9" si="21">IF(($U9="VAC2"),IF(ISERROR(SEARCH("*9h*",$V9)),"","CS 9h-13h"),IF(($W9="VAC2"),IF(ISERROR(SEARCH("*9h*",$X9)),"","CS 9h-13h"),""))&amp;IF($M9="HM",$E9,IF($M9="PH",$F9,IF($M9="RL",$G9,IF($M9="RO",$H9,IF($M9="TK",$I9,IF($M9="AS",$J9,""))))))</f>
        <v/>
      </c>
      <c r="R9" s="88"/>
      <c r="S9" s="244" t="str">
        <f>A9</f>
        <v>S</v>
      </c>
      <c r="T9" s="246">
        <f>B9</f>
        <v>42770</v>
      </c>
      <c r="U9" s="240"/>
      <c r="V9" s="248"/>
      <c r="W9" s="240"/>
      <c r="X9" s="242"/>
      <c r="Y9" s="238" t="str">
        <f>A9</f>
        <v>S</v>
      </c>
      <c r="Z9" s="255">
        <f>B9</f>
        <v>42770</v>
      </c>
      <c r="AA9" s="250"/>
      <c r="AB9" s="133"/>
      <c r="AC9" s="133"/>
      <c r="AD9" s="133"/>
      <c r="AE9" s="248"/>
      <c r="AF9" s="103"/>
      <c r="AG9" s="111" t="str">
        <f>IF($D9="MAROUANI",IF($A9="S","Sam",IF(OR($A9="L",$A9="M",$A9="J",$A9="V"),"Sem","")),"")</f>
        <v/>
      </c>
      <c r="AH9" s="108" t="str">
        <f>IF($D9="HALIMI",IF($A9="S","Sam",IF(OR($A9="L",$A9="M",$A9="J",$A9="V"),"Sem","")),"")</f>
        <v/>
      </c>
      <c r="AI9" s="108" t="str">
        <f>IF($D9="LEPRIYA",IF($A9="S","Sam",IF(OR($A9="L",$A9="M",$A9="J",$A9="V"),"Sem","")),"")</f>
        <v/>
      </c>
      <c r="AJ9" s="108" t="str">
        <f>IF($D9="OURCHANE",IF($A9="S","Sam",IF(OR($A9="L",$A9="M",$A9="J",$A9="V"),"Sem","")),"")</f>
        <v/>
      </c>
      <c r="AK9" s="108" t="str">
        <f>IF($D9="KANA",IF($A9="S","Sam",IF(OR($A9="L",$A9="M",$A9="J",$A9="V"),"Sem","")),"")</f>
        <v/>
      </c>
      <c r="AL9" s="108" t="str">
        <f>IF($D9="BERNARD",IF($A9="S","Sam",IF(OR($A9="L",$A9="M",$A9="J",$A9="V"),"Sem","")),"")</f>
        <v/>
      </c>
    </row>
    <row r="10" spans="1:38" ht="13.5" thickBot="1" x14ac:dyDescent="0.25">
      <c r="A10" s="266"/>
      <c r="B10" s="268"/>
      <c r="C10" s="83" t="str">
        <f>IF($D10="","","CCB :")</f>
        <v/>
      </c>
      <c r="D10" s="84" t="str">
        <f t="shared" ref="D10" si="22">IF($AA9="","",$AA9)</f>
        <v/>
      </c>
      <c r="E10" s="102" t="str">
        <f t="shared" ref="E10:J10" si="23">IF(($U9=E$2),IF(($V9="9H-12H"),"",("CS "&amp;$V9)),"")&amp;IF(($W9=E$2),IF(($X9="9H-12H"),"",("CS "&amp;$X9)),"")&amp;IF(LEFT($AA9,1)=RIGHT(E$2),IF(OR($A9="S",$A9="D"),"","CCB"),"")</f>
        <v/>
      </c>
      <c r="F10" s="102" t="str">
        <f t="shared" si="23"/>
        <v/>
      </c>
      <c r="G10" s="102" t="str">
        <f t="shared" si="23"/>
        <v/>
      </c>
      <c r="H10" s="102" t="str">
        <f t="shared" si="23"/>
        <v/>
      </c>
      <c r="I10" s="102" t="str">
        <f t="shared" si="23"/>
        <v/>
      </c>
      <c r="J10" s="102" t="str">
        <f t="shared" si="23"/>
        <v/>
      </c>
      <c r="K10" s="94"/>
      <c r="L10" s="89"/>
      <c r="M10" s="90"/>
      <c r="N10" s="91" t="str">
        <f t="shared" ref="N10" si="24">IF(($U9="VAC1"),IF(ISERROR(SEARCH("*9h-18*",$V9)),IF($V9="9h-13h","","CS "&amp;$V9),IF(ISERROR(SEARCH("*Ort*",$V9)),"CS 14h-18h","CS Ortho 14h-18h")),IF(($W9="VAC1"),IF(ISERROR(SEARCH("*9h-18*",$X9)),IF($X9="9h-13h","","CS "&amp;$X9),IF(ISERROR(SEARCH("*Ort*",$X9)),"CS 14h-18h","CS Ortho 14h-18h")),""))&amp;IF($M10="HM",$E10,IF($M10="PH",$F10,IF($M10="RL",$G10,IF($M10="RO",$H10,IF($M10="TK",$I10,IF($M10="AS",$J10,""))))))</f>
        <v/>
      </c>
      <c r="O10" s="89"/>
      <c r="P10" s="90"/>
      <c r="Q10" s="91" t="str">
        <f t="shared" ref="Q10" si="25">IF(($U9="VAC2"),IF(ISERROR(SEARCH("*9h-18*",$V9)),IF($V9="9h-13h","","CS "&amp;$V9),IF(ISERROR(SEARCH("*Ort*",$V9)),"CS 14h-18h","CS Ortho 14h-18h")),IF(($W9="VAC2"),IF(ISERROR(SEARCH("*9h-18*",$X9)),IF($X9="9h-13h","","CS "&amp;$X9),IF(ISERROR(SEARCH("*Ort*",$X9)),"CS 14h-18h","CS Ortho 14h-18h")),""))&amp;IF($M10="HM",$E10,IF($M10="PH",$F10,IF($M10="RL",$G10,IF($M10="RO",$H10,IF($M10="TK",$I10,IF($M10="AS",$J10,""))))))</f>
        <v/>
      </c>
      <c r="R10" s="92"/>
      <c r="S10" s="245"/>
      <c r="T10" s="247"/>
      <c r="U10" s="241"/>
      <c r="V10" s="249"/>
      <c r="W10" s="241"/>
      <c r="X10" s="243"/>
      <c r="Y10" s="239"/>
      <c r="Z10" s="256"/>
      <c r="AA10" s="251"/>
      <c r="AB10" s="134"/>
      <c r="AC10" s="134"/>
      <c r="AD10" s="134"/>
      <c r="AE10" s="249"/>
      <c r="AF10" s="104"/>
      <c r="AG10" s="112" t="str">
        <f>IF($AA9="MAROUANI",IF(OR($A9="S",$A9="D"),"WE CCB","Sem CCB"),"")</f>
        <v/>
      </c>
      <c r="AH10" s="109" t="str">
        <f>IF($AA9="HALIMI",IF(OR($A9="S",$A9="D"),"WE CCB","Sem CCB"),"")</f>
        <v/>
      </c>
      <c r="AI10" s="109" t="str">
        <f>IF($AA9="LEPRIYA",IF(OR($A9="S",$A9="D"),"WE CCB","Sem CCB"),"")</f>
        <v/>
      </c>
      <c r="AJ10" s="109" t="str">
        <f>IF($AA9="OURCHANE",IF(OR($A9="S",$A9="D"),"WE CCB","Sem CCB"),"")</f>
        <v/>
      </c>
      <c r="AK10" s="109" t="str">
        <f>IF($AA9="KANA",IF(OR($A9="S",$A9="D"),"WE CCB","Sem CCB"),"")</f>
        <v/>
      </c>
      <c r="AL10" s="109" t="str">
        <f>IF($AA9="BERNARD",IF(OR($A9="S",$A9="D"),"WE CCB","Sem CCB"),"")</f>
        <v/>
      </c>
    </row>
    <row r="11" spans="1:38" x14ac:dyDescent="0.2">
      <c r="A11" s="265" t="str">
        <f>IF((B11=""),"",CHOOSE(WEEKDAY(B11,2),"L","M","M","J","V","S","D"))</f>
        <v>D</v>
      </c>
      <c r="B11" s="267">
        <f>IF(($B9=""),"",IF((MONTH(B9)=MONTH(($B9+1))),($B9+1),""))</f>
        <v>42771</v>
      </c>
      <c r="C11" s="81" t="str">
        <f>IF(D11="","","Dom :")</f>
        <v/>
      </c>
      <c r="D11" s="82"/>
      <c r="E11" s="101" t="str">
        <f t="shared" ref="E11:J11" si="26">IF(($U11=E$2),IF(($V11="9H-12H"),"CS 9H-12H",""),"")&amp;IF(($W11=E$2),IF(($X11="9H-12H"),"CS 9H-12H",""),"")&amp;IF(LEFT($AA11,1)=RIGHT(E$2),IF($A11="D","","CCB"),"")</f>
        <v/>
      </c>
      <c r="F11" s="101" t="str">
        <f t="shared" si="26"/>
        <v/>
      </c>
      <c r="G11" s="101" t="str">
        <f t="shared" si="26"/>
        <v/>
      </c>
      <c r="H11" s="101" t="str">
        <f t="shared" si="26"/>
        <v/>
      </c>
      <c r="I11" s="101" t="str">
        <f t="shared" si="26"/>
        <v/>
      </c>
      <c r="J11" s="101" t="str">
        <f t="shared" si="26"/>
        <v/>
      </c>
      <c r="K11" s="93"/>
      <c r="L11" s="85"/>
      <c r="M11" s="86"/>
      <c r="N11" s="87" t="str">
        <f t="shared" ref="N11" si="27">IF(($U11="VAC1"),IF(ISERROR(SEARCH("*9h*",$V11)),"","CS 9h-13h"),IF(($W11="VAC1"),IF(ISERROR(SEARCH("*9h*",$X11)),"","CS 9h-13h"),""))&amp;IF($M11="HM",$E11,IF($M11="PH",$F11,IF($M11="RL",$G11,IF($M11="RO",$H11,IF($M11="TK",$I11,IF($M11="AS",$J11,""))))))</f>
        <v/>
      </c>
      <c r="O11" s="85"/>
      <c r="P11" s="86"/>
      <c r="Q11" s="87" t="str">
        <f t="shared" ref="Q11" si="28">IF(($U11="VAC2"),IF(ISERROR(SEARCH("*9h*",$V11)),"","CS 9h-13h"),IF(($W11="VAC2"),IF(ISERROR(SEARCH("*9h*",$X11)),"","CS 9h-13h"),""))&amp;IF($M11="HM",$E11,IF($M11="PH",$F11,IF($M11="RL",$G11,IF($M11="RO",$H11,IF($M11="TK",$I11,IF($M11="AS",$J11,""))))))</f>
        <v/>
      </c>
      <c r="R11" s="88"/>
      <c r="S11" s="244" t="str">
        <f>A11</f>
        <v>D</v>
      </c>
      <c r="T11" s="246">
        <f>B11</f>
        <v>42771</v>
      </c>
      <c r="U11" s="240"/>
      <c r="V11" s="248"/>
      <c r="W11" s="240"/>
      <c r="X11" s="242"/>
      <c r="Y11" s="238" t="str">
        <f>A11</f>
        <v>D</v>
      </c>
      <c r="Z11" s="255">
        <f>B11</f>
        <v>42771</v>
      </c>
      <c r="AA11" s="250"/>
      <c r="AB11" s="133"/>
      <c r="AC11" s="133"/>
      <c r="AD11" s="133"/>
      <c r="AE11" s="248"/>
      <c r="AF11" s="103"/>
      <c r="AG11" s="111" t="str">
        <f>IF($D11="MAROUANI",IF($A11="S","Sam",IF(OR($A11="L",$A11="M",$A11="J",$A11="V"),"Sem","")),"")</f>
        <v/>
      </c>
      <c r="AH11" s="108" t="str">
        <f>IF($D11="HALIMI",IF($A11="S","Sam",IF(OR($A11="L",$A11="M",$A11="J",$A11="V"),"Sem","")),"")</f>
        <v/>
      </c>
      <c r="AI11" s="108" t="str">
        <f>IF($D11="LEPRIYA",IF($A11="S","Sam",IF(OR($A11="L",$A11="M",$A11="J",$A11="V"),"Sem","")),"")</f>
        <v/>
      </c>
      <c r="AJ11" s="108" t="str">
        <f>IF($D11="OURCHANE",IF($A11="S","Sam",IF(OR($A11="L",$A11="M",$A11="J",$A11="V"),"Sem","")),"")</f>
        <v/>
      </c>
      <c r="AK11" s="108" t="str">
        <f>IF($D11="KANA",IF($A11="S","Sam",IF(OR($A11="L",$A11="M",$A11="J",$A11="V"),"Sem","")),"")</f>
        <v/>
      </c>
      <c r="AL11" s="108" t="str">
        <f>IF($D11="BERNARD",IF($A11="S","Sam",IF(OR($A11="L",$A11="M",$A11="J",$A11="V"),"Sem","")),"")</f>
        <v/>
      </c>
    </row>
    <row r="12" spans="1:38" ht="13.5" thickBot="1" x14ac:dyDescent="0.25">
      <c r="A12" s="266"/>
      <c r="B12" s="268"/>
      <c r="C12" s="83" t="str">
        <f>IF($D12="","","CCB :")</f>
        <v/>
      </c>
      <c r="D12" s="84" t="str">
        <f t="shared" ref="D12" si="29">IF($AA11="","",$AA11)</f>
        <v/>
      </c>
      <c r="E12" s="102" t="str">
        <f t="shared" ref="E12:J12" si="30">IF(($U11=E$2),IF(($V11="9H-12H"),"",("CS "&amp;$V11)),"")&amp;IF(($W11=E$2),IF(($X11="9H-12H"),"",("CS "&amp;$X11)),"")&amp;IF(LEFT($AA11,1)=RIGHT(E$2),IF(OR($A11="S",$A11="D"),"","CCB"),"")</f>
        <v/>
      </c>
      <c r="F12" s="102" t="str">
        <f t="shared" si="30"/>
        <v/>
      </c>
      <c r="G12" s="102" t="str">
        <f t="shared" si="30"/>
        <v/>
      </c>
      <c r="H12" s="102" t="str">
        <f t="shared" si="30"/>
        <v/>
      </c>
      <c r="I12" s="102" t="str">
        <f t="shared" si="30"/>
        <v/>
      </c>
      <c r="J12" s="102" t="str">
        <f t="shared" si="30"/>
        <v/>
      </c>
      <c r="K12" s="94"/>
      <c r="L12" s="89"/>
      <c r="M12" s="90"/>
      <c r="N12" s="91" t="str">
        <f t="shared" ref="N12" si="31">IF(($U11="VAC1"),IF(ISERROR(SEARCH("*9h-18*",$V11)),IF($V11="9h-13h","","CS "&amp;$V11),IF(ISERROR(SEARCH("*Ort*",$V11)),"CS 14h-18h","CS Ortho 14h-18h")),IF(($W11="VAC1"),IF(ISERROR(SEARCH("*9h-18*",$X11)),IF($X11="9h-13h","","CS "&amp;$X11),IF(ISERROR(SEARCH("*Ort*",$X11)),"CS 14h-18h","CS Ortho 14h-18h")),""))&amp;IF($M12="HM",$E12,IF($M12="PH",$F12,IF($M12="RL",$G12,IF($M12="RO",$H12,IF($M12="TK",$I12,IF($M12="AS",$J12,""))))))</f>
        <v/>
      </c>
      <c r="O12" s="89"/>
      <c r="P12" s="90"/>
      <c r="Q12" s="91" t="str">
        <f t="shared" ref="Q12" si="32">IF(($U11="VAC2"),IF(ISERROR(SEARCH("*9h-18*",$V11)),IF($V11="9h-13h","","CS "&amp;$V11),IF(ISERROR(SEARCH("*Ort*",$V11)),"CS 14h-18h","CS Ortho 14h-18h")),IF(($W11="VAC2"),IF(ISERROR(SEARCH("*9h-18*",$X11)),IF($X11="9h-13h","","CS "&amp;$X11),IF(ISERROR(SEARCH("*Ort*",$X11)),"CS 14h-18h","CS Ortho 14h-18h")),""))&amp;IF($M12="HM",$E12,IF($M12="PH",$F12,IF($M12="RL",$G12,IF($M12="RO",$H12,IF($M12="TK",$I12,IF($M12="AS",$J12,""))))))</f>
        <v/>
      </c>
      <c r="R12" s="92"/>
      <c r="S12" s="245"/>
      <c r="T12" s="247"/>
      <c r="U12" s="241"/>
      <c r="V12" s="249"/>
      <c r="W12" s="241"/>
      <c r="X12" s="243"/>
      <c r="Y12" s="239"/>
      <c r="Z12" s="256"/>
      <c r="AA12" s="251"/>
      <c r="AB12" s="134"/>
      <c r="AC12" s="134"/>
      <c r="AD12" s="134"/>
      <c r="AE12" s="249"/>
      <c r="AF12" s="104"/>
      <c r="AG12" s="112" t="str">
        <f>IF($AA11="MAROUANI",IF(OR($A11="S",$A11="D"),"WE CCB","Sem CCB"),"")</f>
        <v/>
      </c>
      <c r="AH12" s="109" t="str">
        <f>IF($AA11="HALIMI",IF(OR($A11="S",$A11="D"),"WE CCB","Sem CCB"),"")</f>
        <v/>
      </c>
      <c r="AI12" s="109" t="str">
        <f>IF($AA11="LEPRIYA",IF(OR($A11="S",$A11="D"),"WE CCB","Sem CCB"),"")</f>
        <v/>
      </c>
      <c r="AJ12" s="109" t="str">
        <f>IF($AA11="OURCHANE",IF(OR($A11="S",$A11="D"),"WE CCB","Sem CCB"),"")</f>
        <v/>
      </c>
      <c r="AK12" s="109" t="str">
        <f>IF($AA11="KANA",IF(OR($A11="S",$A11="D"),"WE CCB","Sem CCB"),"")</f>
        <v/>
      </c>
      <c r="AL12" s="109" t="str">
        <f>IF($AA11="BERNARD",IF(OR($A11="S",$A11="D"),"WE CCB","Sem CCB"),"")</f>
        <v/>
      </c>
    </row>
    <row r="13" spans="1:38" x14ac:dyDescent="0.2">
      <c r="A13" s="265" t="str">
        <f>IF((B13=""),"",CHOOSE(WEEKDAY(B13,2),"L","M","M","J","V","S","D"))</f>
        <v>L</v>
      </c>
      <c r="B13" s="267">
        <f>IF(($B11=""),"",IF((MONTH(B11)=MONTH(($B11+1))),($B11+1),""))</f>
        <v>42772</v>
      </c>
      <c r="C13" s="81" t="str">
        <f>IF(D13="","","Dom :")</f>
        <v/>
      </c>
      <c r="D13" s="82"/>
      <c r="E13" s="101" t="str">
        <f t="shared" ref="E13:J13" si="33">IF(($U13=E$2),IF(($V13="9H-12H"),"CS 9H-12H",""),"")&amp;IF(($W13=E$2),IF(($X13="9H-12H"),"CS 9H-12H",""),"")&amp;IF(LEFT($AA13,1)=RIGHT(E$2),IF($A13="D","","CCB"),"")</f>
        <v/>
      </c>
      <c r="F13" s="101" t="str">
        <f t="shared" si="33"/>
        <v/>
      </c>
      <c r="G13" s="101" t="str">
        <f t="shared" si="33"/>
        <v/>
      </c>
      <c r="H13" s="101" t="str">
        <f t="shared" si="33"/>
        <v/>
      </c>
      <c r="I13" s="101" t="str">
        <f t="shared" si="33"/>
        <v/>
      </c>
      <c r="J13" s="101" t="str">
        <f t="shared" si="33"/>
        <v/>
      </c>
      <c r="K13" s="93"/>
      <c r="L13" s="85"/>
      <c r="M13" s="86"/>
      <c r="N13" s="87" t="str">
        <f t="shared" ref="N13" si="34">IF(($U13="VAC1"),IF(ISERROR(SEARCH("*9h*",$V13)),"","CS 9h-13h"),IF(($W13="VAC1"),IF(ISERROR(SEARCH("*9h*",$X13)),"","CS 9h-13h"),""))&amp;IF($M13="HM",$E13,IF($M13="PH",$F13,IF($M13="RL",$G13,IF($M13="RO",$H13,IF($M13="TK",$I13,IF($M13="AS",$J13,""))))))</f>
        <v/>
      </c>
      <c r="O13" s="85"/>
      <c r="P13" s="86"/>
      <c r="Q13" s="87" t="str">
        <f t="shared" ref="Q13" si="35">IF(($U13="VAC2"),IF(ISERROR(SEARCH("*9h*",$V13)),"","CS 9h-13h"),IF(($W13="VAC2"),IF(ISERROR(SEARCH("*9h*",$X13)),"","CS 9h-13h"),""))&amp;IF($M13="HM",$E13,IF($M13="PH",$F13,IF($M13="RL",$G13,IF($M13="RO",$H13,IF($M13="TK",$I13,IF($M13="AS",$J13,""))))))</f>
        <v/>
      </c>
      <c r="R13" s="88"/>
      <c r="S13" s="244" t="str">
        <f>A13</f>
        <v>L</v>
      </c>
      <c r="T13" s="246">
        <f>B13</f>
        <v>42772</v>
      </c>
      <c r="U13" s="240"/>
      <c r="V13" s="248"/>
      <c r="W13" s="240"/>
      <c r="X13" s="242"/>
      <c r="Y13" s="238" t="str">
        <f>A13</f>
        <v>L</v>
      </c>
      <c r="Z13" s="255">
        <f>B13</f>
        <v>42772</v>
      </c>
      <c r="AA13" s="250"/>
      <c r="AB13" s="133"/>
      <c r="AC13" s="133"/>
      <c r="AD13" s="133"/>
      <c r="AE13" s="248"/>
      <c r="AF13" s="103"/>
      <c r="AG13" s="111" t="str">
        <f>IF($D13="MAROUANI",IF($A13="S","Sam",IF(OR($A13="L",$A13="M",$A13="J",$A13="V"),"Sem","")),"")</f>
        <v/>
      </c>
      <c r="AH13" s="108" t="str">
        <f>IF($D13="HALIMI",IF($A13="S","Sam",IF(OR($A13="L",$A13="M",$A13="J",$A13="V"),"Sem","")),"")</f>
        <v/>
      </c>
      <c r="AI13" s="108" t="str">
        <f>IF($D13="LEPRIYA",IF($A13="S","Sam",IF(OR($A13="L",$A13="M",$A13="J",$A13="V"),"Sem","")),"")</f>
        <v/>
      </c>
      <c r="AJ13" s="108" t="str">
        <f>IF($D13="OURCHANE",IF($A13="S","Sam",IF(OR($A13="L",$A13="M",$A13="J",$A13="V"),"Sem","")),"")</f>
        <v/>
      </c>
      <c r="AK13" s="108" t="str">
        <f>IF($D13="KANA",IF($A13="S","Sam",IF(OR($A13="L",$A13="M",$A13="J",$A13="V"),"Sem","")),"")</f>
        <v/>
      </c>
      <c r="AL13" s="108" t="str">
        <f>IF($D13="BERNARD",IF($A13="S","Sam",IF(OR($A13="L",$A13="M",$A13="J",$A13="V"),"Sem","")),"")</f>
        <v/>
      </c>
    </row>
    <row r="14" spans="1:38" ht="13.5" thickBot="1" x14ac:dyDescent="0.25">
      <c r="A14" s="266"/>
      <c r="B14" s="268"/>
      <c r="C14" s="83" t="str">
        <f>IF($D14="","","CCB :")</f>
        <v/>
      </c>
      <c r="D14" s="84" t="str">
        <f t="shared" ref="D14" si="36">IF($AA13="","",$AA13)</f>
        <v/>
      </c>
      <c r="E14" s="102" t="str">
        <f t="shared" ref="E14:J14" si="37">IF(($U13=E$2),IF(($V13="9H-12H"),"",("CS "&amp;$V13)),"")&amp;IF(($W13=E$2),IF(($X13="9H-12H"),"",("CS "&amp;$X13)),"")&amp;IF(LEFT($AA13,1)=RIGHT(E$2),IF(OR($A13="S",$A13="D"),"","CCB"),"")</f>
        <v/>
      </c>
      <c r="F14" s="102" t="str">
        <f t="shared" si="37"/>
        <v/>
      </c>
      <c r="G14" s="102" t="str">
        <f t="shared" si="37"/>
        <v/>
      </c>
      <c r="H14" s="102" t="str">
        <f t="shared" si="37"/>
        <v/>
      </c>
      <c r="I14" s="102" t="str">
        <f t="shared" si="37"/>
        <v/>
      </c>
      <c r="J14" s="102" t="str">
        <f t="shared" si="37"/>
        <v/>
      </c>
      <c r="K14" s="94"/>
      <c r="L14" s="89"/>
      <c r="M14" s="90"/>
      <c r="N14" s="91" t="str">
        <f t="shared" ref="N14" si="38">IF(($U13="VAC1"),IF(ISERROR(SEARCH("*9h-18*",$V13)),IF($V13="9h-13h","","CS "&amp;$V13),IF(ISERROR(SEARCH("*Ort*",$V13)),"CS 14h-18h","CS Ortho 14h-18h")),IF(($W13="VAC1"),IF(ISERROR(SEARCH("*9h-18*",$X13)),IF($X13="9h-13h","","CS "&amp;$X13),IF(ISERROR(SEARCH("*Ort*",$X13)),"CS 14h-18h","CS Ortho 14h-18h")),""))&amp;IF($M14="HM",$E14,IF($M14="PH",$F14,IF($M14="RL",$G14,IF($M14="RO",$H14,IF($M14="TK",$I14,IF($M14="AS",$J14,""))))))</f>
        <v/>
      </c>
      <c r="O14" s="89"/>
      <c r="P14" s="90"/>
      <c r="Q14" s="91" t="str">
        <f t="shared" ref="Q14" si="39">IF(($U13="VAC2"),IF(ISERROR(SEARCH("*9h-18*",$V13)),IF($V13="9h-13h","","CS "&amp;$V13),IF(ISERROR(SEARCH("*Ort*",$V13)),"CS 14h-18h","CS Ortho 14h-18h")),IF(($W13="VAC2"),IF(ISERROR(SEARCH("*9h-18*",$X13)),IF($X13="9h-13h","","CS "&amp;$X13),IF(ISERROR(SEARCH("*Ort*",$X13)),"CS 14h-18h","CS Ortho 14h-18h")),""))&amp;IF($M14="HM",$E14,IF($M14="PH",$F14,IF($M14="RL",$G14,IF($M14="RO",$H14,IF($M14="TK",$I14,IF($M14="AS",$J14,""))))))</f>
        <v/>
      </c>
      <c r="R14" s="92"/>
      <c r="S14" s="245"/>
      <c r="T14" s="247"/>
      <c r="U14" s="241"/>
      <c r="V14" s="249"/>
      <c r="W14" s="241"/>
      <c r="X14" s="243"/>
      <c r="Y14" s="239"/>
      <c r="Z14" s="256"/>
      <c r="AA14" s="251"/>
      <c r="AB14" s="134"/>
      <c r="AC14" s="134"/>
      <c r="AD14" s="134"/>
      <c r="AE14" s="249"/>
      <c r="AF14" s="104"/>
      <c r="AG14" s="112" t="str">
        <f>IF($AA13="MAROUANI",IF(OR($A13="S",$A13="D"),"WE CCB","Sem CCB"),"")</f>
        <v/>
      </c>
      <c r="AH14" s="109" t="str">
        <f>IF($AA13="HALIMI",IF(OR($A13="S",$A13="D"),"WE CCB","Sem CCB"),"")</f>
        <v/>
      </c>
      <c r="AI14" s="109" t="str">
        <f>IF($AA13="LEPRIYA",IF(OR($A13="S",$A13="D"),"WE CCB","Sem CCB"),"")</f>
        <v/>
      </c>
      <c r="AJ14" s="109" t="str">
        <f>IF($AA13="OURCHANE",IF(OR($A13="S",$A13="D"),"WE CCB","Sem CCB"),"")</f>
        <v/>
      </c>
      <c r="AK14" s="109" t="str">
        <f>IF($AA13="KANA",IF(OR($A13="S",$A13="D"),"WE CCB","Sem CCB"),"")</f>
        <v/>
      </c>
      <c r="AL14" s="109" t="str">
        <f>IF($AA13="BERNARD",IF(OR($A13="S",$A13="D"),"WE CCB","Sem CCB"),"")</f>
        <v/>
      </c>
    </row>
    <row r="15" spans="1:38" x14ac:dyDescent="0.2">
      <c r="A15" s="265" t="str">
        <f>IF((B15=""),"",CHOOSE(WEEKDAY(B15,2),"L","M","M","J","V","S","D"))</f>
        <v>M</v>
      </c>
      <c r="B15" s="267">
        <f>IF(($B13=""),"",IF((MONTH(B13)=MONTH(($B13+1))),($B13+1),""))</f>
        <v>42773</v>
      </c>
      <c r="C15" s="81" t="str">
        <f>IF(D15="","","Dom :")</f>
        <v/>
      </c>
      <c r="D15" s="82"/>
      <c r="E15" s="101" t="str">
        <f t="shared" ref="E15:J15" si="40">IF(($U15=E$2),IF(($V15="9H-12H"),"CS 9H-12H",""),"")&amp;IF(($W15=E$2),IF(($X15="9H-12H"),"CS 9H-12H",""),"")&amp;IF(LEFT($AA15,1)=RIGHT(E$2),IF($A15="D","","CCB"),"")</f>
        <v/>
      </c>
      <c r="F15" s="101" t="str">
        <f t="shared" si="40"/>
        <v/>
      </c>
      <c r="G15" s="101" t="str">
        <f t="shared" si="40"/>
        <v/>
      </c>
      <c r="H15" s="101" t="str">
        <f t="shared" si="40"/>
        <v/>
      </c>
      <c r="I15" s="101" t="str">
        <f t="shared" si="40"/>
        <v/>
      </c>
      <c r="J15" s="101" t="str">
        <f t="shared" si="40"/>
        <v/>
      </c>
      <c r="K15" s="93"/>
      <c r="L15" s="85"/>
      <c r="M15" s="86"/>
      <c r="N15" s="87" t="str">
        <f t="shared" ref="N15" si="41">IF(($U15="VAC1"),IF(ISERROR(SEARCH("*9h*",$V15)),"","CS 9h-13h"),IF(($W15="VAC1"),IF(ISERROR(SEARCH("*9h*",$X15)),"","CS 9h-13h"),""))&amp;IF($M15="HM",$E15,IF($M15="PH",$F15,IF($M15="RL",$G15,IF($M15="RO",$H15,IF($M15="TK",$I15,IF($M15="AS",$J15,""))))))</f>
        <v/>
      </c>
      <c r="O15" s="85"/>
      <c r="P15" s="86"/>
      <c r="Q15" s="87" t="str">
        <f t="shared" ref="Q15" si="42">IF(($U15="VAC2"),IF(ISERROR(SEARCH("*9h*",$V15)),"","CS 9h-13h"),IF(($W15="VAC2"),IF(ISERROR(SEARCH("*9h*",$X15)),"","CS 9h-13h"),""))&amp;IF($M15="HM",$E15,IF($M15="PH",$F15,IF($M15="RL",$G15,IF($M15="RO",$H15,IF($M15="TK",$I15,IF($M15="AS",$J15,""))))))</f>
        <v/>
      </c>
      <c r="R15" s="88"/>
      <c r="S15" s="244" t="str">
        <f>A15</f>
        <v>M</v>
      </c>
      <c r="T15" s="246">
        <f>B15</f>
        <v>42773</v>
      </c>
      <c r="U15" s="240"/>
      <c r="V15" s="248"/>
      <c r="W15" s="240"/>
      <c r="X15" s="242"/>
      <c r="Y15" s="238" t="str">
        <f>A15</f>
        <v>M</v>
      </c>
      <c r="Z15" s="255">
        <f>B15</f>
        <v>42773</v>
      </c>
      <c r="AA15" s="250"/>
      <c r="AB15" s="133"/>
      <c r="AC15" s="133"/>
      <c r="AD15" s="133"/>
      <c r="AE15" s="248"/>
      <c r="AF15" s="103"/>
      <c r="AG15" s="111" t="str">
        <f>IF($D15="MAROUANI",IF($A15="S","Sam",IF(OR($A15="L",$A15="M",$A15="J",$A15="V"),"Sem","")),"")</f>
        <v/>
      </c>
      <c r="AH15" s="108" t="str">
        <f>IF($D15="HALIMI",IF($A15="S","Sam",IF(OR($A15="L",$A15="M",$A15="J",$A15="V"),"Sem","")),"")</f>
        <v/>
      </c>
      <c r="AI15" s="108" t="str">
        <f>IF($D15="LEPRIYA",IF($A15="S","Sam",IF(OR($A15="L",$A15="M",$A15="J",$A15="V"),"Sem","")),"")</f>
        <v/>
      </c>
      <c r="AJ15" s="108" t="str">
        <f>IF($D15="OURCHANE",IF($A15="S","Sam",IF(OR($A15="L",$A15="M",$A15="J",$A15="V"),"Sem","")),"")</f>
        <v/>
      </c>
      <c r="AK15" s="108" t="str">
        <f>IF($D15="KANA",IF($A15="S","Sam",IF(OR($A15="L",$A15="M",$A15="J",$A15="V"),"Sem","")),"")</f>
        <v/>
      </c>
      <c r="AL15" s="108" t="str">
        <f>IF($D15="BERNARD",IF($A15="S","Sam",IF(OR($A15="L",$A15="M",$A15="J",$A15="V"),"Sem","")),"")</f>
        <v/>
      </c>
    </row>
    <row r="16" spans="1:38" ht="13.5" thickBot="1" x14ac:dyDescent="0.25">
      <c r="A16" s="266"/>
      <c r="B16" s="268"/>
      <c r="C16" s="83" t="str">
        <f>IF($D16="","","CCB :")</f>
        <v/>
      </c>
      <c r="D16" s="84" t="str">
        <f t="shared" ref="D16" si="43">IF($AA15="","",$AA15)</f>
        <v/>
      </c>
      <c r="E16" s="102" t="str">
        <f t="shared" ref="E16:J16" si="44">IF(($U15=E$2),IF(($V15="9H-12H"),"",("CS "&amp;$V15)),"")&amp;IF(($W15=E$2),IF(($X15="9H-12H"),"",("CS "&amp;$X15)),"")&amp;IF(LEFT($AA15,1)=RIGHT(E$2),IF(OR($A15="S",$A15="D"),"","CCB"),"")</f>
        <v/>
      </c>
      <c r="F16" s="102" t="str">
        <f t="shared" si="44"/>
        <v/>
      </c>
      <c r="G16" s="102" t="str">
        <f t="shared" si="44"/>
        <v/>
      </c>
      <c r="H16" s="102" t="str">
        <f t="shared" si="44"/>
        <v/>
      </c>
      <c r="I16" s="102" t="str">
        <f t="shared" si="44"/>
        <v/>
      </c>
      <c r="J16" s="102" t="str">
        <f t="shared" si="44"/>
        <v/>
      </c>
      <c r="K16" s="94"/>
      <c r="L16" s="89"/>
      <c r="M16" s="90"/>
      <c r="N16" s="91" t="str">
        <f t="shared" ref="N16" si="45">IF(($U15="VAC1"),IF(ISERROR(SEARCH("*9h-18*",$V15)),IF($V15="9h-13h","","CS "&amp;$V15),IF(ISERROR(SEARCH("*Ort*",$V15)),"CS 14h-18h","CS Ortho 14h-18h")),IF(($W15="VAC1"),IF(ISERROR(SEARCH("*9h-18*",$X15)),IF($X15="9h-13h","","CS "&amp;$X15),IF(ISERROR(SEARCH("*Ort*",$X15)),"CS 14h-18h","CS Ortho 14h-18h")),""))&amp;IF($M16="HM",$E16,IF($M16="PH",$F16,IF($M16="RL",$G16,IF($M16="RO",$H16,IF($M16="TK",$I16,IF($M16="AS",$J16,""))))))</f>
        <v/>
      </c>
      <c r="O16" s="89"/>
      <c r="P16" s="90"/>
      <c r="Q16" s="91" t="str">
        <f t="shared" ref="Q16" si="46">IF(($U15="VAC2"),IF(ISERROR(SEARCH("*9h-18*",$V15)),IF($V15="9h-13h","","CS "&amp;$V15),IF(ISERROR(SEARCH("*Ort*",$V15)),"CS 14h-18h","CS Ortho 14h-18h")),IF(($W15="VAC2"),IF(ISERROR(SEARCH("*9h-18*",$X15)),IF($X15="9h-13h","","CS "&amp;$X15),IF(ISERROR(SEARCH("*Ort*",$X15)),"CS 14h-18h","CS Ortho 14h-18h")),""))&amp;IF($M16="HM",$E16,IF($M16="PH",$F16,IF($M16="RL",$G16,IF($M16="RO",$H16,IF($M16="TK",$I16,IF($M16="AS",$J16,""))))))</f>
        <v/>
      </c>
      <c r="R16" s="92"/>
      <c r="S16" s="245"/>
      <c r="T16" s="247"/>
      <c r="U16" s="241"/>
      <c r="V16" s="249"/>
      <c r="W16" s="241"/>
      <c r="X16" s="243"/>
      <c r="Y16" s="239"/>
      <c r="Z16" s="256"/>
      <c r="AA16" s="251"/>
      <c r="AB16" s="134"/>
      <c r="AC16" s="134"/>
      <c r="AD16" s="134"/>
      <c r="AE16" s="249"/>
      <c r="AF16" s="104"/>
      <c r="AG16" s="112" t="str">
        <f>IF($AA15="MAROUANI",IF(OR($A15="S",$A15="D"),"WE CCB","Sem CCB"),"")</f>
        <v/>
      </c>
      <c r="AH16" s="109" t="str">
        <f>IF($AA15="HALIMI",IF(OR($A15="S",$A15="D"),"WE CCB","Sem CCB"),"")</f>
        <v/>
      </c>
      <c r="AI16" s="109" t="str">
        <f>IF($AA15="LEPRIYA",IF(OR($A15="S",$A15="D"),"WE CCB","Sem CCB"),"")</f>
        <v/>
      </c>
      <c r="AJ16" s="109" t="str">
        <f>IF($AA15="OURCHANE",IF(OR($A15="S",$A15="D"),"WE CCB","Sem CCB"),"")</f>
        <v/>
      </c>
      <c r="AK16" s="109" t="str">
        <f>IF($AA15="KANA",IF(OR($A15="S",$A15="D"),"WE CCB","Sem CCB"),"")</f>
        <v/>
      </c>
      <c r="AL16" s="109" t="str">
        <f>IF($AA15="BERNARD",IF(OR($A15="S",$A15="D"),"WE CCB","Sem CCB"),"")</f>
        <v/>
      </c>
    </row>
    <row r="17" spans="1:38" x14ac:dyDescent="0.2">
      <c r="A17" s="265" t="str">
        <f>IF((B17=""),"",CHOOSE(WEEKDAY(B17,2),"L","M","M","J","V","S","D"))</f>
        <v>M</v>
      </c>
      <c r="B17" s="267">
        <f>IF(($B15=""),"",IF((MONTH(B15)=MONTH(($B15+1))),($B15+1),""))</f>
        <v>42774</v>
      </c>
      <c r="C17" s="81" t="str">
        <f>IF(D17="","","Dom :")</f>
        <v/>
      </c>
      <c r="D17" s="82"/>
      <c r="E17" s="101" t="str">
        <f t="shared" ref="E17:J17" si="47">IF(($U17=E$2),IF(($V17="9H-12H"),"CS 9H-12H",""),"")&amp;IF(($W17=E$2),IF(($X17="9H-12H"),"CS 9H-12H",""),"")&amp;IF(LEFT($AA17,1)=RIGHT(E$2),IF($A17="D","","CCB"),"")</f>
        <v/>
      </c>
      <c r="F17" s="101" t="str">
        <f t="shared" si="47"/>
        <v/>
      </c>
      <c r="G17" s="101" t="str">
        <f t="shared" si="47"/>
        <v/>
      </c>
      <c r="H17" s="101" t="str">
        <f t="shared" si="47"/>
        <v/>
      </c>
      <c r="I17" s="101" t="str">
        <f t="shared" si="47"/>
        <v/>
      </c>
      <c r="J17" s="101" t="str">
        <f t="shared" si="47"/>
        <v/>
      </c>
      <c r="K17" s="93"/>
      <c r="L17" s="85"/>
      <c r="M17" s="86"/>
      <c r="N17" s="87" t="str">
        <f t="shared" ref="N17" si="48">IF(($U17="VAC1"),IF(ISERROR(SEARCH("*9h*",$V17)),"","CS 9h-13h"),IF(($W17="VAC1"),IF(ISERROR(SEARCH("*9h*",$X17)),"","CS 9h-13h"),""))&amp;IF($M17="HM",$E17,IF($M17="PH",$F17,IF($M17="RL",$G17,IF($M17="RO",$H17,IF($M17="TK",$I17,IF($M17="AS",$J17,""))))))</f>
        <v/>
      </c>
      <c r="O17" s="85"/>
      <c r="P17" s="86"/>
      <c r="Q17" s="87" t="str">
        <f t="shared" ref="Q17" si="49">IF(($U17="VAC2"),IF(ISERROR(SEARCH("*9h*",$V17)),"","CS 9h-13h"),IF(($W17="VAC2"),IF(ISERROR(SEARCH("*9h*",$X17)),"","CS 9h-13h"),""))&amp;IF($M17="HM",$E17,IF($M17="PH",$F17,IF($M17="RL",$G17,IF($M17="RO",$H17,IF($M17="TK",$I17,IF($M17="AS",$J17,""))))))</f>
        <v/>
      </c>
      <c r="R17" s="88"/>
      <c r="S17" s="244" t="str">
        <f>A17</f>
        <v>M</v>
      </c>
      <c r="T17" s="246">
        <f>B17</f>
        <v>42774</v>
      </c>
      <c r="U17" s="240"/>
      <c r="V17" s="248"/>
      <c r="W17" s="240"/>
      <c r="X17" s="242"/>
      <c r="Y17" s="238" t="str">
        <f>A17</f>
        <v>M</v>
      </c>
      <c r="Z17" s="255">
        <f>B17</f>
        <v>42774</v>
      </c>
      <c r="AA17" s="250"/>
      <c r="AB17" s="133"/>
      <c r="AC17" s="137"/>
      <c r="AD17" s="133"/>
      <c r="AE17" s="248"/>
      <c r="AF17" s="103"/>
      <c r="AG17" s="111" t="str">
        <f>IF($D17="MAROUANI",IF($A17="S","Sam",IF(OR($A17="L",$A17="M",$A17="J",$A17="V"),"Sem","")),"")</f>
        <v/>
      </c>
      <c r="AH17" s="108" t="str">
        <f>IF($D17="HALIMI",IF($A17="S","Sam",IF(OR($A17="L",$A17="M",$A17="J",$A17="V"),"Sem","")),"")</f>
        <v/>
      </c>
      <c r="AI17" s="108" t="str">
        <f>IF($D17="LEPRIYA",IF($A17="S","Sam",IF(OR($A17="L",$A17="M",$A17="J",$A17="V"),"Sem","")),"")</f>
        <v/>
      </c>
      <c r="AJ17" s="108" t="str">
        <f>IF($D17="OURCHANE",IF($A17="S","Sam",IF(OR($A17="L",$A17="M",$A17="J",$A17="V"),"Sem","")),"")</f>
        <v/>
      </c>
      <c r="AK17" s="108" t="str">
        <f>IF($D17="KANA",IF($A17="S","Sam",IF(OR($A17="L",$A17="M",$A17="J",$A17="V"),"Sem","")),"")</f>
        <v/>
      </c>
      <c r="AL17" s="108" t="str">
        <f>IF($D17="BERNARD",IF($A17="S","Sam",IF(OR($A17="L",$A17="M",$A17="J",$A17="V"),"Sem","")),"")</f>
        <v/>
      </c>
    </row>
    <row r="18" spans="1:38" ht="13.5" thickBot="1" x14ac:dyDescent="0.25">
      <c r="A18" s="266"/>
      <c r="B18" s="268"/>
      <c r="C18" s="83" t="str">
        <f>IF($D18="","","CCB :")</f>
        <v/>
      </c>
      <c r="D18" s="84" t="str">
        <f t="shared" ref="D18" si="50">IF($AA17="","",$AA17)</f>
        <v/>
      </c>
      <c r="E18" s="102" t="str">
        <f t="shared" ref="E18:J18" si="51">IF(($U17=E$2),IF(($V17="9H-12H"),"",("CS "&amp;$V17)),"")&amp;IF(($W17=E$2),IF(($X17="9H-12H"),"",("CS "&amp;$X17)),"")&amp;IF(LEFT($AA17,1)=RIGHT(E$2),IF(OR($A17="S",$A17="D"),"","CCB"),"")</f>
        <v/>
      </c>
      <c r="F18" s="102" t="str">
        <f t="shared" si="51"/>
        <v/>
      </c>
      <c r="G18" s="102" t="str">
        <f t="shared" si="51"/>
        <v/>
      </c>
      <c r="H18" s="102" t="str">
        <f t="shared" si="51"/>
        <v/>
      </c>
      <c r="I18" s="102" t="str">
        <f t="shared" si="51"/>
        <v/>
      </c>
      <c r="J18" s="102" t="str">
        <f t="shared" si="51"/>
        <v/>
      </c>
      <c r="K18" s="94"/>
      <c r="L18" s="89"/>
      <c r="M18" s="90"/>
      <c r="N18" s="91" t="str">
        <f t="shared" ref="N18" si="52">IF(($U17="VAC1"),IF(ISERROR(SEARCH("*9h-18*",$V17)),IF($V17="9h-13h","","CS "&amp;$V17),IF(ISERROR(SEARCH("*Ort*",$V17)),"CS 14h-18h","CS Ortho 14h-18h")),IF(($W17="VAC1"),IF(ISERROR(SEARCH("*9h-18*",$X17)),IF($X17="9h-13h","","CS "&amp;$X17),IF(ISERROR(SEARCH("*Ort*",$X17)),"CS 14h-18h","CS Ortho 14h-18h")),""))&amp;IF($M18="HM",$E18,IF($M18="PH",$F18,IF($M18="RL",$G18,IF($M18="RO",$H18,IF($M18="TK",$I18,IF($M18="AS",$J18,""))))))</f>
        <v/>
      </c>
      <c r="O18" s="89"/>
      <c r="P18" s="90"/>
      <c r="Q18" s="91" t="str">
        <f t="shared" ref="Q18" si="53">IF(($U17="VAC2"),IF(ISERROR(SEARCH("*9h-18*",$V17)),IF($V17="9h-13h","","CS "&amp;$V17),IF(ISERROR(SEARCH("*Ort*",$V17)),"CS 14h-18h","CS Ortho 14h-18h")),IF(($W17="VAC2"),IF(ISERROR(SEARCH("*9h-18*",$X17)),IF($X17="9h-13h","","CS "&amp;$X17),IF(ISERROR(SEARCH("*Ort*",$X17)),"CS 14h-18h","CS Ortho 14h-18h")),""))&amp;IF($M18="HM",$E18,IF($M18="PH",$F18,IF($M18="RL",$G18,IF($M18="RO",$H18,IF($M18="TK",$I18,IF($M18="AS",$J18,""))))))</f>
        <v/>
      </c>
      <c r="R18" s="92"/>
      <c r="S18" s="245"/>
      <c r="T18" s="247"/>
      <c r="U18" s="241"/>
      <c r="V18" s="249"/>
      <c r="W18" s="241"/>
      <c r="X18" s="243"/>
      <c r="Y18" s="239"/>
      <c r="Z18" s="256"/>
      <c r="AA18" s="251"/>
      <c r="AB18" s="134"/>
      <c r="AC18" s="138"/>
      <c r="AD18" s="134"/>
      <c r="AE18" s="249"/>
      <c r="AF18" s="104"/>
      <c r="AG18" s="112" t="str">
        <f>IF($AA17="MAROUANI",IF(OR($A17="S",$A17="D"),"WE CCB","Sem CCB"),"")</f>
        <v/>
      </c>
      <c r="AH18" s="109" t="str">
        <f>IF($AA17="HALIMI",IF(OR($A17="S",$A17="D"),"WE CCB","Sem CCB"),"")</f>
        <v/>
      </c>
      <c r="AI18" s="109" t="str">
        <f>IF($AA17="LEPRIYA",IF(OR($A17="S",$A17="D"),"WE CCB","Sem CCB"),"")</f>
        <v/>
      </c>
      <c r="AJ18" s="109" t="str">
        <f>IF($AA17="OURCHANE",IF(OR($A17="S",$A17="D"),"WE CCB","Sem CCB"),"")</f>
        <v/>
      </c>
      <c r="AK18" s="109" t="str">
        <f>IF($AA17="KANA",IF(OR($A17="S",$A17="D"),"WE CCB","Sem CCB"),"")</f>
        <v/>
      </c>
      <c r="AL18" s="109" t="str">
        <f>IF($AA17="BERNARD",IF(OR($A17="S",$A17="D"),"WE CCB","Sem CCB"),"")</f>
        <v/>
      </c>
    </row>
    <row r="19" spans="1:38" x14ac:dyDescent="0.2">
      <c r="A19" s="265" t="str">
        <f>IF((B19=""),"",CHOOSE(WEEKDAY(B19,2),"L","M","M","J","V","S","D"))</f>
        <v>J</v>
      </c>
      <c r="B19" s="267">
        <f>IF(($B17=""),"",IF((MONTH(B17)=MONTH(($B17+1))),($B17+1),""))</f>
        <v>42775</v>
      </c>
      <c r="C19" s="81" t="str">
        <f>IF(D19="","","Dom :")</f>
        <v/>
      </c>
      <c r="D19" s="82"/>
      <c r="E19" s="101" t="str">
        <f t="shared" ref="E19:J19" si="54">IF(($U19=E$2),IF(($V19="9H-12H"),"CS 9H-12H",""),"")&amp;IF(($W19=E$2),IF(($X19="9H-12H"),"CS 9H-12H",""),"")&amp;IF(LEFT($AA19,1)=RIGHT(E$2),IF($A19="D","","CCB"),"")</f>
        <v/>
      </c>
      <c r="F19" s="101" t="str">
        <f t="shared" si="54"/>
        <v/>
      </c>
      <c r="G19" s="101" t="str">
        <f t="shared" si="54"/>
        <v/>
      </c>
      <c r="H19" s="101" t="str">
        <f t="shared" si="54"/>
        <v/>
      </c>
      <c r="I19" s="101" t="str">
        <f t="shared" si="54"/>
        <v/>
      </c>
      <c r="J19" s="101" t="str">
        <f t="shared" si="54"/>
        <v/>
      </c>
      <c r="K19" s="93"/>
      <c r="L19" s="85"/>
      <c r="M19" s="86"/>
      <c r="N19" s="87" t="str">
        <f t="shared" ref="N19" si="55">IF(($U19="VAC1"),IF(ISERROR(SEARCH("*9h*",$V19)),"","CS 9h-13h"),IF(($W19="VAC1"),IF(ISERROR(SEARCH("*9h*",$X19)),"","CS 9h-13h"),""))&amp;IF($M19="HM",$E19,IF($M19="PH",$F19,IF($M19="RL",$G19,IF($M19="RO",$H19,IF($M19="TK",$I19,IF($M19="AS",$J19,""))))))</f>
        <v/>
      </c>
      <c r="O19" s="85"/>
      <c r="P19" s="86"/>
      <c r="Q19" s="87" t="str">
        <f t="shared" ref="Q19" si="56">IF(($U19="VAC2"),IF(ISERROR(SEARCH("*9h*",$V19)),"","CS 9h-13h"),IF(($W19="VAC2"),IF(ISERROR(SEARCH("*9h*",$X19)),"","CS 9h-13h"),""))&amp;IF($M19="HM",$E19,IF($M19="PH",$F19,IF($M19="RL",$G19,IF($M19="RO",$H19,IF($M19="TK",$I19,IF($M19="AS",$J19,""))))))</f>
        <v/>
      </c>
      <c r="R19" s="88"/>
      <c r="S19" s="244" t="str">
        <f>A19</f>
        <v>J</v>
      </c>
      <c r="T19" s="246">
        <f>B19</f>
        <v>42775</v>
      </c>
      <c r="U19" s="240"/>
      <c r="V19" s="248"/>
      <c r="W19" s="240"/>
      <c r="X19" s="242"/>
      <c r="Y19" s="238" t="str">
        <f>A19</f>
        <v>J</v>
      </c>
      <c r="Z19" s="255">
        <f>B19</f>
        <v>42775</v>
      </c>
      <c r="AA19" s="250"/>
      <c r="AB19" s="133"/>
      <c r="AC19" s="139"/>
      <c r="AD19" s="133"/>
      <c r="AE19" s="248"/>
      <c r="AF19" s="103"/>
      <c r="AG19" s="111" t="str">
        <f>IF($D19="MAROUANI",IF($A19="S","Sam",IF(OR($A19="L",$A19="M",$A19="J",$A19="V"),"Sem","")),"")</f>
        <v/>
      </c>
      <c r="AH19" s="108" t="str">
        <f>IF($D19="HALIMI",IF($A19="S","Sam",IF(OR($A19="L",$A19="M",$A19="J",$A19="V"),"Sem","")),"")</f>
        <v/>
      </c>
      <c r="AI19" s="108" t="str">
        <f>IF($D19="LEPRIYA",IF($A19="S","Sam",IF(OR($A19="L",$A19="M",$A19="J",$A19="V"),"Sem","")),"")</f>
        <v/>
      </c>
      <c r="AJ19" s="108" t="str">
        <f>IF($D19="OURCHANE",IF($A19="S","Sam",IF(OR($A19="L",$A19="M",$A19="J",$A19="V"),"Sem","")),"")</f>
        <v/>
      </c>
      <c r="AK19" s="108" t="str">
        <f>IF($D19="KANA",IF($A19="S","Sam",IF(OR($A19="L",$A19="M",$A19="J",$A19="V"),"Sem","")),"")</f>
        <v/>
      </c>
      <c r="AL19" s="108" t="str">
        <f>IF($D19="BERNARD",IF($A19="S","Sam",IF(OR($A19="L",$A19="M",$A19="J",$A19="V"),"Sem","")),"")</f>
        <v/>
      </c>
    </row>
    <row r="20" spans="1:38" ht="13.5" thickBot="1" x14ac:dyDescent="0.25">
      <c r="A20" s="266"/>
      <c r="B20" s="268"/>
      <c r="C20" s="83" t="str">
        <f>IF($D20="","","CCB :")</f>
        <v/>
      </c>
      <c r="D20" s="84" t="str">
        <f t="shared" ref="D20" si="57">IF($AA19="","",$AA19)</f>
        <v/>
      </c>
      <c r="E20" s="102" t="str">
        <f t="shared" ref="E20:J20" si="58">IF(($U19=E$2),IF(($V19="9H-12H"),"",("CS "&amp;$V19)),"")&amp;IF(($W19=E$2),IF(($X19="9H-12H"),"",("CS "&amp;$X19)),"")&amp;IF(LEFT($AA19,1)=RIGHT(E$2),IF(OR($A19="S",$A19="D"),"","CCB"),"")</f>
        <v/>
      </c>
      <c r="F20" s="102" t="str">
        <f t="shared" si="58"/>
        <v/>
      </c>
      <c r="G20" s="102" t="str">
        <f t="shared" si="58"/>
        <v/>
      </c>
      <c r="H20" s="102" t="str">
        <f t="shared" si="58"/>
        <v/>
      </c>
      <c r="I20" s="102" t="str">
        <f t="shared" si="58"/>
        <v/>
      </c>
      <c r="J20" s="102" t="str">
        <f t="shared" si="58"/>
        <v/>
      </c>
      <c r="K20" s="94"/>
      <c r="L20" s="89"/>
      <c r="M20" s="90"/>
      <c r="N20" s="91" t="str">
        <f t="shared" ref="N20" si="59">IF(($U19="VAC1"),IF(ISERROR(SEARCH("*9h-18*",$V19)),IF($V19="9h-13h","","CS "&amp;$V19),IF(ISERROR(SEARCH("*Ort*",$V19)),"CS 14h-18h","CS Ortho 14h-18h")),IF(($W19="VAC1"),IF(ISERROR(SEARCH("*9h-18*",$X19)),IF($X19="9h-13h","","CS "&amp;$X19),IF(ISERROR(SEARCH("*Ort*",$X19)),"CS 14h-18h","CS Ortho 14h-18h")),""))&amp;IF($M20="HM",$E20,IF($M20="PH",$F20,IF($M20="RL",$G20,IF($M20="RO",$H20,IF($M20="TK",$I20,IF($M20="AS",$J20,""))))))</f>
        <v/>
      </c>
      <c r="O20" s="89"/>
      <c r="P20" s="90"/>
      <c r="Q20" s="91" t="str">
        <f t="shared" ref="Q20" si="60">IF(($U19="VAC2"),IF(ISERROR(SEARCH("*9h-18*",$V19)),IF($V19="9h-13h","","CS "&amp;$V19),IF(ISERROR(SEARCH("*Ort*",$V19)),"CS 14h-18h","CS Ortho 14h-18h")),IF(($W19="VAC2"),IF(ISERROR(SEARCH("*9h-18*",$X19)),IF($X19="9h-13h","","CS "&amp;$X19),IF(ISERROR(SEARCH("*Ort*",$X19)),"CS 14h-18h","CS Ortho 14h-18h")),""))&amp;IF($M20="HM",$E20,IF($M20="PH",$F20,IF($M20="RL",$G20,IF($M20="RO",$H20,IF($M20="TK",$I20,IF($M20="AS",$J20,""))))))</f>
        <v/>
      </c>
      <c r="R20" s="92"/>
      <c r="S20" s="245"/>
      <c r="T20" s="247"/>
      <c r="U20" s="241"/>
      <c r="V20" s="249"/>
      <c r="W20" s="241"/>
      <c r="X20" s="243"/>
      <c r="Y20" s="239"/>
      <c r="Z20" s="256"/>
      <c r="AA20" s="251"/>
      <c r="AB20" s="134"/>
      <c r="AC20" s="140"/>
      <c r="AD20" s="134"/>
      <c r="AE20" s="249"/>
      <c r="AF20" s="104"/>
      <c r="AG20" s="112" t="str">
        <f>IF($AA19="MAROUANI",IF(OR($A19="S",$A19="D"),"WE CCB","Sem CCB"),"")</f>
        <v/>
      </c>
      <c r="AH20" s="109" t="str">
        <f>IF($AA19="HALIMI",IF(OR($A19="S",$A19="D"),"WE CCB","Sem CCB"),"")</f>
        <v/>
      </c>
      <c r="AI20" s="109" t="str">
        <f>IF($AA19="LEPRIYA",IF(OR($A19="S",$A19="D"),"WE CCB","Sem CCB"),"")</f>
        <v/>
      </c>
      <c r="AJ20" s="109" t="str">
        <f>IF($AA19="OURCHANE",IF(OR($A19="S",$A19="D"),"WE CCB","Sem CCB"),"")</f>
        <v/>
      </c>
      <c r="AK20" s="109" t="str">
        <f>IF($AA19="KANA",IF(OR($A19="S",$A19="D"),"WE CCB","Sem CCB"),"")</f>
        <v/>
      </c>
      <c r="AL20" s="109" t="str">
        <f>IF($AA19="BERNARD",IF(OR($A19="S",$A19="D"),"WE CCB","Sem CCB"),"")</f>
        <v/>
      </c>
    </row>
    <row r="21" spans="1:38" x14ac:dyDescent="0.2">
      <c r="A21" s="265" t="str">
        <f>IF((B21=""),"",CHOOSE(WEEKDAY(B21,2),"L","M","M","J","V","S","D"))</f>
        <v>V</v>
      </c>
      <c r="B21" s="267">
        <f>IF(($B19=""),"",IF((MONTH(B19)=MONTH(($B19+1))),($B19+1),""))</f>
        <v>42776</v>
      </c>
      <c r="C21" s="81" t="str">
        <f>IF(D21="","","Dom :")</f>
        <v/>
      </c>
      <c r="D21" s="82"/>
      <c r="E21" s="101" t="str">
        <f t="shared" ref="E21:J21" si="61">IF(($U21=E$2),IF(($V21="9H-12H"),"CS 9H-12H",""),"")&amp;IF(($W21=E$2),IF(($X21="9H-12H"),"CS 9H-12H",""),"")&amp;IF(LEFT($AA21,1)=RIGHT(E$2),IF($A21="D","","CCB"),"")</f>
        <v/>
      </c>
      <c r="F21" s="101" t="str">
        <f t="shared" si="61"/>
        <v/>
      </c>
      <c r="G21" s="101" t="str">
        <f t="shared" si="61"/>
        <v/>
      </c>
      <c r="H21" s="101" t="str">
        <f t="shared" si="61"/>
        <v/>
      </c>
      <c r="I21" s="101" t="str">
        <f t="shared" si="61"/>
        <v/>
      </c>
      <c r="J21" s="101" t="str">
        <f t="shared" si="61"/>
        <v/>
      </c>
      <c r="K21" s="93"/>
      <c r="L21" s="85"/>
      <c r="M21" s="86"/>
      <c r="N21" s="87" t="str">
        <f t="shared" ref="N21" si="62">IF(($U21="VAC1"),IF(ISERROR(SEARCH("*9h*",$V21)),"","CS 9h-13h"),IF(($W21="VAC1"),IF(ISERROR(SEARCH("*9h*",$X21)),"","CS 9h-13h"),""))&amp;IF($M21="HM",$E21,IF($M21="PH",$F21,IF($M21="RL",$G21,IF($M21="RO",$H21,IF($M21="TK",$I21,IF($M21="AS",$J21,""))))))</f>
        <v/>
      </c>
      <c r="O21" s="85"/>
      <c r="P21" s="86"/>
      <c r="Q21" s="87" t="str">
        <f t="shared" ref="Q21" si="63">IF(($U21="VAC2"),IF(ISERROR(SEARCH("*9h*",$V21)),"","CS 9h-13h"),IF(($W21="VAC2"),IF(ISERROR(SEARCH("*9h*",$X21)),"","CS 9h-13h"),""))&amp;IF($M21="HM",$E21,IF($M21="PH",$F21,IF($M21="RL",$G21,IF($M21="RO",$H21,IF($M21="TK",$I21,IF($M21="AS",$J21,""))))))</f>
        <v/>
      </c>
      <c r="R21" s="88"/>
      <c r="S21" s="244" t="str">
        <f>A21</f>
        <v>V</v>
      </c>
      <c r="T21" s="246">
        <f>B21</f>
        <v>42776</v>
      </c>
      <c r="U21" s="240"/>
      <c r="V21" s="248"/>
      <c r="W21" s="240"/>
      <c r="X21" s="242"/>
      <c r="Y21" s="238" t="str">
        <f>A21</f>
        <v>V</v>
      </c>
      <c r="Z21" s="255">
        <f>B21</f>
        <v>42776</v>
      </c>
      <c r="AA21" s="250"/>
      <c r="AB21" s="133"/>
      <c r="AC21" s="137"/>
      <c r="AD21" s="133"/>
      <c r="AE21" s="248"/>
      <c r="AF21" s="103"/>
      <c r="AG21" s="111" t="str">
        <f>IF($D21="MAROUANI",IF($A21="S","Sam",IF(OR($A21="L",$A21="M",$A21="J",$A21="V"),"Sem","")),"")</f>
        <v/>
      </c>
      <c r="AH21" s="108" t="str">
        <f>IF($D21="HALIMI",IF($A21="S","Sam",IF(OR($A21="L",$A21="M",$A21="J",$A21="V"),"Sem","")),"")</f>
        <v/>
      </c>
      <c r="AI21" s="108" t="str">
        <f>IF($D21="LEPRIYA",IF($A21="S","Sam",IF(OR($A21="L",$A21="M",$A21="J",$A21="V"),"Sem","")),"")</f>
        <v/>
      </c>
      <c r="AJ21" s="108" t="str">
        <f>IF($D21="OURCHANE",IF($A21="S","Sam",IF(OR($A21="L",$A21="M",$A21="J",$A21="V"),"Sem","")),"")</f>
        <v/>
      </c>
      <c r="AK21" s="108" t="str">
        <f>IF($D21="KANA",IF($A21="S","Sam",IF(OR($A21="L",$A21="M",$A21="J",$A21="V"),"Sem","")),"")</f>
        <v/>
      </c>
      <c r="AL21" s="108" t="str">
        <f>IF($D21="BERNARD",IF($A21="S","Sam",IF(OR($A21="L",$A21="M",$A21="J",$A21="V"),"Sem","")),"")</f>
        <v/>
      </c>
    </row>
    <row r="22" spans="1:38" ht="13.5" thickBot="1" x14ac:dyDescent="0.25">
      <c r="A22" s="266"/>
      <c r="B22" s="268"/>
      <c r="C22" s="83" t="str">
        <f>IF($D22="","","CCB :")</f>
        <v/>
      </c>
      <c r="D22" s="84" t="str">
        <f t="shared" ref="D22" si="64">IF($AA21="","",$AA21)</f>
        <v/>
      </c>
      <c r="E22" s="102" t="str">
        <f t="shared" ref="E22:J22" si="65">IF(($U21=E$2),IF(($V21="9H-12H"),"",("CS "&amp;$V21)),"")&amp;IF(($W21=E$2),IF(($X21="9H-12H"),"",("CS "&amp;$X21)),"")&amp;IF(LEFT($AA21,1)=RIGHT(E$2),IF(OR($A21="S",$A21="D"),"","CCB"),"")</f>
        <v/>
      </c>
      <c r="F22" s="102" t="str">
        <f t="shared" si="65"/>
        <v/>
      </c>
      <c r="G22" s="102" t="str">
        <f t="shared" si="65"/>
        <v/>
      </c>
      <c r="H22" s="102" t="str">
        <f t="shared" si="65"/>
        <v/>
      </c>
      <c r="I22" s="102" t="str">
        <f t="shared" si="65"/>
        <v/>
      </c>
      <c r="J22" s="102" t="str">
        <f t="shared" si="65"/>
        <v/>
      </c>
      <c r="K22" s="94"/>
      <c r="L22" s="89"/>
      <c r="M22" s="90"/>
      <c r="N22" s="91" t="str">
        <f t="shared" ref="N22" si="66">IF(($U21="VAC1"),IF(ISERROR(SEARCH("*9h-18*",$V21)),IF($V21="9h-13h","","CS "&amp;$V21),IF(ISERROR(SEARCH("*Ort*",$V21)),"CS 14h-18h","CS Ortho 14h-18h")),IF(($W21="VAC1"),IF(ISERROR(SEARCH("*9h-18*",$X21)),IF($X21="9h-13h","","CS "&amp;$X21),IF(ISERROR(SEARCH("*Ort*",$X21)),"CS 14h-18h","CS Ortho 14h-18h")),""))&amp;IF($M22="HM",$E22,IF($M22="PH",$F22,IF($M22="RL",$G22,IF($M22="RO",$H22,IF($M22="TK",$I22,IF($M22="AS",$J22,""))))))</f>
        <v/>
      </c>
      <c r="O22" s="89"/>
      <c r="P22" s="90"/>
      <c r="Q22" s="91" t="str">
        <f t="shared" ref="Q22" si="67">IF(($U21="VAC2"),IF(ISERROR(SEARCH("*9h-18*",$V21)),IF($V21="9h-13h","","CS "&amp;$V21),IF(ISERROR(SEARCH("*Ort*",$V21)),"CS 14h-18h","CS Ortho 14h-18h")),IF(($W21="VAC2"),IF(ISERROR(SEARCH("*9h-18*",$X21)),IF($X21="9h-13h","","CS "&amp;$X21),IF(ISERROR(SEARCH("*Ort*",$X21)),"CS 14h-18h","CS Ortho 14h-18h")),""))&amp;IF($M22="HM",$E22,IF($M22="PH",$F22,IF($M22="RL",$G22,IF($M22="RO",$H22,IF($M22="TK",$I22,IF($M22="AS",$J22,""))))))</f>
        <v/>
      </c>
      <c r="R22" s="92"/>
      <c r="S22" s="245"/>
      <c r="T22" s="247"/>
      <c r="U22" s="241"/>
      <c r="V22" s="249"/>
      <c r="W22" s="241"/>
      <c r="X22" s="243"/>
      <c r="Y22" s="239"/>
      <c r="Z22" s="256"/>
      <c r="AA22" s="251"/>
      <c r="AB22" s="134"/>
      <c r="AC22" s="138"/>
      <c r="AD22" s="134"/>
      <c r="AE22" s="249"/>
      <c r="AF22" s="104"/>
      <c r="AG22" s="112" t="str">
        <f>IF($AA21="MAROUANI",IF(OR($A21="S",$A21="D"),"WE CCB","Sem CCB"),"")</f>
        <v/>
      </c>
      <c r="AH22" s="109" t="str">
        <f>IF($AA21="HALIMI",IF(OR($A21="S",$A21="D"),"WE CCB","Sem CCB"),"")</f>
        <v/>
      </c>
      <c r="AI22" s="109" t="str">
        <f>IF($AA21="LEPRIYA",IF(OR($A21="S",$A21="D"),"WE CCB","Sem CCB"),"")</f>
        <v/>
      </c>
      <c r="AJ22" s="109" t="str">
        <f>IF($AA21="OURCHANE",IF(OR($A21="S",$A21="D"),"WE CCB","Sem CCB"),"")</f>
        <v/>
      </c>
      <c r="AK22" s="109" t="str">
        <f>IF($AA21="KANA",IF(OR($A21="S",$A21="D"),"WE CCB","Sem CCB"),"")</f>
        <v/>
      </c>
      <c r="AL22" s="109" t="str">
        <f>IF($AA21="BERNARD",IF(OR($A21="S",$A21="D"),"WE CCB","Sem CCB"),"")</f>
        <v/>
      </c>
    </row>
    <row r="23" spans="1:38" x14ac:dyDescent="0.2">
      <c r="A23" s="265" t="str">
        <f>IF((B23=""),"",CHOOSE(WEEKDAY(B23,2),"L","M","M","J","V","S","D"))</f>
        <v>S</v>
      </c>
      <c r="B23" s="267">
        <f>IF(($B21=""),"",IF((MONTH(B21)=MONTH(($B21+1))),($B21+1),""))</f>
        <v>42777</v>
      </c>
      <c r="C23" s="81" t="str">
        <f>IF(D23="","","Dom :")</f>
        <v/>
      </c>
      <c r="D23" s="82"/>
      <c r="E23" s="101" t="str">
        <f t="shared" ref="E23:J23" si="68">IF(($U23=E$2),IF(($V23="9H-12H"),"CS 9H-12H",""),"")&amp;IF(($W23=E$2),IF(($X23="9H-12H"),"CS 9H-12H",""),"")&amp;IF(LEFT($AA23,1)=RIGHT(E$2),IF($A23="D","","CCB"),"")</f>
        <v/>
      </c>
      <c r="F23" s="101" t="str">
        <f t="shared" si="68"/>
        <v/>
      </c>
      <c r="G23" s="101" t="str">
        <f t="shared" si="68"/>
        <v/>
      </c>
      <c r="H23" s="101" t="str">
        <f t="shared" si="68"/>
        <v/>
      </c>
      <c r="I23" s="101" t="str">
        <f t="shared" si="68"/>
        <v/>
      </c>
      <c r="J23" s="101" t="str">
        <f t="shared" si="68"/>
        <v/>
      </c>
      <c r="K23" s="93"/>
      <c r="L23" s="85"/>
      <c r="M23" s="86"/>
      <c r="N23" s="87" t="str">
        <f t="shared" ref="N23" si="69">IF(($U23="VAC1"),IF(ISERROR(SEARCH("*9h*",$V23)),"","CS 9h-13h"),IF(($W23="VAC1"),IF(ISERROR(SEARCH("*9h*",$X23)),"","CS 9h-13h"),""))&amp;IF($M23="HM",$E23,IF($M23="PH",$F23,IF($M23="RL",$G23,IF($M23="RO",$H23,IF($M23="TK",$I23,IF($M23="AS",$J23,""))))))</f>
        <v/>
      </c>
      <c r="O23" s="85"/>
      <c r="P23" s="86"/>
      <c r="Q23" s="87" t="str">
        <f t="shared" ref="Q23" si="70">IF(($U23="VAC2"),IF(ISERROR(SEARCH("*9h*",$V23)),"","CS 9h-13h"),IF(($W23="VAC2"),IF(ISERROR(SEARCH("*9h*",$X23)),"","CS 9h-13h"),""))&amp;IF($M23="HM",$E23,IF($M23="PH",$F23,IF($M23="RL",$G23,IF($M23="RO",$H23,IF($M23="TK",$I23,IF($M23="AS",$J23,""))))))</f>
        <v/>
      </c>
      <c r="R23" s="88"/>
      <c r="S23" s="244" t="str">
        <f>A23</f>
        <v>S</v>
      </c>
      <c r="T23" s="246">
        <f>B23</f>
        <v>42777</v>
      </c>
      <c r="U23" s="240"/>
      <c r="V23" s="248"/>
      <c r="W23" s="240"/>
      <c r="X23" s="242"/>
      <c r="Y23" s="238" t="str">
        <f>A23</f>
        <v>S</v>
      </c>
      <c r="Z23" s="255">
        <f>B23</f>
        <v>42777</v>
      </c>
      <c r="AA23" s="250"/>
      <c r="AB23" s="133"/>
      <c r="AC23" s="137"/>
      <c r="AD23" s="133"/>
      <c r="AE23" s="248"/>
      <c r="AF23" s="103"/>
      <c r="AG23" s="111" t="str">
        <f>IF($D23="MAROUANI",IF($A23="S","Sam",IF(OR($A23="L",$A23="M",$A23="J",$A23="V"),"Sem","")),"")</f>
        <v/>
      </c>
      <c r="AH23" s="108" t="str">
        <f>IF($D23="HALIMI",IF($A23="S","Sam",IF(OR($A23="L",$A23="M",$A23="J",$A23="V"),"Sem","")),"")</f>
        <v/>
      </c>
      <c r="AI23" s="108" t="str">
        <f>IF($D23="LEPRIYA",IF($A23="S","Sam",IF(OR($A23="L",$A23="M",$A23="J",$A23="V"),"Sem","")),"")</f>
        <v/>
      </c>
      <c r="AJ23" s="108" t="str">
        <f>IF($D23="OURCHANE",IF($A23="S","Sam",IF(OR($A23="L",$A23="M",$A23="J",$A23="V"),"Sem","")),"")</f>
        <v/>
      </c>
      <c r="AK23" s="108" t="str">
        <f>IF($D23="KANA",IF($A23="S","Sam",IF(OR($A23="L",$A23="M",$A23="J",$A23="V"),"Sem","")),"")</f>
        <v/>
      </c>
      <c r="AL23" s="108" t="str">
        <f>IF($D23="BERNARD",IF($A23="S","Sam",IF(OR($A23="L",$A23="M",$A23="J",$A23="V"),"Sem","")),"")</f>
        <v/>
      </c>
    </row>
    <row r="24" spans="1:38" ht="13.5" thickBot="1" x14ac:dyDescent="0.25">
      <c r="A24" s="266"/>
      <c r="B24" s="268"/>
      <c r="C24" s="83" t="str">
        <f>IF($D24="","","CCB :")</f>
        <v/>
      </c>
      <c r="D24" s="84" t="str">
        <f t="shared" ref="D24" si="71">IF($AA23="","",$AA23)</f>
        <v/>
      </c>
      <c r="E24" s="102" t="str">
        <f t="shared" ref="E24:J24" si="72">IF(($U23=E$2),IF(($V23="9H-12H"),"",("CS "&amp;$V23)),"")&amp;IF(($W23=E$2),IF(($X23="9H-12H"),"",("CS "&amp;$X23)),"")&amp;IF(LEFT($AA23,1)=RIGHT(E$2),IF(OR($A23="S",$A23="D"),"","CCB"),"")</f>
        <v/>
      </c>
      <c r="F24" s="102" t="str">
        <f t="shared" si="72"/>
        <v/>
      </c>
      <c r="G24" s="102" t="str">
        <f t="shared" si="72"/>
        <v/>
      </c>
      <c r="H24" s="102" t="str">
        <f t="shared" si="72"/>
        <v/>
      </c>
      <c r="I24" s="102" t="str">
        <f t="shared" si="72"/>
        <v/>
      </c>
      <c r="J24" s="102" t="str">
        <f t="shared" si="72"/>
        <v/>
      </c>
      <c r="K24" s="94"/>
      <c r="L24" s="89"/>
      <c r="M24" s="90"/>
      <c r="N24" s="91" t="str">
        <f t="shared" ref="N24" si="73">IF(($U23="VAC1"),IF(ISERROR(SEARCH("*9h-18*",$V23)),IF($V23="9h-13h","","CS "&amp;$V23),IF(ISERROR(SEARCH("*Ort*",$V23)),"CS 14h-18h","CS Ortho 14h-18h")),IF(($W23="VAC1"),IF(ISERROR(SEARCH("*9h-18*",$X23)),IF($X23="9h-13h","","CS "&amp;$X23),IF(ISERROR(SEARCH("*Ort*",$X23)),"CS 14h-18h","CS Ortho 14h-18h")),""))&amp;IF($M24="HM",$E24,IF($M24="PH",$F24,IF($M24="RL",$G24,IF($M24="RO",$H24,IF($M24="TK",$I24,IF($M24="AS",$J24,""))))))</f>
        <v/>
      </c>
      <c r="O24" s="89"/>
      <c r="P24" s="90"/>
      <c r="Q24" s="91" t="str">
        <f t="shared" ref="Q24" si="74">IF(($U23="VAC2"),IF(ISERROR(SEARCH("*9h-18*",$V23)),IF($V23="9h-13h","","CS "&amp;$V23),IF(ISERROR(SEARCH("*Ort*",$V23)),"CS 14h-18h","CS Ortho 14h-18h")),IF(($W23="VAC2"),IF(ISERROR(SEARCH("*9h-18*",$X23)),IF($X23="9h-13h","","CS "&amp;$X23),IF(ISERROR(SEARCH("*Ort*",$X23)),"CS 14h-18h","CS Ortho 14h-18h")),""))&amp;IF($M24="HM",$E24,IF($M24="PH",$F24,IF($M24="RL",$G24,IF($M24="RO",$H24,IF($M24="TK",$I24,IF($M24="AS",$J24,""))))))</f>
        <v/>
      </c>
      <c r="R24" s="92"/>
      <c r="S24" s="245"/>
      <c r="T24" s="247"/>
      <c r="U24" s="241"/>
      <c r="V24" s="249"/>
      <c r="W24" s="241"/>
      <c r="X24" s="243"/>
      <c r="Y24" s="239"/>
      <c r="Z24" s="256"/>
      <c r="AA24" s="251"/>
      <c r="AB24" s="134"/>
      <c r="AC24" s="138"/>
      <c r="AD24" s="134"/>
      <c r="AE24" s="249"/>
      <c r="AF24" s="104"/>
      <c r="AG24" s="112" t="str">
        <f>IF($AA23="MAROUANI",IF(OR($A23="S",$A23="D"),"WE CCB","Sem CCB"),"")</f>
        <v/>
      </c>
      <c r="AH24" s="109" t="str">
        <f>IF($AA23="HALIMI",IF(OR($A23="S",$A23="D"),"WE CCB","Sem CCB"),"")</f>
        <v/>
      </c>
      <c r="AI24" s="109" t="str">
        <f>IF($AA23="LEPRIYA",IF(OR($A23="S",$A23="D"),"WE CCB","Sem CCB"),"")</f>
        <v/>
      </c>
      <c r="AJ24" s="109" t="str">
        <f>IF($AA23="OURCHANE",IF(OR($A23="S",$A23="D"),"WE CCB","Sem CCB"),"")</f>
        <v/>
      </c>
      <c r="AK24" s="109" t="str">
        <f>IF($AA23="KANA",IF(OR($A23="S",$A23="D"),"WE CCB","Sem CCB"),"")</f>
        <v/>
      </c>
      <c r="AL24" s="109" t="str">
        <f>IF($AA23="BERNARD",IF(OR($A23="S",$A23="D"),"WE CCB","Sem CCB"),"")</f>
        <v/>
      </c>
    </row>
    <row r="25" spans="1:38" x14ac:dyDescent="0.2">
      <c r="A25" s="265" t="str">
        <f>IF((B25=""),"",CHOOSE(WEEKDAY(B25,2),"L","M","M","J","V","S","D"))</f>
        <v>D</v>
      </c>
      <c r="B25" s="267">
        <f>IF(($B23=""),"",IF((MONTH(B23)=MONTH(($B23+1))),($B23+1),""))</f>
        <v>42778</v>
      </c>
      <c r="C25" s="81" t="str">
        <f>IF(D25="","","Dom :")</f>
        <v/>
      </c>
      <c r="D25" s="82"/>
      <c r="E25" s="101" t="str">
        <f t="shared" ref="E25:J25" si="75">IF(($U25=E$2),IF(($V25="9H-12H"),"CS 9H-12H",""),"")&amp;IF(($W25=E$2),IF(($X25="9H-12H"),"CS 9H-12H",""),"")&amp;IF(LEFT($AA25,1)=RIGHT(E$2),IF($A25="D","","CCB"),"")</f>
        <v/>
      </c>
      <c r="F25" s="101" t="str">
        <f t="shared" si="75"/>
        <v/>
      </c>
      <c r="G25" s="101" t="str">
        <f t="shared" si="75"/>
        <v/>
      </c>
      <c r="H25" s="101" t="str">
        <f t="shared" si="75"/>
        <v/>
      </c>
      <c r="I25" s="101" t="str">
        <f t="shared" si="75"/>
        <v/>
      </c>
      <c r="J25" s="101" t="str">
        <f t="shared" si="75"/>
        <v/>
      </c>
      <c r="K25" s="93"/>
      <c r="L25" s="85"/>
      <c r="M25" s="86"/>
      <c r="N25" s="87" t="str">
        <f t="shared" ref="N25" si="76">IF(($U25="VAC1"),IF(ISERROR(SEARCH("*9h*",$V25)),"","CS 9h-13h"),IF(($W25="VAC1"),IF(ISERROR(SEARCH("*9h*",$X25)),"","CS 9h-13h"),""))&amp;IF($M25="HM",$E25,IF($M25="PH",$F25,IF($M25="RL",$G25,IF($M25="RO",$H25,IF($M25="TK",$I25,IF($M25="AS",$J25,""))))))</f>
        <v/>
      </c>
      <c r="O25" s="85"/>
      <c r="P25" s="86"/>
      <c r="Q25" s="87" t="str">
        <f t="shared" ref="Q25" si="77">IF(($U25="VAC2"),IF(ISERROR(SEARCH("*9h*",$V25)),"","CS 9h-13h"),IF(($W25="VAC2"),IF(ISERROR(SEARCH("*9h*",$X25)),"","CS 9h-13h"),""))&amp;IF($M25="HM",$E25,IF($M25="PH",$F25,IF($M25="RL",$G25,IF($M25="RO",$H25,IF($M25="TK",$I25,IF($M25="AS",$J25,""))))))</f>
        <v/>
      </c>
      <c r="R25" s="88"/>
      <c r="S25" s="244" t="str">
        <f>A25</f>
        <v>D</v>
      </c>
      <c r="T25" s="246">
        <f>B25</f>
        <v>42778</v>
      </c>
      <c r="U25" s="240"/>
      <c r="V25" s="248"/>
      <c r="W25" s="240"/>
      <c r="X25" s="242"/>
      <c r="Y25" s="238" t="str">
        <f>A25</f>
        <v>D</v>
      </c>
      <c r="Z25" s="255">
        <f>B25</f>
        <v>42778</v>
      </c>
      <c r="AA25" s="250"/>
      <c r="AB25" s="133"/>
      <c r="AC25" s="133"/>
      <c r="AD25" s="133"/>
      <c r="AE25" s="248"/>
      <c r="AF25" s="103"/>
      <c r="AG25" s="111" t="str">
        <f>IF($D25="MAROUANI",IF($A25="S","Sam",IF(OR($A25="L",$A25="M",$A25="J",$A25="V"),"Sem","")),"")</f>
        <v/>
      </c>
      <c r="AH25" s="108" t="str">
        <f>IF($D25="HALIMI",IF($A25="S","Sam",IF(OR($A25="L",$A25="M",$A25="J",$A25="V"),"Sem","")),"")</f>
        <v/>
      </c>
      <c r="AI25" s="108" t="str">
        <f>IF($D25="LEPRIYA",IF($A25="S","Sam",IF(OR($A25="L",$A25="M",$A25="J",$A25="V"),"Sem","")),"")</f>
        <v/>
      </c>
      <c r="AJ25" s="108" t="str">
        <f>IF($D25="OURCHANE",IF($A25="S","Sam",IF(OR($A25="L",$A25="M",$A25="J",$A25="V"),"Sem","")),"")</f>
        <v/>
      </c>
      <c r="AK25" s="108" t="str">
        <f>IF($D25="KANA",IF($A25="S","Sam",IF(OR($A25="L",$A25="M",$A25="J",$A25="V"),"Sem","")),"")</f>
        <v/>
      </c>
      <c r="AL25" s="108" t="str">
        <f>IF($D25="BERNARD",IF($A25="S","Sam",IF(OR($A25="L",$A25="M",$A25="J",$A25="V"),"Sem","")),"")</f>
        <v/>
      </c>
    </row>
    <row r="26" spans="1:38" ht="13.5" thickBot="1" x14ac:dyDescent="0.25">
      <c r="A26" s="266"/>
      <c r="B26" s="268"/>
      <c r="C26" s="83" t="str">
        <f>IF($D26="","","CCB :")</f>
        <v/>
      </c>
      <c r="D26" s="84" t="str">
        <f t="shared" ref="D26" si="78">IF($AA25="","",$AA25)</f>
        <v/>
      </c>
      <c r="E26" s="102" t="str">
        <f t="shared" ref="E26:J26" si="79">IF(($U25=E$2),IF(($V25="9H-12H"),"",("CS "&amp;$V25)),"")&amp;IF(($W25=E$2),IF(($X25="9H-12H"),"",("CS "&amp;$X25)),"")&amp;IF(LEFT($AA25,1)=RIGHT(E$2),IF(OR($A25="S",$A25="D"),"","CCB"),"")</f>
        <v/>
      </c>
      <c r="F26" s="102" t="str">
        <f t="shared" si="79"/>
        <v/>
      </c>
      <c r="G26" s="102" t="str">
        <f t="shared" si="79"/>
        <v/>
      </c>
      <c r="H26" s="102" t="str">
        <f t="shared" si="79"/>
        <v/>
      </c>
      <c r="I26" s="102" t="str">
        <f t="shared" si="79"/>
        <v/>
      </c>
      <c r="J26" s="102" t="str">
        <f t="shared" si="79"/>
        <v/>
      </c>
      <c r="K26" s="94"/>
      <c r="L26" s="89"/>
      <c r="M26" s="90"/>
      <c r="N26" s="91" t="str">
        <f t="shared" ref="N26" si="80">IF(($U25="VAC1"),IF(ISERROR(SEARCH("*9h-18*",$V25)),IF($V25="9h-13h","","CS "&amp;$V25),IF(ISERROR(SEARCH("*Ort*",$V25)),"CS 14h-18h","CS Ortho 14h-18h")),IF(($W25="VAC1"),IF(ISERROR(SEARCH("*9h-18*",$X25)),IF($X25="9h-13h","","CS "&amp;$X25),IF(ISERROR(SEARCH("*Ort*",$X25)),"CS 14h-18h","CS Ortho 14h-18h")),""))&amp;IF($M26="HM",$E26,IF($M26="PH",$F26,IF($M26="RL",$G26,IF($M26="RO",$H26,IF($M26="TK",$I26,IF($M26="AS",$J26,""))))))</f>
        <v/>
      </c>
      <c r="O26" s="89"/>
      <c r="P26" s="90"/>
      <c r="Q26" s="91" t="str">
        <f t="shared" ref="Q26" si="81">IF(($U25="VAC2"),IF(ISERROR(SEARCH("*9h-18*",$V25)),IF($V25="9h-13h","","CS "&amp;$V25),IF(ISERROR(SEARCH("*Ort*",$V25)),"CS 14h-18h","CS Ortho 14h-18h")),IF(($W25="VAC2"),IF(ISERROR(SEARCH("*9h-18*",$X25)),IF($X25="9h-13h","","CS "&amp;$X25),IF(ISERROR(SEARCH("*Ort*",$X25)),"CS 14h-18h","CS Ortho 14h-18h")),""))&amp;IF($M26="HM",$E26,IF($M26="PH",$F26,IF($M26="RL",$G26,IF($M26="RO",$H26,IF($M26="TK",$I26,IF($M26="AS",$J26,""))))))</f>
        <v/>
      </c>
      <c r="R26" s="92"/>
      <c r="S26" s="245"/>
      <c r="T26" s="247"/>
      <c r="U26" s="241"/>
      <c r="V26" s="249"/>
      <c r="W26" s="241"/>
      <c r="X26" s="243"/>
      <c r="Y26" s="239"/>
      <c r="Z26" s="256"/>
      <c r="AA26" s="251"/>
      <c r="AB26" s="134"/>
      <c r="AC26" s="138"/>
      <c r="AD26" s="134"/>
      <c r="AE26" s="249"/>
      <c r="AF26" s="104"/>
      <c r="AG26" s="112" t="str">
        <f>IF($AA25="MAROUANI",IF(OR($A25="S",$A25="D"),"WE CCB","Sem CCB"),"")</f>
        <v/>
      </c>
      <c r="AH26" s="109" t="str">
        <f>IF($AA25="HALIMI",IF(OR($A25="S",$A25="D"),"WE CCB","Sem CCB"),"")</f>
        <v/>
      </c>
      <c r="AI26" s="109" t="str">
        <f>IF($AA25="LEPRIYA",IF(OR($A25="S",$A25="D"),"WE CCB","Sem CCB"),"")</f>
        <v/>
      </c>
      <c r="AJ26" s="109" t="str">
        <f>IF($AA25="OURCHANE",IF(OR($A25="S",$A25="D"),"WE CCB","Sem CCB"),"")</f>
        <v/>
      </c>
      <c r="AK26" s="109" t="str">
        <f>IF($AA25="KANA",IF(OR($A25="S",$A25="D"),"WE CCB","Sem CCB"),"")</f>
        <v/>
      </c>
      <c r="AL26" s="109" t="str">
        <f>IF($AA25="BERNARD",IF(OR($A25="S",$A25="D"),"WE CCB","Sem CCB"),"")</f>
        <v/>
      </c>
    </row>
    <row r="27" spans="1:38" x14ac:dyDescent="0.2">
      <c r="A27" s="265" t="str">
        <f>IF((B27=""),"",CHOOSE(WEEKDAY(B27,2),"L","M","M","J","V","S","D"))</f>
        <v>L</v>
      </c>
      <c r="B27" s="267">
        <f>IF(($B25=""),"",IF((MONTH(B25)=MONTH(($B25+1))),($B25+1),""))</f>
        <v>42779</v>
      </c>
      <c r="C27" s="81" t="str">
        <f>IF(D27="","","Dom :")</f>
        <v/>
      </c>
      <c r="D27" s="82"/>
      <c r="E27" s="101" t="str">
        <f t="shared" ref="E27:J27" si="82">IF(($U27=E$2),IF(($V27="9H-12H"),"CS 9H-12H",""),"")&amp;IF(($W27=E$2),IF(($X27="9H-12H"),"CS 9H-12H",""),"")&amp;IF(LEFT($AA27,1)=RIGHT(E$2),IF($A27="D","","CCB"),"")</f>
        <v/>
      </c>
      <c r="F27" s="101" t="str">
        <f t="shared" si="82"/>
        <v/>
      </c>
      <c r="G27" s="101" t="str">
        <f t="shared" si="82"/>
        <v/>
      </c>
      <c r="H27" s="101" t="str">
        <f t="shared" si="82"/>
        <v/>
      </c>
      <c r="I27" s="101" t="str">
        <f t="shared" si="82"/>
        <v/>
      </c>
      <c r="J27" s="101" t="str">
        <f t="shared" si="82"/>
        <v/>
      </c>
      <c r="K27" s="93"/>
      <c r="L27" s="85"/>
      <c r="M27" s="86"/>
      <c r="N27" s="87" t="str">
        <f t="shared" ref="N27" si="83">IF(($U27="VAC1"),IF(ISERROR(SEARCH("*9h*",$V27)),"","CS 9h-13h"),IF(($W27="VAC1"),IF(ISERROR(SEARCH("*9h*",$X27)),"","CS 9h-13h"),""))&amp;IF($M27="HM",$E27,IF($M27="PH",$F27,IF($M27="RL",$G27,IF($M27="RO",$H27,IF($M27="TK",$I27,IF($M27="AS",$J27,""))))))</f>
        <v/>
      </c>
      <c r="O27" s="85"/>
      <c r="P27" s="86"/>
      <c r="Q27" s="87" t="str">
        <f t="shared" ref="Q27" si="84">IF(($U27="VAC2"),IF(ISERROR(SEARCH("*9h*",$V27)),"","CS 9h-13h"),IF(($W27="VAC2"),IF(ISERROR(SEARCH("*9h*",$X27)),"","CS 9h-13h"),""))&amp;IF($M27="HM",$E27,IF($M27="PH",$F27,IF($M27="RL",$G27,IF($M27="RO",$H27,IF($M27="TK",$I27,IF($M27="AS",$J27,""))))))</f>
        <v/>
      </c>
      <c r="R27" s="88"/>
      <c r="S27" s="244" t="str">
        <f>A27</f>
        <v>L</v>
      </c>
      <c r="T27" s="246">
        <f>B27</f>
        <v>42779</v>
      </c>
      <c r="U27" s="240"/>
      <c r="V27" s="248"/>
      <c r="W27" s="240"/>
      <c r="X27" s="242"/>
      <c r="Y27" s="238" t="str">
        <f>A27</f>
        <v>L</v>
      </c>
      <c r="Z27" s="255">
        <f>B27</f>
        <v>42779</v>
      </c>
      <c r="AA27" s="250"/>
      <c r="AB27" s="133"/>
      <c r="AC27" s="133"/>
      <c r="AD27" s="133"/>
      <c r="AE27" s="248"/>
      <c r="AF27" s="103"/>
      <c r="AG27" s="111" t="str">
        <f>IF($D27="MAROUANI",IF($A27="S","Sam",IF(OR($A27="L",$A27="M",$A27="J",$A27="V"),"Sem","")),"")</f>
        <v/>
      </c>
      <c r="AH27" s="108" t="str">
        <f>IF($D27="HALIMI",IF($A27="S","Sam",IF(OR($A27="L",$A27="M",$A27="J",$A27="V"),"Sem","")),"")</f>
        <v/>
      </c>
      <c r="AI27" s="108" t="str">
        <f>IF($D27="LEPRIYA",IF($A27="S","Sam",IF(OR($A27="L",$A27="M",$A27="J",$A27="V"),"Sem","")),"")</f>
        <v/>
      </c>
      <c r="AJ27" s="108" t="str">
        <f>IF($D27="OURCHANE",IF($A27="S","Sam",IF(OR($A27="L",$A27="M",$A27="J",$A27="V"),"Sem","")),"")</f>
        <v/>
      </c>
      <c r="AK27" s="108" t="str">
        <f>IF($D27="KANA",IF($A27="S","Sam",IF(OR($A27="L",$A27="M",$A27="J",$A27="V"),"Sem","")),"")</f>
        <v/>
      </c>
      <c r="AL27" s="108" t="str">
        <f>IF($D27="BERNARD",IF($A27="S","Sam",IF(OR($A27="L",$A27="M",$A27="J",$A27="V"),"Sem","")),"")</f>
        <v/>
      </c>
    </row>
    <row r="28" spans="1:38" ht="13.5" thickBot="1" x14ac:dyDescent="0.25">
      <c r="A28" s="266"/>
      <c r="B28" s="268"/>
      <c r="C28" s="83" t="str">
        <f>IF($D28="","","CCB :")</f>
        <v/>
      </c>
      <c r="D28" s="84" t="str">
        <f t="shared" ref="D28" si="85">IF($AA27="","",$AA27)</f>
        <v/>
      </c>
      <c r="E28" s="102" t="str">
        <f t="shared" ref="E28:J28" si="86">IF(($U27=E$2),IF(($V27="9H-12H"),"",("CS "&amp;$V27)),"")&amp;IF(($W27=E$2),IF(($X27="9H-12H"),"",("CS "&amp;$X27)),"")&amp;IF(LEFT($AA27,1)=RIGHT(E$2),IF(OR($A27="S",$A27="D"),"","CCB"),"")</f>
        <v/>
      </c>
      <c r="F28" s="102" t="str">
        <f t="shared" si="86"/>
        <v/>
      </c>
      <c r="G28" s="102" t="str">
        <f t="shared" si="86"/>
        <v/>
      </c>
      <c r="H28" s="102" t="str">
        <f t="shared" si="86"/>
        <v/>
      </c>
      <c r="I28" s="102" t="str">
        <f t="shared" si="86"/>
        <v/>
      </c>
      <c r="J28" s="102" t="str">
        <f t="shared" si="86"/>
        <v/>
      </c>
      <c r="K28" s="94"/>
      <c r="L28" s="89"/>
      <c r="M28" s="90"/>
      <c r="N28" s="91" t="str">
        <f t="shared" ref="N28" si="87">IF(($U27="VAC1"),IF(ISERROR(SEARCH("*9h-18*",$V27)),IF($V27="9h-13h","","CS "&amp;$V27),IF(ISERROR(SEARCH("*Ort*",$V27)),"CS 14h-18h","CS Ortho 14h-18h")),IF(($W27="VAC1"),IF(ISERROR(SEARCH("*9h-18*",$X27)),IF($X27="9h-13h","","CS "&amp;$X27),IF(ISERROR(SEARCH("*Ort*",$X27)),"CS 14h-18h","CS Ortho 14h-18h")),""))&amp;IF($M28="HM",$E28,IF($M28="PH",$F28,IF($M28="RL",$G28,IF($M28="RO",$H28,IF($M28="TK",$I28,IF($M28="AS",$J28,""))))))</f>
        <v/>
      </c>
      <c r="O28" s="89"/>
      <c r="P28" s="90"/>
      <c r="Q28" s="91" t="str">
        <f t="shared" ref="Q28" si="88">IF(($U27="VAC2"),IF(ISERROR(SEARCH("*9h-18*",$V27)),IF($V27="9h-13h","","CS "&amp;$V27),IF(ISERROR(SEARCH("*Ort*",$V27)),"CS 14h-18h","CS Ortho 14h-18h")),IF(($W27="VAC2"),IF(ISERROR(SEARCH("*9h-18*",$X27)),IF($X27="9h-13h","","CS "&amp;$X27),IF(ISERROR(SEARCH("*Ort*",$X27)),"CS 14h-18h","CS Ortho 14h-18h")),""))&amp;IF($M28="HM",$E28,IF($M28="PH",$F28,IF($M28="RL",$G28,IF($M28="RO",$H28,IF($M28="TK",$I28,IF($M28="AS",$J28,""))))))</f>
        <v/>
      </c>
      <c r="R28" s="92"/>
      <c r="S28" s="245"/>
      <c r="T28" s="247"/>
      <c r="U28" s="241"/>
      <c r="V28" s="249"/>
      <c r="W28" s="241"/>
      <c r="X28" s="243"/>
      <c r="Y28" s="239"/>
      <c r="Z28" s="256"/>
      <c r="AA28" s="251"/>
      <c r="AB28" s="134"/>
      <c r="AC28" s="134"/>
      <c r="AD28" s="134"/>
      <c r="AE28" s="249"/>
      <c r="AF28" s="104"/>
      <c r="AG28" s="112" t="str">
        <f>IF($AA27="MAROUANI",IF(OR($A27="S",$A27="D"),"WE CCB","Sem CCB"),"")</f>
        <v/>
      </c>
      <c r="AH28" s="109" t="str">
        <f>IF($AA27="HALIMI",IF(OR($A27="S",$A27="D"),"WE CCB","Sem CCB"),"")</f>
        <v/>
      </c>
      <c r="AI28" s="109" t="str">
        <f>IF($AA27="LEPRIYA",IF(OR($A27="S",$A27="D"),"WE CCB","Sem CCB"),"")</f>
        <v/>
      </c>
      <c r="AJ28" s="109" t="str">
        <f>IF($AA27="OURCHANE",IF(OR($A27="S",$A27="D"),"WE CCB","Sem CCB"),"")</f>
        <v/>
      </c>
      <c r="AK28" s="109" t="str">
        <f>IF($AA27="KANA",IF(OR($A27="S",$A27="D"),"WE CCB","Sem CCB"),"")</f>
        <v/>
      </c>
      <c r="AL28" s="109" t="str">
        <f>IF($AA27="BERNARD",IF(OR($A27="S",$A27="D"),"WE CCB","Sem CCB"),"")</f>
        <v/>
      </c>
    </row>
    <row r="29" spans="1:38" x14ac:dyDescent="0.2">
      <c r="A29" s="265" t="str">
        <f>IF((B29=""),"",CHOOSE(WEEKDAY(B29,2),"L","M","M","J","V","S","D"))</f>
        <v>M</v>
      </c>
      <c r="B29" s="267">
        <f>IF(($B27=""),"",IF((MONTH(B27)=MONTH(($B27+1))),($B27+1),""))</f>
        <v>42780</v>
      </c>
      <c r="C29" s="81" t="str">
        <f>IF(D29="","","Dom :")</f>
        <v/>
      </c>
      <c r="D29" s="82"/>
      <c r="E29" s="101" t="str">
        <f t="shared" ref="E29:J29" si="89">IF(($U29=E$2),IF(($V29="9H-12H"),"CS 9H-12H",""),"")&amp;IF(($W29=E$2),IF(($X29="9H-12H"),"CS 9H-12H",""),"")&amp;IF(LEFT($AA29,1)=RIGHT(E$2),IF($A29="D","","CCB"),"")</f>
        <v/>
      </c>
      <c r="F29" s="101" t="str">
        <f t="shared" si="89"/>
        <v/>
      </c>
      <c r="G29" s="101" t="str">
        <f t="shared" si="89"/>
        <v/>
      </c>
      <c r="H29" s="101" t="str">
        <f t="shared" si="89"/>
        <v/>
      </c>
      <c r="I29" s="101" t="str">
        <f t="shared" si="89"/>
        <v/>
      </c>
      <c r="J29" s="101" t="str">
        <f t="shared" si="89"/>
        <v/>
      </c>
      <c r="K29" s="93"/>
      <c r="L29" s="85"/>
      <c r="M29" s="86"/>
      <c r="N29" s="87" t="str">
        <f t="shared" ref="N29" si="90">IF(($U29="VAC1"),IF(ISERROR(SEARCH("*9h*",$V29)),"","CS 9h-13h"),IF(($W29="VAC1"),IF(ISERROR(SEARCH("*9h*",$X29)),"","CS 9h-13h"),""))&amp;IF($M29="HM",$E29,IF($M29="PH",$F29,IF($M29="RL",$G29,IF($M29="RO",$H29,IF($M29="TK",$I29,IF($M29="AS",$J29,""))))))</f>
        <v/>
      </c>
      <c r="O29" s="85"/>
      <c r="P29" s="86"/>
      <c r="Q29" s="87" t="str">
        <f t="shared" ref="Q29" si="91">IF(($U29="VAC2"),IF(ISERROR(SEARCH("*9h*",$V29)),"","CS 9h-13h"),IF(($W29="VAC2"),IF(ISERROR(SEARCH("*9h*",$X29)),"","CS 9h-13h"),""))&amp;IF($M29="HM",$E29,IF($M29="PH",$F29,IF($M29="RL",$G29,IF($M29="RO",$H29,IF($M29="TK",$I29,IF($M29="AS",$J29,""))))))</f>
        <v/>
      </c>
      <c r="R29" s="88"/>
      <c r="S29" s="244" t="str">
        <f>A29</f>
        <v>M</v>
      </c>
      <c r="T29" s="246">
        <f>B29</f>
        <v>42780</v>
      </c>
      <c r="U29" s="240"/>
      <c r="V29" s="248"/>
      <c r="W29" s="240"/>
      <c r="X29" s="242"/>
      <c r="Y29" s="238" t="str">
        <f>A29</f>
        <v>M</v>
      </c>
      <c r="Z29" s="255">
        <f>B29</f>
        <v>42780</v>
      </c>
      <c r="AA29" s="250"/>
      <c r="AB29" s="133"/>
      <c r="AC29" s="133"/>
      <c r="AD29" s="133"/>
      <c r="AE29" s="248"/>
      <c r="AF29" s="103"/>
      <c r="AG29" s="111" t="str">
        <f>IF($D29="MAROUANI",IF($A29="S","Sam",IF(OR($A29="L",$A29="M",$A29="J",$A29="V"),"Sem","")),"")</f>
        <v/>
      </c>
      <c r="AH29" s="108" t="str">
        <f>IF($D29="HALIMI",IF($A29="S","Sam",IF(OR($A29="L",$A29="M",$A29="J",$A29="V"),"Sem","")),"")</f>
        <v/>
      </c>
      <c r="AI29" s="108" t="str">
        <f>IF($D29="LEPRIYA",IF($A29="S","Sam",IF(OR($A29="L",$A29="M",$A29="J",$A29="V"),"Sem","")),"")</f>
        <v/>
      </c>
      <c r="AJ29" s="108" t="str">
        <f>IF($D29="OURCHANE",IF($A29="S","Sam",IF(OR($A29="L",$A29="M",$A29="J",$A29="V"),"Sem","")),"")</f>
        <v/>
      </c>
      <c r="AK29" s="108" t="str">
        <f>IF($D29="KANA",IF($A29="S","Sam",IF(OR($A29="L",$A29="M",$A29="J",$A29="V"),"Sem","")),"")</f>
        <v/>
      </c>
      <c r="AL29" s="108" t="str">
        <f>IF($D29="BERNARD",IF($A29="S","Sam",IF(OR($A29="L",$A29="M",$A29="J",$A29="V"),"Sem","")),"")</f>
        <v/>
      </c>
    </row>
    <row r="30" spans="1:38" ht="13.5" thickBot="1" x14ac:dyDescent="0.25">
      <c r="A30" s="266"/>
      <c r="B30" s="268"/>
      <c r="C30" s="83" t="str">
        <f>IF($D30="","","CCB :")</f>
        <v/>
      </c>
      <c r="D30" s="84" t="str">
        <f t="shared" ref="D30" si="92">IF($AA29="","",$AA29)</f>
        <v/>
      </c>
      <c r="E30" s="102" t="str">
        <f t="shared" ref="E30:J30" si="93">IF(($U29=E$2),IF(($V29="9H-12H"),"",("CS "&amp;$V29)),"")&amp;IF(($W29=E$2),IF(($X29="9H-12H"),"",("CS "&amp;$X29)),"")&amp;IF(LEFT($AA29,1)=RIGHT(E$2),IF(OR($A29="S",$A29="D"),"","CCB"),"")</f>
        <v/>
      </c>
      <c r="F30" s="102" t="str">
        <f t="shared" si="93"/>
        <v/>
      </c>
      <c r="G30" s="102" t="str">
        <f t="shared" si="93"/>
        <v/>
      </c>
      <c r="H30" s="102" t="str">
        <f t="shared" si="93"/>
        <v/>
      </c>
      <c r="I30" s="102" t="str">
        <f t="shared" si="93"/>
        <v/>
      </c>
      <c r="J30" s="102" t="str">
        <f t="shared" si="93"/>
        <v/>
      </c>
      <c r="K30" s="94"/>
      <c r="L30" s="89"/>
      <c r="M30" s="90"/>
      <c r="N30" s="91" t="str">
        <f t="shared" ref="N30" si="94">IF(($U29="VAC1"),IF(ISERROR(SEARCH("*9h-18*",$V29)),IF($V29="9h-13h","","CS "&amp;$V29),IF(ISERROR(SEARCH("*Ort*",$V29)),"CS 14h-18h","CS Ortho 14h-18h")),IF(($W29="VAC1"),IF(ISERROR(SEARCH("*9h-18*",$X29)),IF($X29="9h-13h","","CS "&amp;$X29),IF(ISERROR(SEARCH("*Ort*",$X29)),"CS 14h-18h","CS Ortho 14h-18h")),""))&amp;IF($M30="HM",$E30,IF($M30="PH",$F30,IF($M30="RL",$G30,IF($M30="RO",$H30,IF($M30="TK",$I30,IF($M30="AS",$J30,""))))))</f>
        <v/>
      </c>
      <c r="O30" s="89"/>
      <c r="P30" s="90"/>
      <c r="Q30" s="91" t="str">
        <f t="shared" ref="Q30" si="95">IF(($U29="VAC2"),IF(ISERROR(SEARCH("*9h-18*",$V29)),IF($V29="9h-13h","","CS "&amp;$V29),IF(ISERROR(SEARCH("*Ort*",$V29)),"CS 14h-18h","CS Ortho 14h-18h")),IF(($W29="VAC2"),IF(ISERROR(SEARCH("*9h-18*",$X29)),IF($X29="9h-13h","","CS "&amp;$X29),IF(ISERROR(SEARCH("*Ort*",$X29)),"CS 14h-18h","CS Ortho 14h-18h")),""))&amp;IF($M30="HM",$E30,IF($M30="PH",$F30,IF($M30="RL",$G30,IF($M30="RO",$H30,IF($M30="TK",$I30,IF($M30="AS",$J30,""))))))</f>
        <v/>
      </c>
      <c r="R30" s="92"/>
      <c r="S30" s="245"/>
      <c r="T30" s="247"/>
      <c r="U30" s="241"/>
      <c r="V30" s="249"/>
      <c r="W30" s="241"/>
      <c r="X30" s="243"/>
      <c r="Y30" s="239"/>
      <c r="Z30" s="256"/>
      <c r="AA30" s="251"/>
      <c r="AB30" s="134"/>
      <c r="AC30" s="134"/>
      <c r="AD30" s="134"/>
      <c r="AE30" s="249"/>
      <c r="AF30" s="104"/>
      <c r="AG30" s="112" t="str">
        <f>IF($AA29="MAROUANI",IF(OR($A29="S",$A29="D"),"WE CCB","Sem CCB"),"")</f>
        <v/>
      </c>
      <c r="AH30" s="109" t="str">
        <f>IF($AA29="HALIMI",IF(OR($A29="S",$A29="D"),"WE CCB","Sem CCB"),"")</f>
        <v/>
      </c>
      <c r="AI30" s="109" t="str">
        <f>IF($AA29="LEPRIYA",IF(OR($A29="S",$A29="D"),"WE CCB","Sem CCB"),"")</f>
        <v/>
      </c>
      <c r="AJ30" s="109" t="str">
        <f>IF($AA29="OURCHANE",IF(OR($A29="S",$A29="D"),"WE CCB","Sem CCB"),"")</f>
        <v/>
      </c>
      <c r="AK30" s="109" t="str">
        <f>IF($AA29="KANA",IF(OR($A29="S",$A29="D"),"WE CCB","Sem CCB"),"")</f>
        <v/>
      </c>
      <c r="AL30" s="109" t="str">
        <f>IF($AA29="BERNARD",IF(OR($A29="S",$A29="D"),"WE CCB","Sem CCB"),"")</f>
        <v/>
      </c>
    </row>
    <row r="31" spans="1:38" x14ac:dyDescent="0.2">
      <c r="A31" s="265" t="str">
        <f>IF((B31=""),"",CHOOSE(WEEKDAY(B31,2),"L","M","M","J","V","S","D"))</f>
        <v>M</v>
      </c>
      <c r="B31" s="267">
        <f>IF(($B29=""),"",IF((MONTH(B29)=MONTH(($B29+1))),($B29+1),""))</f>
        <v>42781</v>
      </c>
      <c r="C31" s="81" t="str">
        <f>IF(D31="","","Dom :")</f>
        <v/>
      </c>
      <c r="D31" s="82"/>
      <c r="E31" s="101" t="str">
        <f t="shared" ref="E31:J31" si="96">IF(($U31=E$2),IF(($V31="9H-12H"),"CS 9H-12H",""),"")&amp;IF(($W31=E$2),IF(($X31="9H-12H"),"CS 9H-12H",""),"")&amp;IF(LEFT($AA31,1)=RIGHT(E$2),IF($A31="D","","CCB"),"")</f>
        <v/>
      </c>
      <c r="F31" s="101" t="str">
        <f t="shared" si="96"/>
        <v/>
      </c>
      <c r="G31" s="101" t="str">
        <f t="shared" si="96"/>
        <v/>
      </c>
      <c r="H31" s="101" t="str">
        <f t="shared" si="96"/>
        <v/>
      </c>
      <c r="I31" s="101" t="str">
        <f t="shared" si="96"/>
        <v/>
      </c>
      <c r="J31" s="101" t="str">
        <f t="shared" si="96"/>
        <v/>
      </c>
      <c r="K31" s="93"/>
      <c r="L31" s="85"/>
      <c r="M31" s="86"/>
      <c r="N31" s="87" t="str">
        <f t="shared" ref="N31" si="97">IF(($U31="VAC1"),IF(ISERROR(SEARCH("*9h*",$V31)),"","CS 9h-13h"),IF(($W31="VAC1"),IF(ISERROR(SEARCH("*9h*",$X31)),"","CS 9h-13h"),""))&amp;IF($M31="HM",$E31,IF($M31="PH",$F31,IF($M31="RL",$G31,IF($M31="RO",$H31,IF($M31="TK",$I31,IF($M31="AS",$J31,""))))))</f>
        <v/>
      </c>
      <c r="O31" s="85"/>
      <c r="P31" s="86"/>
      <c r="Q31" s="87" t="str">
        <f t="shared" ref="Q31" si="98">IF(($U31="VAC2"),IF(ISERROR(SEARCH("*9h*",$V31)),"","CS 9h-13h"),IF(($W31="VAC2"),IF(ISERROR(SEARCH("*9h*",$X31)),"","CS 9h-13h"),""))&amp;IF($M31="HM",$E31,IF($M31="PH",$F31,IF($M31="RL",$G31,IF($M31="RO",$H31,IF($M31="TK",$I31,IF($M31="AS",$J31,""))))))</f>
        <v/>
      </c>
      <c r="R31" s="88"/>
      <c r="S31" s="244" t="str">
        <f>A31</f>
        <v>M</v>
      </c>
      <c r="T31" s="246">
        <f>B31</f>
        <v>42781</v>
      </c>
      <c r="U31" s="240"/>
      <c r="V31" s="248"/>
      <c r="W31" s="240"/>
      <c r="X31" s="242"/>
      <c r="Y31" s="238" t="str">
        <f>A31</f>
        <v>M</v>
      </c>
      <c r="Z31" s="255">
        <f>B31</f>
        <v>42781</v>
      </c>
      <c r="AA31" s="250"/>
      <c r="AB31" s="133"/>
      <c r="AC31" s="137"/>
      <c r="AD31" s="133"/>
      <c r="AE31" s="248"/>
      <c r="AF31" s="103"/>
      <c r="AG31" s="111" t="str">
        <f>IF($D31="MAROUANI",IF($A31="S","Sam",IF(OR($A31="L",$A31="M",$A31="J",$A31="V"),"Sem","")),"")</f>
        <v/>
      </c>
      <c r="AH31" s="108" t="str">
        <f>IF($D31="HALIMI",IF($A31="S","Sam",IF(OR($A31="L",$A31="M",$A31="J",$A31="V"),"Sem","")),"")</f>
        <v/>
      </c>
      <c r="AI31" s="108" t="str">
        <f>IF($D31="LEPRIYA",IF($A31="S","Sam",IF(OR($A31="L",$A31="M",$A31="J",$A31="V"),"Sem","")),"")</f>
        <v/>
      </c>
      <c r="AJ31" s="108" t="str">
        <f>IF($D31="OURCHANE",IF($A31="S","Sam",IF(OR($A31="L",$A31="M",$A31="J",$A31="V"),"Sem","")),"")</f>
        <v/>
      </c>
      <c r="AK31" s="108" t="str">
        <f>IF($D31="KANA",IF($A31="S","Sam",IF(OR($A31="L",$A31="M",$A31="J",$A31="V"),"Sem","")),"")</f>
        <v/>
      </c>
      <c r="AL31" s="108" t="str">
        <f>IF($D31="BERNARD",IF($A31="S","Sam",IF(OR($A31="L",$A31="M",$A31="J",$A31="V"),"Sem","")),"")</f>
        <v/>
      </c>
    </row>
    <row r="32" spans="1:38" ht="13.5" thickBot="1" x14ac:dyDescent="0.25">
      <c r="A32" s="266"/>
      <c r="B32" s="268"/>
      <c r="C32" s="83" t="str">
        <f>IF($D32="","","CCB :")</f>
        <v/>
      </c>
      <c r="D32" s="84" t="str">
        <f t="shared" ref="D32" si="99">IF($AA31="","",$AA31)</f>
        <v/>
      </c>
      <c r="E32" s="102" t="str">
        <f t="shared" ref="E32:J32" si="100">IF(($U31=E$2),IF(($V31="9H-12H"),"",("CS "&amp;$V31)),"")&amp;IF(($W31=E$2),IF(($X31="9H-12H"),"",("CS "&amp;$X31)),"")&amp;IF(LEFT($AA31,1)=RIGHT(E$2),IF(OR($A31="S",$A31="D"),"","CCB"),"")</f>
        <v/>
      </c>
      <c r="F32" s="102" t="str">
        <f t="shared" si="100"/>
        <v/>
      </c>
      <c r="G32" s="102" t="str">
        <f t="shared" si="100"/>
        <v/>
      </c>
      <c r="H32" s="102" t="str">
        <f t="shared" si="100"/>
        <v/>
      </c>
      <c r="I32" s="102" t="str">
        <f t="shared" si="100"/>
        <v/>
      </c>
      <c r="J32" s="102" t="str">
        <f t="shared" si="100"/>
        <v/>
      </c>
      <c r="K32" s="94"/>
      <c r="L32" s="89"/>
      <c r="M32" s="90"/>
      <c r="N32" s="91" t="str">
        <f t="shared" ref="N32" si="101">IF(($U31="VAC1"),IF(ISERROR(SEARCH("*9h-18*",$V31)),IF($V31="9h-13h","","CS "&amp;$V31),IF(ISERROR(SEARCH("*Ort*",$V31)),"CS 14h-18h","CS Ortho 14h-18h")),IF(($W31="VAC1"),IF(ISERROR(SEARCH("*9h-18*",$X31)),IF($X31="9h-13h","","CS "&amp;$X31),IF(ISERROR(SEARCH("*Ort*",$X31)),"CS 14h-18h","CS Ortho 14h-18h")),""))&amp;IF($M32="HM",$E32,IF($M32="PH",$F32,IF($M32="RL",$G32,IF($M32="RO",$H32,IF($M32="TK",$I32,IF($M32="AS",$J32,""))))))</f>
        <v/>
      </c>
      <c r="O32" s="89"/>
      <c r="P32" s="90"/>
      <c r="Q32" s="91" t="str">
        <f t="shared" ref="Q32" si="102">IF(($U31="VAC2"),IF(ISERROR(SEARCH("*9h-18*",$V31)),IF($V31="9h-13h","","CS "&amp;$V31),IF(ISERROR(SEARCH("*Ort*",$V31)),"CS 14h-18h","CS Ortho 14h-18h")),IF(($W31="VAC2"),IF(ISERROR(SEARCH("*9h-18*",$X31)),IF($X31="9h-13h","","CS "&amp;$X31),IF(ISERROR(SEARCH("*Ort*",$X31)),"CS 14h-18h","CS Ortho 14h-18h")),""))&amp;IF($M32="HM",$E32,IF($M32="PH",$F32,IF($M32="RL",$G32,IF($M32="RO",$H32,IF($M32="TK",$I32,IF($M32="AS",$J32,""))))))</f>
        <v/>
      </c>
      <c r="R32" s="92"/>
      <c r="S32" s="245"/>
      <c r="T32" s="247"/>
      <c r="U32" s="241"/>
      <c r="V32" s="249"/>
      <c r="W32" s="241"/>
      <c r="X32" s="243"/>
      <c r="Y32" s="239"/>
      <c r="Z32" s="256"/>
      <c r="AA32" s="251"/>
      <c r="AB32" s="134"/>
      <c r="AC32" s="138"/>
      <c r="AD32" s="134"/>
      <c r="AE32" s="249"/>
      <c r="AF32" s="104"/>
      <c r="AG32" s="112" t="str">
        <f>IF($AA31="MAROUANI",IF(OR($A31="S",$A31="D"),"WE CCB","Sem CCB"),"")</f>
        <v/>
      </c>
      <c r="AH32" s="109" t="str">
        <f>IF($AA31="HALIMI",IF(OR($A31="S",$A31="D"),"WE CCB","Sem CCB"),"")</f>
        <v/>
      </c>
      <c r="AI32" s="109" t="str">
        <f>IF($AA31="LEPRIYA",IF(OR($A31="S",$A31="D"),"WE CCB","Sem CCB"),"")</f>
        <v/>
      </c>
      <c r="AJ32" s="109" t="str">
        <f>IF($AA31="OURCHANE",IF(OR($A31="S",$A31="D"),"WE CCB","Sem CCB"),"")</f>
        <v/>
      </c>
      <c r="AK32" s="109" t="str">
        <f>IF($AA31="KANA",IF(OR($A31="S",$A31="D"),"WE CCB","Sem CCB"),"")</f>
        <v/>
      </c>
      <c r="AL32" s="109" t="str">
        <f>IF($AA31="BERNARD",IF(OR($A31="S",$A31="D"),"WE CCB","Sem CCB"),"")</f>
        <v/>
      </c>
    </row>
    <row r="33" spans="1:38" x14ac:dyDescent="0.2">
      <c r="A33" s="265" t="str">
        <f>IF((B33=""),"",CHOOSE(WEEKDAY(B33,2),"L","M","M","J","V","S","D"))</f>
        <v>J</v>
      </c>
      <c r="B33" s="267">
        <f>IF(($B31=""),"",IF((MONTH(B31)=MONTH(($B31+1))),($B31+1),""))</f>
        <v>42782</v>
      </c>
      <c r="C33" s="81" t="str">
        <f>IF(D33="","","Dom :")</f>
        <v/>
      </c>
      <c r="D33" s="82"/>
      <c r="E33" s="101" t="str">
        <f t="shared" ref="E33:J33" si="103">IF(($U33=E$2),IF(($V33="9H-12H"),"CS 9H-12H",""),"")&amp;IF(($W33=E$2),IF(($X33="9H-12H"),"CS 9H-12H",""),"")&amp;IF(LEFT($AA33,1)=RIGHT(E$2),IF($A33="D","","CCB"),"")</f>
        <v/>
      </c>
      <c r="F33" s="101" t="str">
        <f t="shared" si="103"/>
        <v/>
      </c>
      <c r="G33" s="101" t="str">
        <f t="shared" si="103"/>
        <v/>
      </c>
      <c r="H33" s="101" t="str">
        <f t="shared" si="103"/>
        <v/>
      </c>
      <c r="I33" s="101" t="str">
        <f t="shared" si="103"/>
        <v/>
      </c>
      <c r="J33" s="101" t="str">
        <f t="shared" si="103"/>
        <v/>
      </c>
      <c r="K33" s="93"/>
      <c r="L33" s="85"/>
      <c r="M33" s="86"/>
      <c r="N33" s="87" t="str">
        <f t="shared" ref="N33" si="104">IF(($U33="VAC1"),IF(ISERROR(SEARCH("*9h*",$V33)),"","CS 9h-13h"),IF(($W33="VAC1"),IF(ISERROR(SEARCH("*9h*",$X33)),"","CS 9h-13h"),""))&amp;IF($M33="HM",$E33,IF($M33="PH",$F33,IF($M33="RL",$G33,IF($M33="RO",$H33,IF($M33="TK",$I33,IF($M33="AS",$J33,""))))))</f>
        <v/>
      </c>
      <c r="O33" s="85"/>
      <c r="P33" s="86"/>
      <c r="Q33" s="87" t="str">
        <f t="shared" ref="Q33" si="105">IF(($U33="VAC2"),IF(ISERROR(SEARCH("*9h*",$V33)),"","CS 9h-13h"),IF(($W33="VAC2"),IF(ISERROR(SEARCH("*9h*",$X33)),"","CS 9h-13h"),""))&amp;IF($M33="HM",$E33,IF($M33="PH",$F33,IF($M33="RL",$G33,IF($M33="RO",$H33,IF($M33="TK",$I33,IF($M33="AS",$J33,""))))))</f>
        <v/>
      </c>
      <c r="R33" s="88"/>
      <c r="S33" s="244" t="str">
        <f>A33</f>
        <v>J</v>
      </c>
      <c r="T33" s="246">
        <f>B33</f>
        <v>42782</v>
      </c>
      <c r="U33" s="240"/>
      <c r="V33" s="248"/>
      <c r="W33" s="240"/>
      <c r="X33" s="242"/>
      <c r="Y33" s="238" t="str">
        <f>A33</f>
        <v>J</v>
      </c>
      <c r="Z33" s="255">
        <f>B33</f>
        <v>42782</v>
      </c>
      <c r="AA33" s="250"/>
      <c r="AB33" s="133"/>
      <c r="AC33" s="137"/>
      <c r="AD33" s="133"/>
      <c r="AE33" s="248"/>
      <c r="AF33" s="103"/>
      <c r="AG33" s="111" t="str">
        <f>IF($D33="MAROUANI",IF($A33="S","Sam",IF(OR($A33="L",$A33="M",$A33="J",$A33="V"),"Sem","")),"")</f>
        <v/>
      </c>
      <c r="AH33" s="108" t="str">
        <f>IF($D33="HALIMI",IF($A33="S","Sam",IF(OR($A33="L",$A33="M",$A33="J",$A33="V"),"Sem","")),"")</f>
        <v/>
      </c>
      <c r="AI33" s="108" t="str">
        <f>IF($D33="LEPRIYA",IF($A33="S","Sam",IF(OR($A33="L",$A33="M",$A33="J",$A33="V"),"Sem","")),"")</f>
        <v/>
      </c>
      <c r="AJ33" s="108" t="str">
        <f>IF($D33="OURCHANE",IF($A33="S","Sam",IF(OR($A33="L",$A33="M",$A33="J",$A33="V"),"Sem","")),"")</f>
        <v/>
      </c>
      <c r="AK33" s="108" t="str">
        <f>IF($D33="KANA",IF($A33="S","Sam",IF(OR($A33="L",$A33="M",$A33="J",$A33="V"),"Sem","")),"")</f>
        <v/>
      </c>
      <c r="AL33" s="108" t="str">
        <f>IF($D33="BERNARD",IF($A33="S","Sam",IF(OR($A33="L",$A33="M",$A33="J",$A33="V"),"Sem","")),"")</f>
        <v/>
      </c>
    </row>
    <row r="34" spans="1:38" ht="13.5" thickBot="1" x14ac:dyDescent="0.25">
      <c r="A34" s="266"/>
      <c r="B34" s="268"/>
      <c r="C34" s="83" t="str">
        <f>IF($D34="","","CCB :")</f>
        <v/>
      </c>
      <c r="D34" s="84" t="str">
        <f t="shared" ref="D34" si="106">IF($AA33="","",$AA33)</f>
        <v/>
      </c>
      <c r="E34" s="102" t="str">
        <f t="shared" ref="E34:J34" si="107">IF(($U33=E$2),IF(($V33="9H-12H"),"",("CS "&amp;$V33)),"")&amp;IF(($W33=E$2),IF(($X33="9H-12H"),"",("CS "&amp;$X33)),"")&amp;IF(LEFT($AA33,1)=RIGHT(E$2),IF(OR($A33="S",$A33="D"),"","CCB"),"")</f>
        <v/>
      </c>
      <c r="F34" s="102" t="str">
        <f t="shared" si="107"/>
        <v/>
      </c>
      <c r="G34" s="102" t="str">
        <f t="shared" si="107"/>
        <v/>
      </c>
      <c r="H34" s="102" t="str">
        <f t="shared" si="107"/>
        <v/>
      </c>
      <c r="I34" s="102" t="str">
        <f t="shared" si="107"/>
        <v/>
      </c>
      <c r="J34" s="102" t="str">
        <f t="shared" si="107"/>
        <v/>
      </c>
      <c r="K34" s="94"/>
      <c r="L34" s="89"/>
      <c r="M34" s="90"/>
      <c r="N34" s="91" t="str">
        <f t="shared" ref="N34" si="108">IF(($U33="VAC1"),IF(ISERROR(SEARCH("*9h-18*",$V33)),IF($V33="9h-13h","","CS "&amp;$V33),IF(ISERROR(SEARCH("*Ort*",$V33)),"CS 14h-18h","CS Ortho 14h-18h")),IF(($W33="VAC1"),IF(ISERROR(SEARCH("*9h-18*",$X33)),IF($X33="9h-13h","","CS "&amp;$X33),IF(ISERROR(SEARCH("*Ort*",$X33)),"CS 14h-18h","CS Ortho 14h-18h")),""))&amp;IF($M34="HM",$E34,IF($M34="PH",$F34,IF($M34="RL",$G34,IF($M34="RO",$H34,IF($M34="TK",$I34,IF($M34="AS",$J34,""))))))</f>
        <v/>
      </c>
      <c r="O34" s="89"/>
      <c r="P34" s="90"/>
      <c r="Q34" s="91" t="str">
        <f t="shared" ref="Q34" si="109">IF(($U33="VAC2"),IF(ISERROR(SEARCH("*9h-18*",$V33)),IF($V33="9h-13h","","CS "&amp;$V33),IF(ISERROR(SEARCH("*Ort*",$V33)),"CS 14h-18h","CS Ortho 14h-18h")),IF(($W33="VAC2"),IF(ISERROR(SEARCH("*9h-18*",$X33)),IF($X33="9h-13h","","CS "&amp;$X33),IF(ISERROR(SEARCH("*Ort*",$X33)),"CS 14h-18h","CS Ortho 14h-18h")),""))&amp;IF($M34="HM",$E34,IF($M34="PH",$F34,IF($M34="RL",$G34,IF($M34="RO",$H34,IF($M34="TK",$I34,IF($M34="AS",$J34,""))))))</f>
        <v/>
      </c>
      <c r="R34" s="92"/>
      <c r="S34" s="245"/>
      <c r="T34" s="247"/>
      <c r="U34" s="241"/>
      <c r="V34" s="249"/>
      <c r="W34" s="241"/>
      <c r="X34" s="243"/>
      <c r="Y34" s="239"/>
      <c r="Z34" s="256"/>
      <c r="AA34" s="251"/>
      <c r="AB34" s="134"/>
      <c r="AC34" s="138"/>
      <c r="AD34" s="134"/>
      <c r="AE34" s="249"/>
      <c r="AF34" s="104"/>
      <c r="AG34" s="112" t="str">
        <f>IF($AA33="MAROUANI",IF(OR($A33="S",$A33="D"),"WE CCB","Sem CCB"),"")</f>
        <v/>
      </c>
      <c r="AH34" s="109" t="str">
        <f>IF($AA33="HALIMI",IF(OR($A33="S",$A33="D"),"WE CCB","Sem CCB"),"")</f>
        <v/>
      </c>
      <c r="AI34" s="109" t="str">
        <f>IF($AA33="LEPRIYA",IF(OR($A33="S",$A33="D"),"WE CCB","Sem CCB"),"")</f>
        <v/>
      </c>
      <c r="AJ34" s="109" t="str">
        <f>IF($AA33="OURCHANE",IF(OR($A33="S",$A33="D"),"WE CCB","Sem CCB"),"")</f>
        <v/>
      </c>
      <c r="AK34" s="109" t="str">
        <f>IF($AA33="KANA",IF(OR($A33="S",$A33="D"),"WE CCB","Sem CCB"),"")</f>
        <v/>
      </c>
      <c r="AL34" s="109" t="str">
        <f>IF($AA33="BERNARD",IF(OR($A33="S",$A33="D"),"WE CCB","Sem CCB"),"")</f>
        <v/>
      </c>
    </row>
    <row r="35" spans="1:38" x14ac:dyDescent="0.2">
      <c r="A35" s="265" t="str">
        <f>IF((B35=""),"",CHOOSE(WEEKDAY(B35,2),"L","M","M","J","V","S","D"))</f>
        <v>V</v>
      </c>
      <c r="B35" s="267">
        <f>IF(($B33=""),"",IF((MONTH(B33)=MONTH(($B33+1))),($B33+1),""))</f>
        <v>42783</v>
      </c>
      <c r="C35" s="81" t="str">
        <f>IF(D35="","","Dom :")</f>
        <v/>
      </c>
      <c r="D35" s="82"/>
      <c r="E35" s="101" t="str">
        <f t="shared" ref="E35:J35" si="110">IF(($U35=E$2),IF(($V35="9H-12H"),"CS 9H-12H",""),"")&amp;IF(($W35=E$2),IF(($X35="9H-12H"),"CS 9H-12H",""),"")&amp;IF(LEFT($AA35,1)=RIGHT(E$2),IF($A35="D","","CCB"),"")</f>
        <v/>
      </c>
      <c r="F35" s="101" t="str">
        <f t="shared" si="110"/>
        <v/>
      </c>
      <c r="G35" s="101" t="str">
        <f t="shared" si="110"/>
        <v/>
      </c>
      <c r="H35" s="101" t="str">
        <f t="shared" si="110"/>
        <v/>
      </c>
      <c r="I35" s="101" t="str">
        <f t="shared" si="110"/>
        <v/>
      </c>
      <c r="J35" s="101" t="str">
        <f t="shared" si="110"/>
        <v/>
      </c>
      <c r="K35" s="93"/>
      <c r="L35" s="85"/>
      <c r="M35" s="86"/>
      <c r="N35" s="87" t="str">
        <f t="shared" ref="N35" si="111">IF(($U35="VAC1"),IF(ISERROR(SEARCH("*9h*",$V35)),"","CS 9h-13h"),IF(($W35="VAC1"),IF(ISERROR(SEARCH("*9h*",$X35)),"","CS 9h-13h"),""))&amp;IF($M35="HM",$E35,IF($M35="PH",$F35,IF($M35="RL",$G35,IF($M35="RO",$H35,IF($M35="TK",$I35,IF($M35="AS",$J35,""))))))</f>
        <v/>
      </c>
      <c r="O35" s="85"/>
      <c r="P35" s="86"/>
      <c r="Q35" s="87" t="str">
        <f t="shared" ref="Q35" si="112">IF(($U35="VAC2"),IF(ISERROR(SEARCH("*9h*",$V35)),"","CS 9h-13h"),IF(($W35="VAC2"),IF(ISERROR(SEARCH("*9h*",$X35)),"","CS 9h-13h"),""))&amp;IF($M35="HM",$E35,IF($M35="PH",$F35,IF($M35="RL",$G35,IF($M35="RO",$H35,IF($M35="TK",$I35,IF($M35="AS",$J35,""))))))</f>
        <v/>
      </c>
      <c r="R35" s="88"/>
      <c r="S35" s="244" t="str">
        <f>A35</f>
        <v>V</v>
      </c>
      <c r="T35" s="246">
        <f>B35</f>
        <v>42783</v>
      </c>
      <c r="U35" s="240"/>
      <c r="V35" s="248"/>
      <c r="W35" s="240"/>
      <c r="X35" s="242"/>
      <c r="Y35" s="238" t="str">
        <f>A35</f>
        <v>V</v>
      </c>
      <c r="Z35" s="255">
        <f>B35</f>
        <v>42783</v>
      </c>
      <c r="AA35" s="250"/>
      <c r="AB35" s="133"/>
      <c r="AC35" s="133"/>
      <c r="AD35" s="133"/>
      <c r="AE35" s="248"/>
      <c r="AF35" s="103"/>
      <c r="AG35" s="111" t="str">
        <f>IF($D35="MAROUANI",IF($A35="S","Sam",IF(OR($A35="L",$A35="M",$A35="J",$A35="V"),"Sem","")),"")</f>
        <v/>
      </c>
      <c r="AH35" s="108" t="str">
        <f>IF($D35="HALIMI",IF($A35="S","Sam",IF(OR($A35="L",$A35="M",$A35="J",$A35="V"),"Sem","")),"")</f>
        <v/>
      </c>
      <c r="AI35" s="108" t="str">
        <f>IF($D35="LEPRIYA",IF($A35="S","Sam",IF(OR($A35="L",$A35="M",$A35="J",$A35="V"),"Sem","")),"")</f>
        <v/>
      </c>
      <c r="AJ35" s="108" t="str">
        <f>IF($D35="OURCHANE",IF($A35="S","Sam",IF(OR($A35="L",$A35="M",$A35="J",$A35="V"),"Sem","")),"")</f>
        <v/>
      </c>
      <c r="AK35" s="108" t="str">
        <f>IF($D35="KANA",IF($A35="S","Sam",IF(OR($A35="L",$A35="M",$A35="J",$A35="V"),"Sem","")),"")</f>
        <v/>
      </c>
      <c r="AL35" s="108" t="str">
        <f>IF($D35="BERNARD",IF($A35="S","Sam",IF(OR($A35="L",$A35="M",$A35="J",$A35="V"),"Sem","")),"")</f>
        <v/>
      </c>
    </row>
    <row r="36" spans="1:38" ht="13.5" thickBot="1" x14ac:dyDescent="0.25">
      <c r="A36" s="266"/>
      <c r="B36" s="268"/>
      <c r="C36" s="83" t="str">
        <f>IF($D36="","","CCB :")</f>
        <v/>
      </c>
      <c r="D36" s="84" t="str">
        <f t="shared" ref="D36" si="113">IF($AA35="","",$AA35)</f>
        <v/>
      </c>
      <c r="E36" s="102" t="str">
        <f t="shared" ref="E36:J36" si="114">IF(($U35=E$2),IF(($V35="9H-12H"),"",("CS "&amp;$V35)),"")&amp;IF(($W35=E$2),IF(($X35="9H-12H"),"",("CS "&amp;$X35)),"")&amp;IF(LEFT($AA35,1)=RIGHT(E$2),IF(OR($A35="S",$A35="D"),"","CCB"),"")</f>
        <v/>
      </c>
      <c r="F36" s="102" t="str">
        <f t="shared" si="114"/>
        <v/>
      </c>
      <c r="G36" s="102" t="str">
        <f t="shared" si="114"/>
        <v/>
      </c>
      <c r="H36" s="102" t="str">
        <f t="shared" si="114"/>
        <v/>
      </c>
      <c r="I36" s="102" t="str">
        <f t="shared" si="114"/>
        <v/>
      </c>
      <c r="J36" s="102" t="str">
        <f t="shared" si="114"/>
        <v/>
      </c>
      <c r="K36" s="94"/>
      <c r="L36" s="89"/>
      <c r="M36" s="90"/>
      <c r="N36" s="91" t="str">
        <f t="shared" ref="N36" si="115">IF(($U35="VAC1"),IF(ISERROR(SEARCH("*9h-18*",$V35)),IF($V35="9h-13h","","CS "&amp;$V35),IF(ISERROR(SEARCH("*Ort*",$V35)),"CS 14h-18h","CS Ortho 14h-18h")),IF(($W35="VAC1"),IF(ISERROR(SEARCH("*9h-18*",$X35)),IF($X35="9h-13h","","CS "&amp;$X35),IF(ISERROR(SEARCH("*Ort*",$X35)),"CS 14h-18h","CS Ortho 14h-18h")),""))&amp;IF($M36="HM",$E36,IF($M36="PH",$F36,IF($M36="RL",$G36,IF($M36="RO",$H36,IF($M36="TK",$I36,IF($M36="AS",$J36,""))))))</f>
        <v/>
      </c>
      <c r="O36" s="89"/>
      <c r="P36" s="90"/>
      <c r="Q36" s="91" t="str">
        <f t="shared" ref="Q36" si="116">IF(($U35="VAC2"),IF(ISERROR(SEARCH("*9h-18*",$V35)),IF($V35="9h-13h","","CS "&amp;$V35),IF(ISERROR(SEARCH("*Ort*",$V35)),"CS 14h-18h","CS Ortho 14h-18h")),IF(($W35="VAC2"),IF(ISERROR(SEARCH("*9h-18*",$X35)),IF($X35="9h-13h","","CS "&amp;$X35),IF(ISERROR(SEARCH("*Ort*",$X35)),"CS 14h-18h","CS Ortho 14h-18h")),""))&amp;IF($M36="HM",$E36,IF($M36="PH",$F36,IF($M36="RL",$G36,IF($M36="RO",$H36,IF($M36="TK",$I36,IF($M36="AS",$J36,""))))))</f>
        <v/>
      </c>
      <c r="R36" s="92"/>
      <c r="S36" s="245"/>
      <c r="T36" s="247"/>
      <c r="U36" s="241"/>
      <c r="V36" s="249"/>
      <c r="W36" s="241"/>
      <c r="X36" s="243"/>
      <c r="Y36" s="239"/>
      <c r="Z36" s="256"/>
      <c r="AA36" s="251"/>
      <c r="AB36" s="134"/>
      <c r="AC36" s="134"/>
      <c r="AD36" s="134"/>
      <c r="AE36" s="249"/>
      <c r="AF36" s="104"/>
      <c r="AG36" s="112" t="str">
        <f>IF($AA35="MAROUANI",IF(OR($A35="S",$A35="D"),"WE CCB","Sem CCB"),"")</f>
        <v/>
      </c>
      <c r="AH36" s="109" t="str">
        <f>IF($AA35="HALIMI",IF(OR($A35="S",$A35="D"),"WE CCB","Sem CCB"),"")</f>
        <v/>
      </c>
      <c r="AI36" s="109" t="str">
        <f>IF($AA35="LEPRIYA",IF(OR($A35="S",$A35="D"),"WE CCB","Sem CCB"),"")</f>
        <v/>
      </c>
      <c r="AJ36" s="109" t="str">
        <f>IF($AA35="OURCHANE",IF(OR($A35="S",$A35="D"),"WE CCB","Sem CCB"),"")</f>
        <v/>
      </c>
      <c r="AK36" s="109" t="str">
        <f>IF($AA35="KANA",IF(OR($A35="S",$A35="D"),"WE CCB","Sem CCB"),"")</f>
        <v/>
      </c>
      <c r="AL36" s="109" t="str">
        <f>IF($AA35="BERNARD",IF(OR($A35="S",$A35="D"),"WE CCB","Sem CCB"),"")</f>
        <v/>
      </c>
    </row>
    <row r="37" spans="1:38" x14ac:dyDescent="0.2">
      <c r="A37" s="265" t="str">
        <f>IF((B37=""),"",CHOOSE(WEEKDAY(B37,2),"L","M","M","J","V","S","D"))</f>
        <v>S</v>
      </c>
      <c r="B37" s="267">
        <f>IF(($B35=""),"",IF((MONTH(B35)=MONTH(($B35+1))),($B35+1),""))</f>
        <v>42784</v>
      </c>
      <c r="C37" s="81" t="str">
        <f>IF(D37="","","Dom :")</f>
        <v/>
      </c>
      <c r="D37" s="82"/>
      <c r="E37" s="101" t="str">
        <f t="shared" ref="E37:J37" si="117">IF(($U37=E$2),IF(($V37="9H-12H"),"CS 9H-12H",""),"")&amp;IF(($W37=E$2),IF(($X37="9H-12H"),"CS 9H-12H",""),"")&amp;IF(LEFT($AA37,1)=RIGHT(E$2),IF($A37="D","","CCB"),"")</f>
        <v/>
      </c>
      <c r="F37" s="101" t="str">
        <f t="shared" si="117"/>
        <v/>
      </c>
      <c r="G37" s="101" t="str">
        <f t="shared" si="117"/>
        <v/>
      </c>
      <c r="H37" s="101" t="str">
        <f t="shared" si="117"/>
        <v/>
      </c>
      <c r="I37" s="101" t="str">
        <f t="shared" si="117"/>
        <v/>
      </c>
      <c r="J37" s="101" t="str">
        <f t="shared" si="117"/>
        <v/>
      </c>
      <c r="K37" s="93"/>
      <c r="L37" s="85"/>
      <c r="M37" s="86"/>
      <c r="N37" s="87" t="str">
        <f t="shared" ref="N37" si="118">IF(($U37="VAC1"),IF(ISERROR(SEARCH("*9h*",$V37)),"","CS 9h-13h"),IF(($W37="VAC1"),IF(ISERROR(SEARCH("*9h*",$X37)),"","CS 9h-13h"),""))&amp;IF($M37="HM",$E37,IF($M37="PH",$F37,IF($M37="RL",$G37,IF($M37="RO",$H37,IF($M37="TK",$I37,IF($M37="AS",$J37,""))))))</f>
        <v/>
      </c>
      <c r="O37" s="85"/>
      <c r="P37" s="86"/>
      <c r="Q37" s="87" t="str">
        <f t="shared" ref="Q37" si="119">IF(($U37="VAC2"),IF(ISERROR(SEARCH("*9h*",$V37)),"","CS 9h-13h"),IF(($W37="VAC2"),IF(ISERROR(SEARCH("*9h*",$X37)),"","CS 9h-13h"),""))&amp;IF($M37="HM",$E37,IF($M37="PH",$F37,IF($M37="RL",$G37,IF($M37="RO",$H37,IF($M37="TK",$I37,IF($M37="AS",$J37,""))))))</f>
        <v/>
      </c>
      <c r="R37" s="88"/>
      <c r="S37" s="244" t="str">
        <f>A37</f>
        <v>S</v>
      </c>
      <c r="T37" s="246">
        <f>B37</f>
        <v>42784</v>
      </c>
      <c r="U37" s="240"/>
      <c r="V37" s="248"/>
      <c r="W37" s="240"/>
      <c r="X37" s="242"/>
      <c r="Y37" s="238" t="str">
        <f>A37</f>
        <v>S</v>
      </c>
      <c r="Z37" s="255">
        <f>B37</f>
        <v>42784</v>
      </c>
      <c r="AA37" s="250"/>
      <c r="AB37" s="133"/>
      <c r="AC37" s="137"/>
      <c r="AD37" s="133"/>
      <c r="AE37" s="248"/>
      <c r="AF37" s="103"/>
      <c r="AG37" s="111" t="str">
        <f>IF($D37="MAROUANI",IF($A37="S","Sam",IF(OR($A37="L",$A37="M",$A37="J",$A37="V"),"Sem","")),"")</f>
        <v/>
      </c>
      <c r="AH37" s="108" t="str">
        <f>IF($D37="HALIMI",IF($A37="S","Sam",IF(OR($A37="L",$A37="M",$A37="J",$A37="V"),"Sem","")),"")</f>
        <v/>
      </c>
      <c r="AI37" s="108" t="str">
        <f>IF($D37="LEPRIYA",IF($A37="S","Sam",IF(OR($A37="L",$A37="M",$A37="J",$A37="V"),"Sem","")),"")</f>
        <v/>
      </c>
      <c r="AJ37" s="108" t="str">
        <f>IF($D37="OURCHANE",IF($A37="S","Sam",IF(OR($A37="L",$A37="M",$A37="J",$A37="V"),"Sem","")),"")</f>
        <v/>
      </c>
      <c r="AK37" s="108" t="str">
        <f>IF($D37="KANA",IF($A37="S","Sam",IF(OR($A37="L",$A37="M",$A37="J",$A37="V"),"Sem","")),"")</f>
        <v/>
      </c>
      <c r="AL37" s="108" t="str">
        <f>IF($D37="BERNARD",IF($A37="S","Sam",IF(OR($A37="L",$A37="M",$A37="J",$A37="V"),"Sem","")),"")</f>
        <v/>
      </c>
    </row>
    <row r="38" spans="1:38" ht="13.5" thickBot="1" x14ac:dyDescent="0.25">
      <c r="A38" s="266"/>
      <c r="B38" s="268"/>
      <c r="C38" s="83" t="str">
        <f>IF($D38="","","CCB :")</f>
        <v/>
      </c>
      <c r="D38" s="84" t="str">
        <f t="shared" ref="D38" si="120">IF($AA37="","",$AA37)</f>
        <v/>
      </c>
      <c r="E38" s="102" t="str">
        <f t="shared" ref="E38:J38" si="121">IF(($U37=E$2),IF(($V37="9H-12H"),"",("CS "&amp;$V37)),"")&amp;IF(($W37=E$2),IF(($X37="9H-12H"),"",("CS "&amp;$X37)),"")&amp;IF(LEFT($AA37,1)=RIGHT(E$2),IF(OR($A37="S",$A37="D"),"","CCB"),"")</f>
        <v/>
      </c>
      <c r="F38" s="102" t="str">
        <f t="shared" si="121"/>
        <v/>
      </c>
      <c r="G38" s="102" t="str">
        <f t="shared" si="121"/>
        <v/>
      </c>
      <c r="H38" s="102" t="str">
        <f t="shared" si="121"/>
        <v/>
      </c>
      <c r="I38" s="102" t="str">
        <f t="shared" si="121"/>
        <v/>
      </c>
      <c r="J38" s="102" t="str">
        <f t="shared" si="121"/>
        <v/>
      </c>
      <c r="K38" s="94"/>
      <c r="L38" s="89"/>
      <c r="M38" s="90"/>
      <c r="N38" s="91" t="str">
        <f t="shared" ref="N38" si="122">IF(($U37="VAC1"),IF(ISERROR(SEARCH("*9h-18*",$V37)),IF($V37="9h-13h","","CS "&amp;$V37),IF(ISERROR(SEARCH("*Ort*",$V37)),"CS 14h-18h","CS Ortho 14h-18h")),IF(($W37="VAC1"),IF(ISERROR(SEARCH("*9h-18*",$X37)),IF($X37="9h-13h","","CS "&amp;$X37),IF(ISERROR(SEARCH("*Ort*",$X37)),"CS 14h-18h","CS Ortho 14h-18h")),""))&amp;IF($M38="HM",$E38,IF($M38="PH",$F38,IF($M38="RL",$G38,IF($M38="RO",$H38,IF($M38="TK",$I38,IF($M38="AS",$J38,""))))))</f>
        <v/>
      </c>
      <c r="O38" s="89"/>
      <c r="P38" s="90"/>
      <c r="Q38" s="91" t="str">
        <f t="shared" ref="Q38" si="123">IF(($U37="VAC2"),IF(ISERROR(SEARCH("*9h-18*",$V37)),IF($V37="9h-13h","","CS "&amp;$V37),IF(ISERROR(SEARCH("*Ort*",$V37)),"CS 14h-18h","CS Ortho 14h-18h")),IF(($W37="VAC2"),IF(ISERROR(SEARCH("*9h-18*",$X37)),IF($X37="9h-13h","","CS "&amp;$X37),IF(ISERROR(SEARCH("*Ort*",$X37)),"CS 14h-18h","CS Ortho 14h-18h")),""))&amp;IF($M38="HM",$E38,IF($M38="PH",$F38,IF($M38="RL",$G38,IF($M38="RO",$H38,IF($M38="TK",$I38,IF($M38="AS",$J38,""))))))</f>
        <v/>
      </c>
      <c r="R38" s="92"/>
      <c r="S38" s="245"/>
      <c r="T38" s="247"/>
      <c r="U38" s="241"/>
      <c r="V38" s="249"/>
      <c r="W38" s="241"/>
      <c r="X38" s="243"/>
      <c r="Y38" s="239"/>
      <c r="Z38" s="256"/>
      <c r="AA38" s="251"/>
      <c r="AB38" s="134"/>
      <c r="AC38" s="138"/>
      <c r="AD38" s="134"/>
      <c r="AE38" s="249"/>
      <c r="AF38" s="104"/>
      <c r="AG38" s="112" t="str">
        <f>IF($AA37="MAROUANI",IF(OR($A37="S",$A37="D"),"WE CCB","Sem CCB"),"")</f>
        <v/>
      </c>
      <c r="AH38" s="109" t="str">
        <f>IF($AA37="HALIMI",IF(OR($A37="S",$A37="D"),"WE CCB","Sem CCB"),"")</f>
        <v/>
      </c>
      <c r="AI38" s="109" t="str">
        <f>IF($AA37="LEPRIYA",IF(OR($A37="S",$A37="D"),"WE CCB","Sem CCB"),"")</f>
        <v/>
      </c>
      <c r="AJ38" s="109" t="str">
        <f>IF($AA37="OURCHANE",IF(OR($A37="S",$A37="D"),"WE CCB","Sem CCB"),"")</f>
        <v/>
      </c>
      <c r="AK38" s="109" t="str">
        <f>IF($AA37="KANA",IF(OR($A37="S",$A37="D"),"WE CCB","Sem CCB"),"")</f>
        <v/>
      </c>
      <c r="AL38" s="109" t="str">
        <f>IF($AA37="BERNARD",IF(OR($A37="S",$A37="D"),"WE CCB","Sem CCB"),"")</f>
        <v/>
      </c>
    </row>
    <row r="39" spans="1:38" x14ac:dyDescent="0.2">
      <c r="A39" s="265" t="str">
        <f>IF((B39=""),"",CHOOSE(WEEKDAY(B39,2),"L","M","M","J","V","S","D"))</f>
        <v>D</v>
      </c>
      <c r="B39" s="267">
        <f>IF(($B37=""),"",IF((MONTH(B37)=MONTH(($B37+1))),($B37+1),""))</f>
        <v>42785</v>
      </c>
      <c r="C39" s="81" t="str">
        <f>IF(D39="","","Dom :")</f>
        <v/>
      </c>
      <c r="D39" s="82"/>
      <c r="E39" s="101" t="str">
        <f t="shared" ref="E39:J39" si="124">IF(($U39=E$2),IF(($V39="9H-12H"),"CS 9H-12H",""),"")&amp;IF(($W39=E$2),IF(($X39="9H-12H"),"CS 9H-12H",""),"")&amp;IF(LEFT($AA39,1)=RIGHT(E$2),IF($A39="D","","CCB"),"")</f>
        <v/>
      </c>
      <c r="F39" s="101" t="str">
        <f t="shared" si="124"/>
        <v/>
      </c>
      <c r="G39" s="101" t="str">
        <f t="shared" si="124"/>
        <v/>
      </c>
      <c r="H39" s="101" t="str">
        <f t="shared" si="124"/>
        <v/>
      </c>
      <c r="I39" s="101" t="str">
        <f t="shared" si="124"/>
        <v/>
      </c>
      <c r="J39" s="101" t="str">
        <f t="shared" si="124"/>
        <v/>
      </c>
      <c r="K39" s="93"/>
      <c r="L39" s="85"/>
      <c r="M39" s="86"/>
      <c r="N39" s="87" t="str">
        <f t="shared" ref="N39" si="125">IF(($U39="VAC1"),IF(ISERROR(SEARCH("*9h*",$V39)),"","CS 9h-13h"),IF(($W39="VAC1"),IF(ISERROR(SEARCH("*9h*",$X39)),"","CS 9h-13h"),""))&amp;IF($M39="HM",$E39,IF($M39="PH",$F39,IF($M39="RL",$G39,IF($M39="RO",$H39,IF($M39="TK",$I39,IF($M39="AS",$J39,""))))))</f>
        <v/>
      </c>
      <c r="O39" s="85"/>
      <c r="P39" s="86"/>
      <c r="Q39" s="87" t="str">
        <f t="shared" ref="Q39" si="126">IF(($U39="VAC2"),IF(ISERROR(SEARCH("*9h*",$V39)),"","CS 9h-13h"),IF(($W39="VAC2"),IF(ISERROR(SEARCH("*9h*",$X39)),"","CS 9h-13h"),""))&amp;IF($M39="HM",$E39,IF($M39="PH",$F39,IF($M39="RL",$G39,IF($M39="RO",$H39,IF($M39="TK",$I39,IF($M39="AS",$J39,""))))))</f>
        <v/>
      </c>
      <c r="R39" s="88"/>
      <c r="S39" s="244" t="str">
        <f>A39</f>
        <v>D</v>
      </c>
      <c r="T39" s="246">
        <f>B39</f>
        <v>42785</v>
      </c>
      <c r="U39" s="240"/>
      <c r="V39" s="248"/>
      <c r="W39" s="240"/>
      <c r="X39" s="242"/>
      <c r="Y39" s="238" t="str">
        <f>A39</f>
        <v>D</v>
      </c>
      <c r="Z39" s="255">
        <f>B39</f>
        <v>42785</v>
      </c>
      <c r="AA39" s="250"/>
      <c r="AB39" s="133"/>
      <c r="AC39" s="137"/>
      <c r="AD39" s="133"/>
      <c r="AE39" s="248"/>
      <c r="AF39" s="103"/>
      <c r="AG39" s="111" t="str">
        <f>IF($D39="MAROUANI",IF($A39="S","Sam",IF(OR($A39="L",$A39="M",$A39="J",$A39="V"),"Sem","")),"")</f>
        <v/>
      </c>
      <c r="AH39" s="108" t="str">
        <f>IF($D39="HALIMI",IF($A39="S","Sam",IF(OR($A39="L",$A39="M",$A39="J",$A39="V"),"Sem","")),"")</f>
        <v/>
      </c>
      <c r="AI39" s="108" t="str">
        <f>IF($D39="LEPRIYA",IF($A39="S","Sam",IF(OR($A39="L",$A39="M",$A39="J",$A39="V"),"Sem","")),"")</f>
        <v/>
      </c>
      <c r="AJ39" s="108" t="str">
        <f>IF($D39="OURCHANE",IF($A39="S","Sam",IF(OR($A39="L",$A39="M",$A39="J",$A39="V"),"Sem","")),"")</f>
        <v/>
      </c>
      <c r="AK39" s="108" t="str">
        <f>IF($D39="KANA",IF($A39="S","Sam",IF(OR($A39="L",$A39="M",$A39="J",$A39="V"),"Sem","")),"")</f>
        <v/>
      </c>
      <c r="AL39" s="108" t="str">
        <f>IF($D39="BERNARD",IF($A39="S","Sam",IF(OR($A39="L",$A39="M",$A39="J",$A39="V"),"Sem","")),"")</f>
        <v/>
      </c>
    </row>
    <row r="40" spans="1:38" ht="13.5" thickBot="1" x14ac:dyDescent="0.25">
      <c r="A40" s="266"/>
      <c r="B40" s="268"/>
      <c r="C40" s="83" t="str">
        <f>IF($D40="","","CCB :")</f>
        <v/>
      </c>
      <c r="D40" s="84" t="str">
        <f t="shared" ref="D40" si="127">IF($AA39="","",$AA39)</f>
        <v/>
      </c>
      <c r="E40" s="102" t="str">
        <f t="shared" ref="E40:J40" si="128">IF(($U39=E$2),IF(($V39="9H-12H"),"",("CS "&amp;$V39)),"")&amp;IF(($W39=E$2),IF(($X39="9H-12H"),"",("CS "&amp;$X39)),"")&amp;IF(LEFT($AA39,1)=RIGHT(E$2),IF(OR($A39="S",$A39="D"),"","CCB"),"")</f>
        <v/>
      </c>
      <c r="F40" s="102" t="str">
        <f t="shared" si="128"/>
        <v/>
      </c>
      <c r="G40" s="102" t="str">
        <f t="shared" si="128"/>
        <v/>
      </c>
      <c r="H40" s="102" t="str">
        <f t="shared" si="128"/>
        <v/>
      </c>
      <c r="I40" s="102" t="str">
        <f t="shared" si="128"/>
        <v/>
      </c>
      <c r="J40" s="102" t="str">
        <f t="shared" si="128"/>
        <v/>
      </c>
      <c r="K40" s="94"/>
      <c r="L40" s="89"/>
      <c r="M40" s="90"/>
      <c r="N40" s="91" t="str">
        <f t="shared" ref="N40" si="129">IF(($U39="VAC1"),IF(ISERROR(SEARCH("*9h-18*",$V39)),IF($V39="9h-13h","","CS "&amp;$V39),IF(ISERROR(SEARCH("*Ort*",$V39)),"CS 14h-18h","CS Ortho 14h-18h")),IF(($W39="VAC1"),IF(ISERROR(SEARCH("*9h-18*",$X39)),IF($X39="9h-13h","","CS "&amp;$X39),IF(ISERROR(SEARCH("*Ort*",$X39)),"CS 14h-18h","CS Ortho 14h-18h")),""))&amp;IF($M40="HM",$E40,IF($M40="PH",$F40,IF($M40="RL",$G40,IF($M40="RO",$H40,IF($M40="TK",$I40,IF($M40="AS",$J40,""))))))</f>
        <v/>
      </c>
      <c r="O40" s="89"/>
      <c r="P40" s="90"/>
      <c r="Q40" s="91" t="str">
        <f t="shared" ref="Q40" si="130">IF(($U39="VAC2"),IF(ISERROR(SEARCH("*9h-18*",$V39)),IF($V39="9h-13h","","CS "&amp;$V39),IF(ISERROR(SEARCH("*Ort*",$V39)),"CS 14h-18h","CS Ortho 14h-18h")),IF(($W39="VAC2"),IF(ISERROR(SEARCH("*9h-18*",$X39)),IF($X39="9h-13h","","CS "&amp;$X39),IF(ISERROR(SEARCH("*Ort*",$X39)),"CS 14h-18h","CS Ortho 14h-18h")),""))&amp;IF($M40="HM",$E40,IF($M40="PH",$F40,IF($M40="RL",$G40,IF($M40="RO",$H40,IF($M40="TK",$I40,IF($M40="AS",$J40,""))))))</f>
        <v/>
      </c>
      <c r="R40" s="92"/>
      <c r="S40" s="245"/>
      <c r="T40" s="247"/>
      <c r="U40" s="241"/>
      <c r="V40" s="249"/>
      <c r="W40" s="241"/>
      <c r="X40" s="243"/>
      <c r="Y40" s="239"/>
      <c r="Z40" s="256"/>
      <c r="AA40" s="251"/>
      <c r="AB40" s="134"/>
      <c r="AC40" s="138"/>
      <c r="AD40" s="134"/>
      <c r="AE40" s="249"/>
      <c r="AF40" s="104"/>
      <c r="AG40" s="112" t="str">
        <f>IF($AA39="MAROUANI",IF(OR($A39="S",$A39="D"),"WE CCB","Sem CCB"),"")</f>
        <v/>
      </c>
      <c r="AH40" s="109" t="str">
        <f>IF($AA39="HALIMI",IF(OR($A39="S",$A39="D"),"WE CCB","Sem CCB"),"")</f>
        <v/>
      </c>
      <c r="AI40" s="109" t="str">
        <f>IF($AA39="LEPRIYA",IF(OR($A39="S",$A39="D"),"WE CCB","Sem CCB"),"")</f>
        <v/>
      </c>
      <c r="AJ40" s="109" t="str">
        <f>IF($AA39="OURCHANE",IF(OR($A39="S",$A39="D"),"WE CCB","Sem CCB"),"")</f>
        <v/>
      </c>
      <c r="AK40" s="109" t="str">
        <f>IF($AA39="KANA",IF(OR($A39="S",$A39="D"),"WE CCB","Sem CCB"),"")</f>
        <v/>
      </c>
      <c r="AL40" s="109" t="str">
        <f>IF($AA39="BERNARD",IF(OR($A39="S",$A39="D"),"WE CCB","Sem CCB"),"")</f>
        <v/>
      </c>
    </row>
    <row r="41" spans="1:38" x14ac:dyDescent="0.2">
      <c r="A41" s="265" t="str">
        <f>IF((B41=""),"",CHOOSE(WEEKDAY(B41,2),"L","M","M","J","V","S","D"))</f>
        <v>L</v>
      </c>
      <c r="B41" s="267">
        <f>IF(($B39=""),"",IF((MONTH(B39)=MONTH(($B39+1))),($B39+1),""))</f>
        <v>42786</v>
      </c>
      <c r="C41" s="81" t="str">
        <f>IF(D41="","","Dom :")</f>
        <v/>
      </c>
      <c r="D41" s="82"/>
      <c r="E41" s="101" t="str">
        <f t="shared" ref="E41:J41" si="131">IF(($U41=E$2),IF(($V41="9H-12H"),"CS 9H-12H",""),"")&amp;IF(($W41=E$2),IF(($X41="9H-12H"),"CS 9H-12H",""),"")&amp;IF(LEFT($AA41,1)=RIGHT(E$2),IF($A41="D","","CCB"),"")</f>
        <v/>
      </c>
      <c r="F41" s="101" t="str">
        <f t="shared" si="131"/>
        <v/>
      </c>
      <c r="G41" s="101" t="str">
        <f t="shared" si="131"/>
        <v/>
      </c>
      <c r="H41" s="101" t="str">
        <f t="shared" si="131"/>
        <v/>
      </c>
      <c r="I41" s="101" t="str">
        <f t="shared" si="131"/>
        <v/>
      </c>
      <c r="J41" s="101" t="str">
        <f t="shared" si="131"/>
        <v/>
      </c>
      <c r="K41" s="93"/>
      <c r="L41" s="85"/>
      <c r="M41" s="86"/>
      <c r="N41" s="87" t="str">
        <f t="shared" ref="N41" si="132">IF(($U41="VAC1"),IF(ISERROR(SEARCH("*9h*",$V41)),"","CS 9h-13h"),IF(($W41="VAC1"),IF(ISERROR(SEARCH("*9h*",$X41)),"","CS 9h-13h"),""))&amp;IF($M41="HM",$E41,IF($M41="PH",$F41,IF($M41="RL",$G41,IF($M41="RO",$H41,IF($M41="TK",$I41,IF($M41="AS",$J41,""))))))</f>
        <v/>
      </c>
      <c r="O41" s="85"/>
      <c r="P41" s="86"/>
      <c r="Q41" s="87" t="str">
        <f t="shared" ref="Q41" si="133">IF(($U41="VAC2"),IF(ISERROR(SEARCH("*9h*",$V41)),"","CS 9h-13h"),IF(($W41="VAC2"),IF(ISERROR(SEARCH("*9h*",$X41)),"","CS 9h-13h"),""))&amp;IF($M41="HM",$E41,IF($M41="PH",$F41,IF($M41="RL",$G41,IF($M41="RO",$H41,IF($M41="TK",$I41,IF($M41="AS",$J41,""))))))</f>
        <v/>
      </c>
      <c r="R41" s="88"/>
      <c r="S41" s="244" t="str">
        <f>A41</f>
        <v>L</v>
      </c>
      <c r="T41" s="246">
        <f>B41</f>
        <v>42786</v>
      </c>
      <c r="U41" s="240"/>
      <c r="V41" s="248"/>
      <c r="W41" s="240"/>
      <c r="X41" s="242"/>
      <c r="Y41" s="238" t="str">
        <f>A41</f>
        <v>L</v>
      </c>
      <c r="Z41" s="255">
        <f>B41</f>
        <v>42786</v>
      </c>
      <c r="AA41" s="250"/>
      <c r="AB41" s="133"/>
      <c r="AC41" s="133"/>
      <c r="AD41" s="133"/>
      <c r="AE41" s="248"/>
      <c r="AF41" s="103"/>
      <c r="AG41" s="111" t="str">
        <f>IF($D41="MAROUANI",IF($A41="S","Sam",IF(OR($A41="L",$A41="M",$A41="J",$A41="V"),"Sem","")),"")</f>
        <v/>
      </c>
      <c r="AH41" s="108" t="str">
        <f>IF($D41="HALIMI",IF($A41="S","Sam",IF(OR($A41="L",$A41="M",$A41="J",$A41="V"),"Sem","")),"")</f>
        <v/>
      </c>
      <c r="AI41" s="108" t="str">
        <f>IF($D41="LEPRIYA",IF($A41="S","Sam",IF(OR($A41="L",$A41="M",$A41="J",$A41="V"),"Sem","")),"")</f>
        <v/>
      </c>
      <c r="AJ41" s="108" t="str">
        <f>IF($D41="OURCHANE",IF($A41="S","Sam",IF(OR($A41="L",$A41="M",$A41="J",$A41="V"),"Sem","")),"")</f>
        <v/>
      </c>
      <c r="AK41" s="108" t="str">
        <f>IF($D41="KANA",IF($A41="S","Sam",IF(OR($A41="L",$A41="M",$A41="J",$A41="V"),"Sem","")),"")</f>
        <v/>
      </c>
      <c r="AL41" s="108" t="str">
        <f>IF($D41="BERNARD",IF($A41="S","Sam",IF(OR($A41="L",$A41="M",$A41="J",$A41="V"),"Sem","")),"")</f>
        <v/>
      </c>
    </row>
    <row r="42" spans="1:38" ht="13.5" thickBot="1" x14ac:dyDescent="0.25">
      <c r="A42" s="266"/>
      <c r="B42" s="268"/>
      <c r="C42" s="83" t="str">
        <f>IF($D42="","","CCB :")</f>
        <v/>
      </c>
      <c r="D42" s="84" t="str">
        <f t="shared" ref="D42" si="134">IF($AA41="","",$AA41)</f>
        <v/>
      </c>
      <c r="E42" s="102" t="str">
        <f t="shared" ref="E42:J42" si="135">IF(($U41=E$2),IF(($V41="9H-12H"),"",("CS "&amp;$V41)),"")&amp;IF(($W41=E$2),IF(($X41="9H-12H"),"",("CS "&amp;$X41)),"")&amp;IF(LEFT($AA41,1)=RIGHT(E$2),IF(OR($A41="S",$A41="D"),"","CCB"),"")</f>
        <v/>
      </c>
      <c r="F42" s="102" t="str">
        <f t="shared" si="135"/>
        <v/>
      </c>
      <c r="G42" s="102" t="str">
        <f t="shared" si="135"/>
        <v/>
      </c>
      <c r="H42" s="102" t="str">
        <f t="shared" si="135"/>
        <v/>
      </c>
      <c r="I42" s="102" t="str">
        <f t="shared" si="135"/>
        <v/>
      </c>
      <c r="J42" s="102" t="str">
        <f t="shared" si="135"/>
        <v/>
      </c>
      <c r="K42" s="94"/>
      <c r="L42" s="89"/>
      <c r="M42" s="90"/>
      <c r="N42" s="91" t="str">
        <f t="shared" ref="N42" si="136">IF(($U41="VAC1"),IF(ISERROR(SEARCH("*9h-18*",$V41)),IF($V41="9h-13h","","CS "&amp;$V41),IF(ISERROR(SEARCH("*Ort*",$V41)),"CS 14h-18h","CS Ortho 14h-18h")),IF(($W41="VAC1"),IF(ISERROR(SEARCH("*9h-18*",$X41)),IF($X41="9h-13h","","CS "&amp;$X41),IF(ISERROR(SEARCH("*Ort*",$X41)),"CS 14h-18h","CS Ortho 14h-18h")),""))&amp;IF($M42="HM",$E42,IF($M42="PH",$F42,IF($M42="RL",$G42,IF($M42="RO",$H42,IF($M42="TK",$I42,IF($M42="AS",$J42,""))))))</f>
        <v/>
      </c>
      <c r="O42" s="89"/>
      <c r="P42" s="90"/>
      <c r="Q42" s="91" t="str">
        <f t="shared" ref="Q42" si="137">IF(($U41="VAC2"),IF(ISERROR(SEARCH("*9h-18*",$V41)),IF($V41="9h-13h","","CS "&amp;$V41),IF(ISERROR(SEARCH("*Ort*",$V41)),"CS 14h-18h","CS Ortho 14h-18h")),IF(($W41="VAC2"),IF(ISERROR(SEARCH("*9h-18*",$X41)),IF($X41="9h-13h","","CS "&amp;$X41),IF(ISERROR(SEARCH("*Ort*",$X41)),"CS 14h-18h","CS Ortho 14h-18h")),""))&amp;IF($M42="HM",$E42,IF($M42="PH",$F42,IF($M42="RL",$G42,IF($M42="RO",$H42,IF($M42="TK",$I42,IF($M42="AS",$J42,""))))))</f>
        <v/>
      </c>
      <c r="R42" s="92"/>
      <c r="S42" s="245"/>
      <c r="T42" s="247"/>
      <c r="U42" s="241"/>
      <c r="V42" s="249"/>
      <c r="W42" s="241"/>
      <c r="X42" s="243"/>
      <c r="Y42" s="239"/>
      <c r="Z42" s="256"/>
      <c r="AA42" s="251"/>
      <c r="AB42" s="134"/>
      <c r="AC42" s="134"/>
      <c r="AD42" s="134"/>
      <c r="AE42" s="249"/>
      <c r="AF42" s="104"/>
      <c r="AG42" s="112" t="str">
        <f>IF($AA41="MAROUANI",IF(OR($A41="S",$A41="D"),"WE CCB","Sem CCB"),"")</f>
        <v/>
      </c>
      <c r="AH42" s="109" t="str">
        <f>IF($AA41="HALIMI",IF(OR($A41="S",$A41="D"),"WE CCB","Sem CCB"),"")</f>
        <v/>
      </c>
      <c r="AI42" s="109" t="str">
        <f>IF($AA41="LEPRIYA",IF(OR($A41="S",$A41="D"),"WE CCB","Sem CCB"),"")</f>
        <v/>
      </c>
      <c r="AJ42" s="109" t="str">
        <f>IF($AA41="OURCHANE",IF(OR($A41="S",$A41="D"),"WE CCB","Sem CCB"),"")</f>
        <v/>
      </c>
      <c r="AK42" s="109" t="str">
        <f>IF($AA41="KANA",IF(OR($A41="S",$A41="D"),"WE CCB","Sem CCB"),"")</f>
        <v/>
      </c>
      <c r="AL42" s="109" t="str">
        <f>IF($AA41="BERNARD",IF(OR($A41="S",$A41="D"),"WE CCB","Sem CCB"),"")</f>
        <v/>
      </c>
    </row>
    <row r="43" spans="1:38" x14ac:dyDescent="0.2">
      <c r="A43" s="265" t="str">
        <f>IF((B43=""),"",CHOOSE(WEEKDAY(B43,2),"L","M","M","J","V","S","D"))</f>
        <v>M</v>
      </c>
      <c r="B43" s="267">
        <f>IF(($B41=""),"",IF((MONTH(B41)=MONTH(($B41+1))),($B41+1),""))</f>
        <v>42787</v>
      </c>
      <c r="C43" s="81" t="str">
        <f>IF(D43="","","Dom :")</f>
        <v/>
      </c>
      <c r="D43" s="82"/>
      <c r="E43" s="101" t="str">
        <f t="shared" ref="E43:J43" si="138">IF(($U43=E$2),IF(($V43="9H-12H"),"CS 9H-12H",""),"")&amp;IF(($W43=E$2),IF(($X43="9H-12H"),"CS 9H-12H",""),"")&amp;IF(LEFT($AA43,1)=RIGHT(E$2),IF($A43="D","","CCB"),"")</f>
        <v/>
      </c>
      <c r="F43" s="101" t="str">
        <f t="shared" si="138"/>
        <v/>
      </c>
      <c r="G43" s="101" t="str">
        <f t="shared" si="138"/>
        <v/>
      </c>
      <c r="H43" s="101" t="str">
        <f t="shared" si="138"/>
        <v/>
      </c>
      <c r="I43" s="101" t="str">
        <f t="shared" si="138"/>
        <v/>
      </c>
      <c r="J43" s="101" t="str">
        <f t="shared" si="138"/>
        <v/>
      </c>
      <c r="K43" s="93"/>
      <c r="L43" s="85"/>
      <c r="M43" s="86"/>
      <c r="N43" s="87" t="str">
        <f t="shared" ref="N43" si="139">IF(($U43="VAC1"),IF(ISERROR(SEARCH("*9h*",$V43)),"","CS 9h-13h"),IF(($W43="VAC1"),IF(ISERROR(SEARCH("*9h*",$X43)),"","CS 9h-13h"),""))&amp;IF($M43="HM",$E43,IF($M43="PH",$F43,IF($M43="RL",$G43,IF($M43="RO",$H43,IF($M43="TK",$I43,IF($M43="AS",$J43,""))))))</f>
        <v/>
      </c>
      <c r="O43" s="85"/>
      <c r="P43" s="86"/>
      <c r="Q43" s="87" t="str">
        <f t="shared" ref="Q43" si="140">IF(($U43="VAC2"),IF(ISERROR(SEARCH("*9h*",$V43)),"","CS 9h-13h"),IF(($W43="VAC2"),IF(ISERROR(SEARCH("*9h*",$X43)),"","CS 9h-13h"),""))&amp;IF($M43="HM",$E43,IF($M43="PH",$F43,IF($M43="RL",$G43,IF($M43="RO",$H43,IF($M43="TK",$I43,IF($M43="AS",$J43,""))))))</f>
        <v/>
      </c>
      <c r="R43" s="88"/>
      <c r="S43" s="244" t="str">
        <f>A43</f>
        <v>M</v>
      </c>
      <c r="T43" s="246">
        <f>B43</f>
        <v>42787</v>
      </c>
      <c r="U43" s="240"/>
      <c r="V43" s="248"/>
      <c r="W43" s="240"/>
      <c r="X43" s="242"/>
      <c r="Y43" s="238" t="str">
        <f>A43</f>
        <v>M</v>
      </c>
      <c r="Z43" s="255">
        <f>B43</f>
        <v>42787</v>
      </c>
      <c r="AA43" s="250"/>
      <c r="AB43" s="133"/>
      <c r="AC43" s="133"/>
      <c r="AD43" s="133"/>
      <c r="AE43" s="248"/>
      <c r="AF43" s="103"/>
      <c r="AG43" s="111" t="str">
        <f>IF($D43="MAROUANI",IF($A43="S","Sam",IF(OR($A43="L",$A43="M",$A43="J",$A43="V"),"Sem","")),"")</f>
        <v/>
      </c>
      <c r="AH43" s="108" t="str">
        <f>IF($D43="HALIMI",IF($A43="S","Sam",IF(OR($A43="L",$A43="M",$A43="J",$A43="V"),"Sem","")),"")</f>
        <v/>
      </c>
      <c r="AI43" s="108" t="str">
        <f>IF($D43="LEPRIYA",IF($A43="S","Sam",IF(OR($A43="L",$A43="M",$A43="J",$A43="V"),"Sem","")),"")</f>
        <v/>
      </c>
      <c r="AJ43" s="108" t="str">
        <f>IF($D43="OURCHANE",IF($A43="S","Sam",IF(OR($A43="L",$A43="M",$A43="J",$A43="V"),"Sem","")),"")</f>
        <v/>
      </c>
      <c r="AK43" s="108" t="str">
        <f>IF($D43="KANA",IF($A43="S","Sam",IF(OR($A43="L",$A43="M",$A43="J",$A43="V"),"Sem","")),"")</f>
        <v/>
      </c>
      <c r="AL43" s="108" t="str">
        <f>IF($D43="BERNARD",IF($A43="S","Sam",IF(OR($A43="L",$A43="M",$A43="J",$A43="V"),"Sem","")),"")</f>
        <v/>
      </c>
    </row>
    <row r="44" spans="1:38" ht="13.5" thickBot="1" x14ac:dyDescent="0.25">
      <c r="A44" s="266"/>
      <c r="B44" s="268"/>
      <c r="C44" s="83" t="str">
        <f>IF($D44="","","CCB :")</f>
        <v/>
      </c>
      <c r="D44" s="84" t="str">
        <f t="shared" ref="D44" si="141">IF($AA43="","",$AA43)</f>
        <v/>
      </c>
      <c r="E44" s="102" t="str">
        <f t="shared" ref="E44:J44" si="142">IF(($U43=E$2),IF(($V43="9H-12H"),"",("CS "&amp;$V43)),"")&amp;IF(($W43=E$2),IF(($X43="9H-12H"),"",("CS "&amp;$X43)),"")&amp;IF(LEFT($AA43,1)=RIGHT(E$2),IF(OR($A43="S",$A43="D"),"","CCB"),"")</f>
        <v/>
      </c>
      <c r="F44" s="102" t="str">
        <f t="shared" si="142"/>
        <v/>
      </c>
      <c r="G44" s="102" t="str">
        <f t="shared" si="142"/>
        <v/>
      </c>
      <c r="H44" s="102" t="str">
        <f t="shared" si="142"/>
        <v/>
      </c>
      <c r="I44" s="102" t="str">
        <f t="shared" si="142"/>
        <v/>
      </c>
      <c r="J44" s="102" t="str">
        <f t="shared" si="142"/>
        <v/>
      </c>
      <c r="K44" s="94"/>
      <c r="L44" s="89"/>
      <c r="M44" s="90"/>
      <c r="N44" s="91" t="str">
        <f t="shared" ref="N44" si="143">IF(($U43="VAC1"),IF(ISERROR(SEARCH("*9h-18*",$V43)),IF($V43="9h-13h","","CS "&amp;$V43),IF(ISERROR(SEARCH("*Ort*",$V43)),"CS 14h-18h","CS Ortho 14h-18h")),IF(($W43="VAC1"),IF(ISERROR(SEARCH("*9h-18*",$X43)),IF($X43="9h-13h","","CS "&amp;$X43),IF(ISERROR(SEARCH("*Ort*",$X43)),"CS 14h-18h","CS Ortho 14h-18h")),""))&amp;IF($M44="HM",$E44,IF($M44="PH",$F44,IF($M44="RL",$G44,IF($M44="RO",$H44,IF($M44="TK",$I44,IF($M44="AS",$J44,""))))))</f>
        <v/>
      </c>
      <c r="O44" s="89"/>
      <c r="P44" s="90"/>
      <c r="Q44" s="91" t="str">
        <f t="shared" ref="Q44" si="144">IF(($U43="VAC2"),IF(ISERROR(SEARCH("*9h-18*",$V43)),IF($V43="9h-13h","","CS "&amp;$V43),IF(ISERROR(SEARCH("*Ort*",$V43)),"CS 14h-18h","CS Ortho 14h-18h")),IF(($W43="VAC2"),IF(ISERROR(SEARCH("*9h-18*",$X43)),IF($X43="9h-13h","","CS "&amp;$X43),IF(ISERROR(SEARCH("*Ort*",$X43)),"CS 14h-18h","CS Ortho 14h-18h")),""))&amp;IF($M44="HM",$E44,IF($M44="PH",$F44,IF($M44="RL",$G44,IF($M44="RO",$H44,IF($M44="TK",$I44,IF($M44="AS",$J44,""))))))</f>
        <v/>
      </c>
      <c r="R44" s="92"/>
      <c r="S44" s="245"/>
      <c r="T44" s="247"/>
      <c r="U44" s="241"/>
      <c r="V44" s="249"/>
      <c r="W44" s="241"/>
      <c r="X44" s="243"/>
      <c r="Y44" s="239"/>
      <c r="Z44" s="256"/>
      <c r="AA44" s="251"/>
      <c r="AB44" s="134"/>
      <c r="AC44" s="134"/>
      <c r="AD44" s="134"/>
      <c r="AE44" s="249"/>
      <c r="AF44" s="104"/>
      <c r="AG44" s="112" t="str">
        <f>IF($AA43="MAROUANI",IF(OR($A43="S",$A43="D"),"WE CCB","Sem CCB"),"")</f>
        <v/>
      </c>
      <c r="AH44" s="109" t="str">
        <f>IF($AA43="HALIMI",IF(OR($A43="S",$A43="D"),"WE CCB","Sem CCB"),"")</f>
        <v/>
      </c>
      <c r="AI44" s="109" t="str">
        <f>IF($AA43="LEPRIYA",IF(OR($A43="S",$A43="D"),"WE CCB","Sem CCB"),"")</f>
        <v/>
      </c>
      <c r="AJ44" s="109" t="str">
        <f>IF($AA43="OURCHANE",IF(OR($A43="S",$A43="D"),"WE CCB","Sem CCB"),"")</f>
        <v/>
      </c>
      <c r="AK44" s="109" t="str">
        <f>IF($AA43="KANA",IF(OR($A43="S",$A43="D"),"WE CCB","Sem CCB"),"")</f>
        <v/>
      </c>
      <c r="AL44" s="109" t="str">
        <f>IF($AA43="BERNARD",IF(OR($A43="S",$A43="D"),"WE CCB","Sem CCB"),"")</f>
        <v/>
      </c>
    </row>
    <row r="45" spans="1:38" x14ac:dyDescent="0.2">
      <c r="A45" s="265" t="str">
        <f>IF((B45=""),"",CHOOSE(WEEKDAY(B45,2),"L","M","M","J","V","S","D"))</f>
        <v>M</v>
      </c>
      <c r="B45" s="267">
        <f>IF(($B43=""),"",IF((MONTH(B43)=MONTH(($B43+1))),($B43+1),""))</f>
        <v>42788</v>
      </c>
      <c r="C45" s="81" t="str">
        <f>IF(D45="","","Dom :")</f>
        <v/>
      </c>
      <c r="D45" s="82"/>
      <c r="E45" s="101" t="str">
        <f t="shared" ref="E45:J45" si="145">IF(($U45=E$2),IF(($V45="9H-12H"),"CS 9H-12H",""),"")&amp;IF(($W45=E$2),IF(($X45="9H-12H"),"CS 9H-12H",""),"")&amp;IF(LEFT($AA45,1)=RIGHT(E$2),IF($A45="D","","CCB"),"")</f>
        <v/>
      </c>
      <c r="F45" s="101" t="str">
        <f t="shared" si="145"/>
        <v/>
      </c>
      <c r="G45" s="101" t="str">
        <f t="shared" si="145"/>
        <v/>
      </c>
      <c r="H45" s="101" t="str">
        <f t="shared" si="145"/>
        <v/>
      </c>
      <c r="I45" s="101" t="str">
        <f t="shared" si="145"/>
        <v/>
      </c>
      <c r="J45" s="101" t="str">
        <f t="shared" si="145"/>
        <v/>
      </c>
      <c r="K45" s="93"/>
      <c r="L45" s="85"/>
      <c r="M45" s="86"/>
      <c r="N45" s="87" t="str">
        <f t="shared" ref="N45" si="146">IF(($U45="VAC1"),IF(ISERROR(SEARCH("*9h*",$V45)),"","CS 9h-13h"),IF(($W45="VAC1"),IF(ISERROR(SEARCH("*9h*",$X45)),"","CS 9h-13h"),""))&amp;IF($M45="HM",$E45,IF($M45="PH",$F45,IF($M45="RL",$G45,IF($M45="RO",$H45,IF($M45="TK",$I45,IF($M45="AS",$J45,""))))))</f>
        <v/>
      </c>
      <c r="O45" s="85"/>
      <c r="P45" s="86"/>
      <c r="Q45" s="87" t="str">
        <f t="shared" ref="Q45" si="147">IF(($U45="VAC2"),IF(ISERROR(SEARCH("*9h*",$V45)),"","CS 9h-13h"),IF(($W45="VAC2"),IF(ISERROR(SEARCH("*9h*",$X45)),"","CS 9h-13h"),""))&amp;IF($M45="HM",$E45,IF($M45="PH",$F45,IF($M45="RL",$G45,IF($M45="RO",$H45,IF($M45="TK",$I45,IF($M45="AS",$J45,""))))))</f>
        <v/>
      </c>
      <c r="R45" s="88"/>
      <c r="S45" s="244" t="str">
        <f>A45</f>
        <v>M</v>
      </c>
      <c r="T45" s="246">
        <f>B45</f>
        <v>42788</v>
      </c>
      <c r="U45" s="240"/>
      <c r="V45" s="248"/>
      <c r="W45" s="240"/>
      <c r="X45" s="242"/>
      <c r="Y45" s="238" t="str">
        <f>A45</f>
        <v>M</v>
      </c>
      <c r="Z45" s="255">
        <f>B45</f>
        <v>42788</v>
      </c>
      <c r="AA45" s="250"/>
      <c r="AB45" s="133"/>
      <c r="AC45" s="137"/>
      <c r="AD45" s="133"/>
      <c r="AE45" s="248"/>
      <c r="AF45" s="103"/>
      <c r="AG45" s="111" t="str">
        <f>IF($D45="MAROUANI",IF($A45="S","Sam",IF(OR($A45="L",$A45="M",$A45="J",$A45="V"),"Sem","")),"")</f>
        <v/>
      </c>
      <c r="AH45" s="108" t="str">
        <f>IF($D45="HALIMI",IF($A45="S","Sam",IF(OR($A45="L",$A45="M",$A45="J",$A45="V"),"Sem","")),"")</f>
        <v/>
      </c>
      <c r="AI45" s="108" t="str">
        <f>IF($D45="LEPRIYA",IF($A45="S","Sam",IF(OR($A45="L",$A45="M",$A45="J",$A45="V"),"Sem","")),"")</f>
        <v/>
      </c>
      <c r="AJ45" s="108" t="str">
        <f>IF($D45="OURCHANE",IF($A45="S","Sam",IF(OR($A45="L",$A45="M",$A45="J",$A45="V"),"Sem","")),"")</f>
        <v/>
      </c>
      <c r="AK45" s="108" t="str">
        <f>IF($D45="KANA",IF($A45="S","Sam",IF(OR($A45="L",$A45="M",$A45="J",$A45="V"),"Sem","")),"")</f>
        <v/>
      </c>
      <c r="AL45" s="108" t="str">
        <f>IF($D45="BERNARD",IF($A45="S","Sam",IF(OR($A45="L",$A45="M",$A45="J",$A45="V"),"Sem","")),"")</f>
        <v/>
      </c>
    </row>
    <row r="46" spans="1:38" ht="13.5" thickBot="1" x14ac:dyDescent="0.25">
      <c r="A46" s="266"/>
      <c r="B46" s="268"/>
      <c r="C46" s="83" t="str">
        <f>IF($D46="","","CCB :")</f>
        <v/>
      </c>
      <c r="D46" s="84" t="str">
        <f t="shared" ref="D46" si="148">IF($AA45="","",$AA45)</f>
        <v/>
      </c>
      <c r="E46" s="102" t="str">
        <f t="shared" ref="E46:J46" si="149">IF(($U45=E$2),IF(($V45="9H-12H"),"",("CS "&amp;$V45)),"")&amp;IF(($W45=E$2),IF(($X45="9H-12H"),"",("CS "&amp;$X45)),"")&amp;IF(LEFT($AA45,1)=RIGHT(E$2),IF(OR($A45="S",$A45="D"),"","CCB"),"")</f>
        <v/>
      </c>
      <c r="F46" s="102" t="str">
        <f t="shared" si="149"/>
        <v/>
      </c>
      <c r="G46" s="102" t="str">
        <f t="shared" si="149"/>
        <v/>
      </c>
      <c r="H46" s="102" t="str">
        <f t="shared" si="149"/>
        <v/>
      </c>
      <c r="I46" s="102" t="str">
        <f t="shared" si="149"/>
        <v/>
      </c>
      <c r="J46" s="102" t="str">
        <f t="shared" si="149"/>
        <v/>
      </c>
      <c r="K46" s="94"/>
      <c r="L46" s="89"/>
      <c r="M46" s="90"/>
      <c r="N46" s="91" t="str">
        <f t="shared" ref="N46" si="150">IF(($U45="VAC1"),IF(ISERROR(SEARCH("*9h-18*",$V45)),IF($V45="9h-13h","","CS "&amp;$V45),IF(ISERROR(SEARCH("*Ort*",$V45)),"CS 14h-18h","CS Ortho 14h-18h")),IF(($W45="VAC1"),IF(ISERROR(SEARCH("*9h-18*",$X45)),IF($X45="9h-13h","","CS "&amp;$X45),IF(ISERROR(SEARCH("*Ort*",$X45)),"CS 14h-18h","CS Ortho 14h-18h")),""))&amp;IF($M46="HM",$E46,IF($M46="PH",$F46,IF($M46="RL",$G46,IF($M46="RO",$H46,IF($M46="TK",$I46,IF($M46="AS",$J46,""))))))</f>
        <v/>
      </c>
      <c r="O46" s="89"/>
      <c r="P46" s="90"/>
      <c r="Q46" s="91" t="str">
        <f t="shared" ref="Q46" si="151">IF(($U45="VAC2"),IF(ISERROR(SEARCH("*9h-18*",$V45)),IF($V45="9h-13h","","CS "&amp;$V45),IF(ISERROR(SEARCH("*Ort*",$V45)),"CS 14h-18h","CS Ortho 14h-18h")),IF(($W45="VAC2"),IF(ISERROR(SEARCH("*9h-18*",$X45)),IF($X45="9h-13h","","CS "&amp;$X45),IF(ISERROR(SEARCH("*Ort*",$X45)),"CS 14h-18h","CS Ortho 14h-18h")),""))&amp;IF($M46="HM",$E46,IF($M46="PH",$F46,IF($M46="RL",$G46,IF($M46="RO",$H46,IF($M46="TK",$I46,IF($M46="AS",$J46,""))))))</f>
        <v/>
      </c>
      <c r="R46" s="92"/>
      <c r="S46" s="245"/>
      <c r="T46" s="247"/>
      <c r="U46" s="241"/>
      <c r="V46" s="249"/>
      <c r="W46" s="241"/>
      <c r="X46" s="243"/>
      <c r="Y46" s="239"/>
      <c r="Z46" s="256"/>
      <c r="AA46" s="251"/>
      <c r="AB46" s="134"/>
      <c r="AC46" s="138"/>
      <c r="AD46" s="134"/>
      <c r="AE46" s="249"/>
      <c r="AF46" s="104"/>
      <c r="AG46" s="112" t="str">
        <f>IF($AA45="MAROUANI",IF(OR($A45="S",$A45="D"),"WE CCB","Sem CCB"),"")</f>
        <v/>
      </c>
      <c r="AH46" s="109" t="str">
        <f>IF($AA45="HALIMI",IF(OR($A45="S",$A45="D"),"WE CCB","Sem CCB"),"")</f>
        <v/>
      </c>
      <c r="AI46" s="109" t="str">
        <f>IF($AA45="LEPRIYA",IF(OR($A45="S",$A45="D"),"WE CCB","Sem CCB"),"")</f>
        <v/>
      </c>
      <c r="AJ46" s="109" t="str">
        <f>IF($AA45="OURCHANE",IF(OR($A45="S",$A45="D"),"WE CCB","Sem CCB"),"")</f>
        <v/>
      </c>
      <c r="AK46" s="109" t="str">
        <f>IF($AA45="KANA",IF(OR($A45="S",$A45="D"),"WE CCB","Sem CCB"),"")</f>
        <v/>
      </c>
      <c r="AL46" s="109" t="str">
        <f>IF($AA45="BERNARD",IF(OR($A45="S",$A45="D"),"WE CCB","Sem CCB"),"")</f>
        <v/>
      </c>
    </row>
    <row r="47" spans="1:38" x14ac:dyDescent="0.2">
      <c r="A47" s="265" t="str">
        <f>IF((B47=""),"",CHOOSE(WEEKDAY(B47,2),"L","M","M","J","V","S","D"))</f>
        <v>J</v>
      </c>
      <c r="B47" s="267">
        <f>IF(($B45=""),"",IF((MONTH(B45)=MONTH(($B45+1))),($B45+1),""))</f>
        <v>42789</v>
      </c>
      <c r="C47" s="81" t="str">
        <f>IF(D47="","","Dom :")</f>
        <v/>
      </c>
      <c r="D47" s="82"/>
      <c r="E47" s="101" t="str">
        <f t="shared" ref="E47:J47" si="152">IF(($U47=E$2),IF(($V47="9H-12H"),"CS 9H-12H",""),"")&amp;IF(($W47=E$2),IF(($X47="9H-12H"),"CS 9H-12H",""),"")&amp;IF(LEFT($AA47,1)=RIGHT(E$2),IF($A47="D","","CCB"),"")</f>
        <v/>
      </c>
      <c r="F47" s="101" t="str">
        <f t="shared" si="152"/>
        <v/>
      </c>
      <c r="G47" s="101" t="str">
        <f t="shared" si="152"/>
        <v/>
      </c>
      <c r="H47" s="101" t="str">
        <f t="shared" si="152"/>
        <v/>
      </c>
      <c r="I47" s="101" t="str">
        <f t="shared" si="152"/>
        <v/>
      </c>
      <c r="J47" s="101" t="str">
        <f t="shared" si="152"/>
        <v/>
      </c>
      <c r="K47" s="93"/>
      <c r="L47" s="85"/>
      <c r="M47" s="86"/>
      <c r="N47" s="87" t="str">
        <f t="shared" ref="N47" si="153">IF(($U47="VAC1"),IF(ISERROR(SEARCH("*9h*",$V47)),"","CS 9h-13h"),IF(($W47="VAC1"),IF(ISERROR(SEARCH("*9h*",$X47)),"","CS 9h-13h"),""))&amp;IF($M47="HM",$E47,IF($M47="PH",$F47,IF($M47="RL",$G47,IF($M47="RO",$H47,IF($M47="TK",$I47,IF($M47="AS",$J47,""))))))</f>
        <v/>
      </c>
      <c r="O47" s="85"/>
      <c r="P47" s="86"/>
      <c r="Q47" s="87" t="str">
        <f t="shared" ref="Q47" si="154">IF(($U47="VAC2"),IF(ISERROR(SEARCH("*9h*",$V47)),"","CS 9h-13h"),IF(($W47="VAC2"),IF(ISERROR(SEARCH("*9h*",$X47)),"","CS 9h-13h"),""))&amp;IF($M47="HM",$E47,IF($M47="PH",$F47,IF($M47="RL",$G47,IF($M47="RO",$H47,IF($M47="TK",$I47,IF($M47="AS",$J47,""))))))</f>
        <v/>
      </c>
      <c r="R47" s="88"/>
      <c r="S47" s="244" t="str">
        <f>A47</f>
        <v>J</v>
      </c>
      <c r="T47" s="246">
        <f>B47</f>
        <v>42789</v>
      </c>
      <c r="U47" s="240"/>
      <c r="V47" s="248"/>
      <c r="W47" s="240"/>
      <c r="X47" s="242"/>
      <c r="Y47" s="238" t="str">
        <f>A47</f>
        <v>J</v>
      </c>
      <c r="Z47" s="255">
        <f>B47</f>
        <v>42789</v>
      </c>
      <c r="AA47" s="250"/>
      <c r="AB47" s="133"/>
      <c r="AC47" s="139"/>
      <c r="AD47" s="133"/>
      <c r="AE47" s="248"/>
      <c r="AF47" s="103"/>
      <c r="AG47" s="111" t="str">
        <f>IF($D47="MAROUANI",IF($A47="S","Sam",IF(OR($A47="L",$A47="M",$A47="J",$A47="V"),"Sem","")),"")</f>
        <v/>
      </c>
      <c r="AH47" s="108" t="str">
        <f>IF($D47="HALIMI",IF($A47="S","Sam",IF(OR($A47="L",$A47="M",$A47="J",$A47="V"),"Sem","")),"")</f>
        <v/>
      </c>
      <c r="AI47" s="108" t="str">
        <f>IF($D47="LEPRIYA",IF($A47="S","Sam",IF(OR($A47="L",$A47="M",$A47="J",$A47="V"),"Sem","")),"")</f>
        <v/>
      </c>
      <c r="AJ47" s="108" t="str">
        <f>IF($D47="OURCHANE",IF($A47="S","Sam",IF(OR($A47="L",$A47="M",$A47="J",$A47="V"),"Sem","")),"")</f>
        <v/>
      </c>
      <c r="AK47" s="108" t="str">
        <f>IF($D47="KANA",IF($A47="S","Sam",IF(OR($A47="L",$A47="M",$A47="J",$A47="V"),"Sem","")),"")</f>
        <v/>
      </c>
      <c r="AL47" s="108" t="str">
        <f>IF($D47="BERNARD",IF($A47="S","Sam",IF(OR($A47="L",$A47="M",$A47="J",$A47="V"),"Sem","")),"")</f>
        <v/>
      </c>
    </row>
    <row r="48" spans="1:38" ht="13.5" thickBot="1" x14ac:dyDescent="0.25">
      <c r="A48" s="266"/>
      <c r="B48" s="268"/>
      <c r="C48" s="83" t="str">
        <f>IF($D48="","","CCB :")</f>
        <v/>
      </c>
      <c r="D48" s="84" t="str">
        <f t="shared" ref="D48" si="155">IF($AA47="","",$AA47)</f>
        <v/>
      </c>
      <c r="E48" s="102" t="str">
        <f t="shared" ref="E48:J48" si="156">IF(($U47=E$2),IF(($V47="9H-12H"),"",("CS "&amp;$V47)),"")&amp;IF(($W47=E$2),IF(($X47="9H-12H"),"",("CS "&amp;$X47)),"")&amp;IF(LEFT($AA47,1)=RIGHT(E$2),IF(OR($A47="S",$A47="D"),"","CCB"),"")</f>
        <v/>
      </c>
      <c r="F48" s="102" t="str">
        <f t="shared" si="156"/>
        <v/>
      </c>
      <c r="G48" s="102" t="str">
        <f t="shared" si="156"/>
        <v/>
      </c>
      <c r="H48" s="102" t="str">
        <f t="shared" si="156"/>
        <v/>
      </c>
      <c r="I48" s="102" t="str">
        <f t="shared" si="156"/>
        <v/>
      </c>
      <c r="J48" s="102" t="str">
        <f t="shared" si="156"/>
        <v/>
      </c>
      <c r="K48" s="94"/>
      <c r="L48" s="89"/>
      <c r="M48" s="90"/>
      <c r="N48" s="91" t="str">
        <f t="shared" ref="N48" si="157">IF(($U47="VAC1"),IF(ISERROR(SEARCH("*9h-18*",$V47)),IF($V47="9h-13h","","CS "&amp;$V47),IF(ISERROR(SEARCH("*Ort*",$V47)),"CS 14h-18h","CS Ortho 14h-18h")),IF(($W47="VAC1"),IF(ISERROR(SEARCH("*9h-18*",$X47)),IF($X47="9h-13h","","CS "&amp;$X47),IF(ISERROR(SEARCH("*Ort*",$X47)),"CS 14h-18h","CS Ortho 14h-18h")),""))&amp;IF($M48="HM",$E48,IF($M48="PH",$F48,IF($M48="RL",$G48,IF($M48="RO",$H48,IF($M48="TK",$I48,IF($M48="AS",$J48,""))))))</f>
        <v/>
      </c>
      <c r="O48" s="89"/>
      <c r="P48" s="90"/>
      <c r="Q48" s="91" t="str">
        <f t="shared" ref="Q48" si="158">IF(($U47="VAC2"),IF(ISERROR(SEARCH("*9h-18*",$V47)),IF($V47="9h-13h","","CS "&amp;$V47),IF(ISERROR(SEARCH("*Ort*",$V47)),"CS 14h-18h","CS Ortho 14h-18h")),IF(($W47="VAC2"),IF(ISERROR(SEARCH("*9h-18*",$X47)),IF($X47="9h-13h","","CS "&amp;$X47),IF(ISERROR(SEARCH("*Ort*",$X47)),"CS 14h-18h","CS Ortho 14h-18h")),""))&amp;IF($M48="HM",$E48,IF($M48="PH",$F48,IF($M48="RL",$G48,IF($M48="RO",$H48,IF($M48="TK",$I48,IF($M48="AS",$J48,""))))))</f>
        <v/>
      </c>
      <c r="R48" s="92"/>
      <c r="S48" s="245"/>
      <c r="T48" s="247"/>
      <c r="U48" s="241"/>
      <c r="V48" s="249"/>
      <c r="W48" s="241"/>
      <c r="X48" s="243"/>
      <c r="Y48" s="239"/>
      <c r="Z48" s="256"/>
      <c r="AA48" s="251"/>
      <c r="AB48" s="134"/>
      <c r="AC48" s="140"/>
      <c r="AD48" s="134"/>
      <c r="AE48" s="249"/>
      <c r="AF48" s="104"/>
      <c r="AG48" s="112" t="str">
        <f>IF($AA47="MAROUANI",IF(OR($A47="S",$A47="D"),"WE CCB","Sem CCB"),"")</f>
        <v/>
      </c>
      <c r="AH48" s="109" t="str">
        <f>IF($AA47="HALIMI",IF(OR($A47="S",$A47="D"),"WE CCB","Sem CCB"),"")</f>
        <v/>
      </c>
      <c r="AI48" s="109" t="str">
        <f>IF($AA47="LEPRIYA",IF(OR($A47="S",$A47="D"),"WE CCB","Sem CCB"),"")</f>
        <v/>
      </c>
      <c r="AJ48" s="109" t="str">
        <f>IF($AA47="OURCHANE",IF(OR($A47="S",$A47="D"),"WE CCB","Sem CCB"),"")</f>
        <v/>
      </c>
      <c r="AK48" s="109" t="str">
        <f>IF($AA47="KANA",IF(OR($A47="S",$A47="D"),"WE CCB","Sem CCB"),"")</f>
        <v/>
      </c>
      <c r="AL48" s="109" t="str">
        <f>IF($AA47="BERNARD",IF(OR($A47="S",$A47="D"),"WE CCB","Sem CCB"),"")</f>
        <v/>
      </c>
    </row>
    <row r="49" spans="1:38" x14ac:dyDescent="0.2">
      <c r="A49" s="265" t="str">
        <f>IF((B49=""),"",CHOOSE(WEEKDAY(B49,2),"L","M","M","J","V","S","D"))</f>
        <v>V</v>
      </c>
      <c r="B49" s="267">
        <f>IF(($B47=""),"",IF((MONTH(B47)=MONTH(($B47+1))),($B47+1),""))</f>
        <v>42790</v>
      </c>
      <c r="C49" s="81" t="str">
        <f>IF(D49="","","Dom :")</f>
        <v/>
      </c>
      <c r="D49" s="82"/>
      <c r="E49" s="101" t="str">
        <f t="shared" ref="E49:J49" si="159">IF(($U49=E$2),IF(($V49="9H-12H"),"CS 9H-12H",""),"")&amp;IF(($W49=E$2),IF(($X49="9H-12H"),"CS 9H-12H",""),"")&amp;IF(LEFT($AA49,1)=RIGHT(E$2),IF($A49="D","","CCB"),"")</f>
        <v/>
      </c>
      <c r="F49" s="101" t="str">
        <f t="shared" si="159"/>
        <v/>
      </c>
      <c r="G49" s="101" t="str">
        <f t="shared" si="159"/>
        <v/>
      </c>
      <c r="H49" s="101" t="str">
        <f t="shared" si="159"/>
        <v/>
      </c>
      <c r="I49" s="101" t="str">
        <f t="shared" si="159"/>
        <v/>
      </c>
      <c r="J49" s="101" t="str">
        <f t="shared" si="159"/>
        <v/>
      </c>
      <c r="K49" s="93"/>
      <c r="L49" s="85"/>
      <c r="M49" s="86"/>
      <c r="N49" s="87" t="str">
        <f t="shared" ref="N49" si="160">IF(($U49="VAC1"),IF(ISERROR(SEARCH("*9h*",$V49)),"","CS 9h-13h"),IF(($W49="VAC1"),IF(ISERROR(SEARCH("*9h*",$X49)),"","CS 9h-13h"),""))&amp;IF($M49="HM",$E49,IF($M49="PH",$F49,IF($M49="RL",$G49,IF($M49="RO",$H49,IF($M49="TK",$I49,IF($M49="AS",$J49,""))))))</f>
        <v/>
      </c>
      <c r="O49" s="85"/>
      <c r="P49" s="86"/>
      <c r="Q49" s="87" t="str">
        <f t="shared" ref="Q49" si="161">IF(($U49="VAC2"),IF(ISERROR(SEARCH("*9h*",$V49)),"","CS 9h-13h"),IF(($W49="VAC2"),IF(ISERROR(SEARCH("*9h*",$X49)),"","CS 9h-13h"),""))&amp;IF($M49="HM",$E49,IF($M49="PH",$F49,IF($M49="RL",$G49,IF($M49="RO",$H49,IF($M49="TK",$I49,IF($M49="AS",$J49,""))))))</f>
        <v/>
      </c>
      <c r="R49" s="88"/>
      <c r="S49" s="244" t="str">
        <f>A49</f>
        <v>V</v>
      </c>
      <c r="T49" s="246">
        <f>B49</f>
        <v>42790</v>
      </c>
      <c r="U49" s="240"/>
      <c r="V49" s="248"/>
      <c r="W49" s="240"/>
      <c r="X49" s="242"/>
      <c r="Y49" s="238" t="str">
        <f>A49</f>
        <v>V</v>
      </c>
      <c r="Z49" s="255">
        <f>B49</f>
        <v>42790</v>
      </c>
      <c r="AA49" s="250"/>
      <c r="AB49" s="133"/>
      <c r="AC49" s="137"/>
      <c r="AD49" s="133"/>
      <c r="AE49" s="248"/>
      <c r="AF49" s="103"/>
      <c r="AG49" s="111" t="str">
        <f>IF($D49="MAROUANI",IF($A49="S","Sam",IF(OR($A49="L",$A49="M",$A49="J",$A49="V"),"Sem","")),"")</f>
        <v/>
      </c>
      <c r="AH49" s="108" t="str">
        <f>IF($D49="HALIMI",IF($A49="S","Sam",IF(OR($A49="L",$A49="M",$A49="J",$A49="V"),"Sem","")),"")</f>
        <v/>
      </c>
      <c r="AI49" s="108" t="str">
        <f>IF($D49="LEPRIYA",IF($A49="S","Sam",IF(OR($A49="L",$A49="M",$A49="J",$A49="V"),"Sem","")),"")</f>
        <v/>
      </c>
      <c r="AJ49" s="108" t="str">
        <f>IF($D49="OURCHANE",IF($A49="S","Sam",IF(OR($A49="L",$A49="M",$A49="J",$A49="V"),"Sem","")),"")</f>
        <v/>
      </c>
      <c r="AK49" s="108" t="str">
        <f>IF($D49="KANA",IF($A49="S","Sam",IF(OR($A49="L",$A49="M",$A49="J",$A49="V"),"Sem","")),"")</f>
        <v/>
      </c>
      <c r="AL49" s="108" t="str">
        <f>IF($D49="BERNARD",IF($A49="S","Sam",IF(OR($A49="L",$A49="M",$A49="J",$A49="V"),"Sem","")),"")</f>
        <v/>
      </c>
    </row>
    <row r="50" spans="1:38" ht="13.5" thickBot="1" x14ac:dyDescent="0.25">
      <c r="A50" s="266"/>
      <c r="B50" s="268"/>
      <c r="C50" s="83" t="str">
        <f>IF($D50="","","CCB :")</f>
        <v/>
      </c>
      <c r="D50" s="84" t="str">
        <f t="shared" ref="D50" si="162">IF($AA49="","",$AA49)</f>
        <v/>
      </c>
      <c r="E50" s="102" t="str">
        <f t="shared" ref="E50:J50" si="163">IF(($U49=E$2),IF(($V49="9H-12H"),"",("CS "&amp;$V49)),"")&amp;IF(($W49=E$2),IF(($X49="9H-12H"),"",("CS "&amp;$X49)),"")&amp;IF(LEFT($AA49,1)=RIGHT(E$2),IF(OR($A49="S",$A49="D"),"","CCB"),"")</f>
        <v/>
      </c>
      <c r="F50" s="102" t="str">
        <f t="shared" si="163"/>
        <v/>
      </c>
      <c r="G50" s="102" t="str">
        <f t="shared" si="163"/>
        <v/>
      </c>
      <c r="H50" s="102" t="str">
        <f t="shared" si="163"/>
        <v/>
      </c>
      <c r="I50" s="102" t="str">
        <f t="shared" si="163"/>
        <v/>
      </c>
      <c r="J50" s="102" t="str">
        <f t="shared" si="163"/>
        <v/>
      </c>
      <c r="K50" s="94"/>
      <c r="L50" s="89"/>
      <c r="M50" s="90"/>
      <c r="N50" s="91" t="str">
        <f t="shared" ref="N50" si="164">IF(($U49="VAC1"),IF(ISERROR(SEARCH("*9h-18*",$V49)),IF($V49="9h-13h","","CS "&amp;$V49),IF(ISERROR(SEARCH("*Ort*",$V49)),"CS 14h-18h","CS Ortho 14h-18h")),IF(($W49="VAC1"),IF(ISERROR(SEARCH("*9h-18*",$X49)),IF($X49="9h-13h","","CS "&amp;$X49),IF(ISERROR(SEARCH("*Ort*",$X49)),"CS 14h-18h","CS Ortho 14h-18h")),""))&amp;IF($M50="HM",$E50,IF($M50="PH",$F50,IF($M50="RL",$G50,IF($M50="RO",$H50,IF($M50="TK",$I50,IF($M50="AS",$J50,""))))))</f>
        <v/>
      </c>
      <c r="O50" s="89"/>
      <c r="P50" s="90"/>
      <c r="Q50" s="91" t="str">
        <f t="shared" ref="Q50" si="165">IF(($U49="VAC2"),IF(ISERROR(SEARCH("*9h-18*",$V49)),IF($V49="9h-13h","","CS "&amp;$V49),IF(ISERROR(SEARCH("*Ort*",$V49)),"CS 14h-18h","CS Ortho 14h-18h")),IF(($W49="VAC2"),IF(ISERROR(SEARCH("*9h-18*",$X49)),IF($X49="9h-13h","","CS "&amp;$X49),IF(ISERROR(SEARCH("*Ort*",$X49)),"CS 14h-18h","CS Ortho 14h-18h")),""))&amp;IF($M50="HM",$E50,IF($M50="PH",$F50,IF($M50="RL",$G50,IF($M50="RO",$H50,IF($M50="TK",$I50,IF($M50="AS",$J50,""))))))</f>
        <v/>
      </c>
      <c r="R50" s="92"/>
      <c r="S50" s="245"/>
      <c r="T50" s="247"/>
      <c r="U50" s="241"/>
      <c r="V50" s="249"/>
      <c r="W50" s="241"/>
      <c r="X50" s="243"/>
      <c r="Y50" s="239"/>
      <c r="Z50" s="256"/>
      <c r="AA50" s="251"/>
      <c r="AB50" s="134"/>
      <c r="AC50" s="138"/>
      <c r="AD50" s="134"/>
      <c r="AE50" s="249"/>
      <c r="AF50" s="104"/>
      <c r="AG50" s="112" t="str">
        <f>IF($AA49="MAROUANI",IF(OR($A49="S",$A49="D"),"WE CCB","Sem CCB"),"")</f>
        <v/>
      </c>
      <c r="AH50" s="109" t="str">
        <f>IF($AA49="HALIMI",IF(OR($A49="S",$A49="D"),"WE CCB","Sem CCB"),"")</f>
        <v/>
      </c>
      <c r="AI50" s="109" t="str">
        <f>IF($AA49="LEPRIYA",IF(OR($A49="S",$A49="D"),"WE CCB","Sem CCB"),"")</f>
        <v/>
      </c>
      <c r="AJ50" s="109" t="str">
        <f>IF($AA49="OURCHANE",IF(OR($A49="S",$A49="D"),"WE CCB","Sem CCB"),"")</f>
        <v/>
      </c>
      <c r="AK50" s="109" t="str">
        <f>IF($AA49="KANA",IF(OR($A49="S",$A49="D"),"WE CCB","Sem CCB"),"")</f>
        <v/>
      </c>
      <c r="AL50" s="109" t="str">
        <f>IF($AA49="BERNARD",IF(OR($A49="S",$A49="D"),"WE CCB","Sem CCB"),"")</f>
        <v/>
      </c>
    </row>
    <row r="51" spans="1:38" x14ac:dyDescent="0.2">
      <c r="A51" s="265" t="str">
        <f>IF((B51=""),"",CHOOSE(WEEKDAY(B51,2),"L","M","M","J","V","S","D"))</f>
        <v>S</v>
      </c>
      <c r="B51" s="267">
        <f>IF(($B49=""),"",IF((MONTH(B49)=MONTH(($B49+1))),($B49+1),""))</f>
        <v>42791</v>
      </c>
      <c r="C51" s="81" t="str">
        <f>IF(D51="","","Dom :")</f>
        <v/>
      </c>
      <c r="D51" s="82"/>
      <c r="E51" s="101" t="str">
        <f t="shared" ref="E51:J51" si="166">IF(($U51=E$2),IF(($V51="9H-12H"),"CS 9H-12H",""),"")&amp;IF(($W51=E$2),IF(($X51="9H-12H"),"CS 9H-12H",""),"")&amp;IF(LEFT($AA51,1)=RIGHT(E$2),IF($A51="D","","CCB"),"")</f>
        <v/>
      </c>
      <c r="F51" s="101" t="str">
        <f t="shared" si="166"/>
        <v/>
      </c>
      <c r="G51" s="101" t="str">
        <f t="shared" si="166"/>
        <v/>
      </c>
      <c r="H51" s="101" t="str">
        <f t="shared" si="166"/>
        <v/>
      </c>
      <c r="I51" s="101" t="str">
        <f t="shared" si="166"/>
        <v/>
      </c>
      <c r="J51" s="101" t="str">
        <f t="shared" si="166"/>
        <v/>
      </c>
      <c r="K51" s="93"/>
      <c r="L51" s="85"/>
      <c r="M51" s="86"/>
      <c r="N51" s="87" t="str">
        <f t="shared" ref="N51" si="167">IF(($U51="VAC1"),IF(ISERROR(SEARCH("*9h*",$V51)),"","CS 9h-13h"),IF(($W51="VAC1"),IF(ISERROR(SEARCH("*9h*",$X51)),"","CS 9h-13h"),""))&amp;IF($M51="HM",$E51,IF($M51="PH",$F51,IF($M51="RL",$G51,IF($M51="RO",$H51,IF($M51="TK",$I51,IF($M51="AS",$J51,""))))))</f>
        <v/>
      </c>
      <c r="O51" s="85"/>
      <c r="P51" s="86"/>
      <c r="Q51" s="87" t="str">
        <f t="shared" ref="Q51" si="168">IF(($U51="VAC2"),IF(ISERROR(SEARCH("*9h*",$V51)),"","CS 9h-13h"),IF(($W51="VAC2"),IF(ISERROR(SEARCH("*9h*",$X51)),"","CS 9h-13h"),""))&amp;IF($M51="HM",$E51,IF($M51="PH",$F51,IF($M51="RL",$G51,IF($M51="RO",$H51,IF($M51="TK",$I51,IF($M51="AS",$J51,""))))))</f>
        <v/>
      </c>
      <c r="R51" s="88"/>
      <c r="S51" s="244" t="str">
        <f>A51</f>
        <v>S</v>
      </c>
      <c r="T51" s="246">
        <f>B51</f>
        <v>42791</v>
      </c>
      <c r="U51" s="240"/>
      <c r="V51" s="248"/>
      <c r="W51" s="240"/>
      <c r="X51" s="242"/>
      <c r="Y51" s="238" t="str">
        <f>A51</f>
        <v>S</v>
      </c>
      <c r="Z51" s="255">
        <f>B51</f>
        <v>42791</v>
      </c>
      <c r="AA51" s="250"/>
      <c r="AB51" s="133"/>
      <c r="AC51" s="137"/>
      <c r="AD51" s="133"/>
      <c r="AE51" s="248"/>
      <c r="AF51" s="103"/>
      <c r="AG51" s="111" t="str">
        <f>IF($D51="MAROUANI",IF($A51="S","Sam",IF(OR($A51="L",$A51="M",$A51="J",$A51="V"),"Sem","")),"")</f>
        <v/>
      </c>
      <c r="AH51" s="108" t="str">
        <f>IF($D51="HALIMI",IF($A51="S","Sam",IF(OR($A51="L",$A51="M",$A51="J",$A51="V"),"Sem","")),"")</f>
        <v/>
      </c>
      <c r="AI51" s="108" t="str">
        <f>IF($D51="LEPRIYA",IF($A51="S","Sam",IF(OR($A51="L",$A51="M",$A51="J",$A51="V"),"Sem","")),"")</f>
        <v/>
      </c>
      <c r="AJ51" s="108" t="str">
        <f>IF($D51="OURCHANE",IF($A51="S","Sam",IF(OR($A51="L",$A51="M",$A51="J",$A51="V"),"Sem","")),"")</f>
        <v/>
      </c>
      <c r="AK51" s="108" t="str">
        <f>IF($D51="KANA",IF($A51="S","Sam",IF(OR($A51="L",$A51="M",$A51="J",$A51="V"),"Sem","")),"")</f>
        <v/>
      </c>
      <c r="AL51" s="108" t="str">
        <f>IF($D51="BERNARD",IF($A51="S","Sam",IF(OR($A51="L",$A51="M",$A51="J",$A51="V"),"Sem","")),"")</f>
        <v/>
      </c>
    </row>
    <row r="52" spans="1:38" ht="13.5" thickBot="1" x14ac:dyDescent="0.25">
      <c r="A52" s="266"/>
      <c r="B52" s="268"/>
      <c r="C52" s="83" t="str">
        <f>IF($D52="","","CCB :")</f>
        <v/>
      </c>
      <c r="D52" s="84" t="str">
        <f t="shared" ref="D52" si="169">IF($AA51="","",$AA51)</f>
        <v/>
      </c>
      <c r="E52" s="102" t="str">
        <f t="shared" ref="E52:J52" si="170">IF(($U51=E$2),IF(($V51="9H-12H"),"",("CS "&amp;$V51)),"")&amp;IF(($W51=E$2),IF(($X51="9H-12H"),"",("CS "&amp;$X51)),"")&amp;IF(LEFT($AA51,1)=RIGHT(E$2),IF(OR($A51="S",$A51="D"),"","CCB"),"")</f>
        <v/>
      </c>
      <c r="F52" s="102" t="str">
        <f t="shared" si="170"/>
        <v/>
      </c>
      <c r="G52" s="102" t="str">
        <f t="shared" si="170"/>
        <v/>
      </c>
      <c r="H52" s="102" t="str">
        <f t="shared" si="170"/>
        <v/>
      </c>
      <c r="I52" s="102" t="str">
        <f t="shared" si="170"/>
        <v/>
      </c>
      <c r="J52" s="102" t="str">
        <f t="shared" si="170"/>
        <v/>
      </c>
      <c r="K52" s="94"/>
      <c r="L52" s="89"/>
      <c r="M52" s="90"/>
      <c r="N52" s="91" t="str">
        <f t="shared" ref="N52" si="171">IF(($U51="VAC1"),IF(ISERROR(SEARCH("*9h-18*",$V51)),IF($V51="9h-13h","","CS "&amp;$V51),IF(ISERROR(SEARCH("*Ort*",$V51)),"CS 14h-18h","CS Ortho 14h-18h")),IF(($W51="VAC1"),IF(ISERROR(SEARCH("*9h-18*",$X51)),IF($X51="9h-13h","","CS "&amp;$X51),IF(ISERROR(SEARCH("*Ort*",$X51)),"CS 14h-18h","CS Ortho 14h-18h")),""))&amp;IF($M52="HM",$E52,IF($M52="PH",$F52,IF($M52="RL",$G52,IF($M52="RO",$H52,IF($M52="TK",$I52,IF($M52="AS",$J52,""))))))</f>
        <v/>
      </c>
      <c r="O52" s="89"/>
      <c r="P52" s="90"/>
      <c r="Q52" s="91" t="str">
        <f t="shared" ref="Q52" si="172">IF(($U51="VAC2"),IF(ISERROR(SEARCH("*9h-18*",$V51)),IF($V51="9h-13h","","CS "&amp;$V51),IF(ISERROR(SEARCH("*Ort*",$V51)),"CS 14h-18h","CS Ortho 14h-18h")),IF(($W51="VAC2"),IF(ISERROR(SEARCH("*9h-18*",$X51)),IF($X51="9h-13h","","CS "&amp;$X51),IF(ISERROR(SEARCH("*Ort*",$X51)),"CS 14h-18h","CS Ortho 14h-18h")),""))&amp;IF($M52="HM",$E52,IF($M52="PH",$F52,IF($M52="RL",$G52,IF($M52="RO",$H52,IF($M52="TK",$I52,IF($M52="AS",$J52,""))))))</f>
        <v/>
      </c>
      <c r="R52" s="92"/>
      <c r="S52" s="245"/>
      <c r="T52" s="247"/>
      <c r="U52" s="241"/>
      <c r="V52" s="249"/>
      <c r="W52" s="241"/>
      <c r="X52" s="243"/>
      <c r="Y52" s="239"/>
      <c r="Z52" s="256"/>
      <c r="AA52" s="251"/>
      <c r="AB52" s="134"/>
      <c r="AC52" s="138"/>
      <c r="AD52" s="134"/>
      <c r="AE52" s="249"/>
      <c r="AF52" s="104"/>
      <c r="AG52" s="112" t="str">
        <f>IF($AA51="MAROUANI",IF(OR($A51="S",$A51="D"),"WE CCB","Sem CCB"),"")</f>
        <v/>
      </c>
      <c r="AH52" s="109" t="str">
        <f>IF($AA51="HALIMI",IF(OR($A51="S",$A51="D"),"WE CCB","Sem CCB"),"")</f>
        <v/>
      </c>
      <c r="AI52" s="109" t="str">
        <f>IF($AA51="LEPRIYA",IF(OR($A51="S",$A51="D"),"WE CCB","Sem CCB"),"")</f>
        <v/>
      </c>
      <c r="AJ52" s="109" t="str">
        <f>IF($AA51="OURCHANE",IF(OR($A51="S",$A51="D"),"WE CCB","Sem CCB"),"")</f>
        <v/>
      </c>
      <c r="AK52" s="109" t="str">
        <f>IF($AA51="KANA",IF(OR($A51="S",$A51="D"),"WE CCB","Sem CCB"),"")</f>
        <v/>
      </c>
      <c r="AL52" s="109" t="str">
        <f>IF($AA51="BERNARD",IF(OR($A51="S",$A51="D"),"WE CCB","Sem CCB"),"")</f>
        <v/>
      </c>
    </row>
    <row r="53" spans="1:38" x14ac:dyDescent="0.2">
      <c r="A53" s="265" t="str">
        <f>IF((B53=""),"",CHOOSE(WEEKDAY(B53,2),"L","M","M","J","V","S","D"))</f>
        <v>D</v>
      </c>
      <c r="B53" s="267">
        <f>IF(($B51=""),"",IF((MONTH(B51)=MONTH(($B51+1))),($B51+1),""))</f>
        <v>42792</v>
      </c>
      <c r="C53" s="81" t="str">
        <f>IF(D53="","","Dom :")</f>
        <v/>
      </c>
      <c r="D53" s="82"/>
      <c r="E53" s="101" t="str">
        <f t="shared" ref="E53:J53" si="173">IF(($U53=E$2),IF(($V53="9H-12H"),"CS 9H-12H",""),"")&amp;IF(($W53=E$2),IF(($X53="9H-12H"),"CS 9H-12H",""),"")&amp;IF(LEFT($AA53,1)=RIGHT(E$2),IF($A53="D","","CCB"),"")</f>
        <v/>
      </c>
      <c r="F53" s="101" t="str">
        <f t="shared" si="173"/>
        <v/>
      </c>
      <c r="G53" s="101" t="str">
        <f t="shared" si="173"/>
        <v/>
      </c>
      <c r="H53" s="101" t="str">
        <f t="shared" si="173"/>
        <v/>
      </c>
      <c r="I53" s="101" t="str">
        <f t="shared" si="173"/>
        <v/>
      </c>
      <c r="J53" s="101" t="str">
        <f t="shared" si="173"/>
        <v/>
      </c>
      <c r="K53" s="93"/>
      <c r="L53" s="85"/>
      <c r="M53" s="86"/>
      <c r="N53" s="87" t="str">
        <f t="shared" ref="N53" si="174">IF(($U53="VAC1"),IF(ISERROR(SEARCH("*9h*",$V53)),"","CS 9h-13h"),IF(($W53="VAC1"),IF(ISERROR(SEARCH("*9h*",$X53)),"","CS 9h-13h"),""))&amp;IF($M53="HM",$E53,IF($M53="PH",$F53,IF($M53="RL",$G53,IF($M53="RO",$H53,IF($M53="TK",$I53,IF($M53="AS",$J53,""))))))</f>
        <v/>
      </c>
      <c r="O53" s="85"/>
      <c r="P53" s="86"/>
      <c r="Q53" s="87" t="str">
        <f t="shared" ref="Q53" si="175">IF(($U53="VAC2"),IF(ISERROR(SEARCH("*9h*",$V53)),"","CS 9h-13h"),IF(($W53="VAC2"),IF(ISERROR(SEARCH("*9h*",$X53)),"","CS 9h-13h"),""))&amp;IF($M53="HM",$E53,IF($M53="PH",$F53,IF($M53="RL",$G53,IF($M53="RO",$H53,IF($M53="TK",$I53,IF($M53="AS",$J53,""))))))</f>
        <v/>
      </c>
      <c r="R53" s="88"/>
      <c r="S53" s="244" t="str">
        <f>A53</f>
        <v>D</v>
      </c>
      <c r="T53" s="246">
        <f>B53</f>
        <v>42792</v>
      </c>
      <c r="U53" s="240"/>
      <c r="V53" s="248"/>
      <c r="W53" s="240"/>
      <c r="X53" s="242"/>
      <c r="Y53" s="238" t="str">
        <f>A53</f>
        <v>D</v>
      </c>
      <c r="Z53" s="255">
        <f>B53</f>
        <v>42792</v>
      </c>
      <c r="AA53" s="250"/>
      <c r="AB53" s="133"/>
      <c r="AC53" s="137"/>
      <c r="AD53" s="133"/>
      <c r="AE53" s="248"/>
      <c r="AF53" s="103"/>
      <c r="AG53" s="111" t="str">
        <f>IF($D53="MAROUANI",IF($A53="S","Sam",IF(OR($A53="L",$A53="M",$A53="J",$A53="V"),"Sem","")),"")</f>
        <v/>
      </c>
      <c r="AH53" s="108" t="str">
        <f>IF($D53="HALIMI",IF($A53="S","Sam",IF(OR($A53="L",$A53="M",$A53="J",$A53="V"),"Sem","")),"")</f>
        <v/>
      </c>
      <c r="AI53" s="108" t="str">
        <f>IF($D53="LEPRIYA",IF($A53="S","Sam",IF(OR($A53="L",$A53="M",$A53="J",$A53="V"),"Sem","")),"")</f>
        <v/>
      </c>
      <c r="AJ53" s="108" t="str">
        <f>IF($D53="OURCHANE",IF($A53="S","Sam",IF(OR($A53="L",$A53="M",$A53="J",$A53="V"),"Sem","")),"")</f>
        <v/>
      </c>
      <c r="AK53" s="108" t="str">
        <f>IF($D53="KANA",IF($A53="S","Sam",IF(OR($A53="L",$A53="M",$A53="J",$A53="V"),"Sem","")),"")</f>
        <v/>
      </c>
      <c r="AL53" s="108" t="str">
        <f>IF($D53="BERNARD",IF($A53="S","Sam",IF(OR($A53="L",$A53="M",$A53="J",$A53="V"),"Sem","")),"")</f>
        <v/>
      </c>
    </row>
    <row r="54" spans="1:38" ht="13.5" thickBot="1" x14ac:dyDescent="0.25">
      <c r="A54" s="266"/>
      <c r="B54" s="268"/>
      <c r="C54" s="83" t="str">
        <f>IF($D54="","","CCB :")</f>
        <v/>
      </c>
      <c r="D54" s="84" t="str">
        <f t="shared" ref="D54" si="176">IF($AA53="","",$AA53)</f>
        <v/>
      </c>
      <c r="E54" s="102" t="str">
        <f t="shared" ref="E54:J54" si="177">IF(($U53=E$2),IF(($V53="9H-12H"),"",("CS "&amp;$V53)),"")&amp;IF(($W53=E$2),IF(($X53="9H-12H"),"",("CS "&amp;$X53)),"")&amp;IF(LEFT($AA53,1)=RIGHT(E$2),IF(OR($A53="S",$A53="D"),"","CCB"),"")</f>
        <v/>
      </c>
      <c r="F54" s="102" t="str">
        <f t="shared" si="177"/>
        <v/>
      </c>
      <c r="G54" s="102" t="str">
        <f t="shared" si="177"/>
        <v/>
      </c>
      <c r="H54" s="102" t="str">
        <f t="shared" si="177"/>
        <v/>
      </c>
      <c r="I54" s="102" t="str">
        <f t="shared" si="177"/>
        <v/>
      </c>
      <c r="J54" s="102" t="str">
        <f t="shared" si="177"/>
        <v/>
      </c>
      <c r="K54" s="94"/>
      <c r="L54" s="89"/>
      <c r="M54" s="90"/>
      <c r="N54" s="91" t="str">
        <f t="shared" ref="N54" si="178">IF(($U53="VAC1"),IF(ISERROR(SEARCH("*9h-18*",$V53)),IF($V53="9h-13h","","CS "&amp;$V53),IF(ISERROR(SEARCH("*Ort*",$V53)),"CS 14h-18h","CS Ortho 14h-18h")),IF(($W53="VAC1"),IF(ISERROR(SEARCH("*9h-18*",$X53)),IF($X53="9h-13h","","CS "&amp;$X53),IF(ISERROR(SEARCH("*Ort*",$X53)),"CS 14h-18h","CS Ortho 14h-18h")),""))&amp;IF($M54="HM",$E54,IF($M54="PH",$F54,IF($M54="RL",$G54,IF($M54="RO",$H54,IF($M54="TK",$I54,IF($M54="AS",$J54,""))))))</f>
        <v/>
      </c>
      <c r="O54" s="89"/>
      <c r="P54" s="90"/>
      <c r="Q54" s="91" t="str">
        <f t="shared" ref="Q54" si="179">IF(($U53="VAC2"),IF(ISERROR(SEARCH("*9h-18*",$V53)),IF($V53="9h-13h","","CS "&amp;$V53),IF(ISERROR(SEARCH("*Ort*",$V53)),"CS 14h-18h","CS Ortho 14h-18h")),IF(($W53="VAC2"),IF(ISERROR(SEARCH("*9h-18*",$X53)),IF($X53="9h-13h","","CS "&amp;$X53),IF(ISERROR(SEARCH("*Ort*",$X53)),"CS 14h-18h","CS Ortho 14h-18h")),""))&amp;IF($M54="HM",$E54,IF($M54="PH",$F54,IF($M54="RL",$G54,IF($M54="RO",$H54,IF($M54="TK",$I54,IF($M54="AS",$J54,""))))))</f>
        <v/>
      </c>
      <c r="R54" s="92"/>
      <c r="S54" s="245"/>
      <c r="T54" s="247"/>
      <c r="U54" s="241"/>
      <c r="V54" s="249"/>
      <c r="W54" s="241"/>
      <c r="X54" s="243"/>
      <c r="Y54" s="239"/>
      <c r="Z54" s="256"/>
      <c r="AA54" s="251"/>
      <c r="AB54" s="134"/>
      <c r="AC54" s="138"/>
      <c r="AD54" s="134"/>
      <c r="AE54" s="249"/>
      <c r="AF54" s="104"/>
      <c r="AG54" s="112" t="str">
        <f>IF($AA53="MAROUANI",IF(OR($A53="S",$A53="D"),"WE CCB","Sem CCB"),"")</f>
        <v/>
      </c>
      <c r="AH54" s="109" t="str">
        <f>IF($AA53="HALIMI",IF(OR($A53="S",$A53="D"),"WE CCB","Sem CCB"),"")</f>
        <v/>
      </c>
      <c r="AI54" s="109" t="str">
        <f>IF($AA53="LEPRIYA",IF(OR($A53="S",$A53="D"),"WE CCB","Sem CCB"),"")</f>
        <v/>
      </c>
      <c r="AJ54" s="109" t="str">
        <f>IF($AA53="OURCHANE",IF(OR($A53="S",$A53="D"),"WE CCB","Sem CCB"),"")</f>
        <v/>
      </c>
      <c r="AK54" s="109" t="str">
        <f>IF($AA53="KANA",IF(OR($A53="S",$A53="D"),"WE CCB","Sem CCB"),"")</f>
        <v/>
      </c>
      <c r="AL54" s="109" t="str">
        <f>IF($AA53="BERNARD",IF(OR($A53="S",$A53="D"),"WE CCB","Sem CCB"),"")</f>
        <v/>
      </c>
    </row>
    <row r="55" spans="1:38" x14ac:dyDescent="0.2">
      <c r="A55" s="265" t="str">
        <f>IF((B55=""),"",CHOOSE(WEEKDAY(B55,2),"L","M","M","J","V","S","D"))</f>
        <v>L</v>
      </c>
      <c r="B55" s="267">
        <f>IF(($B53=""),"",IF((MONTH(B53)=MONTH(($B53+1))),($B53+1),""))</f>
        <v>42793</v>
      </c>
      <c r="C55" s="81" t="str">
        <f>IF(D55="","","Dom :")</f>
        <v/>
      </c>
      <c r="D55" s="82"/>
      <c r="E55" s="101" t="str">
        <f t="shared" ref="E55:I55" si="180">IF(($U55=E$2),IF(($V55="9H-12H"),"CS 9H-12H",""),"")&amp;IF(($W55=E$2),IF(($X55="9H-12H"),"CS 9H-12H",""),"")&amp;IF(LEFT($AA55,1)=RIGHT(E$2),IF($A55="D","","CCB"),"")</f>
        <v/>
      </c>
      <c r="F55" s="101" t="str">
        <f t="shared" si="180"/>
        <v/>
      </c>
      <c r="G55" s="101" t="str">
        <f t="shared" si="180"/>
        <v/>
      </c>
      <c r="H55" s="101" t="str">
        <f t="shared" si="180"/>
        <v/>
      </c>
      <c r="I55" s="101" t="str">
        <f t="shared" si="180"/>
        <v/>
      </c>
      <c r="J55" s="101" t="str">
        <f>IF(($U55=J$2),IF(($V55="9H-12H"),"CS 9H-12H",""),"")&amp;IF(($W55=J$2),IF(($X55="9H-12H"),"CS 9H-12H",""),"")&amp;IF(LEFT($AA55,1)=RIGHT(J$2),IF($A55="D","","CCB"),"")</f>
        <v/>
      </c>
      <c r="K55" s="93"/>
      <c r="L55" s="85"/>
      <c r="M55" s="86"/>
      <c r="N55" s="87" t="str">
        <f t="shared" ref="N55" si="181">IF(($U55="VAC1"),IF(ISERROR(SEARCH("*9h*",$V55)),"","CS 9h-13h"),IF(($W55="VAC1"),IF(ISERROR(SEARCH("*9h*",$X55)),"","CS 9h-13h"),""))&amp;IF($M55="HM",$E55,IF($M55="PH",$F55,IF($M55="RL",$G55,IF($M55="RO",$H55,IF($M55="TK",$I55,IF($M55="AS",$J55,""))))))</f>
        <v/>
      </c>
      <c r="O55" s="85"/>
      <c r="P55" s="86"/>
      <c r="Q55" s="87" t="str">
        <f t="shared" ref="Q55" si="182">IF(($U55="VAC2"),IF(ISERROR(SEARCH("*9h*",$V55)),"","CS 9h-13h"),IF(($W55="VAC2"),IF(ISERROR(SEARCH("*9h*",$X55)),"","CS 9h-13h"),""))&amp;IF($M55="HM",$E55,IF($M55="PH",$F55,IF($M55="RL",$G55,IF($M55="RO",$H55,IF($M55="TK",$I55,IF($M55="AS",$J55,""))))))</f>
        <v/>
      </c>
      <c r="R55" s="88"/>
      <c r="S55" s="244" t="str">
        <f>A55</f>
        <v>L</v>
      </c>
      <c r="T55" s="246">
        <f>B55</f>
        <v>42793</v>
      </c>
      <c r="U55" s="240"/>
      <c r="V55" s="248"/>
      <c r="W55" s="240"/>
      <c r="X55" s="242"/>
      <c r="Y55" s="238" t="str">
        <f>A55</f>
        <v>L</v>
      </c>
      <c r="Z55" s="255">
        <f>B55</f>
        <v>42793</v>
      </c>
      <c r="AA55" s="250"/>
      <c r="AB55" s="133"/>
      <c r="AC55" s="133"/>
      <c r="AD55" s="133"/>
      <c r="AE55" s="248"/>
      <c r="AF55" s="103"/>
      <c r="AG55" s="111" t="str">
        <f>IF($D55="MAROUANI",IF($A55="S","Sam",IF(OR($A55="L",$A55="M",$A55="J",$A55="V"),"Sem","")),"")</f>
        <v/>
      </c>
      <c r="AH55" s="108" t="str">
        <f>IF($D55="HALIMI",IF($A55="S","Sam",IF(OR($A55="L",$A55="M",$A55="J",$A55="V"),"Sem","")),"")</f>
        <v/>
      </c>
      <c r="AI55" s="108" t="str">
        <f>IF($D55="LEPRIYA",IF($A55="S","Sam",IF(OR($A55="L",$A55="M",$A55="J",$A55="V"),"Sem","")),"")</f>
        <v/>
      </c>
      <c r="AJ55" s="108" t="str">
        <f>IF($D55="OURCHANE",IF($A55="S","Sam",IF(OR($A55="L",$A55="M",$A55="J",$A55="V"),"Sem","")),"")</f>
        <v/>
      </c>
      <c r="AK55" s="108" t="str">
        <f>IF($D55="KANA",IF($A55="S","Sam",IF(OR($A55="L",$A55="M",$A55="J",$A55="V"),"Sem","")),"")</f>
        <v/>
      </c>
      <c r="AL55" s="108" t="str">
        <f>IF($D55="BERNARD",IF($A55="S","Sam",IF(OR($A55="L",$A55="M",$A55="J",$A55="V"),"Sem","")),"")</f>
        <v/>
      </c>
    </row>
    <row r="56" spans="1:38" ht="13.5" thickBot="1" x14ac:dyDescent="0.25">
      <c r="A56" s="266"/>
      <c r="B56" s="268"/>
      <c r="C56" s="83" t="str">
        <f>IF($D56="","","CCB :")</f>
        <v/>
      </c>
      <c r="D56" s="84" t="str">
        <f t="shared" ref="D56" si="183">IF($AA55="","",$AA55)</f>
        <v/>
      </c>
      <c r="E56" s="102" t="str">
        <f t="shared" ref="E56:I56" si="184">IF(($U55=E$2),IF(($V55="9H-12H"),"",("CS "&amp;$V55)),"")&amp;IF(($W55=E$2),IF(($X55="9H-12H"),"",("CS "&amp;$X55)),"")&amp;IF(LEFT($AA55,1)=RIGHT(E$2),IF(OR($A55="S",$A55="D"),"","CCB"),"")</f>
        <v/>
      </c>
      <c r="F56" s="102" t="str">
        <f t="shared" si="184"/>
        <v/>
      </c>
      <c r="G56" s="102" t="str">
        <f t="shared" si="184"/>
        <v/>
      </c>
      <c r="H56" s="102" t="str">
        <f t="shared" si="184"/>
        <v/>
      </c>
      <c r="I56" s="102" t="str">
        <f t="shared" si="184"/>
        <v/>
      </c>
      <c r="J56" s="102" t="str">
        <f t="shared" ref="J56" si="185">IF(($U55=J$2),IF(($V55="9H-12H"),"",("CS "&amp;$V55)),"")&amp;IF(($W55=J$2),IF(($X55="9H-12H"),"",("CS "&amp;$X55)),"")&amp;IF(LEFT($AA55,1)=RIGHT(J$2),IF(OR($A55="S",$A55="D"),"","CCB"),"")</f>
        <v/>
      </c>
      <c r="K56" s="94"/>
      <c r="L56" s="89"/>
      <c r="M56" s="90"/>
      <c r="N56" s="91" t="str">
        <f t="shared" ref="N56" si="186">IF(($U55="VAC1"),IF(ISERROR(SEARCH("*9h-18*",$V55)),IF($V55="9h-13h","","CS "&amp;$V55),IF(ISERROR(SEARCH("*Ort*",$V55)),"CS 14h-18h","CS Ortho 14h-18h")),IF(($W55="VAC1"),IF(ISERROR(SEARCH("*9h-18*",$X55)),IF($X55="9h-13h","","CS "&amp;$X55),IF(ISERROR(SEARCH("*Ort*",$X55)),"CS 14h-18h","CS Ortho 14h-18h")),""))&amp;IF($M56="HM",$E56,IF($M56="PH",$F56,IF($M56="RL",$G56,IF($M56="RO",$H56,IF($M56="TK",$I56,IF($M56="AS",$J56,""))))))</f>
        <v/>
      </c>
      <c r="O56" s="89"/>
      <c r="P56" s="90"/>
      <c r="Q56" s="91" t="str">
        <f t="shared" ref="Q56" si="187">IF(($U55="VAC2"),IF(ISERROR(SEARCH("*9h-18*",$V55)),IF($V55="9h-13h","","CS "&amp;$V55),IF(ISERROR(SEARCH("*Ort*",$V55)),"CS 14h-18h","CS Ortho 14h-18h")),IF(($W55="VAC2"),IF(ISERROR(SEARCH("*9h-18*",$X55)),IF($X55="9h-13h","","CS "&amp;$X55),IF(ISERROR(SEARCH("*Ort*",$X55)),"CS 14h-18h","CS Ortho 14h-18h")),""))&amp;IF($M56="HM",$E56,IF($M56="PH",$F56,IF($M56="RL",$G56,IF($M56="RO",$H56,IF($M56="TK",$I56,IF($M56="AS",$J56,""))))))</f>
        <v/>
      </c>
      <c r="R56" s="92"/>
      <c r="S56" s="245"/>
      <c r="T56" s="247"/>
      <c r="U56" s="241"/>
      <c r="V56" s="249"/>
      <c r="W56" s="241"/>
      <c r="X56" s="243"/>
      <c r="Y56" s="239"/>
      <c r="Z56" s="256"/>
      <c r="AA56" s="251"/>
      <c r="AB56" s="134"/>
      <c r="AC56" s="134"/>
      <c r="AD56" s="134"/>
      <c r="AE56" s="249"/>
      <c r="AF56" s="104"/>
      <c r="AG56" s="112" t="str">
        <f>IF($AA55="MAROUANI",IF(OR($A55="S",$A55="D"),"WE CCB","Sem CCB"),"")</f>
        <v/>
      </c>
      <c r="AH56" s="109" t="str">
        <f>IF($AA55="HALIMI",IF(OR($A55="S",$A55="D"),"WE CCB","Sem CCB"),"")</f>
        <v/>
      </c>
      <c r="AI56" s="109" t="str">
        <f>IF($AA55="LEPRIYA",IF(OR($A55="S",$A55="D"),"WE CCB","Sem CCB"),"")</f>
        <v/>
      </c>
      <c r="AJ56" s="109" t="str">
        <f>IF($AA55="OURCHANE",IF(OR($A55="S",$A55="D"),"WE CCB","Sem CCB"),"")</f>
        <v/>
      </c>
      <c r="AK56" s="109" t="str">
        <f>IF($AA55="KANA",IF(OR($A55="S",$A55="D"),"WE CCB","Sem CCB"),"")</f>
        <v/>
      </c>
      <c r="AL56" s="109" t="str">
        <f>IF($AA55="BERNARD",IF(OR($A55="S",$A55="D"),"WE CCB","Sem CCB"),"")</f>
        <v/>
      </c>
    </row>
    <row r="57" spans="1:38" x14ac:dyDescent="0.2">
      <c r="A57" s="265" t="str">
        <f>IF((B57=""),"",CHOOSE(WEEKDAY(B57,2),"L","M","M","J","V","S","D"))</f>
        <v>M</v>
      </c>
      <c r="B57" s="267">
        <f>IF(($B55=""),"",IF((MONTH(B55)=MONTH(($B55+1))),($B55+1),""))</f>
        <v>42794</v>
      </c>
      <c r="C57" s="81" t="str">
        <f>IF(D57="","","Dom :")</f>
        <v/>
      </c>
      <c r="D57" s="82"/>
      <c r="E57" s="101" t="str">
        <f t="shared" ref="E57:J57" si="188">IF(($U57=E$2),IF(($V57="9H-12H"),"CS 9H-12H",""),"")&amp;IF(($W57=E$2),IF(($X57="9H-12H"),"CS 9H-12H",""),"")&amp;IF(LEFT($AA57,1)=RIGHT(E$2),IF($A57="D","","CCB"),"")</f>
        <v/>
      </c>
      <c r="F57" s="101" t="str">
        <f t="shared" si="188"/>
        <v/>
      </c>
      <c r="G57" s="101" t="str">
        <f t="shared" si="188"/>
        <v/>
      </c>
      <c r="H57" s="101" t="str">
        <f t="shared" si="188"/>
        <v/>
      </c>
      <c r="I57" s="101" t="str">
        <f t="shared" si="188"/>
        <v/>
      </c>
      <c r="J57" s="101" t="str">
        <f t="shared" si="188"/>
        <v/>
      </c>
      <c r="K57" s="93"/>
      <c r="L57" s="85"/>
      <c r="M57" s="86"/>
      <c r="N57" s="87" t="str">
        <f t="shared" ref="N57" si="189">IF(($U57="VAC1"),IF(ISERROR(SEARCH("*9h*",$V57)),"","CS 9h-13h"),IF(($W57="VAC1"),IF(ISERROR(SEARCH("*9h*",$X57)),"","CS 9h-13h"),""))&amp;IF($M57="HM",$E57,IF($M57="PH",$F57,IF($M57="RL",$G57,IF($M57="RO",$H57,IF($M57="TK",$I57,IF($M57="AS",$J57,""))))))</f>
        <v/>
      </c>
      <c r="O57" s="85"/>
      <c r="P57" s="86"/>
      <c r="Q57" s="87" t="str">
        <f t="shared" ref="Q57" si="190">IF(($U57="VAC2"),IF(ISERROR(SEARCH("*9h*",$V57)),"","CS 9h-13h"),IF(($W57="VAC2"),IF(ISERROR(SEARCH("*9h*",$X57)),"","CS 9h-13h"),""))&amp;IF($M57="HM",$E57,IF($M57="PH",$F57,IF($M57="RL",$G57,IF($M57="RO",$H57,IF($M57="TK",$I57,IF($M57="AS",$J57,""))))))</f>
        <v/>
      </c>
      <c r="R57" s="88"/>
      <c r="S57" s="244" t="str">
        <f>A57</f>
        <v>M</v>
      </c>
      <c r="T57" s="246">
        <f>B57</f>
        <v>42794</v>
      </c>
      <c r="U57" s="240"/>
      <c r="V57" s="248"/>
      <c r="W57" s="240"/>
      <c r="X57" s="242"/>
      <c r="Y57" s="238" t="str">
        <f>A57</f>
        <v>M</v>
      </c>
      <c r="Z57" s="255">
        <f>B57</f>
        <v>42794</v>
      </c>
      <c r="AA57" s="250"/>
      <c r="AB57" s="133"/>
      <c r="AC57" s="133"/>
      <c r="AD57" s="133"/>
      <c r="AE57" s="248"/>
      <c r="AF57" s="103"/>
      <c r="AG57" s="111" t="str">
        <f>IF($D57="MAROUANI",IF($A57="S","Sam",IF(OR($A57="L",$A57="M",$A57="J",$A57="V"),"Sem","")),"")</f>
        <v/>
      </c>
      <c r="AH57" s="108" t="str">
        <f>IF($D57="HALIMI",IF($A57="S","Sam",IF(OR($A57="L",$A57="M",$A57="J",$A57="V"),"Sem","")),"")</f>
        <v/>
      </c>
      <c r="AI57" s="108" t="str">
        <f>IF($D57="LEPRIYA",IF($A57="S","Sam",IF(OR($A57="L",$A57="M",$A57="J",$A57="V"),"Sem","")),"")</f>
        <v/>
      </c>
      <c r="AJ57" s="108" t="str">
        <f>IF($D57="OURCHANE",IF($A57="S","Sam",IF(OR($A57="L",$A57="M",$A57="J",$A57="V"),"Sem","")),"")</f>
        <v/>
      </c>
      <c r="AK57" s="108" t="str">
        <f>IF($D57="KANA",IF($A57="S","Sam",IF(OR($A57="L",$A57="M",$A57="J",$A57="V"),"Sem","")),"")</f>
        <v/>
      </c>
      <c r="AL57" s="108" t="str">
        <f>IF($D57="BERNARD",IF($A57="S","Sam",IF(OR($A57="L",$A57="M",$A57="J",$A57="V"),"Sem","")),"")</f>
        <v/>
      </c>
    </row>
    <row r="58" spans="1:38" ht="13.5" thickBot="1" x14ac:dyDescent="0.25">
      <c r="A58" s="266"/>
      <c r="B58" s="268"/>
      <c r="C58" s="83" t="str">
        <f>IF($D58="","","CCB :")</f>
        <v/>
      </c>
      <c r="D58" s="84" t="str">
        <f t="shared" ref="D58" si="191">IF($AA57="","",$AA57)</f>
        <v/>
      </c>
      <c r="E58" s="102" t="str">
        <f t="shared" ref="E58:J58" si="192">IF(($U57=E$2),IF(($V57="9H-12H"),"",("CS "&amp;$V57)),"")&amp;IF(($W57=E$2),IF(($X57="9H-12H"),"",("CS "&amp;$X57)),"")&amp;IF(LEFT($AA57,1)=RIGHT(E$2),IF(OR($A57="S",$A57="D"),"","CCB"),"")</f>
        <v/>
      </c>
      <c r="F58" s="102" t="str">
        <f t="shared" si="192"/>
        <v/>
      </c>
      <c r="G58" s="102" t="str">
        <f t="shared" si="192"/>
        <v/>
      </c>
      <c r="H58" s="102" t="str">
        <f t="shared" si="192"/>
        <v/>
      </c>
      <c r="I58" s="102" t="str">
        <f t="shared" si="192"/>
        <v/>
      </c>
      <c r="J58" s="102" t="str">
        <f t="shared" si="192"/>
        <v/>
      </c>
      <c r="K58" s="94"/>
      <c r="L58" s="89"/>
      <c r="M58" s="90"/>
      <c r="N58" s="91" t="str">
        <f t="shared" ref="N58" si="193">IF(($U57="VAC1"),IF(ISERROR(SEARCH("*9h-18*",$V57)),IF($V57="9h-13h","","CS "&amp;$V57),IF(ISERROR(SEARCH("*Ort*",$V57)),"CS 14h-18h","CS Ortho 14h-18h")),IF(($W57="VAC1"),IF(ISERROR(SEARCH("*9h-18*",$X57)),IF($X57="9h-13h","","CS "&amp;$X57),IF(ISERROR(SEARCH("*Ort*",$X57)),"CS 14h-18h","CS Ortho 14h-18h")),""))&amp;IF($M58="HM",$E58,IF($M58="PH",$F58,IF($M58="RL",$G58,IF($M58="RO",$H58,IF($M58="TK",$I58,IF($M58="AS",$J58,""))))))</f>
        <v/>
      </c>
      <c r="O58" s="89"/>
      <c r="P58" s="90"/>
      <c r="Q58" s="91" t="str">
        <f t="shared" ref="Q58" si="194">IF(($U57="VAC2"),IF(ISERROR(SEARCH("*9h-18*",$V57)),IF($V57="9h-13h","","CS "&amp;$V57),IF(ISERROR(SEARCH("*Ort*",$V57)),"CS 14h-18h","CS Ortho 14h-18h")),IF(($W57="VAC2"),IF(ISERROR(SEARCH("*9h-18*",$X57)),IF($X57="9h-13h","","CS "&amp;$X57),IF(ISERROR(SEARCH("*Ort*",$X57)),"CS 14h-18h","CS Ortho 14h-18h")),""))&amp;IF($M58="HM",$E58,IF($M58="PH",$F58,IF($M58="RL",$G58,IF($M58="RO",$H58,IF($M58="TK",$I58,IF($M58="AS",$J58,""))))))</f>
        <v/>
      </c>
      <c r="R58" s="92"/>
      <c r="S58" s="245"/>
      <c r="T58" s="247"/>
      <c r="U58" s="241"/>
      <c r="V58" s="249"/>
      <c r="W58" s="241"/>
      <c r="X58" s="243"/>
      <c r="Y58" s="239"/>
      <c r="Z58" s="256"/>
      <c r="AA58" s="251"/>
      <c r="AB58" s="134"/>
      <c r="AC58" s="134"/>
      <c r="AD58" s="134"/>
      <c r="AE58" s="249"/>
      <c r="AF58" s="104"/>
      <c r="AG58" s="112" t="str">
        <f>IF($AA57="MAROUANI",IF(OR($A57="S",$A57="D"),"WE CCB","Sem CCB"),"")</f>
        <v/>
      </c>
      <c r="AH58" s="109" t="str">
        <f>IF($AA57="HALIMI",IF(OR($A57="S",$A57="D"),"WE CCB","Sem CCB"),"")</f>
        <v/>
      </c>
      <c r="AI58" s="109" t="str">
        <f>IF($AA57="LEPRIYA",IF(OR($A57="S",$A57="D"),"WE CCB","Sem CCB"),"")</f>
        <v/>
      </c>
      <c r="AJ58" s="109" t="str">
        <f>IF($AA57="OURCHANE",IF(OR($A57="S",$A57="D"),"WE CCB","Sem CCB"),"")</f>
        <v/>
      </c>
      <c r="AK58" s="109" t="str">
        <f>IF($AA57="KANA",IF(OR($A57="S",$A57="D"),"WE CCB","Sem CCB"),"")</f>
        <v/>
      </c>
      <c r="AL58" s="109" t="str">
        <f>IF($AA57="BERNARD",IF(OR($A57="S",$A57="D"),"WE CCB","Sem CCB"),"")</f>
        <v/>
      </c>
    </row>
    <row r="59" spans="1:38" x14ac:dyDescent="0.2">
      <c r="A59" s="265" t="str">
        <f>IF((B59=""),"",CHOOSE(WEEKDAY(B59,2),"L","M","M","J","V","S","D"))</f>
        <v/>
      </c>
      <c r="B59" s="267" t="str">
        <f>IF(($B57=""),"",IF((MONTH(B57)=MONTH(($B57+1))),($B57+1),""))</f>
        <v/>
      </c>
      <c r="C59" s="81" t="str">
        <f>IF(D59="","","Dom :")</f>
        <v/>
      </c>
      <c r="D59" s="82"/>
      <c r="E59" s="101" t="str">
        <f t="shared" ref="E59:J59" si="195">IF(($U59=E$2),IF(($V59="9H-12H"),"CS 9H-12H",""),"")&amp;IF(($W59=E$2),IF(($X59="9H-12H"),"CS 9H-12H",""),"")&amp;IF(LEFT($AA59,1)=RIGHT(E$2),IF($A59="D","","CCB"),"")</f>
        <v/>
      </c>
      <c r="F59" s="101" t="str">
        <f t="shared" si="195"/>
        <v/>
      </c>
      <c r="G59" s="101" t="str">
        <f t="shared" si="195"/>
        <v/>
      </c>
      <c r="H59" s="101" t="str">
        <f t="shared" si="195"/>
        <v/>
      </c>
      <c r="I59" s="101" t="str">
        <f t="shared" si="195"/>
        <v/>
      </c>
      <c r="J59" s="101" t="str">
        <f t="shared" si="195"/>
        <v/>
      </c>
      <c r="K59" s="93"/>
      <c r="L59" s="85"/>
      <c r="M59" s="86"/>
      <c r="N59" s="87" t="str">
        <f>IF(($U59="VAC1"),IF(ISERROR(SEARCH("*9h*",$V59)),"","CS 9h-13h"),IF(($W59="VAC1"),IF(ISERROR(SEARCH("*9h*",$X59)),"","CS 9h-13h"),""))&amp;IF($M59="HM",$E59,IF($M59="PH",$F59,IF($M59="RL",$G59,IF($M59="RO",$H59,IF($M59="TK",$I59,IF($M59="AS",$J59,""))))))</f>
        <v/>
      </c>
      <c r="O59" s="85"/>
      <c r="P59" s="86"/>
      <c r="Q59" s="87" t="str">
        <f t="shared" ref="Q59" si="196">IF(($U59="VAC2"),IF(ISERROR(SEARCH("*9h*",$V59)),"","CS 9h-13h"),IF(($W59="VAC2"),IF(ISERROR(SEARCH("*9h*",$X59)),"","CS 9h-13h"),""))&amp;IF($M59="HM",$E59,IF($M59="PH",$F59,IF($M59="RL",$G59,IF($M59="RO",$H59,IF($M59="TK",$I59,IF($M59="AS",$J59,""))))))</f>
        <v/>
      </c>
      <c r="R59" s="88"/>
      <c r="S59" s="244" t="str">
        <f>A59</f>
        <v/>
      </c>
      <c r="T59" s="246" t="str">
        <f>B59</f>
        <v/>
      </c>
      <c r="U59" s="240"/>
      <c r="V59" s="248"/>
      <c r="W59" s="240"/>
      <c r="X59" s="242"/>
      <c r="Y59" s="238" t="str">
        <f>A59</f>
        <v/>
      </c>
      <c r="Z59" s="255" t="str">
        <f>B59</f>
        <v/>
      </c>
      <c r="AA59" s="250"/>
      <c r="AB59" s="133"/>
      <c r="AC59" s="137"/>
      <c r="AD59" s="133"/>
      <c r="AE59" s="248"/>
      <c r="AF59" s="103"/>
      <c r="AG59" s="111" t="str">
        <f>IF($D59="MAROUANI",IF($A59="S","Sam",IF(OR($A59="L",$A59="M",$A59="J",$A59="V"),"Sem","")),"")</f>
        <v/>
      </c>
      <c r="AH59" s="108" t="str">
        <f>IF($D59="HALIMI",IF($A59="S","Sam",IF(OR($A59="L",$A59="M",$A59="J",$A59="V"),"Sem","")),"")</f>
        <v/>
      </c>
      <c r="AI59" s="108" t="str">
        <f>IF($D59="LEPRIYA",IF($A59="S","Sam",IF(OR($A59="L",$A59="M",$A59="J",$A59="V"),"Sem","")),"")</f>
        <v/>
      </c>
      <c r="AJ59" s="108" t="str">
        <f>IF($D59="OURCHANE",IF($A59="S","Sam",IF(OR($A59="L",$A59="M",$A59="J",$A59="V"),"Sem","")),"")</f>
        <v/>
      </c>
      <c r="AK59" s="108" t="str">
        <f>IF($D59="KANA",IF($A59="S","Sam",IF(OR($A59="L",$A59="M",$A59="J",$A59="V"),"Sem","")),"")</f>
        <v/>
      </c>
      <c r="AL59" s="108" t="str">
        <f>IF($D59="BERNARD",IF($A59="S","Sam",IF(OR($A59="L",$A59="M",$A59="J",$A59="V"),"Sem","")),"")</f>
        <v/>
      </c>
    </row>
    <row r="60" spans="1:38" ht="13.5" thickBot="1" x14ac:dyDescent="0.25">
      <c r="A60" s="266"/>
      <c r="B60" s="268"/>
      <c r="C60" s="83" t="str">
        <f>IF($D60="","","CCB :")</f>
        <v/>
      </c>
      <c r="D60" s="84" t="str">
        <f t="shared" ref="D60" si="197">IF($AA59="","",$AA59)</f>
        <v/>
      </c>
      <c r="E60" s="102" t="str">
        <f t="shared" ref="E60:J60" si="198">IF(($U59=E$2),IF(($V59="9H-12H"),"",("CS "&amp;$V59)),"")&amp;IF(($W59=E$2),IF(($X59="9H-12H"),"",("CS "&amp;$X59)),"")&amp;IF(LEFT($AA59,1)=RIGHT(E$2),IF(OR($A59="S",$A59="D"),"","CCB"),"")</f>
        <v/>
      </c>
      <c r="F60" s="102" t="str">
        <f t="shared" si="198"/>
        <v/>
      </c>
      <c r="G60" s="102" t="str">
        <f t="shared" si="198"/>
        <v/>
      </c>
      <c r="H60" s="102" t="str">
        <f t="shared" si="198"/>
        <v/>
      </c>
      <c r="I60" s="102" t="str">
        <f t="shared" si="198"/>
        <v/>
      </c>
      <c r="J60" s="102" t="str">
        <f t="shared" si="198"/>
        <v/>
      </c>
      <c r="K60" s="94"/>
      <c r="L60" s="89"/>
      <c r="M60" s="90"/>
      <c r="N60" s="91" t="str">
        <f>IF(($U59="VAC1"),IF(ISERROR(SEARCH("*9h-18*",$V59)),IF($V59="9h-13h","","CS "&amp;$V59),IF(ISERROR(SEARCH("*Ort*",$V59)),"CS 14h-18h","CS Ortho 14h-18h")),IF(($W59="VAC1"),IF(ISERROR(SEARCH("*9h-18*",$X59)),IF($X59="9h-13h","","CS "&amp;$X59),IF(ISERROR(SEARCH("*Ort*",$X59)),"CS 14h-18h","CS Ortho 14h-18h")),""))&amp;IF($M60="HM",$E60,IF($M60="PH",$F60,IF($M60="RL",$G60,IF($M60="RO",$H60,IF($M60="TK",$I60,IF($M60="AS",$J60,""))))))</f>
        <v/>
      </c>
      <c r="O60" s="89"/>
      <c r="P60" s="90"/>
      <c r="Q60" s="91" t="str">
        <f t="shared" ref="Q60" si="199">IF(($U59="VAC2"),IF(ISERROR(SEARCH("*9h-18*",$V59)),IF($V59="9h-13h","","CS "&amp;$V59),IF(ISERROR(SEARCH("*Ort*",$V59)),"CS 14h-18h","CS Ortho 14h-18h")),IF(($W59="VAC2"),IF(ISERROR(SEARCH("*9h-18*",$X59)),IF($X59="9h-13h","","CS "&amp;$X59),IF(ISERROR(SEARCH("*Ort*",$X59)),"CS 14h-18h","CS Ortho 14h-18h")),""))&amp;IF($M60="HM",$E60,IF($M60="PH",$F60,IF($M60="RL",$G60,IF($M60="RO",$H60,IF($M60="TK",$I60,IF($M60="AS",$J60,""))))))</f>
        <v/>
      </c>
      <c r="R60" s="92"/>
      <c r="S60" s="245"/>
      <c r="T60" s="247"/>
      <c r="U60" s="241"/>
      <c r="V60" s="249"/>
      <c r="W60" s="241"/>
      <c r="X60" s="243"/>
      <c r="Y60" s="239"/>
      <c r="Z60" s="256"/>
      <c r="AA60" s="251"/>
      <c r="AB60" s="134"/>
      <c r="AC60" s="138"/>
      <c r="AD60" s="134"/>
      <c r="AE60" s="249"/>
      <c r="AF60" s="104"/>
      <c r="AG60" s="112" t="str">
        <f>IF($AA59="MAROUANI",IF(OR($A59="S",$A59="D"),"WE CCB","Sem CCB"),"")</f>
        <v/>
      </c>
      <c r="AH60" s="109" t="str">
        <f>IF($AA59="HALIMI",IF(OR($A59="S",$A59="D"),"WE CCB","Sem CCB"),"")</f>
        <v/>
      </c>
      <c r="AI60" s="109" t="str">
        <f>IF($AA59="LEPRIYA",IF(OR($A59="S",$A59="D"),"WE CCB","Sem CCB"),"")</f>
        <v/>
      </c>
      <c r="AJ60" s="109" t="str">
        <f>IF($AA59="OURCHANE",IF(OR($A59="S",$A59="D"),"WE CCB","Sem CCB"),"")</f>
        <v/>
      </c>
      <c r="AK60" s="109" t="str">
        <f>IF($AA59="KANA",IF(OR($A59="S",$A59="D"),"WE CCB","Sem CCB"),"")</f>
        <v/>
      </c>
      <c r="AL60" s="109" t="str">
        <f>IF($AA59="BERNARD",IF(OR($A59="S",$A59="D"),"WE CCB","Sem CCB"),"")</f>
        <v/>
      </c>
    </row>
    <row r="61" spans="1:38" x14ac:dyDescent="0.2">
      <c r="A61" s="265" t="str">
        <f>IF((B61=""),"",CHOOSE(WEEKDAY(B61,2),"L","M","M","J","V","S","D"))</f>
        <v/>
      </c>
      <c r="B61" s="267" t="str">
        <f>IF(($B59=""),"",IF((MONTH(B59)=MONTH(($B59+1))),($B59+1),""))</f>
        <v/>
      </c>
      <c r="C61" s="81" t="str">
        <f>IF(D61="","","Dom :")</f>
        <v/>
      </c>
      <c r="D61" s="82"/>
      <c r="E61" s="101" t="str">
        <f t="shared" ref="E61:J61" si="200">IF(($U61=E$2),IF(($V61="9H-12H"),"CS 9H-12H",""),"")&amp;IF(($W61=E$2),IF(($X61="9H-12H"),"CS 9H-12H",""),"")&amp;IF(LEFT($AA61,1)=RIGHT(E$2),IF($A61="D","","CCB"),"")</f>
        <v/>
      </c>
      <c r="F61" s="101" t="str">
        <f t="shared" si="200"/>
        <v/>
      </c>
      <c r="G61" s="101" t="str">
        <f t="shared" si="200"/>
        <v/>
      </c>
      <c r="H61" s="101" t="str">
        <f t="shared" si="200"/>
        <v/>
      </c>
      <c r="I61" s="101" t="str">
        <f t="shared" si="200"/>
        <v/>
      </c>
      <c r="J61" s="101" t="str">
        <f t="shared" si="200"/>
        <v/>
      </c>
      <c r="K61" s="93"/>
      <c r="L61" s="85"/>
      <c r="M61" s="86"/>
      <c r="N61" s="87" t="str">
        <f t="shared" ref="N61" si="201">IF(($U61="VAC1"),IF(ISERROR(SEARCH("*9h*",$V61)),"","CS 9h-13h"),IF(($W61="VAC1"),IF(ISERROR(SEARCH("*9h*",$X61)),"","CS 9h-13h"),""))&amp;IF($M61="HM",$E61,IF($M61="PH",$F61,IF($M61="RL",$G61,IF($M61="RO",$H61,IF($M61="TK",$I61,IF($M61="AS",$J61,""))))))</f>
        <v/>
      </c>
      <c r="O61" s="85"/>
      <c r="P61" s="86"/>
      <c r="Q61" s="87" t="str">
        <f t="shared" ref="Q61" si="202">IF(($U61="VAC2"),IF(ISERROR(SEARCH("*9h*",$V61)),"","CS 9h-13h"),IF(($W61="VAC2"),IF(ISERROR(SEARCH("*9h*",$X61)),"","CS 9h-13h"),""))&amp;IF($M61="HM",$E61,IF($M61="PH",$F61,IF($M61="RL",$G61,IF($M61="RO",$H61,IF($M61="TK",$I61,IF($M61="AS",$J61,""))))))</f>
        <v/>
      </c>
      <c r="R61" s="88"/>
      <c r="S61" s="244" t="str">
        <f>A61</f>
        <v/>
      </c>
      <c r="T61" s="246" t="str">
        <f>B61</f>
        <v/>
      </c>
      <c r="U61" s="240"/>
      <c r="V61" s="248"/>
      <c r="W61" s="240"/>
      <c r="X61" s="242"/>
      <c r="Y61" s="238" t="str">
        <f>A61</f>
        <v/>
      </c>
      <c r="Z61" s="255" t="str">
        <f>B61</f>
        <v/>
      </c>
      <c r="AA61" s="250"/>
      <c r="AB61" s="133"/>
      <c r="AC61" s="133"/>
      <c r="AD61" s="133"/>
      <c r="AE61" s="248"/>
      <c r="AF61" s="103"/>
      <c r="AG61" s="111" t="str">
        <f>IF($D61="MAROUANI",IF($A61="S","Sam",IF(OR($A61="L",$A61="M",$A61="J",$A61="V"),"Sem","")),"")</f>
        <v/>
      </c>
      <c r="AH61" s="108" t="str">
        <f>IF($D61="HALIMI",IF($A61="S","Sam",IF(OR($A61="L",$A61="M",$A61="J",$A61="V"),"Sem","")),"")</f>
        <v/>
      </c>
      <c r="AI61" s="108" t="str">
        <f>IF($D61="LEPRIYA",IF($A61="S","Sam",IF(OR($A61="L",$A61="M",$A61="J",$A61="V"),"Sem","")),"")</f>
        <v/>
      </c>
      <c r="AJ61" s="108" t="str">
        <f>IF($D61="OURCHANE",IF($A61="S","Sam",IF(OR($A61="L",$A61="M",$A61="J",$A61="V"),"Sem","")),"")</f>
        <v/>
      </c>
      <c r="AK61" s="108" t="str">
        <f>IF($D61="KANA",IF($A61="S","Sam",IF(OR($A61="L",$A61="M",$A61="J",$A61="V"),"Sem","")),"")</f>
        <v/>
      </c>
      <c r="AL61" s="108" t="str">
        <f>IF($D61="BERNARD",IF($A61="S","Sam",IF(OR($A61="L",$A61="M",$A61="J",$A61="V"),"Sem","")),"")</f>
        <v/>
      </c>
    </row>
    <row r="62" spans="1:38" ht="13.5" thickBot="1" x14ac:dyDescent="0.25">
      <c r="A62" s="266"/>
      <c r="B62" s="268"/>
      <c r="C62" s="83" t="str">
        <f>IF($D62="","","CCB :")</f>
        <v/>
      </c>
      <c r="D62" s="84" t="str">
        <f t="shared" ref="D62" si="203">IF($AA61="","",$AA61)</f>
        <v/>
      </c>
      <c r="E62" s="102" t="str">
        <f t="shared" ref="E62:J62" si="204">IF(($U61=E$2),IF(($V61="9H-12H"),"",("CS "&amp;$V61)),"")&amp;IF(($W61=E$2),IF(($X61="9H-12H"),"",("CS "&amp;$X61)),"")&amp;IF(LEFT($AA61,1)=RIGHT(E$2),IF(OR($A61="S",$A61="D"),"","CCB"),"")</f>
        <v/>
      </c>
      <c r="F62" s="102" t="str">
        <f t="shared" si="204"/>
        <v/>
      </c>
      <c r="G62" s="102" t="str">
        <f t="shared" si="204"/>
        <v/>
      </c>
      <c r="H62" s="102" t="str">
        <f t="shared" si="204"/>
        <v/>
      </c>
      <c r="I62" s="102" t="str">
        <f t="shared" si="204"/>
        <v/>
      </c>
      <c r="J62" s="102" t="str">
        <f t="shared" si="204"/>
        <v/>
      </c>
      <c r="K62" s="94"/>
      <c r="L62" s="89"/>
      <c r="M62" s="90"/>
      <c r="N62" s="91" t="str">
        <f t="shared" ref="N62" si="205">IF(($U61="VAC1"),IF(ISERROR(SEARCH("*9h-18*",$V61)),IF($V61="9h-13h","","CS "&amp;$V61),IF(ISERROR(SEARCH("*Ort*",$V61)),"CS 14h-18h","CS Ortho 14h-18h")),IF(($W61="VAC1"),IF(ISERROR(SEARCH("*9h-18*",$X61)),IF($X61="9h-13h","","CS "&amp;$X61),IF(ISERROR(SEARCH("*Ort*",$X61)),"CS 14h-18h","CS Ortho 14h-18h")),""))&amp;IF($M62="HM",$E62,IF($M62="PH",$F62,IF($M62="RL",$G62,IF($M62="RO",$H62,IF($M62="TK",$I62,IF($M62="AS",$J62,""))))))</f>
        <v/>
      </c>
      <c r="O62" s="89"/>
      <c r="P62" s="90"/>
      <c r="Q62" s="91" t="str">
        <f t="shared" ref="Q62" si="206">IF(($U61="VAC2"),IF(ISERROR(SEARCH("*9h-18*",$V61)),IF($V61="9h-13h","","CS "&amp;$V61),IF(ISERROR(SEARCH("*Ort*",$V61)),"CS 14h-18h","CS Ortho 14h-18h")),IF(($W61="VAC2"),IF(ISERROR(SEARCH("*9h-18*",$X61)),IF($X61="9h-13h","","CS "&amp;$X61),IF(ISERROR(SEARCH("*Ort*",$X61)),"CS 14h-18h","CS Ortho 14h-18h")),""))&amp;IF($M62="HM",$E62,IF($M62="PH",$F62,IF($M62="RL",$G62,IF($M62="RO",$H62,IF($M62="TK",$I62,IF($M62="AS",$J62,""))))))</f>
        <v/>
      </c>
      <c r="R62" s="92"/>
      <c r="S62" s="245"/>
      <c r="T62" s="247"/>
      <c r="U62" s="241"/>
      <c r="V62" s="249"/>
      <c r="W62" s="241"/>
      <c r="X62" s="243"/>
      <c r="Y62" s="239"/>
      <c r="Z62" s="256"/>
      <c r="AA62" s="251"/>
      <c r="AB62" s="134"/>
      <c r="AC62" s="134"/>
      <c r="AD62" s="134"/>
      <c r="AE62" s="249"/>
      <c r="AF62" s="104"/>
      <c r="AG62" s="112" t="str">
        <f>IF($AA61="MAROUANI",IF(OR($A61="S",$A61="D"),"WE CCB","Sem CCB"),"")</f>
        <v/>
      </c>
      <c r="AH62" s="109" t="str">
        <f>IF($AA61="HALIMI",IF(OR($A61="S",$A61="D"),"WE CCB","Sem CCB"),"")</f>
        <v/>
      </c>
      <c r="AI62" s="109" t="str">
        <f>IF($AA61="LEPRIYA",IF(OR($A61="S",$A61="D"),"WE CCB","Sem CCB"),"")</f>
        <v/>
      </c>
      <c r="AJ62" s="109" t="str">
        <f>IF($AA61="OURCHANE",IF(OR($A61="S",$A61="D"),"WE CCB","Sem CCB"),"")</f>
        <v/>
      </c>
      <c r="AK62" s="109" t="str">
        <f>IF($AA61="KANA",IF(OR($A61="S",$A61="D"),"WE CCB","Sem CCB"),"")</f>
        <v/>
      </c>
      <c r="AL62" s="109" t="str">
        <f>IF($AA61="BERNARD",IF(OR($A61="S",$A61="D"),"WE CCB","Sem CCB"),"")</f>
        <v/>
      </c>
    </row>
    <row r="63" spans="1:38" x14ac:dyDescent="0.2">
      <c r="A63" s="265" t="str">
        <f>IF((B63=""),"",CHOOSE(WEEKDAY(B63,2),"L","M","M","J","V","S","D"))</f>
        <v/>
      </c>
      <c r="B63" s="267" t="str">
        <f>IF(($B61=""),"",IF((MONTH(B61)=MONTH(($B61+1))),($B61+1),""))</f>
        <v/>
      </c>
      <c r="C63" s="81" t="str">
        <f>IF(D63="","","Dom :")</f>
        <v/>
      </c>
      <c r="D63" s="82"/>
      <c r="E63" s="101" t="str">
        <f t="shared" ref="E63:J63" si="207">IF(($U63=E$2),IF(($V63="9H-12H"),"CS 9H-12H",""),"")&amp;IF(($W63=E$2),IF(($X63="9H-12H"),"CS 9H-12H",""),"")&amp;IF(LEFT($AA63,1)=RIGHT(E$2),IF($A63="D","","CCB"),"")</f>
        <v/>
      </c>
      <c r="F63" s="101" t="str">
        <f t="shared" si="207"/>
        <v/>
      </c>
      <c r="G63" s="101" t="str">
        <f t="shared" si="207"/>
        <v/>
      </c>
      <c r="H63" s="101" t="str">
        <f t="shared" si="207"/>
        <v/>
      </c>
      <c r="I63" s="101" t="str">
        <f t="shared" si="207"/>
        <v/>
      </c>
      <c r="J63" s="101" t="str">
        <f t="shared" si="207"/>
        <v/>
      </c>
      <c r="K63" s="93"/>
      <c r="L63" s="85"/>
      <c r="M63" s="86"/>
      <c r="N63" s="87" t="str">
        <f t="shared" ref="N63" si="208">IF(($U63="VAC1"),IF(ISERROR(SEARCH("*9h*",$V63)),"","CS 9h-13h"),IF(($W63="VAC1"),IF(ISERROR(SEARCH("*9h*",$X63)),"","CS 9h-13h"),""))&amp;IF($M63="HM",$E63,IF($M63="PH",$F63,IF($M63="RL",$G63,IF($M63="RO",$H63,IF($M63="TK",$I63,IF($M63="AS",$J63,""))))))</f>
        <v/>
      </c>
      <c r="O63" s="85"/>
      <c r="P63" s="86"/>
      <c r="Q63" s="87" t="str">
        <f t="shared" ref="Q63" si="209">IF(($U63="VAC2"),IF(ISERROR(SEARCH("*9h*",$V63)),"","CS 9h-13h"),IF(($W63="VAC2"),IF(ISERROR(SEARCH("*9h*",$X63)),"","CS 9h-13h"),""))&amp;IF($M63="HM",$E63,IF($M63="PH",$F63,IF($M63="RL",$G63,IF($M63="RO",$H63,IF($M63="TK",$I63,IF($M63="AS",$J63,""))))))</f>
        <v/>
      </c>
      <c r="R63" s="88"/>
      <c r="S63" s="244" t="str">
        <f>A63</f>
        <v/>
      </c>
      <c r="T63" s="246" t="str">
        <f>B63</f>
        <v/>
      </c>
      <c r="U63" s="240"/>
      <c r="V63" s="248"/>
      <c r="W63" s="240"/>
      <c r="X63" s="242"/>
      <c r="Y63" s="238" t="str">
        <f>A63</f>
        <v/>
      </c>
      <c r="Z63" s="255" t="str">
        <f>B63</f>
        <v/>
      </c>
      <c r="AA63" s="250"/>
      <c r="AB63" s="133"/>
      <c r="AC63" s="133"/>
      <c r="AD63" s="133"/>
      <c r="AE63" s="248"/>
      <c r="AF63" s="103"/>
      <c r="AG63" s="111" t="str">
        <f>IF($D63="MAROUANI",IF($A63="S","Sam",IF(OR($A63="L",$A63="M",$A63="J",$A63="V"),"Sem","")),"")</f>
        <v/>
      </c>
      <c r="AH63" s="108" t="str">
        <f>IF($D63="HALIMI",IF($A63="S","Sam",IF(OR($A63="L",$A63="M",$A63="J",$A63="V"),"Sem","")),"")</f>
        <v/>
      </c>
      <c r="AI63" s="108" t="str">
        <f>IF($D63="LEPRIYA",IF($A63="S","Sam",IF(OR($A63="L",$A63="M",$A63="J",$A63="V"),"Sem","")),"")</f>
        <v/>
      </c>
      <c r="AJ63" s="108" t="str">
        <f>IF($D63="OURCHANE",IF($A63="S","Sam",IF(OR($A63="L",$A63="M",$A63="J",$A63="V"),"Sem","")),"")</f>
        <v/>
      </c>
      <c r="AK63" s="108" t="str">
        <f>IF($D63="KANA",IF($A63="S","Sam",IF(OR($A63="L",$A63="M",$A63="J",$A63="V"),"Sem","")),"")</f>
        <v/>
      </c>
      <c r="AL63" s="108" t="str">
        <f>IF($D63="BERNARD",IF($A63="S","Sam",IF(OR($A63="L",$A63="M",$A63="J",$A63="V"),"Sem","")),"")</f>
        <v/>
      </c>
    </row>
    <row r="64" spans="1:38" ht="13.5" thickBot="1" x14ac:dyDescent="0.25">
      <c r="A64" s="266"/>
      <c r="B64" s="268"/>
      <c r="C64" s="83" t="str">
        <f>IF($D64="","","CCB :")</f>
        <v/>
      </c>
      <c r="D64" s="84" t="str">
        <f>IF($AA63="","",$AA63)</f>
        <v/>
      </c>
      <c r="E64" s="102" t="str">
        <f t="shared" ref="E64:J64" si="210">IF(($U63=E$2),IF(($V63="9H-12H"),"",("CS "&amp;$V63)),"")&amp;IF(($W63=E$2),IF(($X63="9H-12H"),"",("CS "&amp;$X63)),"")&amp;IF(LEFT($AA63,1)=RIGHT(E$2),IF(OR($A63="S",$A63="D"),"","CCB"),"")</f>
        <v/>
      </c>
      <c r="F64" s="102" t="str">
        <f t="shared" si="210"/>
        <v/>
      </c>
      <c r="G64" s="102" t="str">
        <f t="shared" si="210"/>
        <v/>
      </c>
      <c r="H64" s="102" t="str">
        <f t="shared" si="210"/>
        <v/>
      </c>
      <c r="I64" s="102" t="str">
        <f t="shared" si="210"/>
        <v/>
      </c>
      <c r="J64" s="102" t="str">
        <f t="shared" si="210"/>
        <v/>
      </c>
      <c r="K64" s="94"/>
      <c r="L64" s="89"/>
      <c r="M64" s="90"/>
      <c r="N64" s="91" t="str">
        <f t="shared" ref="N64" si="211">IF(($U63="VAC1"),IF(ISERROR(SEARCH("*9h-18*",$V63)),IF($V63="9h-13h","","CS "&amp;$V63),IF(ISERROR(SEARCH("*Ort*",$V63)),"CS 14h-18h","CS Ortho 14h-18h")),IF(($W63="VAC1"),IF(ISERROR(SEARCH("*9h-18*",$X63)),IF($X63="9h-13h","","CS "&amp;$X63),IF(ISERROR(SEARCH("*Ort*",$X63)),"CS 14h-18h","CS Ortho 14h-18h")),""))&amp;IF($M64="HM",$E64,IF($M64="PH",$F64,IF($M64="RL",$G64,IF($M64="RO",$H64,IF($M64="TK",$I64,IF($M64="AS",$J64,""))))))</f>
        <v/>
      </c>
      <c r="O64" s="89"/>
      <c r="P64" s="90"/>
      <c r="Q64" s="91" t="str">
        <f t="shared" ref="Q64" si="212">IF(($U63="VAC2"),IF(ISERROR(SEARCH("*9h-18*",$V63)),IF($V63="9h-13h","","CS "&amp;$V63),IF(ISERROR(SEARCH("*Ort*",$V63)),"CS 14h-18h","CS Ortho 14h-18h")),IF(($W63="VAC2"),IF(ISERROR(SEARCH("*9h-18*",$X63)),IF($X63="9h-13h","","CS "&amp;$X63),IF(ISERROR(SEARCH("*Ort*",$X63)),"CS 14h-18h","CS Ortho 14h-18h")),""))&amp;IF($M64="HM",$E64,IF($M64="PH",$F64,IF($M64="RL",$G64,IF($M64="RO",$H64,IF($M64="TK",$I64,IF($M64="AS",$J64,""))))))</f>
        <v/>
      </c>
      <c r="R64" s="92"/>
      <c r="S64" s="245"/>
      <c r="T64" s="247"/>
      <c r="U64" s="241"/>
      <c r="V64" s="249"/>
      <c r="W64" s="241"/>
      <c r="X64" s="243"/>
      <c r="Y64" s="239"/>
      <c r="Z64" s="256"/>
      <c r="AA64" s="251"/>
      <c r="AB64" s="134"/>
      <c r="AC64" s="134"/>
      <c r="AD64" s="134"/>
      <c r="AE64" s="249"/>
      <c r="AF64" s="104"/>
      <c r="AG64" s="112" t="str">
        <f>IF($AA63="MAROUANI",IF(OR($A63="S",$A63="D"),"WE CCB","Sem CCB"),"")</f>
        <v/>
      </c>
      <c r="AH64" s="109" t="str">
        <f>IF($AA63="HALIMI",IF(OR($A63="S",$A63="D"),"WE CCB","Sem CCB"),"")</f>
        <v/>
      </c>
      <c r="AI64" s="109" t="str">
        <f>IF($AA63="LEPRIYA",IF(OR($A63="S",$A63="D"),"WE CCB","Sem CCB"),"")</f>
        <v/>
      </c>
      <c r="AJ64" s="109" t="str">
        <f>IF($AA63="OURCHANE",IF(OR($A63="S",$A63="D"),"WE CCB","Sem CCB"),"")</f>
        <v/>
      </c>
      <c r="AK64" s="109" t="str">
        <f>IF($AA63="KANA",IF(OR($A63="S",$A63="D"),"WE CCB","Sem CCB"),"")</f>
        <v/>
      </c>
      <c r="AL64" s="109" t="str">
        <f>IF($AA63="BERNARD",IF(OR($A63="S",$A63="D"),"WE CCB","Sem CCB"),"")</f>
        <v/>
      </c>
    </row>
    <row r="65" spans="1:43" x14ac:dyDescent="0.2">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8"/>
    </row>
    <row r="66" spans="1:43" ht="31.5" customHeight="1" x14ac:dyDescent="0.2">
      <c r="A66" s="7"/>
      <c r="B66" s="7"/>
      <c r="C66" s="7"/>
      <c r="D66" s="7"/>
      <c r="E66" s="7"/>
      <c r="F66" s="269" t="s">
        <v>98</v>
      </c>
      <c r="G66" s="270"/>
      <c r="H66" s="270"/>
      <c r="I66" s="271"/>
      <c r="J66" s="7"/>
      <c r="K66" s="7"/>
      <c r="L66" s="7"/>
      <c r="M66" s="7"/>
      <c r="N66" s="7"/>
      <c r="O66" s="7"/>
      <c r="P66" s="7"/>
      <c r="Q66" s="7"/>
      <c r="R66" s="7"/>
      <c r="S66" s="7"/>
      <c r="T66" s="272" t="s">
        <v>90</v>
      </c>
      <c r="U66" s="273"/>
      <c r="V66" s="273"/>
      <c r="W66" s="273"/>
      <c r="X66" s="274"/>
      <c r="Y66" s="7"/>
      <c r="Z66" s="7"/>
      <c r="AB66" s="272" t="s">
        <v>91</v>
      </c>
      <c r="AC66" s="273"/>
      <c r="AD66" s="274"/>
      <c r="AF66" s="7"/>
      <c r="AG66" s="7"/>
      <c r="AH66" s="7"/>
      <c r="AI66" s="7"/>
      <c r="AJ66" s="7"/>
      <c r="AK66" s="8"/>
    </row>
    <row r="67" spans="1:43" ht="15.75" customHeight="1" x14ac:dyDescent="0.2">
      <c r="A67" s="1"/>
      <c r="B67" s="1"/>
      <c r="C67" s="1"/>
      <c r="D67" s="1"/>
      <c r="E67" s="27"/>
      <c r="F67" s="27"/>
      <c r="G67" s="27"/>
      <c r="H67" s="27"/>
      <c r="I67" s="27"/>
      <c r="J67" s="27"/>
      <c r="K67" s="1"/>
      <c r="L67" s="3"/>
      <c r="M67" s="3"/>
      <c r="N67" s="3"/>
      <c r="AB67" s="3"/>
      <c r="AC67" s="3"/>
      <c r="AD67" s="3"/>
      <c r="AE67" s="3"/>
      <c r="AF67" s="3"/>
      <c r="AG67" s="1"/>
      <c r="AH67" s="1"/>
      <c r="AI67" s="1"/>
      <c r="AJ67" s="1"/>
    </row>
    <row r="68" spans="1:43" ht="15.75" customHeight="1" x14ac:dyDescent="0.2">
      <c r="A68" s="120"/>
      <c r="B68" s="120"/>
      <c r="C68" s="120"/>
      <c r="D68" s="10"/>
      <c r="E68" s="289" t="s">
        <v>13</v>
      </c>
      <c r="F68" s="290"/>
      <c r="G68" s="290"/>
      <c r="H68" s="290"/>
      <c r="I68" s="290"/>
      <c r="J68" s="290"/>
      <c r="K68" s="4"/>
      <c r="L68" s="1"/>
      <c r="M68" s="1"/>
      <c r="N68" s="1"/>
      <c r="AC68" s="1"/>
      <c r="AD68" s="1"/>
      <c r="AE68" s="1"/>
      <c r="AF68" s="1"/>
      <c r="AG68" s="1"/>
      <c r="AH68" s="1"/>
      <c r="AI68" s="1"/>
      <c r="AJ68" s="1"/>
    </row>
    <row r="69" spans="1:43" ht="15.75" customHeight="1" x14ac:dyDescent="0.2">
      <c r="A69" s="279" t="s">
        <v>14</v>
      </c>
      <c r="B69" s="280"/>
      <c r="C69" s="281"/>
      <c r="D69" s="282"/>
      <c r="E69" s="38" t="str">
        <f t="shared" ref="E69:J69" si="213">E$2</f>
        <v>HM</v>
      </c>
      <c r="F69" s="38" t="str">
        <f t="shared" si="213"/>
        <v>PH</v>
      </c>
      <c r="G69" s="38" t="str">
        <f t="shared" si="213"/>
        <v>RL</v>
      </c>
      <c r="H69" s="38" t="str">
        <f t="shared" si="213"/>
        <v>RO</v>
      </c>
      <c r="I69" s="38" t="str">
        <f t="shared" si="213"/>
        <v>TK</v>
      </c>
      <c r="J69" s="38" t="str">
        <f t="shared" si="213"/>
        <v>JCB</v>
      </c>
      <c r="K69" s="4"/>
      <c r="L69" s="1"/>
      <c r="M69" s="1"/>
      <c r="N69" s="1"/>
      <c r="AC69" s="1"/>
      <c r="AD69" s="1"/>
      <c r="AE69" s="1"/>
      <c r="AF69" s="1"/>
      <c r="AG69" s="1"/>
      <c r="AH69" s="1"/>
      <c r="AI69" s="1"/>
      <c r="AJ69" s="1"/>
    </row>
    <row r="70" spans="1:43" ht="15.75" customHeight="1" x14ac:dyDescent="0.2">
      <c r="A70" s="192" t="s">
        <v>72</v>
      </c>
      <c r="B70" s="193"/>
      <c r="C70" s="194"/>
      <c r="D70" s="195"/>
      <c r="E70" s="39">
        <f t="shared" ref="E70:J70" si="214">SUMPRODUCT(($AG$2:$AL$2=E$69)*($AG$3:$AL$64="Sem"))</f>
        <v>0</v>
      </c>
      <c r="F70" s="39">
        <f t="shared" si="214"/>
        <v>0</v>
      </c>
      <c r="G70" s="39">
        <f t="shared" si="214"/>
        <v>0</v>
      </c>
      <c r="H70" s="39">
        <f t="shared" si="214"/>
        <v>0</v>
      </c>
      <c r="I70" s="39">
        <f t="shared" si="214"/>
        <v>0</v>
      </c>
      <c r="J70" s="39">
        <f t="shared" si="214"/>
        <v>0</v>
      </c>
      <c r="K70" s="4"/>
      <c r="L70" s="1"/>
      <c r="M70" s="1"/>
      <c r="N70" s="1"/>
      <c r="AF70" s="1"/>
      <c r="AG70" s="1"/>
      <c r="AH70" s="1"/>
      <c r="AI70" s="1"/>
      <c r="AJ70" s="1"/>
      <c r="AM70" s="8"/>
      <c r="AN70" s="8"/>
      <c r="AO70" s="8"/>
      <c r="AP70" s="8"/>
      <c r="AQ70" s="8"/>
    </row>
    <row r="71" spans="1:43" ht="15.75" customHeight="1" x14ac:dyDescent="0.2">
      <c r="A71" s="192" t="s">
        <v>73</v>
      </c>
      <c r="B71" s="193"/>
      <c r="C71" s="194"/>
      <c r="D71" s="195"/>
      <c r="E71" s="39">
        <f t="shared" ref="E71:J71" si="215">SUMPRODUCT(($AG$2:$AL$2=E$69)*($AG$3:$AL$64="Sam"))</f>
        <v>0</v>
      </c>
      <c r="F71" s="39">
        <f t="shared" si="215"/>
        <v>0</v>
      </c>
      <c r="G71" s="39">
        <f t="shared" si="215"/>
        <v>0</v>
      </c>
      <c r="H71" s="39">
        <f t="shared" si="215"/>
        <v>0</v>
      </c>
      <c r="I71" s="39">
        <f t="shared" si="215"/>
        <v>0</v>
      </c>
      <c r="J71" s="39">
        <f t="shared" si="215"/>
        <v>0</v>
      </c>
      <c r="K71" s="4"/>
      <c r="L71" s="1"/>
      <c r="M71" s="1"/>
      <c r="N71" s="1"/>
      <c r="AF71" s="1"/>
      <c r="AG71" s="1"/>
      <c r="AH71" s="1"/>
      <c r="AI71" s="1"/>
      <c r="AJ71" s="1"/>
    </row>
    <row r="72" spans="1:43" ht="15.75" customHeight="1" x14ac:dyDescent="0.2">
      <c r="A72" s="188" t="s">
        <v>74</v>
      </c>
      <c r="B72" s="189"/>
      <c r="C72" s="190"/>
      <c r="D72" s="191"/>
      <c r="E72" s="98">
        <f t="shared" ref="E72:J72" si="216">COUNTIF($U$3:$X$64,E$69)</f>
        <v>0</v>
      </c>
      <c r="F72" s="98">
        <f t="shared" si="216"/>
        <v>0</v>
      </c>
      <c r="G72" s="98">
        <f t="shared" si="216"/>
        <v>0</v>
      </c>
      <c r="H72" s="98">
        <f t="shared" si="216"/>
        <v>0</v>
      </c>
      <c r="I72" s="98">
        <f t="shared" si="216"/>
        <v>0</v>
      </c>
      <c r="J72" s="98">
        <f t="shared" si="216"/>
        <v>0</v>
      </c>
      <c r="K72" s="4"/>
      <c r="L72" s="1"/>
      <c r="M72" s="1"/>
      <c r="N72" s="1"/>
      <c r="AF72" s="1"/>
      <c r="AG72" s="1"/>
      <c r="AH72" s="1"/>
      <c r="AI72" s="1"/>
      <c r="AJ72" s="1"/>
    </row>
    <row r="73" spans="1:43" ht="15.75" customHeight="1" x14ac:dyDescent="0.2">
      <c r="A73" s="188" t="s">
        <v>106</v>
      </c>
      <c r="B73" s="189"/>
      <c r="C73" s="190"/>
      <c r="D73" s="191"/>
      <c r="E73" s="98">
        <f t="shared" ref="E73:J73" si="217">COUNTIFS($U$3:$U$64,E$69,$V$3:$V$64,"*ort*")+COUNTIFS($W$3:$W$64,E$69,$X$3:$X$64,"*ort*")</f>
        <v>0</v>
      </c>
      <c r="F73" s="98">
        <f t="shared" si="217"/>
        <v>0</v>
      </c>
      <c r="G73" s="98">
        <f t="shared" si="217"/>
        <v>0</v>
      </c>
      <c r="H73" s="98">
        <f t="shared" si="217"/>
        <v>0</v>
      </c>
      <c r="I73" s="98">
        <f t="shared" si="217"/>
        <v>0</v>
      </c>
      <c r="J73" s="98">
        <f t="shared" si="217"/>
        <v>0</v>
      </c>
      <c r="K73" s="4"/>
      <c r="L73" s="1"/>
      <c r="M73" s="1"/>
      <c r="N73" s="1"/>
      <c r="AF73" s="1"/>
      <c r="AG73" s="1"/>
      <c r="AH73" s="1"/>
      <c r="AI73" s="1"/>
      <c r="AJ73" s="1"/>
    </row>
    <row r="74" spans="1:43" ht="15.75" customHeight="1" thickBot="1" x14ac:dyDescent="0.25">
      <c r="A74" s="275" t="s">
        <v>146</v>
      </c>
      <c r="B74" s="276"/>
      <c r="C74" s="277"/>
      <c r="D74" s="278"/>
      <c r="E74" s="97">
        <f>COUNTIFS($U$3:$U$64,E$69,$V$3:$V$64,"*9h*",$V$3:$V$64,"*18h*")+COUNTIFS($W$3:$W$64,E$69,$X$3:$X$64,"*9h*",$X$3:$X$64,"*18h*")</f>
        <v>0</v>
      </c>
      <c r="F74" s="97">
        <f t="shared" ref="F74:J74" si="218">COUNTIFS($U$3:$U$64,F$69,$V$3:$V$64,"*9h*",$V$3:$V$64,"*18h*")+COUNTIFS($W$3:$W$64,F$69,$X$3:$X$64,"*9h*",$X$3:$X$64,"*18h*")</f>
        <v>0</v>
      </c>
      <c r="G74" s="97">
        <f t="shared" si="218"/>
        <v>0</v>
      </c>
      <c r="H74" s="97">
        <f t="shared" si="218"/>
        <v>0</v>
      </c>
      <c r="I74" s="97">
        <f t="shared" si="218"/>
        <v>0</v>
      </c>
      <c r="J74" s="97">
        <f t="shared" si="218"/>
        <v>0</v>
      </c>
      <c r="K74" s="4"/>
      <c r="L74" s="1"/>
      <c r="M74" s="1"/>
      <c r="N74" s="1"/>
      <c r="AF74" s="1"/>
      <c r="AG74" s="1"/>
      <c r="AH74" s="1"/>
      <c r="AI74" s="1"/>
      <c r="AJ74" s="1"/>
    </row>
    <row r="75" spans="1:43" ht="15.75" customHeight="1" thickTop="1" x14ac:dyDescent="0.2">
      <c r="A75" s="291" t="s">
        <v>99</v>
      </c>
      <c r="B75" s="292"/>
      <c r="C75" s="293"/>
      <c r="D75" s="294"/>
      <c r="E75" s="95">
        <f t="shared" ref="E75:J75" si="219">SUMPRODUCT(($AG$2:$AL$2=E$69)*($AG$3:$AL$64="Sem CCB"))</f>
        <v>0</v>
      </c>
      <c r="F75" s="95">
        <f t="shared" si="219"/>
        <v>0</v>
      </c>
      <c r="G75" s="95">
        <f t="shared" si="219"/>
        <v>0</v>
      </c>
      <c r="H75" s="95">
        <f t="shared" si="219"/>
        <v>0</v>
      </c>
      <c r="I75" s="95">
        <f t="shared" si="219"/>
        <v>0</v>
      </c>
      <c r="J75" s="96">
        <f t="shared" si="219"/>
        <v>0</v>
      </c>
      <c r="K75" s="4"/>
      <c r="L75" s="1"/>
      <c r="M75" s="1"/>
      <c r="N75" s="1"/>
      <c r="AF75" s="1"/>
      <c r="AG75" s="1"/>
      <c r="AH75" s="1"/>
      <c r="AI75" s="1"/>
      <c r="AJ75" s="1"/>
    </row>
    <row r="76" spans="1:43" ht="15.75" customHeight="1" x14ac:dyDescent="0.2">
      <c r="A76" s="192" t="s">
        <v>75</v>
      </c>
      <c r="B76" s="193"/>
      <c r="C76" s="194"/>
      <c r="D76" s="195"/>
      <c r="E76" s="59">
        <f t="shared" ref="E76:J76" si="220">SUMPRODUCT(($AG$2:$AL$2=E$69)*($AG$3:$AL$64="WE CCB"))/2</f>
        <v>0</v>
      </c>
      <c r="F76" s="59">
        <f t="shared" si="220"/>
        <v>0</v>
      </c>
      <c r="G76" s="59">
        <f t="shared" si="220"/>
        <v>0</v>
      </c>
      <c r="H76" s="59">
        <f t="shared" si="220"/>
        <v>0</v>
      </c>
      <c r="I76" s="59">
        <f t="shared" si="220"/>
        <v>0</v>
      </c>
      <c r="J76" s="59">
        <f t="shared" si="220"/>
        <v>0</v>
      </c>
      <c r="K76" s="4"/>
      <c r="L76" s="1"/>
      <c r="M76" s="1"/>
      <c r="N76" s="1"/>
      <c r="AF76" s="1"/>
      <c r="AG76" s="1"/>
      <c r="AH76" s="1"/>
      <c r="AI76" s="1"/>
      <c r="AJ76" s="1"/>
    </row>
    <row r="77" spans="1:43" ht="15.75" customHeight="1" x14ac:dyDescent="0.2">
      <c r="A77" s="11"/>
      <c r="B77" s="12"/>
      <c r="C77" s="12"/>
      <c r="D77" s="13"/>
      <c r="E77" s="14"/>
      <c r="F77" s="14"/>
      <c r="G77" s="14"/>
      <c r="H77" s="14"/>
      <c r="I77" s="14"/>
      <c r="J77" s="14"/>
      <c r="K77" s="1"/>
      <c r="L77" s="1"/>
      <c r="M77" s="1"/>
      <c r="N77" s="1"/>
      <c r="AF77" s="1"/>
      <c r="AG77" s="1"/>
      <c r="AH77" s="1"/>
      <c r="AI77" s="1"/>
      <c r="AJ77" s="1"/>
    </row>
    <row r="78" spans="1:43" ht="15.75" customHeight="1" x14ac:dyDescent="0.2">
      <c r="A78" s="16"/>
      <c r="B78" s="17"/>
      <c r="C78" s="17"/>
      <c r="D78" s="18"/>
      <c r="E78" s="38" t="str">
        <f t="shared" ref="E78:J78" si="221">E$2</f>
        <v>HM</v>
      </c>
      <c r="F78" s="38" t="str">
        <f t="shared" si="221"/>
        <v>PH</v>
      </c>
      <c r="G78" s="38" t="str">
        <f t="shared" si="221"/>
        <v>RL</v>
      </c>
      <c r="H78" s="38" t="str">
        <f t="shared" si="221"/>
        <v>RO</v>
      </c>
      <c r="I78" s="38" t="str">
        <f t="shared" si="221"/>
        <v>TK</v>
      </c>
      <c r="J78" s="38" t="str">
        <f t="shared" si="221"/>
        <v>JCB</v>
      </c>
      <c r="K78" s="4"/>
      <c r="L78" s="1"/>
      <c r="M78" s="1"/>
      <c r="N78" s="1"/>
      <c r="AF78" s="1"/>
      <c r="AG78" s="1"/>
      <c r="AH78" s="1"/>
      <c r="AI78" s="1"/>
      <c r="AJ78" s="1"/>
    </row>
    <row r="79" spans="1:43" ht="15.75" customHeight="1" x14ac:dyDescent="0.2">
      <c r="A79" s="299" t="s">
        <v>16</v>
      </c>
      <c r="B79" s="300"/>
      <c r="C79" s="301"/>
      <c r="D79" s="42" t="s">
        <v>26</v>
      </c>
      <c r="E79" s="40">
        <f t="shared" ref="E79:J79" si="222">ROWS($E$3:$J$64)-SUMPRODUCT(($E$2:$J$2=E$78)*($E$3:$J$64=""))-SUMPRODUCT(($E$2:$J$2=E$78)*($E$3:$J$64="congé"))-SUMPRODUCT(($E$2:$J$2=E$78)*($E$3:$J$64="OFF"))-SUMPRODUCT(($E$2:$J$2=E$78)*($E$3:$J$64="Astreinte CCB"))</f>
        <v>0</v>
      </c>
      <c r="F79" s="40">
        <f t="shared" si="222"/>
        <v>0</v>
      </c>
      <c r="G79" s="40">
        <f t="shared" si="222"/>
        <v>0</v>
      </c>
      <c r="H79" s="40">
        <f t="shared" si="222"/>
        <v>0</v>
      </c>
      <c r="I79" s="40">
        <f t="shared" si="222"/>
        <v>0</v>
      </c>
      <c r="J79" s="40">
        <f t="shared" si="222"/>
        <v>0</v>
      </c>
      <c r="K79" s="4"/>
      <c r="L79" s="1"/>
      <c r="M79" s="1"/>
      <c r="N79" s="1"/>
      <c r="AF79" s="1"/>
      <c r="AG79" s="1"/>
      <c r="AH79" s="1"/>
      <c r="AI79" s="1"/>
      <c r="AJ79" s="1"/>
    </row>
    <row r="80" spans="1:43" ht="15.75" customHeight="1" x14ac:dyDescent="0.2">
      <c r="A80" s="302"/>
      <c r="B80" s="303"/>
      <c r="C80" s="304"/>
      <c r="D80" s="43" t="s">
        <v>27</v>
      </c>
      <c r="E80" s="40">
        <f>ROUND((((ROWS($E$3:$J$64)*COLUMNS($E$3:$J$64))-COUNTBLANK($E$3:$J$64)-COUNTIF($E$3:$J$64,"OFF")-COUNTIF($E$3:$J$64,"Congé")-COUNTIF($E$3:$J$64,"Astreinte CCB"))*Listes!C$3/SUM(Listes!$C$3:$H$3)),2)</f>
        <v>0</v>
      </c>
      <c r="F80" s="40">
        <f>ROUND((((ROWS($E$3:$J$64)*COLUMNS($E$3:$J$64))-COUNTBLANK($E$3:$J$64)-COUNTIF($E$3:$J$64,"OFF")-COUNTIF($E$3:$J$64,"Congé")-COUNTIF($E$3:$J$64,"Astreinte CCB"))*Listes!D$3/SUM(Listes!$C$3:$H$3)),2)</f>
        <v>0</v>
      </c>
      <c r="G80" s="40">
        <f>ROUND((((ROWS($E$3:$J$64)*COLUMNS($E$3:$J$64))-COUNTBLANK($E$3:$J$64)-COUNTIF($E$3:$J$64,"OFF")-COUNTIF($E$3:$J$64,"Congé")-COUNTIF($E$3:$J$64,"Astreinte CCB"))*Listes!E$3/SUM(Listes!$C$3:$H$3)),2)</f>
        <v>0</v>
      </c>
      <c r="H80" s="40">
        <f>ROUND((((ROWS($E$3:$J$64)*COLUMNS($E$3:$J$64))-COUNTBLANK($E$3:$J$64)-COUNTIF($E$3:$J$64,"OFF")-COUNTIF($E$3:$J$64,"Congé")-COUNTIF($E$3:$J$64,"Astreinte CCB"))*Listes!F$3/SUM(Listes!$C$3:$H$3)),2)</f>
        <v>0</v>
      </c>
      <c r="I80" s="40">
        <f>ROUND((((ROWS($E$3:$J$64)*COLUMNS($E$3:$J$64))-COUNTBLANK($E$3:$J$64)-COUNTIF($E$3:$J$64,"OFF")-COUNTIF($E$3:$J$64,"Congé")-COUNTIF($E$3:$J$64,"Astreinte CCB"))*Listes!G$3/SUM(Listes!$C$3:$H$3)),2)</f>
        <v>0</v>
      </c>
      <c r="J80" s="40">
        <f>ROUND((((ROWS($E$3:$J$64)*COLUMNS($E$3:$J$64))-COUNTBLANK($E$3:$J$64)-COUNTIF($E$3:$J$64,"OFF")-COUNTIF($E$3:$J$64,"Congé")-COUNTIF($E$3:$J$64,"Astreinte CCB"))*Listes!H$3/SUM(Listes!$C$3:$H$3)),2)</f>
        <v>0</v>
      </c>
      <c r="K80" s="1"/>
      <c r="L80" s="1"/>
      <c r="M80" s="1"/>
      <c r="N80" s="1"/>
      <c r="AC80" s="1"/>
      <c r="AD80" s="1"/>
      <c r="AE80" s="1"/>
      <c r="AF80" s="1"/>
      <c r="AG80" s="1"/>
      <c r="AH80" s="1"/>
      <c r="AI80" s="1"/>
      <c r="AJ80" s="1"/>
    </row>
    <row r="81" spans="1:37" ht="15.75" customHeight="1" x14ac:dyDescent="0.2">
      <c r="A81" s="41"/>
      <c r="B81" s="41"/>
      <c r="C81" s="41"/>
      <c r="D81" s="41"/>
      <c r="E81" s="41"/>
      <c r="F81" s="41"/>
      <c r="G81" s="41"/>
      <c r="H81" s="41"/>
      <c r="I81" s="41"/>
      <c r="J81" s="41"/>
      <c r="K81" s="1"/>
      <c r="L81" s="1"/>
      <c r="M81" s="1"/>
      <c r="N81" s="1"/>
      <c r="AC81" s="1"/>
      <c r="AD81" s="1"/>
      <c r="AE81" s="1"/>
      <c r="AF81" s="1"/>
      <c r="AG81" s="1"/>
      <c r="AH81" s="1"/>
      <c r="AI81" s="1"/>
      <c r="AJ81" s="1"/>
    </row>
    <row r="82" spans="1:37" ht="15.75" customHeight="1" x14ac:dyDescent="0.2">
      <c r="A82" s="19"/>
      <c r="B82" s="20"/>
      <c r="C82" s="20"/>
      <c r="D82" s="20"/>
      <c r="E82" s="17"/>
      <c r="F82" s="17"/>
      <c r="G82" s="17"/>
      <c r="H82" s="17"/>
      <c r="I82" s="17"/>
      <c r="J82" s="17"/>
      <c r="K82" s="1"/>
      <c r="L82" s="1"/>
      <c r="M82" s="1"/>
      <c r="N82" s="1"/>
      <c r="AC82" s="1"/>
      <c r="AD82" s="1"/>
      <c r="AE82" s="1"/>
      <c r="AF82" s="1"/>
      <c r="AG82" s="1"/>
      <c r="AH82" s="1"/>
      <c r="AI82" s="1"/>
      <c r="AJ82" s="1"/>
    </row>
    <row r="83" spans="1:37" ht="15.75" customHeight="1" x14ac:dyDescent="0.2">
      <c r="A83" s="21"/>
      <c r="B83" s="17"/>
      <c r="C83" s="17"/>
      <c r="D83" s="18"/>
      <c r="E83" s="283" t="s">
        <v>17</v>
      </c>
      <c r="F83" s="284"/>
      <c r="G83" s="284"/>
      <c r="H83" s="284"/>
      <c r="I83" s="284"/>
      <c r="J83" s="284"/>
      <c r="K83" s="5"/>
      <c r="L83" s="1"/>
      <c r="M83" s="1"/>
      <c r="N83" s="1"/>
      <c r="AC83" s="1"/>
      <c r="AD83" s="1"/>
      <c r="AE83" s="1"/>
      <c r="AF83" s="1"/>
      <c r="AG83" s="1"/>
      <c r="AH83" s="1"/>
      <c r="AI83" s="1"/>
      <c r="AJ83" s="1"/>
    </row>
    <row r="84" spans="1:37" ht="15.75" customHeight="1" x14ac:dyDescent="0.2">
      <c r="A84" s="285" t="s">
        <v>14</v>
      </c>
      <c r="B84" s="286"/>
      <c r="C84" s="287"/>
      <c r="D84" s="288"/>
      <c r="E84" s="38" t="str">
        <f t="shared" ref="E84:J84" si="223">E$2</f>
        <v>HM</v>
      </c>
      <c r="F84" s="38" t="str">
        <f t="shared" si="223"/>
        <v>PH</v>
      </c>
      <c r="G84" s="38" t="str">
        <f t="shared" si="223"/>
        <v>RL</v>
      </c>
      <c r="H84" s="38" t="str">
        <f t="shared" si="223"/>
        <v>RO</v>
      </c>
      <c r="I84" s="38" t="str">
        <f t="shared" si="223"/>
        <v>TK</v>
      </c>
      <c r="J84" s="38" t="str">
        <f t="shared" si="223"/>
        <v>JCB</v>
      </c>
      <c r="K84" s="6"/>
      <c r="AC84" s="1"/>
      <c r="AD84" s="1"/>
      <c r="AE84" s="1"/>
      <c r="AF84" s="64"/>
      <c r="AG84" s="1"/>
      <c r="AH84" s="1"/>
      <c r="AI84" s="1"/>
      <c r="AJ84" s="1"/>
      <c r="AK84" s="1"/>
    </row>
    <row r="85" spans="1:37" ht="15.75" customHeight="1" x14ac:dyDescent="0.2">
      <c r="A85" s="192" t="s">
        <v>72</v>
      </c>
      <c r="B85" s="193"/>
      <c r="C85" s="194"/>
      <c r="D85" s="195"/>
      <c r="E85" s="39">
        <f>'Janv 17'!E85:E85+E70</f>
        <v>0</v>
      </c>
      <c r="F85" s="39">
        <f>'Janv 17'!F85:F85+F70</f>
        <v>0</v>
      </c>
      <c r="G85" s="39">
        <f>'Janv 17'!G85:G85+G70</f>
        <v>0</v>
      </c>
      <c r="H85" s="39">
        <f>'Janv 17'!H85:H85+H70</f>
        <v>0</v>
      </c>
      <c r="I85" s="39">
        <f>'Janv 17'!I85:I85+I70</f>
        <v>0</v>
      </c>
      <c r="J85" s="39">
        <f>'Janv 17'!J85:J85+J70</f>
        <v>0</v>
      </c>
      <c r="K85" s="6"/>
      <c r="AC85" s="1"/>
      <c r="AD85" s="1"/>
      <c r="AE85" s="1"/>
      <c r="AF85" s="1"/>
      <c r="AG85" s="1"/>
      <c r="AH85" s="1"/>
      <c r="AI85" s="1"/>
      <c r="AJ85" s="1"/>
      <c r="AK85" s="1"/>
    </row>
    <row r="86" spans="1:37" ht="15.75" customHeight="1" x14ac:dyDescent="0.2">
      <c r="A86" s="192" t="s">
        <v>73</v>
      </c>
      <c r="B86" s="193"/>
      <c r="C86" s="194"/>
      <c r="D86" s="195"/>
      <c r="E86" s="39">
        <f>'Janv 17'!E86:E86+E71</f>
        <v>0</v>
      </c>
      <c r="F86" s="39">
        <f>'Janv 17'!F86:F86+F71</f>
        <v>0</v>
      </c>
      <c r="G86" s="39">
        <f>'Janv 17'!G86:G86+G71</f>
        <v>0</v>
      </c>
      <c r="H86" s="39">
        <f>'Janv 17'!H86:H86+H71</f>
        <v>0</v>
      </c>
      <c r="I86" s="39">
        <f>'Janv 17'!I86:I86+I71</f>
        <v>0</v>
      </c>
      <c r="J86" s="39">
        <f>'Janv 17'!J86:J86+J71</f>
        <v>0</v>
      </c>
      <c r="K86" s="6"/>
      <c r="AC86" s="1"/>
      <c r="AD86" s="1"/>
      <c r="AE86" s="1"/>
      <c r="AF86" s="1"/>
      <c r="AG86" s="1"/>
      <c r="AH86" s="1"/>
      <c r="AI86" s="1"/>
      <c r="AJ86" s="1"/>
      <c r="AK86" s="1"/>
    </row>
    <row r="87" spans="1:37" ht="15.75" customHeight="1" x14ac:dyDescent="0.2">
      <c r="A87" s="188" t="s">
        <v>15</v>
      </c>
      <c r="B87" s="189"/>
      <c r="C87" s="190"/>
      <c r="D87" s="191"/>
      <c r="E87" s="98">
        <f>'Janv 17'!E87:E87+E72</f>
        <v>0</v>
      </c>
      <c r="F87" s="98">
        <f>'Janv 17'!F87:F87+F72</f>
        <v>1</v>
      </c>
      <c r="G87" s="98">
        <f>'Janv 17'!G87:G87+G72</f>
        <v>0</v>
      </c>
      <c r="H87" s="98">
        <f>'Janv 17'!H87:H87+H72</f>
        <v>1</v>
      </c>
      <c r="I87" s="98">
        <f>'Janv 17'!I87:I87+I72</f>
        <v>1</v>
      </c>
      <c r="J87" s="100">
        <f>'Janv 17'!J87:J87+J72</f>
        <v>0</v>
      </c>
      <c r="K87" s="6"/>
      <c r="AC87" s="1"/>
      <c r="AD87" s="1"/>
      <c r="AE87" s="1"/>
      <c r="AF87" s="1"/>
      <c r="AG87" s="1"/>
      <c r="AH87" s="1"/>
      <c r="AI87" s="1"/>
      <c r="AJ87" s="1"/>
      <c r="AK87" s="1"/>
    </row>
    <row r="88" spans="1:37" ht="15.75" customHeight="1" x14ac:dyDescent="0.2">
      <c r="A88" s="192" t="s">
        <v>106</v>
      </c>
      <c r="B88" s="193"/>
      <c r="C88" s="194"/>
      <c r="D88" s="195"/>
      <c r="E88" s="39">
        <f>'Janv 17'!E88:E88+E73</f>
        <v>0</v>
      </c>
      <c r="F88" s="39">
        <f>'Janv 17'!F88:F88+F73</f>
        <v>1</v>
      </c>
      <c r="G88" s="39">
        <f>'Janv 17'!G88:G88+G73</f>
        <v>0</v>
      </c>
      <c r="H88" s="39">
        <f>'Janv 17'!H88:H88+H73</f>
        <v>0</v>
      </c>
      <c r="I88" s="39">
        <f>'Janv 17'!I88:I88+I73</f>
        <v>0</v>
      </c>
      <c r="J88" s="39">
        <f>'Janv 17'!J88:J88+J73</f>
        <v>0</v>
      </c>
      <c r="K88" s="6"/>
      <c r="AC88" s="1"/>
      <c r="AD88" s="1"/>
      <c r="AE88" s="1"/>
      <c r="AF88" s="1"/>
      <c r="AG88" s="1"/>
      <c r="AH88" s="1"/>
      <c r="AI88" s="1"/>
      <c r="AJ88" s="1"/>
      <c r="AK88" s="1"/>
    </row>
    <row r="89" spans="1:37" ht="15.75" customHeight="1" thickBot="1" x14ac:dyDescent="0.25">
      <c r="A89" s="275" t="s">
        <v>146</v>
      </c>
      <c r="B89" s="276"/>
      <c r="C89" s="277"/>
      <c r="D89" s="278"/>
      <c r="E89" s="99">
        <f>'Janv 17'!E89:E89+E74</f>
        <v>0</v>
      </c>
      <c r="F89" s="99">
        <f>'Janv 17'!F89:F89+F74</f>
        <v>1</v>
      </c>
      <c r="G89" s="99">
        <f>'Janv 17'!G89:G89+G74</f>
        <v>0</v>
      </c>
      <c r="H89" s="99">
        <f>'Janv 17'!H89:H89+H74</f>
        <v>0</v>
      </c>
      <c r="I89" s="99">
        <f>'Janv 17'!I89:I89+I74</f>
        <v>0</v>
      </c>
      <c r="J89" s="99">
        <f>'Janv 17'!J89:J89+J74</f>
        <v>0</v>
      </c>
      <c r="K89" s="6"/>
      <c r="AC89" s="1"/>
      <c r="AD89" s="1"/>
      <c r="AE89" s="1"/>
      <c r="AF89" s="1"/>
      <c r="AG89" s="1"/>
      <c r="AH89" s="1"/>
      <c r="AI89" s="1"/>
      <c r="AJ89" s="1"/>
      <c r="AK89" s="1"/>
    </row>
    <row r="90" spans="1:37" ht="15.75" customHeight="1" thickTop="1" x14ac:dyDescent="0.2">
      <c r="A90" s="295" t="s">
        <v>99</v>
      </c>
      <c r="B90" s="296"/>
      <c r="C90" s="297"/>
      <c r="D90" s="298"/>
      <c r="E90" s="59">
        <f>'Janv 17'!E90:E90+E75</f>
        <v>1</v>
      </c>
      <c r="F90" s="59">
        <f>'Janv 17'!F90:F90+F75</f>
        <v>0</v>
      </c>
      <c r="G90" s="59">
        <f>'Janv 17'!G90:G90+G75</f>
        <v>0</v>
      </c>
      <c r="H90" s="59">
        <f>'Janv 17'!H90:H90+H75</f>
        <v>0</v>
      </c>
      <c r="I90" s="59">
        <f>'Janv 17'!I90:I90+I75</f>
        <v>1</v>
      </c>
      <c r="J90" s="59">
        <f>'Janv 17'!J90:J90+J75</f>
        <v>0</v>
      </c>
      <c r="K90" s="6"/>
      <c r="AC90" s="1"/>
      <c r="AD90" s="1"/>
      <c r="AE90" s="1"/>
      <c r="AF90" s="1"/>
      <c r="AG90" s="1"/>
      <c r="AH90" s="1"/>
      <c r="AI90" s="1"/>
      <c r="AJ90" s="1"/>
      <c r="AK90" s="1"/>
    </row>
    <row r="91" spans="1:37" ht="15.75" customHeight="1" x14ac:dyDescent="0.2">
      <c r="A91" s="192" t="s">
        <v>75</v>
      </c>
      <c r="B91" s="193"/>
      <c r="C91" s="194"/>
      <c r="D91" s="195"/>
      <c r="E91" s="39">
        <f>'Janv 17'!E91:E91+E76</f>
        <v>0</v>
      </c>
      <c r="F91" s="39">
        <f>'Janv 17'!F91:F91+F76</f>
        <v>0</v>
      </c>
      <c r="G91" s="39">
        <f>'Janv 17'!G91:G91+G76</f>
        <v>0</v>
      </c>
      <c r="H91" s="39">
        <f>'Janv 17'!H91:H91+H76</f>
        <v>0</v>
      </c>
      <c r="I91" s="39">
        <f>'Janv 17'!I91:I91+I76</f>
        <v>0</v>
      </c>
      <c r="J91" s="39">
        <f>'Janv 17'!J91:J91+J76</f>
        <v>0</v>
      </c>
      <c r="K91" s="6"/>
      <c r="AC91" s="1"/>
      <c r="AD91" s="1"/>
      <c r="AE91" s="1"/>
      <c r="AF91" s="1"/>
      <c r="AG91" s="1"/>
      <c r="AH91" s="1"/>
      <c r="AI91" s="1"/>
      <c r="AJ91" s="1"/>
      <c r="AK91" s="1"/>
    </row>
    <row r="92" spans="1:37" ht="15.75" customHeight="1" x14ac:dyDescent="0.2">
      <c r="A92" s="11"/>
      <c r="B92" s="12"/>
      <c r="C92" s="12"/>
      <c r="D92" s="13"/>
      <c r="E92" s="14"/>
      <c r="F92" s="14"/>
      <c r="G92" s="14"/>
      <c r="H92" s="14"/>
      <c r="I92" s="14"/>
      <c r="J92" s="119"/>
      <c r="AC92" s="1"/>
      <c r="AD92" s="1"/>
      <c r="AE92" s="1"/>
      <c r="AF92" s="1"/>
      <c r="AG92" s="1"/>
      <c r="AH92" s="1"/>
      <c r="AI92" s="1"/>
      <c r="AJ92" s="1"/>
      <c r="AK92" s="1"/>
    </row>
    <row r="93" spans="1:37" ht="15.75" customHeight="1" x14ac:dyDescent="0.2">
      <c r="A93" s="16"/>
      <c r="B93" s="17"/>
      <c r="C93" s="17"/>
      <c r="D93" s="18"/>
      <c r="E93" s="38" t="str">
        <f t="shared" ref="E93:J93" si="224">E$2</f>
        <v>HM</v>
      </c>
      <c r="F93" s="38" t="str">
        <f t="shared" si="224"/>
        <v>PH</v>
      </c>
      <c r="G93" s="38" t="str">
        <f t="shared" si="224"/>
        <v>RL</v>
      </c>
      <c r="H93" s="38" t="str">
        <f t="shared" si="224"/>
        <v>RO</v>
      </c>
      <c r="I93" s="38" t="str">
        <f t="shared" si="224"/>
        <v>TK</v>
      </c>
      <c r="J93" s="38" t="str">
        <f t="shared" si="224"/>
        <v>JCB</v>
      </c>
      <c r="K93" s="6"/>
      <c r="AC93" s="1"/>
      <c r="AD93" s="1"/>
      <c r="AE93" s="1"/>
      <c r="AF93" s="1"/>
      <c r="AG93" s="1"/>
      <c r="AH93" s="1"/>
      <c r="AI93" s="1"/>
      <c r="AJ93" s="1"/>
      <c r="AK93" s="1"/>
    </row>
    <row r="94" spans="1:37" ht="15.75" customHeight="1" x14ac:dyDescent="0.2">
      <c r="A94" s="299" t="s">
        <v>16</v>
      </c>
      <c r="B94" s="300"/>
      <c r="C94" s="301"/>
      <c r="D94" s="42" t="s">
        <v>26</v>
      </c>
      <c r="E94" s="40">
        <f>'Janv 17'!E94+E79</f>
        <v>2</v>
      </c>
      <c r="F94" s="22">
        <f>'Janv 17'!F94+F79</f>
        <v>2</v>
      </c>
      <c r="G94" s="22">
        <f>'Janv 17'!G94+G79</f>
        <v>0</v>
      </c>
      <c r="H94" s="22">
        <f>'Janv 17'!H94+H79</f>
        <v>1</v>
      </c>
      <c r="I94" s="22">
        <f>'Janv 17'!I94+I79</f>
        <v>2</v>
      </c>
      <c r="J94" s="22">
        <f>'Janv 17'!J94+J79</f>
        <v>0</v>
      </c>
      <c r="K94" s="6"/>
      <c r="AC94" s="1"/>
      <c r="AD94" s="1"/>
      <c r="AE94" s="1"/>
      <c r="AF94" s="1"/>
      <c r="AG94" s="1"/>
      <c r="AH94" s="1"/>
      <c r="AI94" s="1"/>
      <c r="AJ94" s="1"/>
      <c r="AK94" s="1"/>
    </row>
    <row r="95" spans="1:37" ht="15.75" customHeight="1" thickBot="1" x14ac:dyDescent="0.25">
      <c r="A95" s="305"/>
      <c r="B95" s="306"/>
      <c r="C95" s="307"/>
      <c r="D95" s="60" t="s">
        <v>27</v>
      </c>
      <c r="E95" s="61">
        <f>'Janv 17'!E95+E80</f>
        <v>1.27</v>
      </c>
      <c r="F95" s="62">
        <f>'Janv 17'!F95+F80</f>
        <v>1.27</v>
      </c>
      <c r="G95" s="62">
        <f>'Janv 17'!G95+G80</f>
        <v>1.27</v>
      </c>
      <c r="H95" s="62">
        <f>'Janv 17'!H95+H80</f>
        <v>1.27</v>
      </c>
      <c r="I95" s="62">
        <f>'Janv 17'!I95+I80</f>
        <v>0.95</v>
      </c>
      <c r="J95" s="62">
        <f>'Janv 17'!J95+J80</f>
        <v>0.95</v>
      </c>
    </row>
    <row r="96" spans="1:37" ht="15.75" customHeight="1" thickTop="1" x14ac:dyDescent="0.2">
      <c r="A96" s="308" t="s">
        <v>76</v>
      </c>
      <c r="B96" s="309"/>
      <c r="C96" s="310"/>
      <c r="D96" s="311"/>
      <c r="E96" s="63">
        <f>COUNTIF(E$3:E$64,"Congé")+'Janv 17'!E96</f>
        <v>0</v>
      </c>
      <c r="F96" s="63">
        <f>COUNTIF(F$3:F$64,"Congé")+'Janv 17'!F96</f>
        <v>0</v>
      </c>
      <c r="G96" s="63">
        <f>COUNTIF(G$3:G$64,"Congé")+'Janv 17'!G96</f>
        <v>0</v>
      </c>
      <c r="H96" s="63">
        <f>COUNTIF(H$3:H$64,"Congé")+'Janv 17'!H96</f>
        <v>0</v>
      </c>
      <c r="I96" s="63">
        <f>COUNTIF(I$3:I$64,"Congé")+'Janv 17'!I96</f>
        <v>0</v>
      </c>
      <c r="J96" s="63">
        <f>COUNTIF(J$3:J$64,"Congé")+'Janv 17'!J96</f>
        <v>0</v>
      </c>
    </row>
    <row r="97" spans="1:12" ht="15.75" customHeight="1" x14ac:dyDescent="0.2">
      <c r="A97" s="196" t="s">
        <v>147</v>
      </c>
      <c r="B97" s="197"/>
      <c r="C97" s="198" t="s">
        <v>78</v>
      </c>
      <c r="D97" s="199"/>
      <c r="E97" s="44">
        <f>SUMPRODUCT(($E$2:$J$2=E$93)*($E$3:$J$64="OFF"))</f>
        <v>0</v>
      </c>
      <c r="F97" s="44">
        <f t="shared" ref="F97:J97" si="225">SUMPRODUCT(($E$2:$J$2=F$93)*($E$3:$J$64="OFF"))</f>
        <v>0</v>
      </c>
      <c r="G97" s="44">
        <f t="shared" si="225"/>
        <v>0</v>
      </c>
      <c r="H97" s="44">
        <f t="shared" si="225"/>
        <v>0</v>
      </c>
      <c r="I97" s="44">
        <f t="shared" si="225"/>
        <v>0</v>
      </c>
      <c r="J97" s="44">
        <f t="shared" si="225"/>
        <v>0</v>
      </c>
    </row>
    <row r="98" spans="1:12" ht="15.75" customHeight="1" x14ac:dyDescent="0.2">
      <c r="A98" s="196" t="s">
        <v>77</v>
      </c>
      <c r="B98" s="197"/>
      <c r="C98" s="198" t="s">
        <v>78</v>
      </c>
      <c r="D98" s="199"/>
      <c r="E98" s="44">
        <f>COUNTIF(E$3:E$64,"Vac libre")+'Janv 17'!E98</f>
        <v>0</v>
      </c>
      <c r="F98" s="44">
        <f>COUNTIF(F$3:F$64,"Vac libre")+'Janv 17'!F98</f>
        <v>0</v>
      </c>
      <c r="G98" s="44">
        <f>COUNTIF(G$3:G$64,"Vac libre")+'Janv 17'!G98</f>
        <v>0</v>
      </c>
      <c r="H98" s="44">
        <f>COUNTIF(H$3:H$64,"Vac libre")+'Janv 17'!H98</f>
        <v>0</v>
      </c>
      <c r="I98" s="44">
        <f>COUNTIF(I$3:I$64,"Vac libre")+'Janv 17'!I98</f>
        <v>0</v>
      </c>
      <c r="J98" s="44">
        <f>COUNTIF(J$3:J$64,"Vac libre")+'Janv 17'!J98</f>
        <v>0</v>
      </c>
    </row>
    <row r="99" spans="1:12" ht="15.75" customHeight="1" x14ac:dyDescent="0.2">
      <c r="A99" s="71"/>
      <c r="B99" s="71"/>
      <c r="C99" s="72"/>
      <c r="D99" s="72"/>
      <c r="E99" s="73"/>
      <c r="F99" s="73"/>
      <c r="G99" s="73"/>
      <c r="H99" s="73"/>
      <c r="I99" s="73"/>
      <c r="J99" s="73"/>
    </row>
    <row r="100" spans="1:12" ht="15.75" customHeight="1" thickBot="1" x14ac:dyDescent="0.25">
      <c r="A100" s="71"/>
      <c r="B100" s="71"/>
      <c r="C100" s="72"/>
      <c r="D100" s="72"/>
      <c r="E100" s="73"/>
      <c r="F100" s="73"/>
      <c r="G100" s="73"/>
      <c r="H100" s="73"/>
      <c r="I100" s="73"/>
      <c r="J100" s="73"/>
    </row>
    <row r="101" spans="1:12" ht="15.75" customHeight="1" thickBot="1" x14ac:dyDescent="0.25">
      <c r="A101" s="71"/>
      <c r="B101" s="71"/>
      <c r="C101" s="262" t="str">
        <f>"Vacations dûes en "&amp;CHOOSE(MONTH($B$3),"Janvier","Février","Mars","Avril","Mai","Juin","Juillet","Août","Septembre","Octobre","Novembre","Décembre")&amp;" "&amp;YEAR($B$3)</f>
        <v>Vacations dûes en Février 2017</v>
      </c>
      <c r="D101" s="263"/>
      <c r="E101" s="263"/>
      <c r="F101" s="263"/>
      <c r="G101" s="263"/>
      <c r="H101" s="263"/>
      <c r="I101" s="263"/>
      <c r="J101" s="263"/>
      <c r="K101" s="263"/>
      <c r="L101" s="264"/>
    </row>
    <row r="102" spans="1:12" ht="15.75" customHeight="1" thickBot="1" x14ac:dyDescent="0.25">
      <c r="A102" s="71"/>
      <c r="B102" s="71"/>
      <c r="C102" s="262" t="s">
        <v>88</v>
      </c>
      <c r="D102" s="263"/>
      <c r="E102" s="158" t="str">
        <f t="shared" ref="E102:J102" si="226">E$2</f>
        <v>HM</v>
      </c>
      <c r="F102" s="158" t="str">
        <f t="shared" si="226"/>
        <v>PH</v>
      </c>
      <c r="G102" s="158" t="str">
        <f t="shared" si="226"/>
        <v>RL</v>
      </c>
      <c r="H102" s="158" t="str">
        <f t="shared" si="226"/>
        <v>RO</v>
      </c>
      <c r="I102" s="158" t="str">
        <f t="shared" si="226"/>
        <v>TK</v>
      </c>
      <c r="J102" s="158" t="str">
        <f t="shared" si="226"/>
        <v>JCB</v>
      </c>
      <c r="K102" s="79" t="s">
        <v>89</v>
      </c>
      <c r="L102" s="80"/>
    </row>
    <row r="103" spans="1:12" ht="15.75" customHeight="1" x14ac:dyDescent="0.2">
      <c r="A103" s="71"/>
      <c r="B103" s="71"/>
      <c r="C103" s="314"/>
      <c r="D103" s="315"/>
      <c r="E103" s="78" t="str">
        <f t="shared" ref="E103:J113" si="227">IF($C103="","",SUMPRODUCT(($L$3:$L$64=$C103)*($M$3:$M$64=E$102))+SUMPRODUCT(($O$3:$O$64=$C103)*($P$3:$P$64=E$102))+SUMPRODUCT(($AB$3:$AB$64=$C103)*(LEFT($AA$3:$AA$64,1)=RIGHT(E$102)))+SUMPRODUCT(($AB$4:$AB$65=$C103)*(LEFT($AA$3:$AA$64,1)=RIGHT(E$102))))</f>
        <v/>
      </c>
      <c r="F103" s="78" t="str">
        <f t="shared" si="227"/>
        <v/>
      </c>
      <c r="G103" s="78" t="str">
        <f t="shared" si="227"/>
        <v/>
      </c>
      <c r="H103" s="78" t="str">
        <f t="shared" si="227"/>
        <v/>
      </c>
      <c r="I103" s="78" t="str">
        <f t="shared" si="227"/>
        <v/>
      </c>
      <c r="J103" s="78" t="str">
        <f t="shared" si="227"/>
        <v/>
      </c>
      <c r="K103" s="234" t="str">
        <f>IF($C103="","",SUMPRODUCT(($L$3:$L64=$C103)*($M$3:$M64=""))+SUMPRODUCT(($O$3:$O64=$C103)*($P$3:$P64=""))+SUMPRODUCT(($AB$3:$AB$64=$C103)*($AA$3:$AA$64=""))-SUMPRODUCT(($AB$4:$AB$65=$C103)*($AA$3:$AA$64&lt;&gt;"")))</f>
        <v/>
      </c>
      <c r="L103" s="235" t="str">
        <f>IF($C103="","",SUMPRODUCT(($L$3:$L64=$C103)*($M$3:$M64=L$102))+SUMPRODUCT(($O$3:$O64=$C103)*($P$3:$P64=L$102)))</f>
        <v/>
      </c>
    </row>
    <row r="104" spans="1:12" ht="15.75" customHeight="1" x14ac:dyDescent="0.2">
      <c r="A104" s="71"/>
      <c r="B104" s="71"/>
      <c r="C104" s="222"/>
      <c r="D104" s="223"/>
      <c r="E104" s="76" t="str">
        <f t="shared" si="227"/>
        <v/>
      </c>
      <c r="F104" s="76" t="str">
        <f t="shared" si="227"/>
        <v/>
      </c>
      <c r="G104" s="76" t="str">
        <f t="shared" si="227"/>
        <v/>
      </c>
      <c r="H104" s="76" t="str">
        <f t="shared" si="227"/>
        <v/>
      </c>
      <c r="I104" s="76" t="str">
        <f t="shared" si="227"/>
        <v/>
      </c>
      <c r="J104" s="76" t="str">
        <f t="shared" si="227"/>
        <v/>
      </c>
      <c r="K104" s="224" t="str">
        <f>IF($C104="","",SUMPRODUCT(($L$3:$L65=$C104)*($M$3:$M65=""))+SUMPRODUCT(($O$3:$O65=$C104)*($P$3:$P65=""))+SUMPRODUCT(($AB$3:$AB$64=$C104)*($AA$3:$AA$64=""))-SUMPRODUCT(($AB$4:$AB$65=$C104)*($AA$3:$AA$64&lt;&gt;"")))</f>
        <v/>
      </c>
      <c r="L104" s="225" t="str">
        <f>IF($C104="","",SUMPRODUCT(($L$3:$L65=$C104)*($M$3:$M65=L$102))+SUMPRODUCT(($O$3:$O65=$C104)*($P$3:$P65=L$102)))</f>
        <v/>
      </c>
    </row>
    <row r="105" spans="1:12" ht="15.75" customHeight="1" x14ac:dyDescent="0.2">
      <c r="A105" s="71"/>
      <c r="B105" s="71"/>
      <c r="C105" s="236"/>
      <c r="D105" s="237"/>
      <c r="E105" s="75" t="str">
        <f t="shared" si="227"/>
        <v/>
      </c>
      <c r="F105" s="75" t="str">
        <f t="shared" si="227"/>
        <v/>
      </c>
      <c r="G105" s="75" t="str">
        <f t="shared" si="227"/>
        <v/>
      </c>
      <c r="H105" s="75" t="str">
        <f t="shared" si="227"/>
        <v/>
      </c>
      <c r="I105" s="75" t="str">
        <f t="shared" si="227"/>
        <v/>
      </c>
      <c r="J105" s="75" t="str">
        <f t="shared" si="227"/>
        <v/>
      </c>
      <c r="K105" s="230" t="str">
        <f>IF($C105="","",SUMPRODUCT(($L$3:$L66=$C105)*($M$3:$M66=""))+SUMPRODUCT(($O$3:$O66=$C105)*($P$3:$P66=""))+SUMPRODUCT(($AB$3:$AB$64=$C105)*($AA$3:$AA$64=""))-SUMPRODUCT(($AB$4:$AB$65=$C105)*($AA$3:$AA$64&lt;&gt;"")))</f>
        <v/>
      </c>
      <c r="L105" s="231" t="str">
        <f>IF($C105="","",SUMPRODUCT(($L$3:$L66=$C105)*($M$3:$M66=L$102))+SUMPRODUCT(($O$3:$O66=$C105)*($P$3:$P66=L$102)))</f>
        <v/>
      </c>
    </row>
    <row r="106" spans="1:12" ht="15.75" customHeight="1" x14ac:dyDescent="0.2">
      <c r="A106" s="71"/>
      <c r="B106" s="71"/>
      <c r="C106" s="222"/>
      <c r="D106" s="223"/>
      <c r="E106" s="76" t="str">
        <f t="shared" si="227"/>
        <v/>
      </c>
      <c r="F106" s="76" t="str">
        <f t="shared" si="227"/>
        <v/>
      </c>
      <c r="G106" s="76" t="str">
        <f t="shared" si="227"/>
        <v/>
      </c>
      <c r="H106" s="76" t="str">
        <f t="shared" si="227"/>
        <v/>
      </c>
      <c r="I106" s="76" t="str">
        <f t="shared" si="227"/>
        <v/>
      </c>
      <c r="J106" s="76" t="str">
        <f t="shared" si="227"/>
        <v/>
      </c>
      <c r="K106" s="224" t="str">
        <f>IF($C106="","",SUMPRODUCT(($L$3:$L67=$C106)*($M$3:$M67=""))+SUMPRODUCT(($O$3:$O67=$C106)*($P$3:$P67=""))+SUMPRODUCT(($AB$3:$AB$64=$C106)*($AA$3:$AA$64=""))-SUMPRODUCT(($AB$4:$AB$65=$C106)*($AA$3:$AA$64&lt;&gt;"")))</f>
        <v/>
      </c>
      <c r="L106" s="225" t="str">
        <f>IF($C106="","",SUMPRODUCT(($L$3:$L67=$C106)*($M$3:$M67=L$102))+SUMPRODUCT(($O$3:$O67=$C106)*($P$3:$P67=L$102)))</f>
        <v/>
      </c>
    </row>
    <row r="107" spans="1:12" ht="15.75" customHeight="1" x14ac:dyDescent="0.2">
      <c r="A107" s="71"/>
      <c r="B107" s="71"/>
      <c r="C107" s="236"/>
      <c r="D107" s="237"/>
      <c r="E107" s="75" t="str">
        <f t="shared" si="227"/>
        <v/>
      </c>
      <c r="F107" s="75" t="str">
        <f t="shared" si="227"/>
        <v/>
      </c>
      <c r="G107" s="75" t="str">
        <f t="shared" si="227"/>
        <v/>
      </c>
      <c r="H107" s="75" t="str">
        <f t="shared" si="227"/>
        <v/>
      </c>
      <c r="I107" s="75" t="str">
        <f t="shared" si="227"/>
        <v/>
      </c>
      <c r="J107" s="75" t="str">
        <f t="shared" si="227"/>
        <v/>
      </c>
      <c r="K107" s="230" t="str">
        <f>IF($C107="","",SUMPRODUCT(($L$3:$L68=$C107)*($M$3:$M68=""))+SUMPRODUCT(($O$3:$O68=$C107)*($P$3:$P68=""))+SUMPRODUCT(($AB$3:$AB$64=$C107)*($AA$3:$AA$64=""))-SUMPRODUCT(($AB$4:$AB$65=$C107)*($AA$3:$AA$64&lt;&gt;"")))</f>
        <v/>
      </c>
      <c r="L107" s="231" t="str">
        <f>IF($C107="","",SUMPRODUCT(($L$3:$L68=$C107)*($M$3:$M68=L$102))+SUMPRODUCT(($O$3:$O68=$C107)*($P$3:$P68=L$102)))</f>
        <v/>
      </c>
    </row>
    <row r="108" spans="1:12" ht="15.75" customHeight="1" x14ac:dyDescent="0.2">
      <c r="A108" s="71"/>
      <c r="B108" s="71"/>
      <c r="C108" s="222"/>
      <c r="D108" s="223"/>
      <c r="E108" s="76" t="str">
        <f t="shared" si="227"/>
        <v/>
      </c>
      <c r="F108" s="76" t="str">
        <f t="shared" si="227"/>
        <v/>
      </c>
      <c r="G108" s="76" t="str">
        <f t="shared" si="227"/>
        <v/>
      </c>
      <c r="H108" s="76" t="str">
        <f t="shared" si="227"/>
        <v/>
      </c>
      <c r="I108" s="76" t="str">
        <f t="shared" si="227"/>
        <v/>
      </c>
      <c r="J108" s="76" t="str">
        <f t="shared" si="227"/>
        <v/>
      </c>
      <c r="K108" s="224" t="str">
        <f>IF($C108="","",SUMPRODUCT(($L$3:$L69=$C108)*($M$3:$M69=""))+SUMPRODUCT(($O$3:$O69=$C108)*($P$3:$P69=""))+SUMPRODUCT(($AB$3:$AB$64=$C108)*($AA$3:$AA$64=""))-SUMPRODUCT(($AB$4:$AB$65=$C108)*($AA$3:$AA$64&lt;&gt;"")))</f>
        <v/>
      </c>
      <c r="L108" s="225" t="str">
        <f>IF($C108="","",SUMPRODUCT(($L$3:$L69=$C108)*($M$3:$M69=L$102))+SUMPRODUCT(($O$3:$O69=$C108)*($P$3:$P69=L$102)))</f>
        <v/>
      </c>
    </row>
    <row r="109" spans="1:12" ht="15.75" customHeight="1" x14ac:dyDescent="0.2">
      <c r="A109" s="71"/>
      <c r="B109" s="71"/>
      <c r="C109" s="236"/>
      <c r="D109" s="237"/>
      <c r="E109" s="75" t="str">
        <f t="shared" si="227"/>
        <v/>
      </c>
      <c r="F109" s="75" t="str">
        <f t="shared" si="227"/>
        <v/>
      </c>
      <c r="G109" s="75" t="str">
        <f t="shared" si="227"/>
        <v/>
      </c>
      <c r="H109" s="75" t="str">
        <f t="shared" si="227"/>
        <v/>
      </c>
      <c r="I109" s="75" t="str">
        <f t="shared" si="227"/>
        <v/>
      </c>
      <c r="J109" s="75" t="str">
        <f t="shared" si="227"/>
        <v/>
      </c>
      <c r="K109" s="230" t="str">
        <f>IF($C109="","",SUMPRODUCT(($L$3:$L70=$C109)*($M$3:$M70=""))+SUMPRODUCT(($O$3:$O70=$C109)*($P$3:$P70=""))+SUMPRODUCT(($AB$3:$AB$64=$C109)*($AA$3:$AA$64=""))-SUMPRODUCT(($AB$4:$AB$65=$C109)*($AA$3:$AA$64&lt;&gt;"")))</f>
        <v/>
      </c>
      <c r="L109" s="231" t="str">
        <f>IF($C109="","",SUMPRODUCT(($L$3:$L70=$C109)*($M$3:$M70=L$102))+SUMPRODUCT(($O$3:$O70=$C109)*($P$3:$P70=L$102)))</f>
        <v/>
      </c>
    </row>
    <row r="110" spans="1:12" ht="15.75" customHeight="1" x14ac:dyDescent="0.2">
      <c r="A110" s="71"/>
      <c r="B110" s="71"/>
      <c r="C110" s="222"/>
      <c r="D110" s="223"/>
      <c r="E110" s="76" t="str">
        <f t="shared" si="227"/>
        <v/>
      </c>
      <c r="F110" s="76" t="str">
        <f t="shared" si="227"/>
        <v/>
      </c>
      <c r="G110" s="76" t="str">
        <f t="shared" si="227"/>
        <v/>
      </c>
      <c r="H110" s="76" t="str">
        <f t="shared" si="227"/>
        <v/>
      </c>
      <c r="I110" s="76" t="str">
        <f t="shared" si="227"/>
        <v/>
      </c>
      <c r="J110" s="76" t="str">
        <f t="shared" si="227"/>
        <v/>
      </c>
      <c r="K110" s="224" t="str">
        <f>IF($C110="","",SUMPRODUCT(($L$3:$L71=$C110)*($M$3:$M71=""))+SUMPRODUCT(($O$3:$O71=$C110)*($P$3:$P71=""))+SUMPRODUCT(($AB$3:$AB$64=$C110)*($AA$3:$AA$64=""))-SUMPRODUCT(($AB$4:$AB$65=$C110)*($AA$3:$AA$64&lt;&gt;"")))</f>
        <v/>
      </c>
      <c r="L110" s="225" t="str">
        <f>IF($C110="","",SUMPRODUCT(($L$3:$L71=$C110)*($M$3:$M71=L$102))+SUMPRODUCT(($O$3:$O71=$C110)*($P$3:$P71=L$102)))</f>
        <v/>
      </c>
    </row>
    <row r="111" spans="1:12" ht="15.75" customHeight="1" x14ac:dyDescent="0.2">
      <c r="C111" s="236"/>
      <c r="D111" s="237"/>
      <c r="E111" s="75" t="str">
        <f t="shared" si="227"/>
        <v/>
      </c>
      <c r="F111" s="75" t="str">
        <f t="shared" si="227"/>
        <v/>
      </c>
      <c r="G111" s="75" t="str">
        <f t="shared" si="227"/>
        <v/>
      </c>
      <c r="H111" s="75" t="str">
        <f t="shared" si="227"/>
        <v/>
      </c>
      <c r="I111" s="75" t="str">
        <f t="shared" si="227"/>
        <v/>
      </c>
      <c r="J111" s="75" t="str">
        <f t="shared" si="227"/>
        <v/>
      </c>
      <c r="K111" s="230" t="str">
        <f>IF($C111="","",SUMPRODUCT(($L$3:$L72=$C111)*($M$3:$M72=""))+SUMPRODUCT(($O$3:$O72=$C111)*($P$3:$P72=""))+SUMPRODUCT(($AB$3:$AB$64=$C111)*($AA$3:$AA$64=""))-SUMPRODUCT(($AB$4:$AB$65=$C111)*($AA$3:$AA$64&lt;&gt;"")))</f>
        <v/>
      </c>
      <c r="L111" s="231" t="str">
        <f>IF($C111="","",SUMPRODUCT(($L$3:$L72=$C111)*($M$3:$M72=L$102))+SUMPRODUCT(($O$3:$O72=$C111)*($P$3:$P72=L$102)))</f>
        <v/>
      </c>
    </row>
    <row r="112" spans="1:12" ht="12.75" customHeight="1" x14ac:dyDescent="0.2">
      <c r="C112" s="222"/>
      <c r="D112" s="223"/>
      <c r="E112" s="76" t="str">
        <f t="shared" si="227"/>
        <v/>
      </c>
      <c r="F112" s="76" t="str">
        <f t="shared" si="227"/>
        <v/>
      </c>
      <c r="G112" s="76" t="str">
        <f t="shared" si="227"/>
        <v/>
      </c>
      <c r="H112" s="76" t="str">
        <f t="shared" si="227"/>
        <v/>
      </c>
      <c r="I112" s="76" t="str">
        <f t="shared" si="227"/>
        <v/>
      </c>
      <c r="J112" s="76" t="str">
        <f t="shared" si="227"/>
        <v/>
      </c>
      <c r="K112" s="224" t="str">
        <f>IF($C112="","",SUMPRODUCT(($L$3:$L74=$C112)*($M$3:$M74=""))+SUMPRODUCT(($O$3:$O74=$C112)*($P$3:$P74=""))+SUMPRODUCT(($AB$3:$AB$64=$C112)*($AA$3:$AA$64=""))-SUMPRODUCT(($AB$4:$AB$65=$C112)*($AA$3:$AA$64&lt;&gt;"")))</f>
        <v/>
      </c>
      <c r="L112" s="225" t="str">
        <f>IF($C112="","",SUMPRODUCT(($L$3:$L74=$C112)*($M$3:$M74=L$102))+SUMPRODUCT(($O$3:$O74=$C112)*($P$3:$P74=L$102)))</f>
        <v/>
      </c>
    </row>
    <row r="113" spans="1:12" ht="12.75" customHeight="1" thickBot="1" x14ac:dyDescent="0.25">
      <c r="C113" s="226"/>
      <c r="D113" s="227"/>
      <c r="E113" s="77" t="str">
        <f t="shared" si="227"/>
        <v/>
      </c>
      <c r="F113" s="77" t="str">
        <f t="shared" si="227"/>
        <v/>
      </c>
      <c r="G113" s="77" t="str">
        <f t="shared" si="227"/>
        <v/>
      </c>
      <c r="H113" s="77" t="str">
        <f t="shared" si="227"/>
        <v/>
      </c>
      <c r="I113" s="77" t="str">
        <f t="shared" si="227"/>
        <v/>
      </c>
      <c r="J113" s="77" t="str">
        <f t="shared" si="227"/>
        <v/>
      </c>
      <c r="K113" s="228" t="str">
        <f>IF($C113="","",SUMPRODUCT(($L$3:$L75=$C113)*($M$3:$M75=""))+SUMPRODUCT(($O$3:$O75=$C113)*($P$3:$P75=""))+SUMPRODUCT(($AB$3:$AB$64=$C113)*($AA$3:$AA$64=""))-SUMPRODUCT(($AB$4:$AB$65=$C113)*($AA$3:$AA$64&lt;&gt;"")))</f>
        <v/>
      </c>
      <c r="L113" s="229" t="str">
        <f>IF($C113="","",SUMPRODUCT(($L$3:$L75=$C113)*($M$3:$M75=L$102))+SUMPRODUCT(($O$3:$O75=$C113)*($P$3:$P75=L$102)))</f>
        <v/>
      </c>
    </row>
    <row r="116" spans="1:12" ht="12.75" customHeight="1" thickBot="1" x14ac:dyDescent="0.25"/>
    <row r="117" spans="1:12" ht="12.75" customHeight="1" x14ac:dyDescent="0.2">
      <c r="B117" s="3"/>
      <c r="C117" s="3"/>
      <c r="D117" s="3"/>
      <c r="E117" s="204" t="s">
        <v>60</v>
      </c>
      <c r="F117" s="205"/>
      <c r="G117" s="205"/>
      <c r="H117" s="205"/>
      <c r="I117" s="205"/>
      <c r="J117" s="206"/>
    </row>
    <row r="118" spans="1:12" ht="12.75" customHeight="1" thickBot="1" x14ac:dyDescent="0.25">
      <c r="B118" s="1"/>
      <c r="C118" s="1"/>
      <c r="E118" s="207"/>
      <c r="F118" s="208"/>
      <c r="G118" s="208"/>
      <c r="H118" s="208"/>
      <c r="I118" s="208"/>
      <c r="J118" s="209"/>
    </row>
    <row r="119" spans="1:12" ht="12.75" customHeight="1" thickBot="1" x14ac:dyDescent="0.25">
      <c r="B119" s="1"/>
      <c r="C119" s="1"/>
      <c r="D119" s="20"/>
      <c r="E119" s="170" t="str">
        <f t="shared" ref="E119:J119" si="228">E$2</f>
        <v>HM</v>
      </c>
      <c r="F119" s="158" t="str">
        <f t="shared" si="228"/>
        <v>PH</v>
      </c>
      <c r="G119" s="158" t="str">
        <f t="shared" si="228"/>
        <v>RL</v>
      </c>
      <c r="H119" s="158" t="str">
        <f t="shared" si="228"/>
        <v>RO</v>
      </c>
      <c r="I119" s="158" t="str">
        <f t="shared" si="228"/>
        <v>TK</v>
      </c>
      <c r="J119" s="171" t="str">
        <f t="shared" si="228"/>
        <v>JCB</v>
      </c>
    </row>
    <row r="120" spans="1:12" ht="12.75" customHeight="1" x14ac:dyDescent="0.2">
      <c r="A120" s="216" t="s">
        <v>59</v>
      </c>
      <c r="B120" s="217"/>
      <c r="C120" s="232" t="str">
        <f>Listes!A78</f>
        <v>LEFOLL</v>
      </c>
      <c r="D120" s="233"/>
      <c r="E120" s="165" t="str">
        <f t="shared" ref="E120:J129" si="229">IF($C120="","",COUNTIF(E$3:E$64,"*" &amp;$C120 &amp;"*")+COUNTIFS($M$3:$M$64,E$119,$N$3:$N$64,"*" &amp;$C120 &amp;"*")+COUNTIFS($P$3:$P$64,E$119,$Q$3:$Q$64,"*" &amp;$C120 &amp;"*")&amp;"   ( "&amp;E169&amp;" )")</f>
        <v>0   ( 0 )</v>
      </c>
      <c r="F120" s="167" t="str">
        <f t="shared" si="229"/>
        <v>0   ( 0 )</v>
      </c>
      <c r="G120" s="167" t="str">
        <f t="shared" si="229"/>
        <v>0   ( 0 )</v>
      </c>
      <c r="H120" s="167" t="str">
        <f t="shared" si="229"/>
        <v>0   ( 0 )</v>
      </c>
      <c r="I120" s="167" t="str">
        <f t="shared" si="229"/>
        <v>0   ( 0 )</v>
      </c>
      <c r="J120" s="121" t="str">
        <f t="shared" si="229"/>
        <v>0   ( 0 )</v>
      </c>
    </row>
    <row r="121" spans="1:12" ht="12.75" customHeight="1" x14ac:dyDescent="0.2">
      <c r="A121" s="218"/>
      <c r="B121" s="219"/>
      <c r="C121" s="210" t="str">
        <f>Listes!A79</f>
        <v>VDB</v>
      </c>
      <c r="D121" s="211"/>
      <c r="E121" s="160" t="str">
        <f t="shared" si="229"/>
        <v>0   ( 0 )</v>
      </c>
      <c r="F121" s="163" t="str">
        <f t="shared" si="229"/>
        <v>0   ( 0 )</v>
      </c>
      <c r="G121" s="163" t="str">
        <f t="shared" si="229"/>
        <v>0   ( 0 )</v>
      </c>
      <c r="H121" s="163" t="str">
        <f t="shared" si="229"/>
        <v>0   ( 0 )</v>
      </c>
      <c r="I121" s="163" t="str">
        <f t="shared" si="229"/>
        <v>0   ( 0 )</v>
      </c>
      <c r="J121" s="117" t="str">
        <f t="shared" si="229"/>
        <v>0   ( 0 )</v>
      </c>
    </row>
    <row r="122" spans="1:12" ht="12.75" customHeight="1" x14ac:dyDescent="0.2">
      <c r="A122" s="218"/>
      <c r="B122" s="219"/>
      <c r="C122" s="212" t="str">
        <f>Listes!A80</f>
        <v>DUFF</v>
      </c>
      <c r="D122" s="213"/>
      <c r="E122" s="162" t="str">
        <f t="shared" si="229"/>
        <v>0   ( 0 )</v>
      </c>
      <c r="F122" s="166" t="str">
        <f t="shared" si="229"/>
        <v>0   ( 0 )</v>
      </c>
      <c r="G122" s="166" t="str">
        <f t="shared" si="229"/>
        <v>0   ( 0 )</v>
      </c>
      <c r="H122" s="166" t="str">
        <f t="shared" si="229"/>
        <v>0   ( 0 )</v>
      </c>
      <c r="I122" s="166" t="str">
        <f t="shared" si="229"/>
        <v>0   ( 0 )</v>
      </c>
      <c r="J122" s="118" t="str">
        <f t="shared" si="229"/>
        <v>0   ( 0 )</v>
      </c>
    </row>
    <row r="123" spans="1:12" ht="12.75" customHeight="1" x14ac:dyDescent="0.2">
      <c r="A123" s="218"/>
      <c r="B123" s="219"/>
      <c r="C123" s="210" t="str">
        <f>Listes!A81</f>
        <v>MEZIANE</v>
      </c>
      <c r="D123" s="211"/>
      <c r="E123" s="160" t="str">
        <f t="shared" si="229"/>
        <v>0   ( 0 )</v>
      </c>
      <c r="F123" s="163" t="str">
        <f t="shared" si="229"/>
        <v>0   ( 0 )</v>
      </c>
      <c r="G123" s="163" t="str">
        <f t="shared" si="229"/>
        <v>0   ( 0 )</v>
      </c>
      <c r="H123" s="163" t="str">
        <f t="shared" si="229"/>
        <v>0   ( 0 )</v>
      </c>
      <c r="I123" s="163" t="str">
        <f t="shared" si="229"/>
        <v>0   ( 0 )</v>
      </c>
      <c r="J123" s="117" t="str">
        <f t="shared" si="229"/>
        <v>0   ( 0 )</v>
      </c>
    </row>
    <row r="124" spans="1:12" ht="12.75" customHeight="1" x14ac:dyDescent="0.2">
      <c r="A124" s="218"/>
      <c r="B124" s="219"/>
      <c r="C124" s="212" t="str">
        <f>Listes!A82</f>
        <v>WAKIM</v>
      </c>
      <c r="D124" s="213"/>
      <c r="E124" s="162" t="str">
        <f t="shared" si="229"/>
        <v>0   ( 0 )</v>
      </c>
      <c r="F124" s="166" t="str">
        <f t="shared" si="229"/>
        <v>0   ( 0 )</v>
      </c>
      <c r="G124" s="166" t="str">
        <f t="shared" si="229"/>
        <v>0   ( 0 )</v>
      </c>
      <c r="H124" s="166" t="str">
        <f t="shared" si="229"/>
        <v>0   ( 0 )</v>
      </c>
      <c r="I124" s="166" t="str">
        <f t="shared" si="229"/>
        <v>0   ( 0 )</v>
      </c>
      <c r="J124" s="118" t="str">
        <f t="shared" si="229"/>
        <v>0   ( 0 )</v>
      </c>
    </row>
    <row r="125" spans="1:12" ht="12.75" customHeight="1" x14ac:dyDescent="0.2">
      <c r="A125" s="218"/>
      <c r="B125" s="219"/>
      <c r="C125" s="210" t="str">
        <f>Listes!A83</f>
        <v>WORCEL</v>
      </c>
      <c r="D125" s="211"/>
      <c r="E125" s="160" t="str">
        <f t="shared" si="229"/>
        <v>0   ( 0 )</v>
      </c>
      <c r="F125" s="163" t="str">
        <f t="shared" si="229"/>
        <v>0   ( 0 )</v>
      </c>
      <c r="G125" s="163" t="str">
        <f t="shared" si="229"/>
        <v>0   ( 0 )</v>
      </c>
      <c r="H125" s="163" t="str">
        <f t="shared" si="229"/>
        <v>0   ( 0 )</v>
      </c>
      <c r="I125" s="163" t="str">
        <f t="shared" si="229"/>
        <v>0   ( 0 )</v>
      </c>
      <c r="J125" s="117" t="str">
        <f t="shared" si="229"/>
        <v>0   ( 0 )</v>
      </c>
    </row>
    <row r="126" spans="1:12" ht="12.75" customHeight="1" x14ac:dyDescent="0.2">
      <c r="A126" s="218"/>
      <c r="B126" s="219"/>
      <c r="C126" s="212" t="str">
        <f>Listes!A84</f>
        <v>RATTE</v>
      </c>
      <c r="D126" s="213"/>
      <c r="E126" s="162" t="str">
        <f t="shared" si="229"/>
        <v>0   ( 0 )</v>
      </c>
      <c r="F126" s="166" t="str">
        <f t="shared" si="229"/>
        <v>0   ( 0 )</v>
      </c>
      <c r="G126" s="166" t="str">
        <f t="shared" si="229"/>
        <v>0   ( 0 )</v>
      </c>
      <c r="H126" s="166" t="str">
        <f t="shared" si="229"/>
        <v>0   ( 0 )</v>
      </c>
      <c r="I126" s="166" t="str">
        <f t="shared" si="229"/>
        <v>0   ( 0 )</v>
      </c>
      <c r="J126" s="118" t="str">
        <f t="shared" si="229"/>
        <v>0   ( 0 )</v>
      </c>
    </row>
    <row r="127" spans="1:12" ht="12.75" customHeight="1" x14ac:dyDescent="0.2">
      <c r="A127" s="218"/>
      <c r="B127" s="219"/>
      <c r="C127" s="210" t="str">
        <f>Listes!A85</f>
        <v>SOLIGNAC</v>
      </c>
      <c r="D127" s="211"/>
      <c r="E127" s="160" t="str">
        <f t="shared" si="229"/>
        <v>0   ( 0 )</v>
      </c>
      <c r="F127" s="163" t="str">
        <f t="shared" si="229"/>
        <v>0   ( 0 )</v>
      </c>
      <c r="G127" s="163" t="str">
        <f t="shared" si="229"/>
        <v>0   ( 0 )</v>
      </c>
      <c r="H127" s="163" t="str">
        <f t="shared" si="229"/>
        <v>0   ( 0 )</v>
      </c>
      <c r="I127" s="163" t="str">
        <f t="shared" si="229"/>
        <v>0   ( 0 )</v>
      </c>
      <c r="J127" s="117" t="str">
        <f t="shared" si="229"/>
        <v>0   ( 0 )</v>
      </c>
    </row>
    <row r="128" spans="1:12" ht="12.75" customHeight="1" x14ac:dyDescent="0.2">
      <c r="A128" s="218"/>
      <c r="B128" s="219"/>
      <c r="C128" s="212" t="str">
        <f>Listes!A86</f>
        <v>TOUZ</v>
      </c>
      <c r="D128" s="213"/>
      <c r="E128" s="162" t="str">
        <f t="shared" si="229"/>
        <v>0   ( 0 )</v>
      </c>
      <c r="F128" s="166" t="str">
        <f t="shared" si="229"/>
        <v>0   ( 0 )</v>
      </c>
      <c r="G128" s="166" t="str">
        <f t="shared" si="229"/>
        <v>0   ( 0 )</v>
      </c>
      <c r="H128" s="166" t="str">
        <f t="shared" si="229"/>
        <v>0   ( 0 )</v>
      </c>
      <c r="I128" s="166" t="str">
        <f t="shared" si="229"/>
        <v>0   ( 0 )</v>
      </c>
      <c r="J128" s="118" t="str">
        <f t="shared" si="229"/>
        <v>0   ( 0 )</v>
      </c>
    </row>
    <row r="129" spans="1:10" ht="12.75" customHeight="1" x14ac:dyDescent="0.2">
      <c r="A129" s="218"/>
      <c r="B129" s="219"/>
      <c r="C129" s="210" t="str">
        <f>Listes!A87</f>
        <v>SADAKA</v>
      </c>
      <c r="D129" s="211"/>
      <c r="E129" s="160" t="str">
        <f t="shared" si="229"/>
        <v>0   ( 0 )</v>
      </c>
      <c r="F129" s="163" t="str">
        <f t="shared" si="229"/>
        <v>0   ( 0 )</v>
      </c>
      <c r="G129" s="163" t="str">
        <f t="shared" si="229"/>
        <v>0   ( 0 )</v>
      </c>
      <c r="H129" s="163" t="str">
        <f t="shared" si="229"/>
        <v>0   ( 0 )</v>
      </c>
      <c r="I129" s="163" t="str">
        <f t="shared" si="229"/>
        <v>0   ( 0 )</v>
      </c>
      <c r="J129" s="117" t="str">
        <f t="shared" si="229"/>
        <v>0   ( 0 )</v>
      </c>
    </row>
    <row r="130" spans="1:10" ht="12.75" customHeight="1" x14ac:dyDescent="0.2">
      <c r="A130" s="218"/>
      <c r="B130" s="219"/>
      <c r="C130" s="212" t="str">
        <f>Listes!A88</f>
        <v>ZEINE</v>
      </c>
      <c r="D130" s="213"/>
      <c r="E130" s="162" t="str">
        <f t="shared" ref="E130:J139" si="230">IF($C130="","",COUNTIF(E$3:E$64,"*" &amp;$C130 &amp;"*")+COUNTIFS($M$3:$M$64,E$119,$N$3:$N$64,"*" &amp;$C130 &amp;"*")+COUNTIFS($P$3:$P$64,E$119,$Q$3:$Q$64,"*" &amp;$C130 &amp;"*")&amp;"   ( "&amp;E179&amp;" )")</f>
        <v>0   ( 0 )</v>
      </c>
      <c r="F130" s="166" t="str">
        <f t="shared" si="230"/>
        <v>0   ( 0 )</v>
      </c>
      <c r="G130" s="166" t="str">
        <f t="shared" si="230"/>
        <v>0   ( 0 )</v>
      </c>
      <c r="H130" s="166" t="str">
        <f t="shared" si="230"/>
        <v>0   ( 0 )</v>
      </c>
      <c r="I130" s="166" t="str">
        <f t="shared" si="230"/>
        <v>0   ( 0 )</v>
      </c>
      <c r="J130" s="118" t="str">
        <f t="shared" si="230"/>
        <v>0   ( 0 )</v>
      </c>
    </row>
    <row r="131" spans="1:10" ht="12.75" customHeight="1" x14ac:dyDescent="0.2">
      <c r="A131" s="218"/>
      <c r="B131" s="219"/>
      <c r="C131" s="210" t="str">
        <f>Listes!A89</f>
        <v>WELBY</v>
      </c>
      <c r="D131" s="211"/>
      <c r="E131" s="160" t="str">
        <f t="shared" si="230"/>
        <v>0   ( 0 )</v>
      </c>
      <c r="F131" s="163" t="str">
        <f t="shared" si="230"/>
        <v>0   ( 0 )</v>
      </c>
      <c r="G131" s="163" t="str">
        <f t="shared" si="230"/>
        <v>0   ( 0 )</v>
      </c>
      <c r="H131" s="163" t="str">
        <f t="shared" si="230"/>
        <v>0   ( 0 )</v>
      </c>
      <c r="I131" s="163" t="str">
        <f t="shared" si="230"/>
        <v>0   ( 0 )</v>
      </c>
      <c r="J131" s="117" t="str">
        <f t="shared" si="230"/>
        <v>0   ( 0 )</v>
      </c>
    </row>
    <row r="132" spans="1:10" ht="12.75" customHeight="1" x14ac:dyDescent="0.2">
      <c r="A132" s="218"/>
      <c r="B132" s="219"/>
      <c r="C132" s="212" t="str">
        <f>Listes!A90</f>
        <v>ALEX</v>
      </c>
      <c r="D132" s="213"/>
      <c r="E132" s="162" t="str">
        <f t="shared" si="230"/>
        <v>0   ( 0 )</v>
      </c>
      <c r="F132" s="166" t="str">
        <f t="shared" si="230"/>
        <v>0   ( 0 )</v>
      </c>
      <c r="G132" s="166" t="str">
        <f t="shared" si="230"/>
        <v>0   ( 0 )</v>
      </c>
      <c r="H132" s="166" t="str">
        <f t="shared" si="230"/>
        <v>0   ( 0 )</v>
      </c>
      <c r="I132" s="166" t="str">
        <f t="shared" si="230"/>
        <v>0   ( 0 )</v>
      </c>
      <c r="J132" s="118" t="str">
        <f t="shared" si="230"/>
        <v>0   ( 0 )</v>
      </c>
    </row>
    <row r="133" spans="1:10" ht="12.75" customHeight="1" x14ac:dyDescent="0.2">
      <c r="A133" s="218"/>
      <c r="B133" s="219"/>
      <c r="C133" s="210" t="str">
        <f>Listes!A91</f>
        <v>AMAGLI</v>
      </c>
      <c r="D133" s="211"/>
      <c r="E133" s="160" t="str">
        <f t="shared" si="230"/>
        <v>0   ( 0 )</v>
      </c>
      <c r="F133" s="163" t="str">
        <f t="shared" si="230"/>
        <v>0   ( 0 )</v>
      </c>
      <c r="G133" s="163" t="str">
        <f t="shared" si="230"/>
        <v>0   ( 0 )</v>
      </c>
      <c r="H133" s="163" t="str">
        <f t="shared" si="230"/>
        <v>0   ( 0 )</v>
      </c>
      <c r="I133" s="163" t="str">
        <f t="shared" si="230"/>
        <v>0   ( 0 )</v>
      </c>
      <c r="J133" s="117" t="str">
        <f t="shared" si="230"/>
        <v>0   ( 0 )</v>
      </c>
    </row>
    <row r="134" spans="1:10" ht="12.75" customHeight="1" x14ac:dyDescent="0.2">
      <c r="A134" s="218"/>
      <c r="B134" s="219"/>
      <c r="C134" s="212" t="str">
        <f>Listes!A92</f>
        <v>IRANI</v>
      </c>
      <c r="D134" s="213"/>
      <c r="E134" s="162" t="str">
        <f t="shared" si="230"/>
        <v>0   ( 0 )</v>
      </c>
      <c r="F134" s="166" t="str">
        <f t="shared" si="230"/>
        <v>0   ( 0 )</v>
      </c>
      <c r="G134" s="166" t="str">
        <f t="shared" si="230"/>
        <v>0   ( 0 )</v>
      </c>
      <c r="H134" s="166" t="str">
        <f t="shared" si="230"/>
        <v>0   ( 0 )</v>
      </c>
      <c r="I134" s="166" t="str">
        <f t="shared" si="230"/>
        <v>0   ( 0 )</v>
      </c>
      <c r="J134" s="118" t="str">
        <f t="shared" si="230"/>
        <v>0   ( 0 )</v>
      </c>
    </row>
    <row r="135" spans="1:10" ht="12.75" customHeight="1" x14ac:dyDescent="0.2">
      <c r="A135" s="218"/>
      <c r="B135" s="219"/>
      <c r="C135" s="210" t="str">
        <f>Listes!A93</f>
        <v>KHAYAT</v>
      </c>
      <c r="D135" s="211"/>
      <c r="E135" s="160" t="str">
        <f t="shared" si="230"/>
        <v>0   ( 0 )</v>
      </c>
      <c r="F135" s="163" t="str">
        <f t="shared" si="230"/>
        <v>0   ( 0 )</v>
      </c>
      <c r="G135" s="163" t="str">
        <f t="shared" si="230"/>
        <v>0   ( 0 )</v>
      </c>
      <c r="H135" s="163" t="str">
        <f t="shared" si="230"/>
        <v>0   ( 0 )</v>
      </c>
      <c r="I135" s="163" t="str">
        <f t="shared" si="230"/>
        <v>0   ( 0 )</v>
      </c>
      <c r="J135" s="117" t="str">
        <f t="shared" si="230"/>
        <v>0   ( 0 )</v>
      </c>
    </row>
    <row r="136" spans="1:10" ht="12.75" customHeight="1" x14ac:dyDescent="0.2">
      <c r="A136" s="218"/>
      <c r="B136" s="219"/>
      <c r="C136" s="212" t="str">
        <f>Listes!A94</f>
        <v>PARIENTE</v>
      </c>
      <c r="D136" s="213"/>
      <c r="E136" s="162" t="str">
        <f t="shared" si="230"/>
        <v>0   ( 0 )</v>
      </c>
      <c r="F136" s="166" t="str">
        <f t="shared" si="230"/>
        <v>0   ( 0 )</v>
      </c>
      <c r="G136" s="166" t="str">
        <f t="shared" si="230"/>
        <v>0   ( 0 )</v>
      </c>
      <c r="H136" s="166" t="str">
        <f t="shared" si="230"/>
        <v>0   ( 0 )</v>
      </c>
      <c r="I136" s="166" t="str">
        <f t="shared" si="230"/>
        <v>0   ( 0 )</v>
      </c>
      <c r="J136" s="118" t="str">
        <f t="shared" si="230"/>
        <v>0   ( 0 )</v>
      </c>
    </row>
    <row r="137" spans="1:10" ht="12.75" customHeight="1" x14ac:dyDescent="0.2">
      <c r="A137" s="218"/>
      <c r="B137" s="219"/>
      <c r="C137" s="210" t="str">
        <f>Listes!A95</f>
        <v>SOUED</v>
      </c>
      <c r="D137" s="211"/>
      <c r="E137" s="160" t="str">
        <f t="shared" si="230"/>
        <v>0   ( 0 )</v>
      </c>
      <c r="F137" s="163" t="str">
        <f t="shared" si="230"/>
        <v>0   ( 0 )</v>
      </c>
      <c r="G137" s="163" t="str">
        <f t="shared" si="230"/>
        <v>0   ( 0 )</v>
      </c>
      <c r="H137" s="163" t="str">
        <f t="shared" si="230"/>
        <v>0   ( 0 )</v>
      </c>
      <c r="I137" s="163" t="str">
        <f t="shared" si="230"/>
        <v>0   ( 0 )</v>
      </c>
      <c r="J137" s="117" t="str">
        <f t="shared" si="230"/>
        <v>0   ( 0 )</v>
      </c>
    </row>
    <row r="138" spans="1:10" ht="12.75" customHeight="1" x14ac:dyDescent="0.2">
      <c r="A138" s="218"/>
      <c r="B138" s="219"/>
      <c r="C138" s="212" t="str">
        <f>Listes!A96</f>
        <v>CHARR</v>
      </c>
      <c r="D138" s="213"/>
      <c r="E138" s="162" t="str">
        <f t="shared" si="230"/>
        <v>0   ( 0 )</v>
      </c>
      <c r="F138" s="166" t="str">
        <f t="shared" si="230"/>
        <v>0   ( 0 )</v>
      </c>
      <c r="G138" s="166" t="str">
        <f t="shared" si="230"/>
        <v>0   ( 0 )</v>
      </c>
      <c r="H138" s="166" t="str">
        <f t="shared" si="230"/>
        <v>0   ( 0 )</v>
      </c>
      <c r="I138" s="166" t="str">
        <f t="shared" si="230"/>
        <v>0   ( 0 )</v>
      </c>
      <c r="J138" s="118" t="str">
        <f t="shared" si="230"/>
        <v>0   ( 0 )</v>
      </c>
    </row>
    <row r="139" spans="1:10" ht="12.75" customHeight="1" x14ac:dyDescent="0.2">
      <c r="A139" s="218"/>
      <c r="B139" s="219"/>
      <c r="C139" s="210" t="str">
        <f>Listes!A97</f>
        <v>RIBATET</v>
      </c>
      <c r="D139" s="211"/>
      <c r="E139" s="160" t="str">
        <f t="shared" si="230"/>
        <v>0   ( 0 )</v>
      </c>
      <c r="F139" s="163" t="str">
        <f t="shared" si="230"/>
        <v>0   ( 0 )</v>
      </c>
      <c r="G139" s="163" t="str">
        <f t="shared" si="230"/>
        <v>0   ( 0 )</v>
      </c>
      <c r="H139" s="163" t="str">
        <f t="shared" si="230"/>
        <v>0   ( 0 )</v>
      </c>
      <c r="I139" s="163" t="str">
        <f t="shared" si="230"/>
        <v>0   ( 0 )</v>
      </c>
      <c r="J139" s="117" t="str">
        <f t="shared" si="230"/>
        <v>0   ( 0 )</v>
      </c>
    </row>
    <row r="140" spans="1:10" ht="12.75" customHeight="1" x14ac:dyDescent="0.2">
      <c r="A140" s="218"/>
      <c r="B140" s="219"/>
      <c r="C140" s="212" t="str">
        <f>Listes!A98</f>
        <v>KAROUBI</v>
      </c>
      <c r="D140" s="213"/>
      <c r="E140" s="162" t="str">
        <f t="shared" ref="E140:J149" si="231">IF($C140="","",COUNTIF(E$3:E$64,"*" &amp;$C140 &amp;"*")+COUNTIFS($M$3:$M$64,E$119,$N$3:$N$64,"*" &amp;$C140 &amp;"*")+COUNTIFS($P$3:$P$64,E$119,$Q$3:$Q$64,"*" &amp;$C140 &amp;"*")&amp;"   ( "&amp;E189&amp;" )")</f>
        <v>0   ( 0 )</v>
      </c>
      <c r="F140" s="166" t="str">
        <f t="shared" si="231"/>
        <v>0   ( 0 )</v>
      </c>
      <c r="G140" s="166" t="str">
        <f t="shared" si="231"/>
        <v>0   ( 0 )</v>
      </c>
      <c r="H140" s="166" t="str">
        <f t="shared" si="231"/>
        <v>0   ( 0 )</v>
      </c>
      <c r="I140" s="166" t="str">
        <f t="shared" si="231"/>
        <v>0   ( 0 )</v>
      </c>
      <c r="J140" s="118" t="str">
        <f t="shared" si="231"/>
        <v>0   ( 0 )</v>
      </c>
    </row>
    <row r="141" spans="1:10" ht="12.75" customHeight="1" x14ac:dyDescent="0.2">
      <c r="A141" s="218"/>
      <c r="B141" s="219"/>
      <c r="C141" s="210" t="str">
        <f>Listes!A99</f>
        <v>MARTIN</v>
      </c>
      <c r="D141" s="211"/>
      <c r="E141" s="160" t="str">
        <f t="shared" si="231"/>
        <v>0   ( 0 )</v>
      </c>
      <c r="F141" s="163" t="str">
        <f t="shared" si="231"/>
        <v>0   ( 0 )</v>
      </c>
      <c r="G141" s="163" t="str">
        <f t="shared" si="231"/>
        <v>0   ( 0 )</v>
      </c>
      <c r="H141" s="163" t="str">
        <f t="shared" si="231"/>
        <v>0   ( 0 )</v>
      </c>
      <c r="I141" s="163" t="str">
        <f t="shared" si="231"/>
        <v>0   ( 0 )</v>
      </c>
      <c r="J141" s="117" t="str">
        <f t="shared" si="231"/>
        <v>0   ( 0 )</v>
      </c>
    </row>
    <row r="142" spans="1:10" ht="12.75" customHeight="1" x14ac:dyDescent="0.2">
      <c r="A142" s="218"/>
      <c r="B142" s="219"/>
      <c r="C142" s="212" t="str">
        <f>Listes!A100</f>
        <v>GALL</v>
      </c>
      <c r="D142" s="213"/>
      <c r="E142" s="162" t="str">
        <f t="shared" si="231"/>
        <v>0   ( 0 )</v>
      </c>
      <c r="F142" s="166" t="str">
        <f t="shared" si="231"/>
        <v>0   ( 0 )</v>
      </c>
      <c r="G142" s="166" t="str">
        <f t="shared" si="231"/>
        <v>0   ( 0 )</v>
      </c>
      <c r="H142" s="166" t="str">
        <f t="shared" si="231"/>
        <v>0   ( 0 )</v>
      </c>
      <c r="I142" s="166" t="str">
        <f t="shared" si="231"/>
        <v>0   ( 0 )</v>
      </c>
      <c r="J142" s="118" t="str">
        <f t="shared" si="231"/>
        <v>0   ( 0 )</v>
      </c>
    </row>
    <row r="143" spans="1:10" ht="12.75" customHeight="1" x14ac:dyDescent="0.2">
      <c r="A143" s="218"/>
      <c r="B143" s="219"/>
      <c r="C143" s="210" t="str">
        <f>Listes!A101</f>
        <v>BLANCHET</v>
      </c>
      <c r="D143" s="211"/>
      <c r="E143" s="160" t="str">
        <f t="shared" si="231"/>
        <v>0   ( 0 )</v>
      </c>
      <c r="F143" s="163" t="str">
        <f t="shared" si="231"/>
        <v>0   ( 0 )</v>
      </c>
      <c r="G143" s="163" t="str">
        <f t="shared" si="231"/>
        <v>0   ( 0 )</v>
      </c>
      <c r="H143" s="163" t="str">
        <f t="shared" si="231"/>
        <v>0   ( 0 )</v>
      </c>
      <c r="I143" s="163" t="str">
        <f t="shared" si="231"/>
        <v>0   ( 0 )</v>
      </c>
      <c r="J143" s="117" t="str">
        <f t="shared" si="231"/>
        <v>0   ( 0 )</v>
      </c>
    </row>
    <row r="144" spans="1:10" ht="12.75" customHeight="1" x14ac:dyDescent="0.2">
      <c r="A144" s="218"/>
      <c r="B144" s="219"/>
      <c r="C144" s="212" t="str">
        <f>Listes!A102</f>
        <v>NGUYEN</v>
      </c>
      <c r="D144" s="213"/>
      <c r="E144" s="162" t="str">
        <f t="shared" si="231"/>
        <v>0   ( 0 )</v>
      </c>
      <c r="F144" s="166" t="str">
        <f t="shared" si="231"/>
        <v>0   ( 0 )</v>
      </c>
      <c r="G144" s="166" t="str">
        <f t="shared" si="231"/>
        <v>0   ( 0 )</v>
      </c>
      <c r="H144" s="166" t="str">
        <f t="shared" si="231"/>
        <v>0   ( 0 )</v>
      </c>
      <c r="I144" s="166" t="str">
        <f t="shared" si="231"/>
        <v>0   ( 0 )</v>
      </c>
      <c r="J144" s="118" t="str">
        <f t="shared" si="231"/>
        <v>0   ( 0 )</v>
      </c>
    </row>
    <row r="145" spans="1:10" ht="12.75" customHeight="1" x14ac:dyDescent="0.2">
      <c r="A145" s="218"/>
      <c r="B145" s="219"/>
      <c r="C145" s="210" t="str">
        <f>Listes!A103</f>
        <v>SMADJA</v>
      </c>
      <c r="D145" s="211"/>
      <c r="E145" s="160" t="str">
        <f t="shared" si="231"/>
        <v>0   ( 0 )</v>
      </c>
      <c r="F145" s="163" t="str">
        <f t="shared" si="231"/>
        <v>0   ( 0 )</v>
      </c>
      <c r="G145" s="163" t="str">
        <f t="shared" si="231"/>
        <v>0   ( 0 )</v>
      </c>
      <c r="H145" s="163" t="str">
        <f t="shared" si="231"/>
        <v>0   ( 0 )</v>
      </c>
      <c r="I145" s="163" t="str">
        <f t="shared" si="231"/>
        <v>0   ( 0 )</v>
      </c>
      <c r="J145" s="117" t="str">
        <f t="shared" si="231"/>
        <v>0   ( 0 )</v>
      </c>
    </row>
    <row r="146" spans="1:10" ht="12.75" customHeight="1" x14ac:dyDescent="0.2">
      <c r="A146" s="218"/>
      <c r="B146" s="219"/>
      <c r="C146" s="212" t="str">
        <f>Listes!A104</f>
        <v>PETIT</v>
      </c>
      <c r="D146" s="213"/>
      <c r="E146" s="162" t="str">
        <f t="shared" si="231"/>
        <v>0   ( 0 )</v>
      </c>
      <c r="F146" s="166" t="str">
        <f t="shared" si="231"/>
        <v>0   ( 0 )</v>
      </c>
      <c r="G146" s="166" t="str">
        <f t="shared" si="231"/>
        <v>0   ( 0 )</v>
      </c>
      <c r="H146" s="166" t="str">
        <f t="shared" si="231"/>
        <v>0   ( 0 )</v>
      </c>
      <c r="I146" s="166" t="str">
        <f t="shared" si="231"/>
        <v>0   ( 0 )</v>
      </c>
      <c r="J146" s="118" t="str">
        <f t="shared" si="231"/>
        <v>0   ( 0 )</v>
      </c>
    </row>
    <row r="147" spans="1:10" ht="12.75" customHeight="1" x14ac:dyDescent="0.2">
      <c r="A147" s="218"/>
      <c r="B147" s="219"/>
      <c r="C147" s="210" t="str">
        <f>Listes!A105</f>
        <v>FEIDT</v>
      </c>
      <c r="D147" s="211"/>
      <c r="E147" s="160" t="str">
        <f t="shared" si="231"/>
        <v>0   ( 0 )</v>
      </c>
      <c r="F147" s="163" t="str">
        <f t="shared" si="231"/>
        <v>0   ( 0 )</v>
      </c>
      <c r="G147" s="163" t="str">
        <f t="shared" si="231"/>
        <v>0   ( 0 )</v>
      </c>
      <c r="H147" s="163" t="str">
        <f t="shared" si="231"/>
        <v>0   ( 0 )</v>
      </c>
      <c r="I147" s="163" t="str">
        <f t="shared" si="231"/>
        <v>0   ( 0 )</v>
      </c>
      <c r="J147" s="117" t="str">
        <f t="shared" si="231"/>
        <v>0   ( 0 )</v>
      </c>
    </row>
    <row r="148" spans="1:10" ht="12.75" customHeight="1" x14ac:dyDescent="0.2">
      <c r="A148" s="218"/>
      <c r="B148" s="219"/>
      <c r="C148" s="212" t="str">
        <f>Listes!A106</f>
        <v>OSTRO</v>
      </c>
      <c r="D148" s="213"/>
      <c r="E148" s="162" t="str">
        <f t="shared" si="231"/>
        <v>0   ( 0 )</v>
      </c>
      <c r="F148" s="166" t="str">
        <f t="shared" si="231"/>
        <v>0   ( 0 )</v>
      </c>
      <c r="G148" s="166" t="str">
        <f t="shared" si="231"/>
        <v>0   ( 0 )</v>
      </c>
      <c r="H148" s="166" t="str">
        <f t="shared" si="231"/>
        <v>0   ( 0 )</v>
      </c>
      <c r="I148" s="166" t="str">
        <f t="shared" si="231"/>
        <v>0   ( 0 )</v>
      </c>
      <c r="J148" s="118" t="str">
        <f t="shared" si="231"/>
        <v>0   ( 0 )</v>
      </c>
    </row>
    <row r="149" spans="1:10" ht="12.75" customHeight="1" x14ac:dyDescent="0.2">
      <c r="A149" s="218"/>
      <c r="B149" s="219"/>
      <c r="C149" s="210" t="str">
        <f>Listes!A107</f>
        <v>WEIFF</v>
      </c>
      <c r="D149" s="211"/>
      <c r="E149" s="160" t="str">
        <f t="shared" si="231"/>
        <v>0   ( 0 )</v>
      </c>
      <c r="F149" s="163" t="str">
        <f t="shared" si="231"/>
        <v>0   ( 0 )</v>
      </c>
      <c r="G149" s="163" t="str">
        <f t="shared" si="231"/>
        <v>0   ( 0 )</v>
      </c>
      <c r="H149" s="163" t="str">
        <f t="shared" si="231"/>
        <v>0   ( 0 )</v>
      </c>
      <c r="I149" s="163" t="str">
        <f t="shared" si="231"/>
        <v>0   ( 0 )</v>
      </c>
      <c r="J149" s="117" t="str">
        <f t="shared" si="231"/>
        <v>0   ( 0 )</v>
      </c>
    </row>
    <row r="150" spans="1:10" ht="12.75" customHeight="1" x14ac:dyDescent="0.2">
      <c r="A150" s="218"/>
      <c r="B150" s="219"/>
      <c r="C150" s="212" t="str">
        <f>Listes!A108</f>
        <v>AKUE</v>
      </c>
      <c r="D150" s="213"/>
      <c r="E150" s="162" t="str">
        <f t="shared" ref="E150:J155" si="232">IF($C150="","",COUNTIF(E$3:E$64,"*" &amp;$C150 &amp;"*")+COUNTIFS($M$3:$M$64,E$119,$N$3:$N$64,"*" &amp;$C150 &amp;"*")+COUNTIFS($P$3:$P$64,E$119,$Q$3:$Q$64,"*" &amp;$C150 &amp;"*")&amp;"   ( "&amp;E193&amp;" )")</f>
        <v>0   ( 0 )</v>
      </c>
      <c r="F150" s="166" t="str">
        <f t="shared" si="232"/>
        <v>0   ( 0 )</v>
      </c>
      <c r="G150" s="166" t="str">
        <f t="shared" si="232"/>
        <v>0   ( 0 )</v>
      </c>
      <c r="H150" s="166" t="str">
        <f t="shared" si="232"/>
        <v>0   ( 0 )</v>
      </c>
      <c r="I150" s="166" t="str">
        <f t="shared" si="232"/>
        <v>0   ( 0 )</v>
      </c>
      <c r="J150" s="169" t="str">
        <f t="shared" si="232"/>
        <v>0   ( 0 )</v>
      </c>
    </row>
    <row r="151" spans="1:10" ht="12.75" customHeight="1" x14ac:dyDescent="0.2">
      <c r="A151" s="218"/>
      <c r="B151" s="219"/>
      <c r="C151" s="210" t="str">
        <f>Listes!A109</f>
        <v>LEBON</v>
      </c>
      <c r="D151" s="211"/>
      <c r="E151" s="160" t="str">
        <f t="shared" si="232"/>
        <v>0   ( 0 )</v>
      </c>
      <c r="F151" s="163" t="str">
        <f t="shared" si="232"/>
        <v>0   ( 0 )</v>
      </c>
      <c r="G151" s="163" t="str">
        <f t="shared" si="232"/>
        <v>0   ( 0 )</v>
      </c>
      <c r="H151" s="163" t="str">
        <f t="shared" si="232"/>
        <v>0   ( 0 )</v>
      </c>
      <c r="I151" s="163" t="str">
        <f t="shared" si="232"/>
        <v>0   ( 0 )</v>
      </c>
      <c r="J151" s="168" t="str">
        <f t="shared" si="232"/>
        <v>0   ( 0 )</v>
      </c>
    </row>
    <row r="152" spans="1:10" ht="12.75" customHeight="1" x14ac:dyDescent="0.2">
      <c r="A152" s="218"/>
      <c r="B152" s="219"/>
      <c r="C152" s="212" t="str">
        <f>Listes!A110</f>
        <v>PIATON</v>
      </c>
      <c r="D152" s="213"/>
      <c r="E152" s="162" t="str">
        <f t="shared" si="232"/>
        <v>0   ( 0 )</v>
      </c>
      <c r="F152" s="166" t="str">
        <f t="shared" si="232"/>
        <v>0   ( 0 )</v>
      </c>
      <c r="G152" s="166" t="str">
        <f t="shared" si="232"/>
        <v>0   ( 0 )</v>
      </c>
      <c r="H152" s="166" t="str">
        <f t="shared" si="232"/>
        <v>0   ( 0 )</v>
      </c>
      <c r="I152" s="166" t="str">
        <f t="shared" si="232"/>
        <v>0   ( 0 )</v>
      </c>
      <c r="J152" s="169" t="str">
        <f t="shared" si="232"/>
        <v>0   ( 0 )</v>
      </c>
    </row>
    <row r="153" spans="1:10" ht="12.75" customHeight="1" x14ac:dyDescent="0.2">
      <c r="A153" s="218"/>
      <c r="B153" s="219"/>
      <c r="C153" s="210" t="str">
        <f>Listes!A111</f>
        <v>NOAC</v>
      </c>
      <c r="D153" s="211"/>
      <c r="E153" s="160" t="str">
        <f t="shared" si="232"/>
        <v>0   ( 0 )</v>
      </c>
      <c r="F153" s="163" t="str">
        <f t="shared" si="232"/>
        <v>0   ( 0 )</v>
      </c>
      <c r="G153" s="163" t="str">
        <f t="shared" si="232"/>
        <v>0   ( 0 )</v>
      </c>
      <c r="H153" s="163" t="str">
        <f t="shared" si="232"/>
        <v>0   ( 0 )</v>
      </c>
      <c r="I153" s="163" t="str">
        <f t="shared" si="232"/>
        <v>0   ( 0 )</v>
      </c>
      <c r="J153" s="168" t="str">
        <f t="shared" si="232"/>
        <v>0   ( 0 )</v>
      </c>
    </row>
    <row r="154" spans="1:10" ht="12.75" customHeight="1" x14ac:dyDescent="0.2">
      <c r="A154" s="218"/>
      <c r="B154" s="219"/>
      <c r="C154" s="212" t="str">
        <f>Listes!A112</f>
        <v>COLLIOT</v>
      </c>
      <c r="D154" s="213"/>
      <c r="E154" s="162" t="str">
        <f t="shared" si="232"/>
        <v>0   ( 0 )</v>
      </c>
      <c r="F154" s="166" t="str">
        <f t="shared" si="232"/>
        <v>0   ( 0 )</v>
      </c>
      <c r="G154" s="166" t="str">
        <f t="shared" si="232"/>
        <v>0   ( 0 )</v>
      </c>
      <c r="H154" s="166" t="str">
        <f t="shared" si="232"/>
        <v>0   ( 0 )</v>
      </c>
      <c r="I154" s="166" t="str">
        <f t="shared" si="232"/>
        <v>0   ( 0 )</v>
      </c>
      <c r="J154" s="169" t="str">
        <f t="shared" si="232"/>
        <v>0   ( 0 )</v>
      </c>
    </row>
    <row r="155" spans="1:10" ht="12.75" customHeight="1" x14ac:dyDescent="0.2">
      <c r="A155" s="218"/>
      <c r="B155" s="219"/>
      <c r="C155" s="210" t="str">
        <f>Listes!A113</f>
        <v>FARCHOUKH</v>
      </c>
      <c r="D155" s="211"/>
      <c r="E155" s="160" t="str">
        <f t="shared" si="232"/>
        <v>0   ( 0 )</v>
      </c>
      <c r="F155" s="163" t="str">
        <f t="shared" si="232"/>
        <v>0   ( 0 )</v>
      </c>
      <c r="G155" s="163" t="str">
        <f t="shared" si="232"/>
        <v>0   ( 0 )</v>
      </c>
      <c r="H155" s="163" t="str">
        <f t="shared" si="232"/>
        <v>0   ( 0 )</v>
      </c>
      <c r="I155" s="163" t="str">
        <f t="shared" si="232"/>
        <v>0   ( 0 )</v>
      </c>
      <c r="J155" s="168" t="str">
        <f t="shared" si="232"/>
        <v>0   ( 0 )</v>
      </c>
    </row>
    <row r="156" spans="1:10" ht="12.75" customHeight="1" x14ac:dyDescent="0.2">
      <c r="A156" s="218"/>
      <c r="B156" s="219"/>
      <c r="C156" s="212" t="str">
        <f>Listes!A114</f>
        <v>FAUCHE</v>
      </c>
      <c r="D156" s="213"/>
      <c r="E156" s="162" t="str">
        <f t="shared" ref="E156:J161" si="233">IF($C156="","",COUNTIF(E$3:E$64,"*" &amp;$C156 &amp;"*")+COUNTIFS($M$3:$M$64,E$119,$N$3:$N$64,"*" &amp;$C156 &amp;"*")+COUNTIFS($P$3:$P$64,E$119,$Q$3:$Q$64,"*" &amp;$C156 &amp;"*")&amp;"   ( "&amp;E205&amp;" )")</f>
        <v>0   ( 0 )</v>
      </c>
      <c r="F156" s="166" t="str">
        <f t="shared" si="233"/>
        <v>0   ( 0 )</v>
      </c>
      <c r="G156" s="166" t="str">
        <f t="shared" si="233"/>
        <v>0   ( 0 )</v>
      </c>
      <c r="H156" s="166" t="str">
        <f t="shared" si="233"/>
        <v>0   ( 0 )</v>
      </c>
      <c r="I156" s="166" t="str">
        <f t="shared" si="233"/>
        <v>0   ( 0 )</v>
      </c>
      <c r="J156" s="118" t="str">
        <f t="shared" si="233"/>
        <v>0   ( 0 )</v>
      </c>
    </row>
    <row r="157" spans="1:10" ht="12.75" customHeight="1" x14ac:dyDescent="0.2">
      <c r="A157" s="218"/>
      <c r="B157" s="219"/>
      <c r="C157" s="210" t="str">
        <f>Listes!A115</f>
        <v>LACHERE</v>
      </c>
      <c r="D157" s="211"/>
      <c r="E157" s="160" t="str">
        <f t="shared" si="233"/>
        <v>0   ( 0 )</v>
      </c>
      <c r="F157" s="163" t="str">
        <f t="shared" si="233"/>
        <v>0   ( 0 )</v>
      </c>
      <c r="G157" s="163" t="str">
        <f t="shared" si="233"/>
        <v>0   ( 0 )</v>
      </c>
      <c r="H157" s="163" t="str">
        <f t="shared" si="233"/>
        <v>0   ( 0 )</v>
      </c>
      <c r="I157" s="163" t="str">
        <f t="shared" si="233"/>
        <v>0   ( 0 )</v>
      </c>
      <c r="J157" s="117" t="str">
        <f t="shared" si="233"/>
        <v>0   ( 0 )</v>
      </c>
    </row>
    <row r="158" spans="1:10" ht="12.75" customHeight="1" x14ac:dyDescent="0.2">
      <c r="A158" s="218"/>
      <c r="B158" s="219"/>
      <c r="C158" s="212">
        <f>Listes!A116</f>
        <v>0</v>
      </c>
      <c r="D158" s="213"/>
      <c r="E158" s="162" t="str">
        <f t="shared" si="233"/>
        <v>0   ( 0 )</v>
      </c>
      <c r="F158" s="166" t="str">
        <f t="shared" si="233"/>
        <v>0   ( 0 )</v>
      </c>
      <c r="G158" s="166" t="str">
        <f t="shared" si="233"/>
        <v>0   ( 0 )</v>
      </c>
      <c r="H158" s="166" t="str">
        <f t="shared" si="233"/>
        <v>0   ( 0 )</v>
      </c>
      <c r="I158" s="166" t="str">
        <f t="shared" si="233"/>
        <v>0   ( 0 )</v>
      </c>
      <c r="J158" s="174" t="str">
        <f t="shared" si="233"/>
        <v>0   ( 0 )</v>
      </c>
    </row>
    <row r="159" spans="1:10" ht="12.75" customHeight="1" x14ac:dyDescent="0.2">
      <c r="A159" s="218"/>
      <c r="B159" s="219"/>
      <c r="C159" s="210">
        <f>Listes!A117</f>
        <v>0</v>
      </c>
      <c r="D159" s="211"/>
      <c r="E159" s="160" t="str">
        <f t="shared" si="233"/>
        <v>0   ( 0 )</v>
      </c>
      <c r="F159" s="163" t="str">
        <f t="shared" si="233"/>
        <v>0   ( 0 )</v>
      </c>
      <c r="G159" s="163" t="str">
        <f t="shared" si="233"/>
        <v>0   ( 0 )</v>
      </c>
      <c r="H159" s="163" t="str">
        <f t="shared" si="233"/>
        <v>0   ( 0 )</v>
      </c>
      <c r="I159" s="163" t="str">
        <f t="shared" si="233"/>
        <v>0   ( 0 )</v>
      </c>
      <c r="J159" s="175" t="str">
        <f t="shared" si="233"/>
        <v>0   ( 0 )</v>
      </c>
    </row>
    <row r="160" spans="1:10" ht="12.75" customHeight="1" x14ac:dyDescent="0.2">
      <c r="A160" s="218"/>
      <c r="B160" s="219"/>
      <c r="C160" s="200">
        <f>Listes!A118</f>
        <v>0</v>
      </c>
      <c r="D160" s="201"/>
      <c r="E160" s="162" t="str">
        <f t="shared" si="233"/>
        <v>0   ( 0 )</v>
      </c>
      <c r="F160" s="166" t="str">
        <f t="shared" si="233"/>
        <v>0   ( 0 )</v>
      </c>
      <c r="G160" s="166" t="str">
        <f t="shared" si="233"/>
        <v>0   ( 0 )</v>
      </c>
      <c r="H160" s="166" t="str">
        <f t="shared" si="233"/>
        <v>0   ( 0 )</v>
      </c>
      <c r="I160" s="166" t="str">
        <f t="shared" si="233"/>
        <v>0   ( 0 )</v>
      </c>
      <c r="J160" s="174" t="str">
        <f t="shared" si="233"/>
        <v>0   ( 0 )</v>
      </c>
    </row>
    <row r="161" spans="1:14" ht="12.75" customHeight="1" thickBot="1" x14ac:dyDescent="0.25">
      <c r="A161" s="220"/>
      <c r="B161" s="221"/>
      <c r="C161" s="202">
        <f>Listes!A119</f>
        <v>0</v>
      </c>
      <c r="D161" s="203"/>
      <c r="E161" s="178" t="str">
        <f t="shared" si="233"/>
        <v>0   ( 0 )</v>
      </c>
      <c r="F161" s="179" t="str">
        <f t="shared" si="233"/>
        <v>0   ( 0 )</v>
      </c>
      <c r="G161" s="179" t="str">
        <f t="shared" si="233"/>
        <v>0   ( 0 )</v>
      </c>
      <c r="H161" s="179" t="str">
        <f t="shared" si="233"/>
        <v>0   ( 0 )</v>
      </c>
      <c r="I161" s="179" t="str">
        <f t="shared" si="233"/>
        <v>0   ( 0 )</v>
      </c>
      <c r="J161" s="181" t="str">
        <f t="shared" si="233"/>
        <v>0   ( 0 )</v>
      </c>
    </row>
    <row r="162" spans="1:14" ht="12.75" customHeight="1" x14ac:dyDescent="0.2">
      <c r="D162" s="51"/>
      <c r="E162" s="51"/>
      <c r="F162" s="51"/>
      <c r="G162" s="51"/>
      <c r="H162" s="51"/>
      <c r="I162" s="51"/>
      <c r="J162" s="51"/>
      <c r="K162" s="51"/>
      <c r="L162" s="51"/>
      <c r="M162" s="51"/>
      <c r="N162" s="51"/>
    </row>
    <row r="166" spans="1:14" ht="12.75" hidden="1" customHeight="1" x14ac:dyDescent="0.2">
      <c r="B166" s="3"/>
      <c r="C166" s="3"/>
      <c r="D166" s="3"/>
      <c r="E166" s="204" t="s">
        <v>60</v>
      </c>
      <c r="F166" s="205"/>
      <c r="G166" s="205"/>
      <c r="H166" s="205"/>
      <c r="I166" s="205"/>
      <c r="J166" s="206"/>
    </row>
    <row r="167" spans="1:14" ht="12.75" hidden="1" customHeight="1" thickBot="1" x14ac:dyDescent="0.25">
      <c r="B167" s="1"/>
      <c r="C167" s="1"/>
      <c r="E167" s="207"/>
      <c r="F167" s="208"/>
      <c r="G167" s="208"/>
      <c r="H167" s="208"/>
      <c r="I167" s="208"/>
      <c r="J167" s="209"/>
    </row>
    <row r="168" spans="1:14" ht="12.75" hidden="1" customHeight="1" thickBot="1" x14ac:dyDescent="0.25">
      <c r="B168" s="1"/>
      <c r="C168" s="1"/>
      <c r="D168" s="20"/>
      <c r="E168" s="170" t="str">
        <f t="shared" ref="E168:J168" si="234">E$2</f>
        <v>HM</v>
      </c>
      <c r="F168" s="158" t="str">
        <f t="shared" si="234"/>
        <v>PH</v>
      </c>
      <c r="G168" s="158" t="str">
        <f t="shared" si="234"/>
        <v>RL</v>
      </c>
      <c r="H168" s="158" t="str">
        <f t="shared" si="234"/>
        <v>RO</v>
      </c>
      <c r="I168" s="158" t="str">
        <f t="shared" si="234"/>
        <v>TK</v>
      </c>
      <c r="J168" s="171" t="str">
        <f t="shared" si="234"/>
        <v>JCB</v>
      </c>
    </row>
    <row r="169" spans="1:14" ht="12.75" hidden="1" customHeight="1" x14ac:dyDescent="0.2">
      <c r="A169" s="216" t="s">
        <v>59</v>
      </c>
      <c r="B169" s="217"/>
      <c r="C169" s="232" t="str">
        <f t="shared" ref="C169:C209" si="235">C120</f>
        <v>LEFOLL</v>
      </c>
      <c r="D169" s="233"/>
      <c r="E169" s="165">
        <f>IF($C169="","",COUNTIF(E$3:E$64,"*" &amp;$C169 &amp;"*")+COUNTIFS($M$3:$M$64,E$119,$N$3:$N$64,"*" &amp;$C169 &amp;"*")+COUNTIFS($P$3:$P$64,E$119,$Q$3:$Q$64,"*" &amp;$C169 &amp;"*")+'Janv 17'!E169)</f>
        <v>0</v>
      </c>
      <c r="F169" s="167">
        <f>IF($C169="","",COUNTIF(F$3:F$64,"*" &amp;$C169 &amp;"*")+COUNTIFS($M$3:$M$64,F$119,$N$3:$N$64,"*" &amp;$C169 &amp;"*")+COUNTIFS($P$3:$P$64,F$119,$Q$3:$Q$64,"*" &amp;$C169 &amp;"*")+'Janv 17'!F169)</f>
        <v>0</v>
      </c>
      <c r="G169" s="167">
        <f>IF($C169="","",COUNTIF(G$3:G$64,"*" &amp;$C169 &amp;"*")+COUNTIFS($M$3:$M$64,G$119,$N$3:$N$64,"*" &amp;$C169 &amp;"*")+COUNTIFS($P$3:$P$64,G$119,$Q$3:$Q$64,"*" &amp;$C169 &amp;"*")+'Janv 17'!G169)</f>
        <v>0</v>
      </c>
      <c r="H169" s="167">
        <f>IF($C169="","",COUNTIF(H$3:H$64,"*" &amp;$C169 &amp;"*")+COUNTIFS($M$3:$M$64,H$119,$N$3:$N$64,"*" &amp;$C169 &amp;"*")+COUNTIFS($P$3:$P$64,H$119,$Q$3:$Q$64,"*" &amp;$C169 &amp;"*")+'Janv 17'!H169)</f>
        <v>0</v>
      </c>
      <c r="I169" s="167">
        <f>IF($C169="","",COUNTIF(I$3:I$64,"*" &amp;$C169 &amp;"*")+COUNTIFS($M$3:$M$64,I$119,$N$3:$N$64,"*" &amp;$C169 &amp;"*")+COUNTIFS($P$3:$P$64,I$119,$Q$3:$Q$64,"*" &amp;$C169 &amp;"*")+'Janv 17'!I169)</f>
        <v>0</v>
      </c>
      <c r="J169" s="176">
        <f>IF($C169="","",COUNTIF(J$3:J$64,"*" &amp;$C169 &amp;"*")+COUNTIFS($M$3:$M$64,J$119,$N$3:$N$64,"*" &amp;$C169 &amp;"*")+COUNTIFS($P$3:$P$64,J$119,$Q$3:$Q$64,"*" &amp;$C169 &amp;"*")+'Janv 17'!J169)</f>
        <v>0</v>
      </c>
    </row>
    <row r="170" spans="1:14" ht="12.75" hidden="1" customHeight="1" x14ac:dyDescent="0.2">
      <c r="A170" s="218"/>
      <c r="B170" s="219"/>
      <c r="C170" s="210" t="str">
        <f t="shared" si="235"/>
        <v>VDB</v>
      </c>
      <c r="D170" s="211"/>
      <c r="E170" s="160">
        <f>IF($C170="","",COUNTIF(E$3:E$64,"*" &amp;$C170 &amp;"*")+COUNTIFS($M$3:$M$64,E$119,$N$3:$N$64,"*" &amp;$C170 &amp;"*")+COUNTIFS($P$3:$P$64,E$119,$Q$3:$Q$64,"*" &amp;$C170 &amp;"*")+'Janv 17'!E170)</f>
        <v>0</v>
      </c>
      <c r="F170" s="163">
        <f>IF($C170="","",COUNTIF(F$3:F$64,"*" &amp;$C170 &amp;"*")+COUNTIFS($M$3:$M$64,F$119,$N$3:$N$64,"*" &amp;$C170 &amp;"*")+COUNTIFS($P$3:$P$64,F$119,$Q$3:$Q$64,"*" &amp;$C170 &amp;"*")+'Janv 17'!F170)</f>
        <v>0</v>
      </c>
      <c r="G170" s="163">
        <f>IF($C170="","",COUNTIF(G$3:G$64,"*" &amp;$C170 &amp;"*")+COUNTIFS($M$3:$M$64,G$119,$N$3:$N$64,"*" &amp;$C170 &amp;"*")+COUNTIFS($P$3:$P$64,G$119,$Q$3:$Q$64,"*" &amp;$C170 &amp;"*")+'Janv 17'!G170)</f>
        <v>0</v>
      </c>
      <c r="H170" s="163">
        <f>IF($C170="","",COUNTIF(H$3:H$64,"*" &amp;$C170 &amp;"*")+COUNTIFS($M$3:$M$64,H$119,$N$3:$N$64,"*" &amp;$C170 &amp;"*")+COUNTIFS($P$3:$P$64,H$119,$Q$3:$Q$64,"*" &amp;$C170 &amp;"*")+'Janv 17'!H170)</f>
        <v>0</v>
      </c>
      <c r="I170" s="163">
        <f>IF($C170="","",COUNTIF(I$3:I$64,"*" &amp;$C170 &amp;"*")+COUNTIFS($M$3:$M$64,I$119,$N$3:$N$64,"*" &amp;$C170 &amp;"*")+COUNTIFS($P$3:$P$64,I$119,$Q$3:$Q$64,"*" &amp;$C170 &amp;"*")+'Janv 17'!I170)</f>
        <v>0</v>
      </c>
      <c r="J170" s="175">
        <f>IF($C170="","",COUNTIF(J$3:J$64,"*" &amp;$C170 &amp;"*")+COUNTIFS($M$3:$M$64,J$119,$N$3:$N$64,"*" &amp;$C170 &amp;"*")+COUNTIFS($P$3:$P$64,J$119,$Q$3:$Q$64,"*" &amp;$C170 &amp;"*")+'Janv 17'!J170)</f>
        <v>0</v>
      </c>
    </row>
    <row r="171" spans="1:14" ht="12.75" hidden="1" customHeight="1" x14ac:dyDescent="0.2">
      <c r="A171" s="218"/>
      <c r="B171" s="219"/>
      <c r="C171" s="212" t="str">
        <f t="shared" si="235"/>
        <v>DUFF</v>
      </c>
      <c r="D171" s="213"/>
      <c r="E171" s="162">
        <f>IF($C171="","",COUNTIF(E$3:E$64,"*" &amp;$C171 &amp;"*")+COUNTIFS($M$3:$M$64,E$119,$N$3:$N$64,"*" &amp;$C171 &amp;"*")+COUNTIFS($P$3:$P$64,E$119,$Q$3:$Q$64,"*" &amp;$C171 &amp;"*")+'Janv 17'!E171)</f>
        <v>0</v>
      </c>
      <c r="F171" s="166">
        <f>IF($C171="","",COUNTIF(F$3:F$64,"*" &amp;$C171 &amp;"*")+COUNTIFS($M$3:$M$64,F$119,$N$3:$N$64,"*" &amp;$C171 &amp;"*")+COUNTIFS($P$3:$P$64,F$119,$Q$3:$Q$64,"*" &amp;$C171 &amp;"*")+'Janv 17'!F171)</f>
        <v>0</v>
      </c>
      <c r="G171" s="166">
        <f>IF($C171="","",COUNTIF(G$3:G$64,"*" &amp;$C171 &amp;"*")+COUNTIFS($M$3:$M$64,G$119,$N$3:$N$64,"*" &amp;$C171 &amp;"*")+COUNTIFS($P$3:$P$64,G$119,$Q$3:$Q$64,"*" &amp;$C171 &amp;"*")+'Janv 17'!G171)</f>
        <v>0</v>
      </c>
      <c r="H171" s="166">
        <f>IF($C171="","",COUNTIF(H$3:H$64,"*" &amp;$C171 &amp;"*")+COUNTIFS($M$3:$M$64,H$119,$N$3:$N$64,"*" &amp;$C171 &amp;"*")+COUNTIFS($P$3:$P$64,H$119,$Q$3:$Q$64,"*" &amp;$C171 &amp;"*")+'Janv 17'!H171)</f>
        <v>0</v>
      </c>
      <c r="I171" s="166">
        <f>IF($C171="","",COUNTIF(I$3:I$64,"*" &amp;$C171 &amp;"*")+COUNTIFS($M$3:$M$64,I$119,$N$3:$N$64,"*" &amp;$C171 &amp;"*")+COUNTIFS($P$3:$P$64,I$119,$Q$3:$Q$64,"*" &amp;$C171 &amp;"*")+'Janv 17'!I171)</f>
        <v>0</v>
      </c>
      <c r="J171" s="174">
        <f>IF($C171="","",COUNTIF(J$3:J$64,"*" &amp;$C171 &amp;"*")+COUNTIFS($M$3:$M$64,J$119,$N$3:$N$64,"*" &amp;$C171 &amp;"*")+COUNTIFS($P$3:$P$64,J$119,$Q$3:$Q$64,"*" &amp;$C171 &amp;"*")+'Janv 17'!J171)</f>
        <v>0</v>
      </c>
    </row>
    <row r="172" spans="1:14" ht="12.75" hidden="1" customHeight="1" x14ac:dyDescent="0.2">
      <c r="A172" s="218"/>
      <c r="B172" s="219"/>
      <c r="C172" s="210" t="str">
        <f t="shared" si="235"/>
        <v>MEZIANE</v>
      </c>
      <c r="D172" s="211"/>
      <c r="E172" s="160">
        <f>IF($C172="","",COUNTIF(E$3:E$64,"*" &amp;$C172 &amp;"*")+COUNTIFS($M$3:$M$64,E$119,$N$3:$N$64,"*" &amp;$C172 &amp;"*")+COUNTIFS($P$3:$P$64,E$119,$Q$3:$Q$64,"*" &amp;$C172 &amp;"*")+'Janv 17'!E172)</f>
        <v>0</v>
      </c>
      <c r="F172" s="163">
        <f>IF($C172="","",COUNTIF(F$3:F$64,"*" &amp;$C172 &amp;"*")+COUNTIFS($M$3:$M$64,F$119,$N$3:$N$64,"*" &amp;$C172 &amp;"*")+COUNTIFS($P$3:$P$64,F$119,$Q$3:$Q$64,"*" &amp;$C172 &amp;"*")+'Janv 17'!F172)</f>
        <v>0</v>
      </c>
      <c r="G172" s="163">
        <f>IF($C172="","",COUNTIF(G$3:G$64,"*" &amp;$C172 &amp;"*")+COUNTIFS($M$3:$M$64,G$119,$N$3:$N$64,"*" &amp;$C172 &amp;"*")+COUNTIFS($P$3:$P$64,G$119,$Q$3:$Q$64,"*" &amp;$C172 &amp;"*")+'Janv 17'!G172)</f>
        <v>0</v>
      </c>
      <c r="H172" s="163">
        <f>IF($C172="","",COUNTIF(H$3:H$64,"*" &amp;$C172 &amp;"*")+COUNTIFS($M$3:$M$64,H$119,$N$3:$N$64,"*" &amp;$C172 &amp;"*")+COUNTIFS($P$3:$P$64,H$119,$Q$3:$Q$64,"*" &amp;$C172 &amp;"*")+'Janv 17'!H172)</f>
        <v>0</v>
      </c>
      <c r="I172" s="163">
        <f>IF($C172="","",COUNTIF(I$3:I$64,"*" &amp;$C172 &amp;"*")+COUNTIFS($M$3:$M$64,I$119,$N$3:$N$64,"*" &amp;$C172 &amp;"*")+COUNTIFS($P$3:$P$64,I$119,$Q$3:$Q$64,"*" &amp;$C172 &amp;"*")+'Janv 17'!I172)</f>
        <v>0</v>
      </c>
      <c r="J172" s="175">
        <f>IF($C172="","",COUNTIF(J$3:J$64,"*" &amp;$C172 &amp;"*")+COUNTIFS($M$3:$M$64,J$119,$N$3:$N$64,"*" &amp;$C172 &amp;"*")+COUNTIFS($P$3:$P$64,J$119,$Q$3:$Q$64,"*" &amp;$C172 &amp;"*")+'Janv 17'!J172)</f>
        <v>0</v>
      </c>
    </row>
    <row r="173" spans="1:14" ht="12.75" hidden="1" customHeight="1" x14ac:dyDescent="0.2">
      <c r="A173" s="218"/>
      <c r="B173" s="219"/>
      <c r="C173" s="212" t="str">
        <f t="shared" si="235"/>
        <v>WAKIM</v>
      </c>
      <c r="D173" s="213"/>
      <c r="E173" s="162">
        <f>IF($C173="","",COUNTIF(E$3:E$64,"*" &amp;$C173 &amp;"*")+COUNTIFS($M$3:$M$64,E$119,$N$3:$N$64,"*" &amp;$C173 &amp;"*")+COUNTIFS($P$3:$P$64,E$119,$Q$3:$Q$64,"*" &amp;$C173 &amp;"*")+'Janv 17'!E173)</f>
        <v>0</v>
      </c>
      <c r="F173" s="166">
        <f>IF($C173="","",COUNTIF(F$3:F$64,"*" &amp;$C173 &amp;"*")+COUNTIFS($M$3:$M$64,F$119,$N$3:$N$64,"*" &amp;$C173 &amp;"*")+COUNTIFS($P$3:$P$64,F$119,$Q$3:$Q$64,"*" &amp;$C173 &amp;"*")+'Janv 17'!F173)</f>
        <v>0</v>
      </c>
      <c r="G173" s="166">
        <f>IF($C173="","",COUNTIF(G$3:G$64,"*" &amp;$C173 &amp;"*")+COUNTIFS($M$3:$M$64,G$119,$N$3:$N$64,"*" &amp;$C173 &amp;"*")+COUNTIFS($P$3:$P$64,G$119,$Q$3:$Q$64,"*" &amp;$C173 &amp;"*")+'Janv 17'!G173)</f>
        <v>0</v>
      </c>
      <c r="H173" s="166">
        <f>IF($C173="","",COUNTIF(H$3:H$64,"*" &amp;$C173 &amp;"*")+COUNTIFS($M$3:$M$64,H$119,$N$3:$N$64,"*" &amp;$C173 &amp;"*")+COUNTIFS($P$3:$P$64,H$119,$Q$3:$Q$64,"*" &amp;$C173 &amp;"*")+'Janv 17'!H173)</f>
        <v>0</v>
      </c>
      <c r="I173" s="166">
        <f>IF($C173="","",COUNTIF(I$3:I$64,"*" &amp;$C173 &amp;"*")+COUNTIFS($M$3:$M$64,I$119,$N$3:$N$64,"*" &amp;$C173 &amp;"*")+COUNTIFS($P$3:$P$64,I$119,$Q$3:$Q$64,"*" &amp;$C173 &amp;"*")+'Janv 17'!I173)</f>
        <v>0</v>
      </c>
      <c r="J173" s="174">
        <f>IF($C173="","",COUNTIF(J$3:J$64,"*" &amp;$C173 &amp;"*")+COUNTIFS($M$3:$M$64,J$119,$N$3:$N$64,"*" &amp;$C173 &amp;"*")+COUNTIFS($P$3:$P$64,J$119,$Q$3:$Q$64,"*" &amp;$C173 &amp;"*")+'Janv 17'!J173)</f>
        <v>0</v>
      </c>
    </row>
    <row r="174" spans="1:14" ht="12.75" hidden="1" customHeight="1" x14ac:dyDescent="0.2">
      <c r="A174" s="218"/>
      <c r="B174" s="219"/>
      <c r="C174" s="210" t="str">
        <f t="shared" si="235"/>
        <v>WORCEL</v>
      </c>
      <c r="D174" s="211"/>
      <c r="E174" s="160">
        <f>IF($C174="","",COUNTIF(E$3:E$64,"*" &amp;$C174 &amp;"*")+COUNTIFS($M$3:$M$64,E$119,$N$3:$N$64,"*" &amp;$C174 &amp;"*")+COUNTIFS($P$3:$P$64,E$119,$Q$3:$Q$64,"*" &amp;$C174 &amp;"*")+'Janv 17'!E174)</f>
        <v>0</v>
      </c>
      <c r="F174" s="163">
        <f>IF($C174="","",COUNTIF(F$3:F$64,"*" &amp;$C174 &amp;"*")+COUNTIFS($M$3:$M$64,F$119,$N$3:$N$64,"*" &amp;$C174 &amp;"*")+COUNTIFS($P$3:$P$64,F$119,$Q$3:$Q$64,"*" &amp;$C174 &amp;"*")+'Janv 17'!F174)</f>
        <v>0</v>
      </c>
      <c r="G174" s="163">
        <f>IF($C174="","",COUNTIF(G$3:G$64,"*" &amp;$C174 &amp;"*")+COUNTIFS($M$3:$M$64,G$119,$N$3:$N$64,"*" &amp;$C174 &amp;"*")+COUNTIFS($P$3:$P$64,G$119,$Q$3:$Q$64,"*" &amp;$C174 &amp;"*")+'Janv 17'!G174)</f>
        <v>0</v>
      </c>
      <c r="H174" s="163">
        <f>IF($C174="","",COUNTIF(H$3:H$64,"*" &amp;$C174 &amp;"*")+COUNTIFS($M$3:$M$64,H$119,$N$3:$N$64,"*" &amp;$C174 &amp;"*")+COUNTIFS($P$3:$P$64,H$119,$Q$3:$Q$64,"*" &amp;$C174 &amp;"*")+'Janv 17'!H174)</f>
        <v>0</v>
      </c>
      <c r="I174" s="163">
        <f>IF($C174="","",COUNTIF(I$3:I$64,"*" &amp;$C174 &amp;"*")+COUNTIFS($M$3:$M$64,I$119,$N$3:$N$64,"*" &amp;$C174 &amp;"*")+COUNTIFS($P$3:$P$64,I$119,$Q$3:$Q$64,"*" &amp;$C174 &amp;"*")+'Janv 17'!I174)</f>
        <v>0</v>
      </c>
      <c r="J174" s="175">
        <f>IF($C174="","",COUNTIF(J$3:J$64,"*" &amp;$C174 &amp;"*")+COUNTIFS($M$3:$M$64,J$119,$N$3:$N$64,"*" &amp;$C174 &amp;"*")+COUNTIFS($P$3:$P$64,J$119,$Q$3:$Q$64,"*" &amp;$C174 &amp;"*")+'Janv 17'!J174)</f>
        <v>0</v>
      </c>
    </row>
    <row r="175" spans="1:14" ht="12.75" hidden="1" customHeight="1" x14ac:dyDescent="0.2">
      <c r="A175" s="218"/>
      <c r="B175" s="219"/>
      <c r="C175" s="212" t="str">
        <f t="shared" si="235"/>
        <v>RATTE</v>
      </c>
      <c r="D175" s="213"/>
      <c r="E175" s="162">
        <f>IF($C175="","",COUNTIF(E$3:E$64,"*" &amp;$C175 &amp;"*")+COUNTIFS($M$3:$M$64,E$119,$N$3:$N$64,"*" &amp;$C175 &amp;"*")+COUNTIFS($P$3:$P$64,E$119,$Q$3:$Q$64,"*" &amp;$C175 &amp;"*")+'Janv 17'!E175)</f>
        <v>0</v>
      </c>
      <c r="F175" s="166">
        <f>IF($C175="","",COUNTIF(F$3:F$64,"*" &amp;$C175 &amp;"*")+COUNTIFS($M$3:$M$64,F$119,$N$3:$N$64,"*" &amp;$C175 &amp;"*")+COUNTIFS($P$3:$P$64,F$119,$Q$3:$Q$64,"*" &amp;$C175 &amp;"*")+'Janv 17'!F175)</f>
        <v>0</v>
      </c>
      <c r="G175" s="166">
        <f>IF($C175="","",COUNTIF(G$3:G$64,"*" &amp;$C175 &amp;"*")+COUNTIFS($M$3:$M$64,G$119,$N$3:$N$64,"*" &amp;$C175 &amp;"*")+COUNTIFS($P$3:$P$64,G$119,$Q$3:$Q$64,"*" &amp;$C175 &amp;"*")+'Janv 17'!G175)</f>
        <v>0</v>
      </c>
      <c r="H175" s="166">
        <f>IF($C175="","",COUNTIF(H$3:H$64,"*" &amp;$C175 &amp;"*")+COUNTIFS($M$3:$M$64,H$119,$N$3:$N$64,"*" &amp;$C175 &amp;"*")+COUNTIFS($P$3:$P$64,H$119,$Q$3:$Q$64,"*" &amp;$C175 &amp;"*")+'Janv 17'!H175)</f>
        <v>0</v>
      </c>
      <c r="I175" s="166">
        <f>IF($C175="","",COUNTIF(I$3:I$64,"*" &amp;$C175 &amp;"*")+COUNTIFS($M$3:$M$64,I$119,$N$3:$N$64,"*" &amp;$C175 &amp;"*")+COUNTIFS($P$3:$P$64,I$119,$Q$3:$Q$64,"*" &amp;$C175 &amp;"*")+'Janv 17'!I175)</f>
        <v>0</v>
      </c>
      <c r="J175" s="174">
        <f>IF($C175="","",COUNTIF(J$3:J$64,"*" &amp;$C175 &amp;"*")+COUNTIFS($M$3:$M$64,J$119,$N$3:$N$64,"*" &amp;$C175 &amp;"*")+COUNTIFS($P$3:$P$64,J$119,$Q$3:$Q$64,"*" &amp;$C175 &amp;"*")+'Janv 17'!J175)</f>
        <v>0</v>
      </c>
    </row>
    <row r="176" spans="1:14" ht="12.75" hidden="1" customHeight="1" x14ac:dyDescent="0.2">
      <c r="A176" s="218"/>
      <c r="B176" s="219"/>
      <c r="C176" s="210" t="str">
        <f t="shared" si="235"/>
        <v>SOLIGNAC</v>
      </c>
      <c r="D176" s="211"/>
      <c r="E176" s="160">
        <f>IF($C176="","",COUNTIF(E$3:E$64,"*" &amp;$C176 &amp;"*")+COUNTIFS($M$3:$M$64,E$119,$N$3:$N$64,"*" &amp;$C176 &amp;"*")+COUNTIFS($P$3:$P$64,E$119,$Q$3:$Q$64,"*" &amp;$C176 &amp;"*")+'Janv 17'!E176)</f>
        <v>0</v>
      </c>
      <c r="F176" s="163">
        <f>IF($C176="","",COUNTIF(F$3:F$64,"*" &amp;$C176 &amp;"*")+COUNTIFS($M$3:$M$64,F$119,$N$3:$N$64,"*" &amp;$C176 &amp;"*")+COUNTIFS($P$3:$P$64,F$119,$Q$3:$Q$64,"*" &amp;$C176 &amp;"*")+'Janv 17'!F176)</f>
        <v>0</v>
      </c>
      <c r="G176" s="163">
        <f>IF($C176="","",COUNTIF(G$3:G$64,"*" &amp;$C176 &amp;"*")+COUNTIFS($M$3:$M$64,G$119,$N$3:$N$64,"*" &amp;$C176 &amp;"*")+COUNTIFS($P$3:$P$64,G$119,$Q$3:$Q$64,"*" &amp;$C176 &amp;"*")+'Janv 17'!G176)</f>
        <v>0</v>
      </c>
      <c r="H176" s="163">
        <f>IF($C176="","",COUNTIF(H$3:H$64,"*" &amp;$C176 &amp;"*")+COUNTIFS($M$3:$M$64,H$119,$N$3:$N$64,"*" &amp;$C176 &amp;"*")+COUNTIFS($P$3:$P$64,H$119,$Q$3:$Q$64,"*" &amp;$C176 &amp;"*")+'Janv 17'!H176)</f>
        <v>0</v>
      </c>
      <c r="I176" s="163">
        <f>IF($C176="","",COUNTIF(I$3:I$64,"*" &amp;$C176 &amp;"*")+COUNTIFS($M$3:$M$64,I$119,$N$3:$N$64,"*" &amp;$C176 &amp;"*")+COUNTIFS($P$3:$P$64,I$119,$Q$3:$Q$64,"*" &amp;$C176 &amp;"*")+'Janv 17'!I176)</f>
        <v>0</v>
      </c>
      <c r="J176" s="175">
        <f>IF($C176="","",COUNTIF(J$3:J$64,"*" &amp;$C176 &amp;"*")+COUNTIFS($M$3:$M$64,J$119,$N$3:$N$64,"*" &amp;$C176 &amp;"*")+COUNTIFS($P$3:$P$64,J$119,$Q$3:$Q$64,"*" &amp;$C176 &amp;"*")+'Janv 17'!J176)</f>
        <v>0</v>
      </c>
    </row>
    <row r="177" spans="1:10" ht="12.75" hidden="1" customHeight="1" x14ac:dyDescent="0.2">
      <c r="A177" s="218"/>
      <c r="B177" s="219"/>
      <c r="C177" s="212" t="str">
        <f t="shared" si="235"/>
        <v>TOUZ</v>
      </c>
      <c r="D177" s="213"/>
      <c r="E177" s="162">
        <f>IF($C177="","",COUNTIF(E$3:E$64,"*" &amp;$C177 &amp;"*")+COUNTIFS($M$3:$M$64,E$119,$N$3:$N$64,"*" &amp;$C177 &amp;"*")+COUNTIFS($P$3:$P$64,E$119,$Q$3:$Q$64,"*" &amp;$C177 &amp;"*")+'Janv 17'!E177)</f>
        <v>0</v>
      </c>
      <c r="F177" s="166">
        <f>IF($C177="","",COUNTIF(F$3:F$64,"*" &amp;$C177 &amp;"*")+COUNTIFS($M$3:$M$64,F$119,$N$3:$N$64,"*" &amp;$C177 &amp;"*")+COUNTIFS($P$3:$P$64,F$119,$Q$3:$Q$64,"*" &amp;$C177 &amp;"*")+'Janv 17'!F177)</f>
        <v>0</v>
      </c>
      <c r="G177" s="166">
        <f>IF($C177="","",COUNTIF(G$3:G$64,"*" &amp;$C177 &amp;"*")+COUNTIFS($M$3:$M$64,G$119,$N$3:$N$64,"*" &amp;$C177 &amp;"*")+COUNTIFS($P$3:$P$64,G$119,$Q$3:$Q$64,"*" &amp;$C177 &amp;"*")+'Janv 17'!G177)</f>
        <v>0</v>
      </c>
      <c r="H177" s="166">
        <f>IF($C177="","",COUNTIF(H$3:H$64,"*" &amp;$C177 &amp;"*")+COUNTIFS($M$3:$M$64,H$119,$N$3:$N$64,"*" &amp;$C177 &amp;"*")+COUNTIFS($P$3:$P$64,H$119,$Q$3:$Q$64,"*" &amp;$C177 &amp;"*")+'Janv 17'!H177)</f>
        <v>0</v>
      </c>
      <c r="I177" s="166">
        <f>IF($C177="","",COUNTIF(I$3:I$64,"*" &amp;$C177 &amp;"*")+COUNTIFS($M$3:$M$64,I$119,$N$3:$N$64,"*" &amp;$C177 &amp;"*")+COUNTIFS($P$3:$P$64,I$119,$Q$3:$Q$64,"*" &amp;$C177 &amp;"*")+'Janv 17'!I177)</f>
        <v>0</v>
      </c>
      <c r="J177" s="174">
        <f>IF($C177="","",COUNTIF(J$3:J$64,"*" &amp;$C177 &amp;"*")+COUNTIFS($M$3:$M$64,J$119,$N$3:$N$64,"*" &amp;$C177 &amp;"*")+COUNTIFS($P$3:$P$64,J$119,$Q$3:$Q$64,"*" &amp;$C177 &amp;"*")+'Janv 17'!J177)</f>
        <v>0</v>
      </c>
    </row>
    <row r="178" spans="1:10" ht="12.75" hidden="1" customHeight="1" x14ac:dyDescent="0.2">
      <c r="A178" s="218"/>
      <c r="B178" s="219"/>
      <c r="C178" s="210" t="str">
        <f t="shared" si="235"/>
        <v>SADAKA</v>
      </c>
      <c r="D178" s="211"/>
      <c r="E178" s="160">
        <f>IF($C178="","",COUNTIF(E$3:E$64,"*" &amp;$C178 &amp;"*")+COUNTIFS($M$3:$M$64,E$119,$N$3:$N$64,"*" &amp;$C178 &amp;"*")+COUNTIFS($P$3:$P$64,E$119,$Q$3:$Q$64,"*" &amp;$C178 &amp;"*")+'Janv 17'!E178)</f>
        <v>0</v>
      </c>
      <c r="F178" s="163">
        <f>IF($C178="","",COUNTIF(F$3:F$64,"*" &amp;$C178 &amp;"*")+COUNTIFS($M$3:$M$64,F$119,$N$3:$N$64,"*" &amp;$C178 &amp;"*")+COUNTIFS($P$3:$P$64,F$119,$Q$3:$Q$64,"*" &amp;$C178 &amp;"*")+'Janv 17'!F178)</f>
        <v>0</v>
      </c>
      <c r="G178" s="163">
        <f>IF($C178="","",COUNTIF(G$3:G$64,"*" &amp;$C178 &amp;"*")+COUNTIFS($M$3:$M$64,G$119,$N$3:$N$64,"*" &amp;$C178 &amp;"*")+COUNTIFS($P$3:$P$64,G$119,$Q$3:$Q$64,"*" &amp;$C178 &amp;"*")+'Janv 17'!G178)</f>
        <v>0</v>
      </c>
      <c r="H178" s="163">
        <f>IF($C178="","",COUNTIF(H$3:H$64,"*" &amp;$C178 &amp;"*")+COUNTIFS($M$3:$M$64,H$119,$N$3:$N$64,"*" &amp;$C178 &amp;"*")+COUNTIFS($P$3:$P$64,H$119,$Q$3:$Q$64,"*" &amp;$C178 &amp;"*")+'Janv 17'!H178)</f>
        <v>0</v>
      </c>
      <c r="I178" s="163">
        <f>IF($C178="","",COUNTIF(I$3:I$64,"*" &amp;$C178 &amp;"*")+COUNTIFS($M$3:$M$64,I$119,$N$3:$N$64,"*" &amp;$C178 &amp;"*")+COUNTIFS($P$3:$P$64,I$119,$Q$3:$Q$64,"*" &amp;$C178 &amp;"*")+'Janv 17'!I178)</f>
        <v>0</v>
      </c>
      <c r="J178" s="175">
        <f>IF($C178="","",COUNTIF(J$3:J$64,"*" &amp;$C178 &amp;"*")+COUNTIFS($M$3:$M$64,J$119,$N$3:$N$64,"*" &amp;$C178 &amp;"*")+COUNTIFS($P$3:$P$64,J$119,$Q$3:$Q$64,"*" &amp;$C178 &amp;"*")+'Janv 17'!J178)</f>
        <v>0</v>
      </c>
    </row>
    <row r="179" spans="1:10" ht="12.75" hidden="1" customHeight="1" x14ac:dyDescent="0.2">
      <c r="A179" s="218"/>
      <c r="B179" s="219"/>
      <c r="C179" s="212" t="str">
        <f t="shared" si="235"/>
        <v>ZEINE</v>
      </c>
      <c r="D179" s="213"/>
      <c r="E179" s="162">
        <f>IF($C179="","",COUNTIF(E$3:E$64,"*" &amp;$C179 &amp;"*")+COUNTIFS($M$3:$M$64,E$119,$N$3:$N$64,"*" &amp;$C179 &amp;"*")+COUNTIFS($P$3:$P$64,E$119,$Q$3:$Q$64,"*" &amp;$C179 &amp;"*")+'Janv 17'!E179)</f>
        <v>0</v>
      </c>
      <c r="F179" s="166">
        <f>IF($C179="","",COUNTIF(F$3:F$64,"*" &amp;$C179 &amp;"*")+COUNTIFS($M$3:$M$64,F$119,$N$3:$N$64,"*" &amp;$C179 &amp;"*")+COUNTIFS($P$3:$P$64,F$119,$Q$3:$Q$64,"*" &amp;$C179 &amp;"*")+'Janv 17'!F179)</f>
        <v>0</v>
      </c>
      <c r="G179" s="166">
        <f>IF($C179="","",COUNTIF(G$3:G$64,"*" &amp;$C179 &amp;"*")+COUNTIFS($M$3:$M$64,G$119,$N$3:$N$64,"*" &amp;$C179 &amp;"*")+COUNTIFS($P$3:$P$64,G$119,$Q$3:$Q$64,"*" &amp;$C179 &amp;"*")+'Janv 17'!G179)</f>
        <v>0</v>
      </c>
      <c r="H179" s="166">
        <f>IF($C179="","",COUNTIF(H$3:H$64,"*" &amp;$C179 &amp;"*")+COUNTIFS($M$3:$M$64,H$119,$N$3:$N$64,"*" &amp;$C179 &amp;"*")+COUNTIFS($P$3:$P$64,H$119,$Q$3:$Q$64,"*" &amp;$C179 &amp;"*")+'Janv 17'!H179)</f>
        <v>0</v>
      </c>
      <c r="I179" s="166">
        <f>IF($C179="","",COUNTIF(I$3:I$64,"*" &amp;$C179 &amp;"*")+COUNTIFS($M$3:$M$64,I$119,$N$3:$N$64,"*" &amp;$C179 &amp;"*")+COUNTIFS($P$3:$P$64,I$119,$Q$3:$Q$64,"*" &amp;$C179 &amp;"*")+'Janv 17'!I179)</f>
        <v>0</v>
      </c>
      <c r="J179" s="174">
        <f>IF($C179="","",COUNTIF(J$3:J$64,"*" &amp;$C179 &amp;"*")+COUNTIFS($M$3:$M$64,J$119,$N$3:$N$64,"*" &amp;$C179 &amp;"*")+COUNTIFS($P$3:$P$64,J$119,$Q$3:$Q$64,"*" &amp;$C179 &amp;"*")+'Janv 17'!J179)</f>
        <v>0</v>
      </c>
    </row>
    <row r="180" spans="1:10" ht="12.75" hidden="1" customHeight="1" x14ac:dyDescent="0.2">
      <c r="A180" s="218"/>
      <c r="B180" s="219"/>
      <c r="C180" s="210" t="str">
        <f t="shared" si="235"/>
        <v>WELBY</v>
      </c>
      <c r="D180" s="211"/>
      <c r="E180" s="160">
        <f>IF($C180="","",COUNTIF(E$3:E$64,"*" &amp;$C180 &amp;"*")+COUNTIFS($M$3:$M$64,E$119,$N$3:$N$64,"*" &amp;$C180 &amp;"*")+COUNTIFS($P$3:$P$64,E$119,$Q$3:$Q$64,"*" &amp;$C180 &amp;"*")+'Janv 17'!E180)</f>
        <v>0</v>
      </c>
      <c r="F180" s="163">
        <f>IF($C180="","",COUNTIF(F$3:F$64,"*" &amp;$C180 &amp;"*")+COUNTIFS($M$3:$M$64,F$119,$N$3:$N$64,"*" &amp;$C180 &amp;"*")+COUNTIFS($P$3:$P$64,F$119,$Q$3:$Q$64,"*" &amp;$C180 &amp;"*")+'Janv 17'!F180)</f>
        <v>0</v>
      </c>
      <c r="G180" s="163">
        <f>IF($C180="","",COUNTIF(G$3:G$64,"*" &amp;$C180 &amp;"*")+COUNTIFS($M$3:$M$64,G$119,$N$3:$N$64,"*" &amp;$C180 &amp;"*")+COUNTIFS($P$3:$P$64,G$119,$Q$3:$Q$64,"*" &amp;$C180 &amp;"*")+'Janv 17'!G180)</f>
        <v>0</v>
      </c>
      <c r="H180" s="163">
        <f>IF($C180="","",COUNTIF(H$3:H$64,"*" &amp;$C180 &amp;"*")+COUNTIFS($M$3:$M$64,H$119,$N$3:$N$64,"*" &amp;$C180 &amp;"*")+COUNTIFS($P$3:$P$64,H$119,$Q$3:$Q$64,"*" &amp;$C180 &amp;"*")+'Janv 17'!H180)</f>
        <v>0</v>
      </c>
      <c r="I180" s="163">
        <f>IF($C180="","",COUNTIF(I$3:I$64,"*" &amp;$C180 &amp;"*")+COUNTIFS($M$3:$M$64,I$119,$N$3:$N$64,"*" &amp;$C180 &amp;"*")+COUNTIFS($P$3:$P$64,I$119,$Q$3:$Q$64,"*" &amp;$C180 &amp;"*")+'Janv 17'!I180)</f>
        <v>0</v>
      </c>
      <c r="J180" s="175">
        <f>IF($C180="","",COUNTIF(J$3:J$64,"*" &amp;$C180 &amp;"*")+COUNTIFS($M$3:$M$64,J$119,$N$3:$N$64,"*" &amp;$C180 &amp;"*")+COUNTIFS($P$3:$P$64,J$119,$Q$3:$Q$64,"*" &amp;$C180 &amp;"*")+'Janv 17'!J180)</f>
        <v>0</v>
      </c>
    </row>
    <row r="181" spans="1:10" ht="12.75" hidden="1" customHeight="1" x14ac:dyDescent="0.2">
      <c r="A181" s="218"/>
      <c r="B181" s="219"/>
      <c r="C181" s="212" t="str">
        <f t="shared" si="235"/>
        <v>ALEX</v>
      </c>
      <c r="D181" s="213"/>
      <c r="E181" s="162">
        <f>IF($C181="","",COUNTIF(E$3:E$64,"*" &amp;$C181 &amp;"*")+COUNTIFS($M$3:$M$64,E$119,$N$3:$N$64,"*" &amp;$C181 &amp;"*")+COUNTIFS($P$3:$P$64,E$119,$Q$3:$Q$64,"*" &amp;$C181 &amp;"*")+'Janv 17'!E181)</f>
        <v>0</v>
      </c>
      <c r="F181" s="166">
        <f>IF($C181="","",COUNTIF(F$3:F$64,"*" &amp;$C181 &amp;"*")+COUNTIFS($M$3:$M$64,F$119,$N$3:$N$64,"*" &amp;$C181 &amp;"*")+COUNTIFS($P$3:$P$64,F$119,$Q$3:$Q$64,"*" &amp;$C181 &amp;"*")+'Janv 17'!F181)</f>
        <v>0</v>
      </c>
      <c r="G181" s="166">
        <f>IF($C181="","",COUNTIF(G$3:G$64,"*" &amp;$C181 &amp;"*")+COUNTIFS($M$3:$M$64,G$119,$N$3:$N$64,"*" &amp;$C181 &amp;"*")+COUNTIFS($P$3:$P$64,G$119,$Q$3:$Q$64,"*" &amp;$C181 &amp;"*")+'Janv 17'!G181)</f>
        <v>0</v>
      </c>
      <c r="H181" s="166">
        <f>IF($C181="","",COUNTIF(H$3:H$64,"*" &amp;$C181 &amp;"*")+COUNTIFS($M$3:$M$64,H$119,$N$3:$N$64,"*" &amp;$C181 &amp;"*")+COUNTIFS($P$3:$P$64,H$119,$Q$3:$Q$64,"*" &amp;$C181 &amp;"*")+'Janv 17'!H181)</f>
        <v>0</v>
      </c>
      <c r="I181" s="166">
        <f>IF($C181="","",COUNTIF(I$3:I$64,"*" &amp;$C181 &amp;"*")+COUNTIFS($M$3:$M$64,I$119,$N$3:$N$64,"*" &amp;$C181 &amp;"*")+COUNTIFS($P$3:$P$64,I$119,$Q$3:$Q$64,"*" &amp;$C181 &amp;"*")+'Janv 17'!I181)</f>
        <v>0</v>
      </c>
      <c r="J181" s="174">
        <f>IF($C181="","",COUNTIF(J$3:J$64,"*" &amp;$C181 &amp;"*")+COUNTIFS($M$3:$M$64,J$119,$N$3:$N$64,"*" &amp;$C181 &amp;"*")+COUNTIFS($P$3:$P$64,J$119,$Q$3:$Q$64,"*" &amp;$C181 &amp;"*")+'Janv 17'!J181)</f>
        <v>0</v>
      </c>
    </row>
    <row r="182" spans="1:10" ht="12.75" hidden="1" customHeight="1" x14ac:dyDescent="0.2">
      <c r="A182" s="218"/>
      <c r="B182" s="219"/>
      <c r="C182" s="210" t="str">
        <f t="shared" si="235"/>
        <v>AMAGLI</v>
      </c>
      <c r="D182" s="211"/>
      <c r="E182" s="160">
        <f>IF($C182="","",COUNTIF(E$3:E$64,"*" &amp;$C182 &amp;"*")+COUNTIFS($M$3:$M$64,E$119,$N$3:$N$64,"*" &amp;$C182 &amp;"*")+COUNTIFS($P$3:$P$64,E$119,$Q$3:$Q$64,"*" &amp;$C182 &amp;"*")+'Janv 17'!E182)</f>
        <v>0</v>
      </c>
      <c r="F182" s="163">
        <f>IF($C182="","",COUNTIF(F$3:F$64,"*" &amp;$C182 &amp;"*")+COUNTIFS($M$3:$M$64,F$119,$N$3:$N$64,"*" &amp;$C182 &amp;"*")+COUNTIFS($P$3:$P$64,F$119,$Q$3:$Q$64,"*" &amp;$C182 &amp;"*")+'Janv 17'!F182)</f>
        <v>0</v>
      </c>
      <c r="G182" s="163">
        <f>IF($C182="","",COUNTIF(G$3:G$64,"*" &amp;$C182 &amp;"*")+COUNTIFS($M$3:$M$64,G$119,$N$3:$N$64,"*" &amp;$C182 &amp;"*")+COUNTIFS($P$3:$P$64,G$119,$Q$3:$Q$64,"*" &amp;$C182 &amp;"*")+'Janv 17'!G182)</f>
        <v>0</v>
      </c>
      <c r="H182" s="163">
        <f>IF($C182="","",COUNTIF(H$3:H$64,"*" &amp;$C182 &amp;"*")+COUNTIFS($M$3:$M$64,H$119,$N$3:$N$64,"*" &amp;$C182 &amp;"*")+COUNTIFS($P$3:$P$64,H$119,$Q$3:$Q$64,"*" &amp;$C182 &amp;"*")+'Janv 17'!H182)</f>
        <v>0</v>
      </c>
      <c r="I182" s="163">
        <f>IF($C182="","",COUNTIF(I$3:I$64,"*" &amp;$C182 &amp;"*")+COUNTIFS($M$3:$M$64,I$119,$N$3:$N$64,"*" &amp;$C182 &amp;"*")+COUNTIFS($P$3:$P$64,I$119,$Q$3:$Q$64,"*" &amp;$C182 &amp;"*")+'Janv 17'!I182)</f>
        <v>0</v>
      </c>
      <c r="J182" s="175">
        <f>IF($C182="","",COUNTIF(J$3:J$64,"*" &amp;$C182 &amp;"*")+COUNTIFS($M$3:$M$64,J$119,$N$3:$N$64,"*" &amp;$C182 &amp;"*")+COUNTIFS($P$3:$P$64,J$119,$Q$3:$Q$64,"*" &amp;$C182 &amp;"*")+'Janv 17'!J182)</f>
        <v>0</v>
      </c>
    </row>
    <row r="183" spans="1:10" ht="12.75" hidden="1" customHeight="1" x14ac:dyDescent="0.2">
      <c r="A183" s="218"/>
      <c r="B183" s="219"/>
      <c r="C183" s="212" t="str">
        <f t="shared" si="235"/>
        <v>IRANI</v>
      </c>
      <c r="D183" s="213"/>
      <c r="E183" s="162">
        <f>IF($C183="","",COUNTIF(E$3:E$64,"*" &amp;$C183 &amp;"*")+COUNTIFS($M$3:$M$64,E$119,$N$3:$N$64,"*" &amp;$C183 &amp;"*")+COUNTIFS($P$3:$P$64,E$119,$Q$3:$Q$64,"*" &amp;$C183 &amp;"*")+'Janv 17'!E183)</f>
        <v>0</v>
      </c>
      <c r="F183" s="166">
        <f>IF($C183="","",COUNTIF(F$3:F$64,"*" &amp;$C183 &amp;"*")+COUNTIFS($M$3:$M$64,F$119,$N$3:$N$64,"*" &amp;$C183 &amp;"*")+COUNTIFS($P$3:$P$64,F$119,$Q$3:$Q$64,"*" &amp;$C183 &amp;"*")+'Janv 17'!F183)</f>
        <v>0</v>
      </c>
      <c r="G183" s="166">
        <f>IF($C183="","",COUNTIF(G$3:G$64,"*" &amp;$C183 &amp;"*")+COUNTIFS($M$3:$M$64,G$119,$N$3:$N$64,"*" &amp;$C183 &amp;"*")+COUNTIFS($P$3:$P$64,G$119,$Q$3:$Q$64,"*" &amp;$C183 &amp;"*")+'Janv 17'!G183)</f>
        <v>0</v>
      </c>
      <c r="H183" s="166">
        <f>IF($C183="","",COUNTIF(H$3:H$64,"*" &amp;$C183 &amp;"*")+COUNTIFS($M$3:$M$64,H$119,$N$3:$N$64,"*" &amp;$C183 &amp;"*")+COUNTIFS($P$3:$P$64,H$119,$Q$3:$Q$64,"*" &amp;$C183 &amp;"*")+'Janv 17'!H183)</f>
        <v>0</v>
      </c>
      <c r="I183" s="166">
        <f>IF($C183="","",COUNTIF(I$3:I$64,"*" &amp;$C183 &amp;"*")+COUNTIFS($M$3:$M$64,I$119,$N$3:$N$64,"*" &amp;$C183 &amp;"*")+COUNTIFS($P$3:$P$64,I$119,$Q$3:$Q$64,"*" &amp;$C183 &amp;"*")+'Janv 17'!I183)</f>
        <v>0</v>
      </c>
      <c r="J183" s="174">
        <f>IF($C183="","",COUNTIF(J$3:J$64,"*" &amp;$C183 &amp;"*")+COUNTIFS($M$3:$M$64,J$119,$N$3:$N$64,"*" &amp;$C183 &amp;"*")+COUNTIFS($P$3:$P$64,J$119,$Q$3:$Q$64,"*" &amp;$C183 &amp;"*")+'Janv 17'!J183)</f>
        <v>0</v>
      </c>
    </row>
    <row r="184" spans="1:10" ht="12.75" hidden="1" customHeight="1" x14ac:dyDescent="0.2">
      <c r="A184" s="218"/>
      <c r="B184" s="219"/>
      <c r="C184" s="210" t="str">
        <f t="shared" si="235"/>
        <v>KHAYAT</v>
      </c>
      <c r="D184" s="211"/>
      <c r="E184" s="160">
        <f>IF($C184="","",COUNTIF(E$3:E$64,"*" &amp;$C184 &amp;"*")+COUNTIFS($M$3:$M$64,E$119,$N$3:$N$64,"*" &amp;$C184 &amp;"*")+COUNTIFS($P$3:$P$64,E$119,$Q$3:$Q$64,"*" &amp;$C184 &amp;"*")+'Janv 17'!E184)</f>
        <v>0</v>
      </c>
      <c r="F184" s="163">
        <f>IF($C184="","",COUNTIF(F$3:F$64,"*" &amp;$C184 &amp;"*")+COUNTIFS($M$3:$M$64,F$119,$N$3:$N$64,"*" &amp;$C184 &amp;"*")+COUNTIFS($P$3:$P$64,F$119,$Q$3:$Q$64,"*" &amp;$C184 &amp;"*")+'Janv 17'!F184)</f>
        <v>0</v>
      </c>
      <c r="G184" s="163">
        <f>IF($C184="","",COUNTIF(G$3:G$64,"*" &amp;$C184 &amp;"*")+COUNTIFS($M$3:$M$64,G$119,$N$3:$N$64,"*" &amp;$C184 &amp;"*")+COUNTIFS($P$3:$P$64,G$119,$Q$3:$Q$64,"*" &amp;$C184 &amp;"*")+'Janv 17'!G184)</f>
        <v>0</v>
      </c>
      <c r="H184" s="163">
        <f>IF($C184="","",COUNTIF(H$3:H$64,"*" &amp;$C184 &amp;"*")+COUNTIFS($M$3:$M$64,H$119,$N$3:$N$64,"*" &amp;$C184 &amp;"*")+COUNTIFS($P$3:$P$64,H$119,$Q$3:$Q$64,"*" &amp;$C184 &amp;"*")+'Janv 17'!H184)</f>
        <v>0</v>
      </c>
      <c r="I184" s="163">
        <f>IF($C184="","",COUNTIF(I$3:I$64,"*" &amp;$C184 &amp;"*")+COUNTIFS($M$3:$M$64,I$119,$N$3:$N$64,"*" &amp;$C184 &amp;"*")+COUNTIFS($P$3:$P$64,I$119,$Q$3:$Q$64,"*" &amp;$C184 &amp;"*")+'Janv 17'!I184)</f>
        <v>0</v>
      </c>
      <c r="J184" s="175">
        <f>IF($C184="","",COUNTIF(J$3:J$64,"*" &amp;$C184 &amp;"*")+COUNTIFS($M$3:$M$64,J$119,$N$3:$N$64,"*" &amp;$C184 &amp;"*")+COUNTIFS($P$3:$P$64,J$119,$Q$3:$Q$64,"*" &amp;$C184 &amp;"*")+'Janv 17'!J184)</f>
        <v>0</v>
      </c>
    </row>
    <row r="185" spans="1:10" ht="12.75" hidden="1" customHeight="1" x14ac:dyDescent="0.2">
      <c r="A185" s="218"/>
      <c r="B185" s="219"/>
      <c r="C185" s="212" t="str">
        <f t="shared" si="235"/>
        <v>PARIENTE</v>
      </c>
      <c r="D185" s="213"/>
      <c r="E185" s="162">
        <f>IF($C185="","",COUNTIF(E$3:E$64,"*" &amp;$C185 &amp;"*")+COUNTIFS($M$3:$M$64,E$119,$N$3:$N$64,"*" &amp;$C185 &amp;"*")+COUNTIFS($P$3:$P$64,E$119,$Q$3:$Q$64,"*" &amp;$C185 &amp;"*")+'Janv 17'!E185)</f>
        <v>0</v>
      </c>
      <c r="F185" s="166">
        <f>IF($C185="","",COUNTIF(F$3:F$64,"*" &amp;$C185 &amp;"*")+COUNTIFS($M$3:$M$64,F$119,$N$3:$N$64,"*" &amp;$C185 &amp;"*")+COUNTIFS($P$3:$P$64,F$119,$Q$3:$Q$64,"*" &amp;$C185 &amp;"*")+'Janv 17'!F185)</f>
        <v>0</v>
      </c>
      <c r="G185" s="166">
        <f>IF($C185="","",COUNTIF(G$3:G$64,"*" &amp;$C185 &amp;"*")+COUNTIFS($M$3:$M$64,G$119,$N$3:$N$64,"*" &amp;$C185 &amp;"*")+COUNTIFS($P$3:$P$64,G$119,$Q$3:$Q$64,"*" &amp;$C185 &amp;"*")+'Janv 17'!G185)</f>
        <v>0</v>
      </c>
      <c r="H185" s="166">
        <f>IF($C185="","",COUNTIF(H$3:H$64,"*" &amp;$C185 &amp;"*")+COUNTIFS($M$3:$M$64,H$119,$N$3:$N$64,"*" &amp;$C185 &amp;"*")+COUNTIFS($P$3:$P$64,H$119,$Q$3:$Q$64,"*" &amp;$C185 &amp;"*")+'Janv 17'!H185)</f>
        <v>0</v>
      </c>
      <c r="I185" s="166">
        <f>IF($C185="","",COUNTIF(I$3:I$64,"*" &amp;$C185 &amp;"*")+COUNTIFS($M$3:$M$64,I$119,$N$3:$N$64,"*" &amp;$C185 &amp;"*")+COUNTIFS($P$3:$P$64,I$119,$Q$3:$Q$64,"*" &amp;$C185 &amp;"*")+'Janv 17'!I185)</f>
        <v>0</v>
      </c>
      <c r="J185" s="174">
        <f>IF($C185="","",COUNTIF(J$3:J$64,"*" &amp;$C185 &amp;"*")+COUNTIFS($M$3:$M$64,J$119,$N$3:$N$64,"*" &amp;$C185 &amp;"*")+COUNTIFS($P$3:$P$64,J$119,$Q$3:$Q$64,"*" &amp;$C185 &amp;"*")+'Janv 17'!J185)</f>
        <v>0</v>
      </c>
    </row>
    <row r="186" spans="1:10" ht="12.75" hidden="1" customHeight="1" x14ac:dyDescent="0.2">
      <c r="A186" s="218"/>
      <c r="B186" s="219"/>
      <c r="C186" s="210" t="str">
        <f t="shared" si="235"/>
        <v>SOUED</v>
      </c>
      <c r="D186" s="211"/>
      <c r="E186" s="160">
        <f>IF($C186="","",COUNTIF(E$3:E$64,"*" &amp;$C186 &amp;"*")+COUNTIFS($M$3:$M$64,E$119,$N$3:$N$64,"*" &amp;$C186 &amp;"*")+COUNTIFS($P$3:$P$64,E$119,$Q$3:$Q$64,"*" &amp;$C186 &amp;"*")+'Janv 17'!E186)</f>
        <v>0</v>
      </c>
      <c r="F186" s="163">
        <f>IF($C186="","",COUNTIF(F$3:F$64,"*" &amp;$C186 &amp;"*")+COUNTIFS($M$3:$M$64,F$119,$N$3:$N$64,"*" &amp;$C186 &amp;"*")+COUNTIFS($P$3:$P$64,F$119,$Q$3:$Q$64,"*" &amp;$C186 &amp;"*")+'Janv 17'!F186)</f>
        <v>0</v>
      </c>
      <c r="G186" s="163">
        <f>IF($C186="","",COUNTIF(G$3:G$64,"*" &amp;$C186 &amp;"*")+COUNTIFS($M$3:$M$64,G$119,$N$3:$N$64,"*" &amp;$C186 &amp;"*")+COUNTIFS($P$3:$P$64,G$119,$Q$3:$Q$64,"*" &amp;$C186 &amp;"*")+'Janv 17'!G186)</f>
        <v>0</v>
      </c>
      <c r="H186" s="163">
        <f>IF($C186="","",COUNTIF(H$3:H$64,"*" &amp;$C186 &amp;"*")+COUNTIFS($M$3:$M$64,H$119,$N$3:$N$64,"*" &amp;$C186 &amp;"*")+COUNTIFS($P$3:$P$64,H$119,$Q$3:$Q$64,"*" &amp;$C186 &amp;"*")+'Janv 17'!H186)</f>
        <v>0</v>
      </c>
      <c r="I186" s="163">
        <f>IF($C186="","",COUNTIF(I$3:I$64,"*" &amp;$C186 &amp;"*")+COUNTIFS($M$3:$M$64,I$119,$N$3:$N$64,"*" &amp;$C186 &amp;"*")+COUNTIFS($P$3:$P$64,I$119,$Q$3:$Q$64,"*" &amp;$C186 &amp;"*")+'Janv 17'!I186)</f>
        <v>0</v>
      </c>
      <c r="J186" s="175">
        <f>IF($C186="","",COUNTIF(J$3:J$64,"*" &amp;$C186 &amp;"*")+COUNTIFS($M$3:$M$64,J$119,$N$3:$N$64,"*" &amp;$C186 &amp;"*")+COUNTIFS($P$3:$P$64,J$119,$Q$3:$Q$64,"*" &amp;$C186 &amp;"*")+'Janv 17'!J186)</f>
        <v>0</v>
      </c>
    </row>
    <row r="187" spans="1:10" ht="12.75" hidden="1" customHeight="1" x14ac:dyDescent="0.2">
      <c r="A187" s="218"/>
      <c r="B187" s="219"/>
      <c r="C187" s="212" t="str">
        <f t="shared" si="235"/>
        <v>CHARR</v>
      </c>
      <c r="D187" s="213"/>
      <c r="E187" s="162">
        <f>IF($C187="","",COUNTIF(E$3:E$64,"*" &amp;$C187 &amp;"*")+COUNTIFS($M$3:$M$64,E$119,$N$3:$N$64,"*" &amp;$C187 &amp;"*")+COUNTIFS($P$3:$P$64,E$119,$Q$3:$Q$64,"*" &amp;$C187 &amp;"*")+'Janv 17'!E187)</f>
        <v>0</v>
      </c>
      <c r="F187" s="166">
        <f>IF($C187="","",COUNTIF(F$3:F$64,"*" &amp;$C187 &amp;"*")+COUNTIFS($M$3:$M$64,F$119,$N$3:$N$64,"*" &amp;$C187 &amp;"*")+COUNTIFS($P$3:$P$64,F$119,$Q$3:$Q$64,"*" &amp;$C187 &amp;"*")+'Janv 17'!F187)</f>
        <v>0</v>
      </c>
      <c r="G187" s="166">
        <f>IF($C187="","",COUNTIF(G$3:G$64,"*" &amp;$C187 &amp;"*")+COUNTIFS($M$3:$M$64,G$119,$N$3:$N$64,"*" &amp;$C187 &amp;"*")+COUNTIFS($P$3:$P$64,G$119,$Q$3:$Q$64,"*" &amp;$C187 &amp;"*")+'Janv 17'!G187)</f>
        <v>0</v>
      </c>
      <c r="H187" s="166">
        <f>IF($C187="","",COUNTIF(H$3:H$64,"*" &amp;$C187 &amp;"*")+COUNTIFS($M$3:$M$64,H$119,$N$3:$N$64,"*" &amp;$C187 &amp;"*")+COUNTIFS($P$3:$P$64,H$119,$Q$3:$Q$64,"*" &amp;$C187 &amp;"*")+'Janv 17'!H187)</f>
        <v>0</v>
      </c>
      <c r="I187" s="166">
        <f>IF($C187="","",COUNTIF(I$3:I$64,"*" &amp;$C187 &amp;"*")+COUNTIFS($M$3:$M$64,I$119,$N$3:$N$64,"*" &amp;$C187 &amp;"*")+COUNTIFS($P$3:$P$64,I$119,$Q$3:$Q$64,"*" &amp;$C187 &amp;"*")+'Janv 17'!I187)</f>
        <v>0</v>
      </c>
      <c r="J187" s="174">
        <f>IF($C187="","",COUNTIF(J$3:J$64,"*" &amp;$C187 &amp;"*")+COUNTIFS($M$3:$M$64,J$119,$N$3:$N$64,"*" &amp;$C187 &amp;"*")+COUNTIFS($P$3:$P$64,J$119,$Q$3:$Q$64,"*" &amp;$C187 &amp;"*")+'Janv 17'!J187)</f>
        <v>0</v>
      </c>
    </row>
    <row r="188" spans="1:10" ht="12.75" hidden="1" customHeight="1" x14ac:dyDescent="0.2">
      <c r="A188" s="218"/>
      <c r="B188" s="219"/>
      <c r="C188" s="210" t="str">
        <f t="shared" si="235"/>
        <v>RIBATET</v>
      </c>
      <c r="D188" s="211"/>
      <c r="E188" s="160">
        <f>IF($C188="","",COUNTIF(E$3:E$64,"*" &amp;$C188 &amp;"*")+COUNTIFS($M$3:$M$64,E$119,$N$3:$N$64,"*" &amp;$C188 &amp;"*")+COUNTIFS($P$3:$P$64,E$119,$Q$3:$Q$64,"*" &amp;$C188 &amp;"*")+'Janv 17'!E188)</f>
        <v>0</v>
      </c>
      <c r="F188" s="163">
        <f>IF($C188="","",COUNTIF(F$3:F$64,"*" &amp;$C188 &amp;"*")+COUNTIFS($M$3:$M$64,F$119,$N$3:$N$64,"*" &amp;$C188 &amp;"*")+COUNTIFS($P$3:$P$64,F$119,$Q$3:$Q$64,"*" &amp;$C188 &amp;"*")+'Janv 17'!F188)</f>
        <v>0</v>
      </c>
      <c r="G188" s="163">
        <f>IF($C188="","",COUNTIF(G$3:G$64,"*" &amp;$C188 &amp;"*")+COUNTIFS($M$3:$M$64,G$119,$N$3:$N$64,"*" &amp;$C188 &amp;"*")+COUNTIFS($P$3:$P$64,G$119,$Q$3:$Q$64,"*" &amp;$C188 &amp;"*")+'Janv 17'!G188)</f>
        <v>0</v>
      </c>
      <c r="H188" s="163">
        <f>IF($C188="","",COUNTIF(H$3:H$64,"*" &amp;$C188 &amp;"*")+COUNTIFS($M$3:$M$64,H$119,$N$3:$N$64,"*" &amp;$C188 &amp;"*")+COUNTIFS($P$3:$P$64,H$119,$Q$3:$Q$64,"*" &amp;$C188 &amp;"*")+'Janv 17'!H188)</f>
        <v>0</v>
      </c>
      <c r="I188" s="163">
        <f>IF($C188="","",COUNTIF(I$3:I$64,"*" &amp;$C188 &amp;"*")+COUNTIFS($M$3:$M$64,I$119,$N$3:$N$64,"*" &amp;$C188 &amp;"*")+COUNTIFS($P$3:$P$64,I$119,$Q$3:$Q$64,"*" &amp;$C188 &amp;"*")+'Janv 17'!I188)</f>
        <v>0</v>
      </c>
      <c r="J188" s="175">
        <f>IF($C188="","",COUNTIF(J$3:J$64,"*" &amp;$C188 &amp;"*")+COUNTIFS($M$3:$M$64,J$119,$N$3:$N$64,"*" &amp;$C188 &amp;"*")+COUNTIFS($P$3:$P$64,J$119,$Q$3:$Q$64,"*" &amp;$C188 &amp;"*")+'Janv 17'!J188)</f>
        <v>0</v>
      </c>
    </row>
    <row r="189" spans="1:10" ht="12.75" hidden="1" customHeight="1" x14ac:dyDescent="0.2">
      <c r="A189" s="218"/>
      <c r="B189" s="219"/>
      <c r="C189" s="212" t="str">
        <f t="shared" si="235"/>
        <v>KAROUBI</v>
      </c>
      <c r="D189" s="213"/>
      <c r="E189" s="162">
        <f>IF($C189="","",COUNTIF(E$3:E$64,"*" &amp;$C189 &amp;"*")+COUNTIFS($M$3:$M$64,E$119,$N$3:$N$64,"*" &amp;$C189 &amp;"*")+COUNTIFS($P$3:$P$64,E$119,$Q$3:$Q$64,"*" &amp;$C189 &amp;"*")+'Janv 17'!E189)</f>
        <v>0</v>
      </c>
      <c r="F189" s="166">
        <f>IF($C189="","",COUNTIF(F$3:F$64,"*" &amp;$C189 &amp;"*")+COUNTIFS($M$3:$M$64,F$119,$N$3:$N$64,"*" &amp;$C189 &amp;"*")+COUNTIFS($P$3:$P$64,F$119,$Q$3:$Q$64,"*" &amp;$C189 &amp;"*")+'Janv 17'!F189)</f>
        <v>0</v>
      </c>
      <c r="G189" s="166">
        <f>IF($C189="","",COUNTIF(G$3:G$64,"*" &amp;$C189 &amp;"*")+COUNTIFS($M$3:$M$64,G$119,$N$3:$N$64,"*" &amp;$C189 &amp;"*")+COUNTIFS($P$3:$P$64,G$119,$Q$3:$Q$64,"*" &amp;$C189 &amp;"*")+'Janv 17'!G189)</f>
        <v>0</v>
      </c>
      <c r="H189" s="166">
        <f>IF($C189="","",COUNTIF(H$3:H$64,"*" &amp;$C189 &amp;"*")+COUNTIFS($M$3:$M$64,H$119,$N$3:$N$64,"*" &amp;$C189 &amp;"*")+COUNTIFS($P$3:$P$64,H$119,$Q$3:$Q$64,"*" &amp;$C189 &amp;"*")+'Janv 17'!H189)</f>
        <v>0</v>
      </c>
      <c r="I189" s="166">
        <f>IF($C189="","",COUNTIF(I$3:I$64,"*" &amp;$C189 &amp;"*")+COUNTIFS($M$3:$M$64,I$119,$N$3:$N$64,"*" &amp;$C189 &amp;"*")+COUNTIFS($P$3:$P$64,I$119,$Q$3:$Q$64,"*" &amp;$C189 &amp;"*")+'Janv 17'!I189)</f>
        <v>0</v>
      </c>
      <c r="J189" s="174">
        <f>IF($C189="","",COUNTIF(J$3:J$64,"*" &amp;$C189 &amp;"*")+COUNTIFS($M$3:$M$64,J$119,$N$3:$N$64,"*" &amp;$C189 &amp;"*")+COUNTIFS($P$3:$P$64,J$119,$Q$3:$Q$64,"*" &amp;$C189 &amp;"*")+'Janv 17'!J189)</f>
        <v>0</v>
      </c>
    </row>
    <row r="190" spans="1:10" ht="12.75" hidden="1" customHeight="1" x14ac:dyDescent="0.2">
      <c r="A190" s="218"/>
      <c r="B190" s="219"/>
      <c r="C190" s="210" t="str">
        <f t="shared" si="235"/>
        <v>MARTIN</v>
      </c>
      <c r="D190" s="211"/>
      <c r="E190" s="160">
        <f>IF($C190="","",COUNTIF(E$3:E$64,"*" &amp;$C190 &amp;"*")+COUNTIFS($M$3:$M$64,E$119,$N$3:$N$64,"*" &amp;$C190 &amp;"*")+COUNTIFS($P$3:$P$64,E$119,$Q$3:$Q$64,"*" &amp;$C190 &amp;"*")+'Janv 17'!E190)</f>
        <v>0</v>
      </c>
      <c r="F190" s="163">
        <f>IF($C190="","",COUNTIF(F$3:F$64,"*" &amp;$C190 &amp;"*")+COUNTIFS($M$3:$M$64,F$119,$N$3:$N$64,"*" &amp;$C190 &amp;"*")+COUNTIFS($P$3:$P$64,F$119,$Q$3:$Q$64,"*" &amp;$C190 &amp;"*")+'Janv 17'!F190)</f>
        <v>0</v>
      </c>
      <c r="G190" s="163">
        <f>IF($C190="","",COUNTIF(G$3:G$64,"*" &amp;$C190 &amp;"*")+COUNTIFS($M$3:$M$64,G$119,$N$3:$N$64,"*" &amp;$C190 &amp;"*")+COUNTIFS($P$3:$P$64,G$119,$Q$3:$Q$64,"*" &amp;$C190 &amp;"*")+'Janv 17'!G190)</f>
        <v>0</v>
      </c>
      <c r="H190" s="163">
        <f>IF($C190="","",COUNTIF(H$3:H$64,"*" &amp;$C190 &amp;"*")+COUNTIFS($M$3:$M$64,H$119,$N$3:$N$64,"*" &amp;$C190 &amp;"*")+COUNTIFS($P$3:$P$64,H$119,$Q$3:$Q$64,"*" &amp;$C190 &amp;"*")+'Janv 17'!H190)</f>
        <v>0</v>
      </c>
      <c r="I190" s="163">
        <f>IF($C190="","",COUNTIF(I$3:I$64,"*" &amp;$C190 &amp;"*")+COUNTIFS($M$3:$M$64,I$119,$N$3:$N$64,"*" &amp;$C190 &amp;"*")+COUNTIFS($P$3:$P$64,I$119,$Q$3:$Q$64,"*" &amp;$C190 &amp;"*")+'Janv 17'!I190)</f>
        <v>0</v>
      </c>
      <c r="J190" s="175">
        <f>IF($C190="","",COUNTIF(J$3:J$64,"*" &amp;$C190 &amp;"*")+COUNTIFS($M$3:$M$64,J$119,$N$3:$N$64,"*" &amp;$C190 &amp;"*")+COUNTIFS($P$3:$P$64,J$119,$Q$3:$Q$64,"*" &amp;$C190 &amp;"*")+'Janv 17'!J190)</f>
        <v>0</v>
      </c>
    </row>
    <row r="191" spans="1:10" ht="12.75" hidden="1" customHeight="1" x14ac:dyDescent="0.2">
      <c r="A191" s="218"/>
      <c r="B191" s="219"/>
      <c r="C191" s="212" t="str">
        <f t="shared" si="235"/>
        <v>GALL</v>
      </c>
      <c r="D191" s="213"/>
      <c r="E191" s="162">
        <f>IF($C191="","",COUNTIF(E$3:E$64,"*" &amp;$C191 &amp;"*")+COUNTIFS($M$3:$M$64,E$119,$N$3:$N$64,"*" &amp;$C191 &amp;"*")+COUNTIFS($P$3:$P$64,E$119,$Q$3:$Q$64,"*" &amp;$C191 &amp;"*")+'Janv 17'!E191)</f>
        <v>0</v>
      </c>
      <c r="F191" s="166">
        <f>IF($C191="","",COUNTIF(F$3:F$64,"*" &amp;$C191 &amp;"*")+COUNTIFS($M$3:$M$64,F$119,$N$3:$N$64,"*" &amp;$C191 &amp;"*")+COUNTIFS($P$3:$P$64,F$119,$Q$3:$Q$64,"*" &amp;$C191 &amp;"*")+'Janv 17'!F191)</f>
        <v>0</v>
      </c>
      <c r="G191" s="166">
        <f>IF($C191="","",COUNTIF(G$3:G$64,"*" &amp;$C191 &amp;"*")+COUNTIFS($M$3:$M$64,G$119,$N$3:$N$64,"*" &amp;$C191 &amp;"*")+COUNTIFS($P$3:$P$64,G$119,$Q$3:$Q$64,"*" &amp;$C191 &amp;"*")+'Janv 17'!G191)</f>
        <v>0</v>
      </c>
      <c r="H191" s="166">
        <f>IF($C191="","",COUNTIF(H$3:H$64,"*" &amp;$C191 &amp;"*")+COUNTIFS($M$3:$M$64,H$119,$N$3:$N$64,"*" &amp;$C191 &amp;"*")+COUNTIFS($P$3:$P$64,H$119,$Q$3:$Q$64,"*" &amp;$C191 &amp;"*")+'Janv 17'!H191)</f>
        <v>0</v>
      </c>
      <c r="I191" s="166">
        <f>IF($C191="","",COUNTIF(I$3:I$64,"*" &amp;$C191 &amp;"*")+COUNTIFS($M$3:$M$64,I$119,$N$3:$N$64,"*" &amp;$C191 &amp;"*")+COUNTIFS($P$3:$P$64,I$119,$Q$3:$Q$64,"*" &amp;$C191 &amp;"*")+'Janv 17'!I191)</f>
        <v>0</v>
      </c>
      <c r="J191" s="174">
        <f>IF($C191="","",COUNTIF(J$3:J$64,"*" &amp;$C191 &amp;"*")+COUNTIFS($M$3:$M$64,J$119,$N$3:$N$64,"*" &amp;$C191 &amp;"*")+COUNTIFS($P$3:$P$64,J$119,$Q$3:$Q$64,"*" &amp;$C191 &amp;"*")+'Janv 17'!J191)</f>
        <v>0</v>
      </c>
    </row>
    <row r="192" spans="1:10" ht="12.75" hidden="1" customHeight="1" x14ac:dyDescent="0.2">
      <c r="A192" s="218"/>
      <c r="B192" s="219"/>
      <c r="C192" s="210" t="str">
        <f t="shared" si="235"/>
        <v>BLANCHET</v>
      </c>
      <c r="D192" s="211"/>
      <c r="E192" s="160">
        <f>IF($C192="","",COUNTIF(E$3:E$64,"*" &amp;$C192 &amp;"*")+COUNTIFS($M$3:$M$64,E$119,$N$3:$N$64,"*" &amp;$C192 &amp;"*")+COUNTIFS($P$3:$P$64,E$119,$Q$3:$Q$64,"*" &amp;$C192 &amp;"*")+'Janv 17'!E192)</f>
        <v>0</v>
      </c>
      <c r="F192" s="163">
        <f>IF($C192="","",COUNTIF(F$3:F$64,"*" &amp;$C192 &amp;"*")+COUNTIFS($M$3:$M$64,F$119,$N$3:$N$64,"*" &amp;$C192 &amp;"*")+COUNTIFS($P$3:$P$64,F$119,$Q$3:$Q$64,"*" &amp;$C192 &amp;"*")+'Janv 17'!F192)</f>
        <v>0</v>
      </c>
      <c r="G192" s="163">
        <f>IF($C192="","",COUNTIF(G$3:G$64,"*" &amp;$C192 &amp;"*")+COUNTIFS($M$3:$M$64,G$119,$N$3:$N$64,"*" &amp;$C192 &amp;"*")+COUNTIFS($P$3:$P$64,G$119,$Q$3:$Q$64,"*" &amp;$C192 &amp;"*")+'Janv 17'!G192)</f>
        <v>0</v>
      </c>
      <c r="H192" s="163">
        <f>IF($C192="","",COUNTIF(H$3:H$64,"*" &amp;$C192 &amp;"*")+COUNTIFS($M$3:$M$64,H$119,$N$3:$N$64,"*" &amp;$C192 &amp;"*")+COUNTIFS($P$3:$P$64,H$119,$Q$3:$Q$64,"*" &amp;$C192 &amp;"*")+'Janv 17'!H192)</f>
        <v>0</v>
      </c>
      <c r="I192" s="163">
        <f>IF($C192="","",COUNTIF(I$3:I$64,"*" &amp;$C192 &amp;"*")+COUNTIFS($M$3:$M$64,I$119,$N$3:$N$64,"*" &amp;$C192 &amp;"*")+COUNTIFS($P$3:$P$64,I$119,$Q$3:$Q$64,"*" &amp;$C192 &amp;"*")+'Janv 17'!I192)</f>
        <v>0</v>
      </c>
      <c r="J192" s="175">
        <f>IF($C192="","",COUNTIF(J$3:J$64,"*" &amp;$C192 &amp;"*")+COUNTIFS($M$3:$M$64,J$119,$N$3:$N$64,"*" &amp;$C192 &amp;"*")+COUNTIFS($P$3:$P$64,J$119,$Q$3:$Q$64,"*" &amp;$C192 &amp;"*")+'Janv 17'!J192)</f>
        <v>0</v>
      </c>
    </row>
    <row r="193" spans="1:10" ht="12.75" hidden="1" customHeight="1" x14ac:dyDescent="0.2">
      <c r="A193" s="218"/>
      <c r="B193" s="219"/>
      <c r="C193" s="212" t="str">
        <f t="shared" si="235"/>
        <v>NGUYEN</v>
      </c>
      <c r="D193" s="213"/>
      <c r="E193" s="162">
        <f>IF($C193="","",COUNTIF(E$3:E$64,"*" &amp;$C193 &amp;"*")+COUNTIFS($M$3:$M$64,E$119,$N$3:$N$64,"*" &amp;$C193 &amp;"*")+COUNTIFS($P$3:$P$64,E$119,$Q$3:$Q$64,"*" &amp;$C193 &amp;"*")+'Janv 17'!E193)</f>
        <v>0</v>
      </c>
      <c r="F193" s="166">
        <f>IF($C193="","",COUNTIF(F$3:F$64,"*" &amp;$C193 &amp;"*")+COUNTIFS($M$3:$M$64,F$119,$N$3:$N$64,"*" &amp;$C193 &amp;"*")+COUNTIFS($P$3:$P$64,F$119,$Q$3:$Q$64,"*" &amp;$C193 &amp;"*")+'Janv 17'!F193)</f>
        <v>0</v>
      </c>
      <c r="G193" s="166">
        <f>IF($C193="","",COUNTIF(G$3:G$64,"*" &amp;$C193 &amp;"*")+COUNTIFS($M$3:$M$64,G$119,$N$3:$N$64,"*" &amp;$C193 &amp;"*")+COUNTIFS($P$3:$P$64,G$119,$Q$3:$Q$64,"*" &amp;$C193 &amp;"*")+'Janv 17'!G193)</f>
        <v>0</v>
      </c>
      <c r="H193" s="166">
        <f>IF($C193="","",COUNTIF(H$3:H$64,"*" &amp;$C193 &amp;"*")+COUNTIFS($M$3:$M$64,H$119,$N$3:$N$64,"*" &amp;$C193 &amp;"*")+COUNTIFS($P$3:$P$64,H$119,$Q$3:$Q$64,"*" &amp;$C193 &amp;"*")+'Janv 17'!H193)</f>
        <v>0</v>
      </c>
      <c r="I193" s="166">
        <f>IF($C193="","",COUNTIF(I$3:I$64,"*" &amp;$C193 &amp;"*")+COUNTIFS($M$3:$M$64,I$119,$N$3:$N$64,"*" &amp;$C193 &amp;"*")+COUNTIFS($P$3:$P$64,I$119,$Q$3:$Q$64,"*" &amp;$C193 &amp;"*")+'Janv 17'!I193)</f>
        <v>0</v>
      </c>
      <c r="J193" s="174">
        <f>IF($C193="","",COUNTIF(J$3:J$64,"*" &amp;$C193 &amp;"*")+COUNTIFS($M$3:$M$64,J$119,$N$3:$N$64,"*" &amp;$C193 &amp;"*")+COUNTIFS($P$3:$P$64,J$119,$Q$3:$Q$64,"*" &amp;$C193 &amp;"*")+'Janv 17'!J193)</f>
        <v>0</v>
      </c>
    </row>
    <row r="194" spans="1:10" ht="12.75" hidden="1" customHeight="1" x14ac:dyDescent="0.2">
      <c r="A194" s="218"/>
      <c r="B194" s="219"/>
      <c r="C194" s="210" t="str">
        <f t="shared" si="235"/>
        <v>SMADJA</v>
      </c>
      <c r="D194" s="211"/>
      <c r="E194" s="160">
        <f>IF($C194="","",COUNTIF(E$3:E$64,"*" &amp;$C194 &amp;"*")+COUNTIFS($M$3:$M$64,E$119,$N$3:$N$64,"*" &amp;$C194 &amp;"*")+COUNTIFS($P$3:$P$64,E$119,$Q$3:$Q$64,"*" &amp;$C194 &amp;"*")+'Janv 17'!E194)</f>
        <v>0</v>
      </c>
      <c r="F194" s="163">
        <f>IF($C194="","",COUNTIF(F$3:F$64,"*" &amp;$C194 &amp;"*")+COUNTIFS($M$3:$M$64,F$119,$N$3:$N$64,"*" &amp;$C194 &amp;"*")+COUNTIFS($P$3:$P$64,F$119,$Q$3:$Q$64,"*" &amp;$C194 &amp;"*")+'Janv 17'!F194)</f>
        <v>0</v>
      </c>
      <c r="G194" s="163">
        <f>IF($C194="","",COUNTIF(G$3:G$64,"*" &amp;$C194 &amp;"*")+COUNTIFS($M$3:$M$64,G$119,$N$3:$N$64,"*" &amp;$C194 &amp;"*")+COUNTIFS($P$3:$P$64,G$119,$Q$3:$Q$64,"*" &amp;$C194 &amp;"*")+'Janv 17'!G194)</f>
        <v>0</v>
      </c>
      <c r="H194" s="163">
        <f>IF($C194="","",COUNTIF(H$3:H$64,"*" &amp;$C194 &amp;"*")+COUNTIFS($M$3:$M$64,H$119,$N$3:$N$64,"*" &amp;$C194 &amp;"*")+COUNTIFS($P$3:$P$64,H$119,$Q$3:$Q$64,"*" &amp;$C194 &amp;"*")+'Janv 17'!H194)</f>
        <v>0</v>
      </c>
      <c r="I194" s="163">
        <f>IF($C194="","",COUNTIF(I$3:I$64,"*" &amp;$C194 &amp;"*")+COUNTIFS($M$3:$M$64,I$119,$N$3:$N$64,"*" &amp;$C194 &amp;"*")+COUNTIFS($P$3:$P$64,I$119,$Q$3:$Q$64,"*" &amp;$C194 &amp;"*")+'Janv 17'!I194)</f>
        <v>0</v>
      </c>
      <c r="J194" s="175">
        <f>IF($C194="","",COUNTIF(J$3:J$64,"*" &amp;$C194 &amp;"*")+COUNTIFS($M$3:$M$64,J$119,$N$3:$N$64,"*" &amp;$C194 &amp;"*")+COUNTIFS($P$3:$P$64,J$119,$Q$3:$Q$64,"*" &amp;$C194 &amp;"*")+'Janv 17'!J194)</f>
        <v>0</v>
      </c>
    </row>
    <row r="195" spans="1:10" ht="12.75" hidden="1" customHeight="1" x14ac:dyDescent="0.2">
      <c r="A195" s="218"/>
      <c r="B195" s="219"/>
      <c r="C195" s="212" t="str">
        <f t="shared" si="235"/>
        <v>PETIT</v>
      </c>
      <c r="D195" s="213"/>
      <c r="E195" s="162">
        <f>IF($C195="","",COUNTIF(E$3:E$64,"*" &amp;$C195 &amp;"*")+COUNTIFS($M$3:$M$64,E$119,$N$3:$N$64,"*" &amp;$C195 &amp;"*")+COUNTIFS($P$3:$P$64,E$119,$Q$3:$Q$64,"*" &amp;$C195 &amp;"*")+'Janv 17'!E195)</f>
        <v>0</v>
      </c>
      <c r="F195" s="166">
        <f>IF($C195="","",COUNTIF(F$3:F$64,"*" &amp;$C195 &amp;"*")+COUNTIFS($M$3:$M$64,F$119,$N$3:$N$64,"*" &amp;$C195 &amp;"*")+COUNTIFS($P$3:$P$64,F$119,$Q$3:$Q$64,"*" &amp;$C195 &amp;"*")+'Janv 17'!F195)</f>
        <v>0</v>
      </c>
      <c r="G195" s="166">
        <f>IF($C195="","",COUNTIF(G$3:G$64,"*" &amp;$C195 &amp;"*")+COUNTIFS($M$3:$M$64,G$119,$N$3:$N$64,"*" &amp;$C195 &amp;"*")+COUNTIFS($P$3:$P$64,G$119,$Q$3:$Q$64,"*" &amp;$C195 &amp;"*")+'Janv 17'!G195)</f>
        <v>0</v>
      </c>
      <c r="H195" s="166">
        <f>IF($C195="","",COUNTIF(H$3:H$64,"*" &amp;$C195 &amp;"*")+COUNTIFS($M$3:$M$64,H$119,$N$3:$N$64,"*" &amp;$C195 &amp;"*")+COUNTIFS($P$3:$P$64,H$119,$Q$3:$Q$64,"*" &amp;$C195 &amp;"*")+'Janv 17'!H195)</f>
        <v>0</v>
      </c>
      <c r="I195" s="166">
        <f>IF($C195="","",COUNTIF(I$3:I$64,"*" &amp;$C195 &amp;"*")+COUNTIFS($M$3:$M$64,I$119,$N$3:$N$64,"*" &amp;$C195 &amp;"*")+COUNTIFS($P$3:$P$64,I$119,$Q$3:$Q$64,"*" &amp;$C195 &amp;"*")+'Janv 17'!I195)</f>
        <v>0</v>
      </c>
      <c r="J195" s="174">
        <f>IF($C195="","",COUNTIF(J$3:J$64,"*" &amp;$C195 &amp;"*")+COUNTIFS($M$3:$M$64,J$119,$N$3:$N$64,"*" &amp;$C195 &amp;"*")+COUNTIFS($P$3:$P$64,J$119,$Q$3:$Q$64,"*" &amp;$C195 &amp;"*")+'Janv 17'!J195)</f>
        <v>0</v>
      </c>
    </row>
    <row r="196" spans="1:10" ht="12.75" hidden="1" customHeight="1" x14ac:dyDescent="0.2">
      <c r="A196" s="218"/>
      <c r="B196" s="219"/>
      <c r="C196" s="210" t="str">
        <f t="shared" si="235"/>
        <v>FEIDT</v>
      </c>
      <c r="D196" s="211"/>
      <c r="E196" s="160">
        <f>IF($C196="","",COUNTIF(E$3:E$64,"*" &amp;$C196 &amp;"*")+COUNTIFS($M$3:$M$64,E$119,$N$3:$N$64,"*" &amp;$C196 &amp;"*")+COUNTIFS($P$3:$P$64,E$119,$Q$3:$Q$64,"*" &amp;$C196 &amp;"*")+'Janv 17'!E196)</f>
        <v>0</v>
      </c>
      <c r="F196" s="163">
        <f>IF($C196="","",COUNTIF(F$3:F$64,"*" &amp;$C196 &amp;"*")+COUNTIFS($M$3:$M$64,F$119,$N$3:$N$64,"*" &amp;$C196 &amp;"*")+COUNTIFS($P$3:$P$64,F$119,$Q$3:$Q$64,"*" &amp;$C196 &amp;"*")+'Janv 17'!F196)</f>
        <v>0</v>
      </c>
      <c r="G196" s="163">
        <f>IF($C196="","",COUNTIF(G$3:G$64,"*" &amp;$C196 &amp;"*")+COUNTIFS($M$3:$M$64,G$119,$N$3:$N$64,"*" &amp;$C196 &amp;"*")+COUNTIFS($P$3:$P$64,G$119,$Q$3:$Q$64,"*" &amp;$C196 &amp;"*")+'Janv 17'!G196)</f>
        <v>0</v>
      </c>
      <c r="H196" s="163">
        <f>IF($C196="","",COUNTIF(H$3:H$64,"*" &amp;$C196 &amp;"*")+COUNTIFS($M$3:$M$64,H$119,$N$3:$N$64,"*" &amp;$C196 &amp;"*")+COUNTIFS($P$3:$P$64,H$119,$Q$3:$Q$64,"*" &amp;$C196 &amp;"*")+'Janv 17'!H196)</f>
        <v>0</v>
      </c>
      <c r="I196" s="163">
        <f>IF($C196="","",COUNTIF(I$3:I$64,"*" &amp;$C196 &amp;"*")+COUNTIFS($M$3:$M$64,I$119,$N$3:$N$64,"*" &amp;$C196 &amp;"*")+COUNTIFS($P$3:$P$64,I$119,$Q$3:$Q$64,"*" &amp;$C196 &amp;"*")+'Janv 17'!I196)</f>
        <v>0</v>
      </c>
      <c r="J196" s="175">
        <f>IF($C196="","",COUNTIF(J$3:J$64,"*" &amp;$C196 &amp;"*")+COUNTIFS($M$3:$M$64,J$119,$N$3:$N$64,"*" &amp;$C196 &amp;"*")+COUNTIFS($P$3:$P$64,J$119,$Q$3:$Q$64,"*" &amp;$C196 &amp;"*")+'Janv 17'!J196)</f>
        <v>0</v>
      </c>
    </row>
    <row r="197" spans="1:10" ht="12.75" hidden="1" customHeight="1" x14ac:dyDescent="0.2">
      <c r="A197" s="218"/>
      <c r="B197" s="219"/>
      <c r="C197" s="212" t="str">
        <f t="shared" si="235"/>
        <v>OSTRO</v>
      </c>
      <c r="D197" s="213"/>
      <c r="E197" s="162">
        <f>IF($C197="","",COUNTIF(E$3:E$64,"*" &amp;$C197 &amp;"*")+COUNTIFS($M$3:$M$64,E$119,$N$3:$N$64,"*" &amp;$C197 &amp;"*")+COUNTIFS($P$3:$P$64,E$119,$Q$3:$Q$64,"*" &amp;$C197 &amp;"*")+'Janv 17'!E197)</f>
        <v>0</v>
      </c>
      <c r="F197" s="166">
        <f>IF($C197="","",COUNTIF(F$3:F$64,"*" &amp;$C197 &amp;"*")+COUNTIFS($M$3:$M$64,F$119,$N$3:$N$64,"*" &amp;$C197 &amp;"*")+COUNTIFS($P$3:$P$64,F$119,$Q$3:$Q$64,"*" &amp;$C197 &amp;"*")+'Janv 17'!F197)</f>
        <v>0</v>
      </c>
      <c r="G197" s="166">
        <f>IF($C197="","",COUNTIF(G$3:G$64,"*" &amp;$C197 &amp;"*")+COUNTIFS($M$3:$M$64,G$119,$N$3:$N$64,"*" &amp;$C197 &amp;"*")+COUNTIFS($P$3:$P$64,G$119,$Q$3:$Q$64,"*" &amp;$C197 &amp;"*")+'Janv 17'!G197)</f>
        <v>0</v>
      </c>
      <c r="H197" s="166">
        <f>IF($C197="","",COUNTIF(H$3:H$64,"*" &amp;$C197 &amp;"*")+COUNTIFS($M$3:$M$64,H$119,$N$3:$N$64,"*" &amp;$C197 &amp;"*")+COUNTIFS($P$3:$P$64,H$119,$Q$3:$Q$64,"*" &amp;$C197 &amp;"*")+'Janv 17'!H197)</f>
        <v>0</v>
      </c>
      <c r="I197" s="166">
        <f>IF($C197="","",COUNTIF(I$3:I$64,"*" &amp;$C197 &amp;"*")+COUNTIFS($M$3:$M$64,I$119,$N$3:$N$64,"*" &amp;$C197 &amp;"*")+COUNTIFS($P$3:$P$64,I$119,$Q$3:$Q$64,"*" &amp;$C197 &amp;"*")+'Janv 17'!I197)</f>
        <v>0</v>
      </c>
      <c r="J197" s="174">
        <f>IF($C197="","",COUNTIF(J$3:J$64,"*" &amp;$C197 &amp;"*")+COUNTIFS($M$3:$M$64,J$119,$N$3:$N$64,"*" &amp;$C197 &amp;"*")+COUNTIFS($P$3:$P$64,J$119,$Q$3:$Q$64,"*" &amp;$C197 &amp;"*")+'Janv 17'!J197)</f>
        <v>0</v>
      </c>
    </row>
    <row r="198" spans="1:10" ht="12.75" hidden="1" customHeight="1" x14ac:dyDescent="0.2">
      <c r="A198" s="218"/>
      <c r="B198" s="219"/>
      <c r="C198" s="210" t="str">
        <f t="shared" si="235"/>
        <v>WEIFF</v>
      </c>
      <c r="D198" s="211"/>
      <c r="E198" s="160">
        <f>IF($C198="","",COUNTIF(E$3:E$64,"*" &amp;$C198 &amp;"*")+COUNTIFS($M$3:$M$64,E$119,$N$3:$N$64,"*" &amp;$C198 &amp;"*")+COUNTIFS($P$3:$P$64,E$119,$Q$3:$Q$64,"*" &amp;$C198 &amp;"*")+'Janv 17'!E198)</f>
        <v>0</v>
      </c>
      <c r="F198" s="163">
        <f>IF($C198="","",COUNTIF(F$3:F$64,"*" &amp;$C198 &amp;"*")+COUNTIFS($M$3:$M$64,F$119,$N$3:$N$64,"*" &amp;$C198 &amp;"*")+COUNTIFS($P$3:$P$64,F$119,$Q$3:$Q$64,"*" &amp;$C198 &amp;"*")+'Janv 17'!F198)</f>
        <v>0</v>
      </c>
      <c r="G198" s="163">
        <f>IF($C198="","",COUNTIF(G$3:G$64,"*" &amp;$C198 &amp;"*")+COUNTIFS($M$3:$M$64,G$119,$N$3:$N$64,"*" &amp;$C198 &amp;"*")+COUNTIFS($P$3:$P$64,G$119,$Q$3:$Q$64,"*" &amp;$C198 &amp;"*")+'Janv 17'!G198)</f>
        <v>0</v>
      </c>
      <c r="H198" s="163">
        <f>IF($C198="","",COUNTIF(H$3:H$64,"*" &amp;$C198 &amp;"*")+COUNTIFS($M$3:$M$64,H$119,$N$3:$N$64,"*" &amp;$C198 &amp;"*")+COUNTIFS($P$3:$P$64,H$119,$Q$3:$Q$64,"*" &amp;$C198 &amp;"*")+'Janv 17'!H198)</f>
        <v>0</v>
      </c>
      <c r="I198" s="163">
        <f>IF($C198="","",COUNTIF(I$3:I$64,"*" &amp;$C198 &amp;"*")+COUNTIFS($M$3:$M$64,I$119,$N$3:$N$64,"*" &amp;$C198 &amp;"*")+COUNTIFS($P$3:$P$64,I$119,$Q$3:$Q$64,"*" &amp;$C198 &amp;"*")+'Janv 17'!I198)</f>
        <v>0</v>
      </c>
      <c r="J198" s="175">
        <f>IF($C198="","",COUNTIF(J$3:J$64,"*" &amp;$C198 &amp;"*")+COUNTIFS($M$3:$M$64,J$119,$N$3:$N$64,"*" &amp;$C198 &amp;"*")+COUNTIFS($P$3:$P$64,J$119,$Q$3:$Q$64,"*" &amp;$C198 &amp;"*")+'Janv 17'!J198)</f>
        <v>0</v>
      </c>
    </row>
    <row r="199" spans="1:10" ht="12.75" hidden="1" customHeight="1" x14ac:dyDescent="0.2">
      <c r="A199" s="218"/>
      <c r="B199" s="219"/>
      <c r="C199" s="212" t="str">
        <f t="shared" si="235"/>
        <v>AKUE</v>
      </c>
      <c r="D199" s="213"/>
      <c r="E199" s="162">
        <f>IF($C199="","",COUNTIF(E$3:E$64,"*" &amp;$C199 &amp;"*")+COUNTIFS($M$3:$M$64,E$119,$N$3:$N$64,"*" &amp;$C199 &amp;"*")+COUNTIFS($P$3:$P$64,E$119,$Q$3:$Q$64,"*" &amp;$C199 &amp;"*")+'Janv 17'!E199)</f>
        <v>0</v>
      </c>
      <c r="F199" s="166">
        <f>IF($C199="","",COUNTIF(F$3:F$64,"*" &amp;$C199 &amp;"*")+COUNTIFS($M$3:$M$64,F$119,$N$3:$N$64,"*" &amp;$C199 &amp;"*")+COUNTIFS($P$3:$P$64,F$119,$Q$3:$Q$64,"*" &amp;$C199 &amp;"*")+'Janv 17'!F199)</f>
        <v>0</v>
      </c>
      <c r="G199" s="166">
        <f>IF($C199="","",COUNTIF(G$3:G$64,"*" &amp;$C199 &amp;"*")+COUNTIFS($M$3:$M$64,G$119,$N$3:$N$64,"*" &amp;$C199 &amp;"*")+COUNTIFS($P$3:$P$64,G$119,$Q$3:$Q$64,"*" &amp;$C199 &amp;"*")+'Janv 17'!G199)</f>
        <v>0</v>
      </c>
      <c r="H199" s="166">
        <f>IF($C199="","",COUNTIF(H$3:H$64,"*" &amp;$C199 &amp;"*")+COUNTIFS($M$3:$M$64,H$119,$N$3:$N$64,"*" &amp;$C199 &amp;"*")+COUNTIFS($P$3:$P$64,H$119,$Q$3:$Q$64,"*" &amp;$C199 &amp;"*")+'Janv 17'!H199)</f>
        <v>0</v>
      </c>
      <c r="I199" s="166">
        <f>IF($C199="","",COUNTIF(I$3:I$64,"*" &amp;$C199 &amp;"*")+COUNTIFS($M$3:$M$64,I$119,$N$3:$N$64,"*" &amp;$C199 &amp;"*")+COUNTIFS($P$3:$P$64,I$119,$Q$3:$Q$64,"*" &amp;$C199 &amp;"*")+'Janv 17'!I199)</f>
        <v>0</v>
      </c>
      <c r="J199" s="174">
        <f>IF($C199="","",COUNTIF(J$3:J$64,"*" &amp;$C199 &amp;"*")+COUNTIFS($M$3:$M$64,J$119,$N$3:$N$64,"*" &amp;$C199 &amp;"*")+COUNTIFS($P$3:$P$64,J$119,$Q$3:$Q$64,"*" &amp;$C199 &amp;"*")+'Janv 17'!J199)</f>
        <v>0</v>
      </c>
    </row>
    <row r="200" spans="1:10" ht="12.75" hidden="1" customHeight="1" x14ac:dyDescent="0.2">
      <c r="A200" s="218"/>
      <c r="B200" s="219"/>
      <c r="C200" s="210" t="str">
        <f t="shared" si="235"/>
        <v>LEBON</v>
      </c>
      <c r="D200" s="211"/>
      <c r="E200" s="160">
        <f>IF($C200="","",COUNTIF(E$3:E$64,"*" &amp;$C200 &amp;"*")+COUNTIFS($M$3:$M$64,E$119,$N$3:$N$64,"*" &amp;$C200 &amp;"*")+COUNTIFS($P$3:$P$64,E$119,$Q$3:$Q$64,"*" &amp;$C200 &amp;"*")+'Janv 17'!E200)</f>
        <v>0</v>
      </c>
      <c r="F200" s="163">
        <f>IF($C200="","",COUNTIF(F$3:F$64,"*" &amp;$C200 &amp;"*")+COUNTIFS($M$3:$M$64,F$119,$N$3:$N$64,"*" &amp;$C200 &amp;"*")+COUNTIFS($P$3:$P$64,F$119,$Q$3:$Q$64,"*" &amp;$C200 &amp;"*")+'Janv 17'!F200)</f>
        <v>0</v>
      </c>
      <c r="G200" s="163">
        <f>IF($C200="","",COUNTIF(G$3:G$64,"*" &amp;$C200 &amp;"*")+COUNTIFS($M$3:$M$64,G$119,$N$3:$N$64,"*" &amp;$C200 &amp;"*")+COUNTIFS($P$3:$P$64,G$119,$Q$3:$Q$64,"*" &amp;$C200 &amp;"*")+'Janv 17'!G200)</f>
        <v>0</v>
      </c>
      <c r="H200" s="163">
        <f>IF($C200="","",COUNTIF(H$3:H$64,"*" &amp;$C200 &amp;"*")+COUNTIFS($M$3:$M$64,H$119,$N$3:$N$64,"*" &amp;$C200 &amp;"*")+COUNTIFS($P$3:$P$64,H$119,$Q$3:$Q$64,"*" &amp;$C200 &amp;"*")+'Janv 17'!H200)</f>
        <v>0</v>
      </c>
      <c r="I200" s="163">
        <f>IF($C200="","",COUNTIF(I$3:I$64,"*" &amp;$C200 &amp;"*")+COUNTIFS($M$3:$M$64,I$119,$N$3:$N$64,"*" &amp;$C200 &amp;"*")+COUNTIFS($P$3:$P$64,I$119,$Q$3:$Q$64,"*" &amp;$C200 &amp;"*")+'Janv 17'!I200)</f>
        <v>0</v>
      </c>
      <c r="J200" s="175">
        <f>IF($C200="","",COUNTIF(J$3:J$64,"*" &amp;$C200 &amp;"*")+COUNTIFS($M$3:$M$64,J$119,$N$3:$N$64,"*" &amp;$C200 &amp;"*")+COUNTIFS($P$3:$P$64,J$119,$Q$3:$Q$64,"*" &amp;$C200 &amp;"*")+'Janv 17'!J200)</f>
        <v>0</v>
      </c>
    </row>
    <row r="201" spans="1:10" ht="12.75" hidden="1" customHeight="1" x14ac:dyDescent="0.2">
      <c r="A201" s="218"/>
      <c r="B201" s="219"/>
      <c r="C201" s="212" t="str">
        <f t="shared" si="235"/>
        <v>PIATON</v>
      </c>
      <c r="D201" s="213"/>
      <c r="E201" s="162">
        <f>IF($C201="","",COUNTIF(E$3:E$64,"*" &amp;$C201 &amp;"*")+COUNTIFS($M$3:$M$64,E$119,$N$3:$N$64,"*" &amp;$C201 &amp;"*")+COUNTIFS($P$3:$P$64,E$119,$Q$3:$Q$64,"*" &amp;$C201 &amp;"*")+'Janv 17'!E201)</f>
        <v>0</v>
      </c>
      <c r="F201" s="166">
        <f>IF($C201="","",COUNTIF(F$3:F$64,"*" &amp;$C201 &amp;"*")+COUNTIFS($M$3:$M$64,F$119,$N$3:$N$64,"*" &amp;$C201 &amp;"*")+COUNTIFS($P$3:$P$64,F$119,$Q$3:$Q$64,"*" &amp;$C201 &amp;"*")+'Janv 17'!F201)</f>
        <v>0</v>
      </c>
      <c r="G201" s="166">
        <f>IF($C201="","",COUNTIF(G$3:G$64,"*" &amp;$C201 &amp;"*")+COUNTIFS($M$3:$M$64,G$119,$N$3:$N$64,"*" &amp;$C201 &amp;"*")+COUNTIFS($P$3:$P$64,G$119,$Q$3:$Q$64,"*" &amp;$C201 &amp;"*")+'Janv 17'!G201)</f>
        <v>0</v>
      </c>
      <c r="H201" s="166">
        <f>IF($C201="","",COUNTIF(H$3:H$64,"*" &amp;$C201 &amp;"*")+COUNTIFS($M$3:$M$64,H$119,$N$3:$N$64,"*" &amp;$C201 &amp;"*")+COUNTIFS($P$3:$P$64,H$119,$Q$3:$Q$64,"*" &amp;$C201 &amp;"*")+'Janv 17'!H201)</f>
        <v>0</v>
      </c>
      <c r="I201" s="166">
        <f>IF($C201="","",COUNTIF(I$3:I$64,"*" &amp;$C201 &amp;"*")+COUNTIFS($M$3:$M$64,I$119,$N$3:$N$64,"*" &amp;$C201 &amp;"*")+COUNTIFS($P$3:$P$64,I$119,$Q$3:$Q$64,"*" &amp;$C201 &amp;"*")+'Janv 17'!I201)</f>
        <v>0</v>
      </c>
      <c r="J201" s="174">
        <f>IF($C201="","",COUNTIF(J$3:J$64,"*" &amp;$C201 &amp;"*")+COUNTIFS($M$3:$M$64,J$119,$N$3:$N$64,"*" &amp;$C201 &amp;"*")+COUNTIFS($P$3:$P$64,J$119,$Q$3:$Q$64,"*" &amp;$C201 &amp;"*")+'Janv 17'!J201)</f>
        <v>0</v>
      </c>
    </row>
    <row r="202" spans="1:10" ht="12.75" hidden="1" customHeight="1" x14ac:dyDescent="0.2">
      <c r="A202" s="218"/>
      <c r="B202" s="219"/>
      <c r="C202" s="210" t="str">
        <f t="shared" si="235"/>
        <v>NOAC</v>
      </c>
      <c r="D202" s="211"/>
      <c r="E202" s="160">
        <f>IF($C202="","",COUNTIF(E$3:E$64,"*" &amp;$C202 &amp;"*")+COUNTIFS($M$3:$M$64,E$119,$N$3:$N$64,"*" &amp;$C202 &amp;"*")+COUNTIFS($P$3:$P$64,E$119,$Q$3:$Q$64,"*" &amp;$C202 &amp;"*")+'Janv 17'!E202)</f>
        <v>0</v>
      </c>
      <c r="F202" s="163">
        <f>IF($C202="","",COUNTIF(F$3:F$64,"*" &amp;$C202 &amp;"*")+COUNTIFS($M$3:$M$64,F$119,$N$3:$N$64,"*" &amp;$C202 &amp;"*")+COUNTIFS($P$3:$P$64,F$119,$Q$3:$Q$64,"*" &amp;$C202 &amp;"*")+'Janv 17'!F202)</f>
        <v>0</v>
      </c>
      <c r="G202" s="163">
        <f>IF($C202="","",COUNTIF(G$3:G$64,"*" &amp;$C202 &amp;"*")+COUNTIFS($M$3:$M$64,G$119,$N$3:$N$64,"*" &amp;$C202 &amp;"*")+COUNTIFS($P$3:$P$64,G$119,$Q$3:$Q$64,"*" &amp;$C202 &amp;"*")+'Janv 17'!G202)</f>
        <v>0</v>
      </c>
      <c r="H202" s="163">
        <f>IF($C202="","",COUNTIF(H$3:H$64,"*" &amp;$C202 &amp;"*")+COUNTIFS($M$3:$M$64,H$119,$N$3:$N$64,"*" &amp;$C202 &amp;"*")+COUNTIFS($P$3:$P$64,H$119,$Q$3:$Q$64,"*" &amp;$C202 &amp;"*")+'Janv 17'!H202)</f>
        <v>0</v>
      </c>
      <c r="I202" s="163">
        <f>IF($C202="","",COUNTIF(I$3:I$64,"*" &amp;$C202 &amp;"*")+COUNTIFS($M$3:$M$64,I$119,$N$3:$N$64,"*" &amp;$C202 &amp;"*")+COUNTIFS($P$3:$P$64,I$119,$Q$3:$Q$64,"*" &amp;$C202 &amp;"*")+'Janv 17'!I202)</f>
        <v>0</v>
      </c>
      <c r="J202" s="175">
        <f>IF($C202="","",COUNTIF(J$3:J$64,"*" &amp;$C202 &amp;"*")+COUNTIFS($M$3:$M$64,J$119,$N$3:$N$64,"*" &amp;$C202 &amp;"*")+COUNTIFS($P$3:$P$64,J$119,$Q$3:$Q$64,"*" &amp;$C202 &amp;"*")+'Janv 17'!J202)</f>
        <v>0</v>
      </c>
    </row>
    <row r="203" spans="1:10" ht="12.75" hidden="1" customHeight="1" x14ac:dyDescent="0.2">
      <c r="A203" s="218"/>
      <c r="B203" s="219"/>
      <c r="C203" s="212" t="str">
        <f t="shared" si="235"/>
        <v>COLLIOT</v>
      </c>
      <c r="D203" s="213"/>
      <c r="E203" s="162">
        <f>IF($C203="","",COUNTIF(E$3:E$64,"*" &amp;$C203 &amp;"*")+COUNTIFS($M$3:$M$64,E$119,$N$3:$N$64,"*" &amp;$C203 &amp;"*")+COUNTIFS($P$3:$P$64,E$119,$Q$3:$Q$64,"*" &amp;$C203 &amp;"*")+'Janv 17'!E203)</f>
        <v>0</v>
      </c>
      <c r="F203" s="166">
        <f>IF($C203="","",COUNTIF(F$3:F$64,"*" &amp;$C203 &amp;"*")+COUNTIFS($M$3:$M$64,F$119,$N$3:$N$64,"*" &amp;$C203 &amp;"*")+COUNTIFS($P$3:$P$64,F$119,$Q$3:$Q$64,"*" &amp;$C203 &amp;"*")+'Janv 17'!F203)</f>
        <v>0</v>
      </c>
      <c r="G203" s="166">
        <f>IF($C203="","",COUNTIF(G$3:G$64,"*" &amp;$C203 &amp;"*")+COUNTIFS($M$3:$M$64,G$119,$N$3:$N$64,"*" &amp;$C203 &amp;"*")+COUNTIFS($P$3:$P$64,G$119,$Q$3:$Q$64,"*" &amp;$C203 &amp;"*")+'Janv 17'!G203)</f>
        <v>0</v>
      </c>
      <c r="H203" s="166">
        <f>IF($C203="","",COUNTIF(H$3:H$64,"*" &amp;$C203 &amp;"*")+COUNTIFS($M$3:$M$64,H$119,$N$3:$N$64,"*" &amp;$C203 &amp;"*")+COUNTIFS($P$3:$P$64,H$119,$Q$3:$Q$64,"*" &amp;$C203 &amp;"*")+'Janv 17'!H203)</f>
        <v>0</v>
      </c>
      <c r="I203" s="166">
        <f>IF($C203="","",COUNTIF(I$3:I$64,"*" &amp;$C203 &amp;"*")+COUNTIFS($M$3:$M$64,I$119,$N$3:$N$64,"*" &amp;$C203 &amp;"*")+COUNTIFS($P$3:$P$64,I$119,$Q$3:$Q$64,"*" &amp;$C203 &amp;"*")+'Janv 17'!I203)</f>
        <v>0</v>
      </c>
      <c r="J203" s="174">
        <f>IF($C203="","",COUNTIF(J$3:J$64,"*" &amp;$C203 &amp;"*")+COUNTIFS($M$3:$M$64,J$119,$N$3:$N$64,"*" &amp;$C203 &amp;"*")+COUNTIFS($P$3:$P$64,J$119,$Q$3:$Q$64,"*" &amp;$C203 &amp;"*")+'Janv 17'!J203)</f>
        <v>0</v>
      </c>
    </row>
    <row r="204" spans="1:10" ht="12.75" hidden="1" customHeight="1" x14ac:dyDescent="0.2">
      <c r="A204" s="218"/>
      <c r="B204" s="219"/>
      <c r="C204" s="210" t="str">
        <f t="shared" si="235"/>
        <v>FARCHOUKH</v>
      </c>
      <c r="D204" s="211"/>
      <c r="E204" s="160">
        <f>IF($C204="","",COUNTIF(E$3:E$64,"*" &amp;$C204 &amp;"*")+COUNTIFS($M$3:$M$64,E$119,$N$3:$N$64,"*" &amp;$C204 &amp;"*")+COUNTIFS($P$3:$P$64,E$119,$Q$3:$Q$64,"*" &amp;$C204 &amp;"*")+'Janv 17'!E204)</f>
        <v>0</v>
      </c>
      <c r="F204" s="163">
        <f>IF($C204="","",COUNTIF(F$3:F$64,"*" &amp;$C204 &amp;"*")+COUNTIFS($M$3:$M$64,F$119,$N$3:$N$64,"*" &amp;$C204 &amp;"*")+COUNTIFS($P$3:$P$64,F$119,$Q$3:$Q$64,"*" &amp;$C204 &amp;"*")+'Janv 17'!F204)</f>
        <v>0</v>
      </c>
      <c r="G204" s="163">
        <f>IF($C204="","",COUNTIF(G$3:G$64,"*" &amp;$C204 &amp;"*")+COUNTIFS($M$3:$M$64,G$119,$N$3:$N$64,"*" &amp;$C204 &amp;"*")+COUNTIFS($P$3:$P$64,G$119,$Q$3:$Q$64,"*" &amp;$C204 &amp;"*")+'Janv 17'!G204)</f>
        <v>0</v>
      </c>
      <c r="H204" s="163">
        <f>IF($C204="","",COUNTIF(H$3:H$64,"*" &amp;$C204 &amp;"*")+COUNTIFS($M$3:$M$64,H$119,$N$3:$N$64,"*" &amp;$C204 &amp;"*")+COUNTIFS($P$3:$P$64,H$119,$Q$3:$Q$64,"*" &amp;$C204 &amp;"*")+'Janv 17'!H204)</f>
        <v>0</v>
      </c>
      <c r="I204" s="163">
        <f>IF($C204="","",COUNTIF(I$3:I$64,"*" &amp;$C204 &amp;"*")+COUNTIFS($M$3:$M$64,I$119,$N$3:$N$64,"*" &amp;$C204 &amp;"*")+COUNTIFS($P$3:$P$64,I$119,$Q$3:$Q$64,"*" &amp;$C204 &amp;"*")+'Janv 17'!I204)</f>
        <v>0</v>
      </c>
      <c r="J204" s="175">
        <f>IF($C204="","",COUNTIF(J$3:J$64,"*" &amp;$C204 &amp;"*")+COUNTIFS($M$3:$M$64,J$119,$N$3:$N$64,"*" &amp;$C204 &amp;"*")+COUNTIFS($P$3:$P$64,J$119,$Q$3:$Q$64,"*" &amp;$C204 &amp;"*")+'Janv 17'!J204)</f>
        <v>0</v>
      </c>
    </row>
    <row r="205" spans="1:10" ht="12.75" hidden="1" customHeight="1" x14ac:dyDescent="0.2">
      <c r="A205" s="218"/>
      <c r="B205" s="219"/>
      <c r="C205" s="212" t="str">
        <f t="shared" si="235"/>
        <v>FAUCHE</v>
      </c>
      <c r="D205" s="213"/>
      <c r="E205" s="162">
        <f>IF($C205="","",COUNTIF(E$3:E$64,"*" &amp;$C205 &amp;"*")+COUNTIFS($M$3:$M$64,E$119,$N$3:$N$64,"*" &amp;$C205 &amp;"*")+COUNTIFS($P$3:$P$64,E$119,$Q$3:$Q$64,"*" &amp;$C205 &amp;"*")+'Janv 17'!E205)</f>
        <v>0</v>
      </c>
      <c r="F205" s="166">
        <f>IF($C205="","",COUNTIF(F$3:F$64,"*" &amp;$C205 &amp;"*")+COUNTIFS($M$3:$M$64,F$119,$N$3:$N$64,"*" &amp;$C205 &amp;"*")+COUNTIFS($P$3:$P$64,F$119,$Q$3:$Q$64,"*" &amp;$C205 &amp;"*")+'Janv 17'!F205)</f>
        <v>0</v>
      </c>
      <c r="G205" s="166">
        <f>IF($C205="","",COUNTIF(G$3:G$64,"*" &amp;$C205 &amp;"*")+COUNTIFS($M$3:$M$64,G$119,$N$3:$N$64,"*" &amp;$C205 &amp;"*")+COUNTIFS($P$3:$P$64,G$119,$Q$3:$Q$64,"*" &amp;$C205 &amp;"*")+'Janv 17'!G205)</f>
        <v>0</v>
      </c>
      <c r="H205" s="166">
        <f>IF($C205="","",COUNTIF(H$3:H$64,"*" &amp;$C205 &amp;"*")+COUNTIFS($M$3:$M$64,H$119,$N$3:$N$64,"*" &amp;$C205 &amp;"*")+COUNTIFS($P$3:$P$64,H$119,$Q$3:$Q$64,"*" &amp;$C205 &amp;"*")+'Janv 17'!H205)</f>
        <v>0</v>
      </c>
      <c r="I205" s="166">
        <f>IF($C205="","",COUNTIF(I$3:I$64,"*" &amp;$C205 &amp;"*")+COUNTIFS($M$3:$M$64,I$119,$N$3:$N$64,"*" &amp;$C205 &amp;"*")+COUNTIFS($P$3:$P$64,I$119,$Q$3:$Q$64,"*" &amp;$C205 &amp;"*")+'Janv 17'!I205)</f>
        <v>0</v>
      </c>
      <c r="J205" s="174">
        <f>IF($C205="","",COUNTIF(J$3:J$64,"*" &amp;$C205 &amp;"*")+COUNTIFS($M$3:$M$64,J$119,$N$3:$N$64,"*" &amp;$C205 &amp;"*")+COUNTIFS($P$3:$P$64,J$119,$Q$3:$Q$64,"*" &amp;$C205 &amp;"*")+'Janv 17'!J205)</f>
        <v>0</v>
      </c>
    </row>
    <row r="206" spans="1:10" ht="12.75" hidden="1" customHeight="1" x14ac:dyDescent="0.2">
      <c r="A206" s="218"/>
      <c r="B206" s="219"/>
      <c r="C206" s="210" t="str">
        <f t="shared" si="235"/>
        <v>LACHERE</v>
      </c>
      <c r="D206" s="211"/>
      <c r="E206" s="160">
        <f>IF($C206="","",COUNTIF(E$3:E$64,"*" &amp;$C206 &amp;"*")+COUNTIFS($M$3:$M$64,E$119,$N$3:$N$64,"*" &amp;$C206 &amp;"*")+COUNTIFS($P$3:$P$64,E$119,$Q$3:$Q$64,"*" &amp;$C206 &amp;"*")+'Janv 17'!E206)</f>
        <v>0</v>
      </c>
      <c r="F206" s="163">
        <f>IF($C206="","",COUNTIF(F$3:F$64,"*" &amp;$C206 &amp;"*")+COUNTIFS($M$3:$M$64,F$119,$N$3:$N$64,"*" &amp;$C206 &amp;"*")+COUNTIFS($P$3:$P$64,F$119,$Q$3:$Q$64,"*" &amp;$C206 &amp;"*")+'Janv 17'!F206)</f>
        <v>0</v>
      </c>
      <c r="G206" s="163">
        <f>IF($C206="","",COUNTIF(G$3:G$64,"*" &amp;$C206 &amp;"*")+COUNTIFS($M$3:$M$64,G$119,$N$3:$N$64,"*" &amp;$C206 &amp;"*")+COUNTIFS($P$3:$P$64,G$119,$Q$3:$Q$64,"*" &amp;$C206 &amp;"*")+'Janv 17'!G206)</f>
        <v>0</v>
      </c>
      <c r="H206" s="163">
        <f>IF($C206="","",COUNTIF(H$3:H$64,"*" &amp;$C206 &amp;"*")+COUNTIFS($M$3:$M$64,H$119,$N$3:$N$64,"*" &amp;$C206 &amp;"*")+COUNTIFS($P$3:$P$64,H$119,$Q$3:$Q$64,"*" &amp;$C206 &amp;"*")+'Janv 17'!H206)</f>
        <v>0</v>
      </c>
      <c r="I206" s="163">
        <f>IF($C206="","",COUNTIF(I$3:I$64,"*" &amp;$C206 &amp;"*")+COUNTIFS($M$3:$M$64,I$119,$N$3:$N$64,"*" &amp;$C206 &amp;"*")+COUNTIFS($P$3:$P$64,I$119,$Q$3:$Q$64,"*" &amp;$C206 &amp;"*")+'Janv 17'!I206)</f>
        <v>0</v>
      </c>
      <c r="J206" s="175">
        <f>IF($C206="","",COUNTIF(J$3:J$64,"*" &amp;$C206 &amp;"*")+COUNTIFS($M$3:$M$64,J$119,$N$3:$N$64,"*" &amp;$C206 &amp;"*")+COUNTIFS($P$3:$P$64,J$119,$Q$3:$Q$64,"*" &amp;$C206 &amp;"*")+'Janv 17'!J206)</f>
        <v>0</v>
      </c>
    </row>
    <row r="207" spans="1:10" ht="12.75" hidden="1" customHeight="1" x14ac:dyDescent="0.2">
      <c r="A207" s="218"/>
      <c r="B207" s="219"/>
      <c r="C207" s="212">
        <f t="shared" si="235"/>
        <v>0</v>
      </c>
      <c r="D207" s="213"/>
      <c r="E207" s="162">
        <f>IF($C207="","",COUNTIF(E$3:E$64,"*" &amp;$C207 &amp;"*")+COUNTIFS($M$3:$M$64,E$119,$N$3:$N$64,"*" &amp;$C207 &amp;"*")+COUNTIFS($P$3:$P$64,E$119,$Q$3:$Q$64,"*" &amp;$C207 &amp;"*")+'Janv 17'!E207)</f>
        <v>0</v>
      </c>
      <c r="F207" s="166">
        <f>IF($C207="","",COUNTIF(F$3:F$64,"*" &amp;$C207 &amp;"*")+COUNTIFS($M$3:$M$64,F$119,$N$3:$N$64,"*" &amp;$C207 &amp;"*")+COUNTIFS($P$3:$P$64,F$119,$Q$3:$Q$64,"*" &amp;$C207 &amp;"*")+'Janv 17'!F207)</f>
        <v>0</v>
      </c>
      <c r="G207" s="166">
        <f>IF($C207="","",COUNTIF(G$3:G$64,"*" &amp;$C207 &amp;"*")+COUNTIFS($M$3:$M$64,G$119,$N$3:$N$64,"*" &amp;$C207 &amp;"*")+COUNTIFS($P$3:$P$64,G$119,$Q$3:$Q$64,"*" &amp;$C207 &amp;"*")+'Janv 17'!G207)</f>
        <v>0</v>
      </c>
      <c r="H207" s="166">
        <f>IF($C207="","",COUNTIF(H$3:H$64,"*" &amp;$C207 &amp;"*")+COUNTIFS($M$3:$M$64,H$119,$N$3:$N$64,"*" &amp;$C207 &amp;"*")+COUNTIFS($P$3:$P$64,H$119,$Q$3:$Q$64,"*" &amp;$C207 &amp;"*")+'Janv 17'!H207)</f>
        <v>0</v>
      </c>
      <c r="I207" s="166">
        <f>IF($C207="","",COUNTIF(I$3:I$64,"*" &amp;$C207 &amp;"*")+COUNTIFS($M$3:$M$64,I$119,$N$3:$N$64,"*" &amp;$C207 &amp;"*")+COUNTIFS($P$3:$P$64,I$119,$Q$3:$Q$64,"*" &amp;$C207 &amp;"*")+'Janv 17'!I207)</f>
        <v>0</v>
      </c>
      <c r="J207" s="174">
        <f>IF($C207="","",COUNTIF(J$3:J$64,"*" &amp;$C207 &amp;"*")+COUNTIFS($M$3:$M$64,J$119,$N$3:$N$64,"*" &amp;$C207 &amp;"*")+COUNTIFS($P$3:$P$64,J$119,$Q$3:$Q$64,"*" &amp;$C207 &amp;"*")+'Janv 17'!J207)</f>
        <v>0</v>
      </c>
    </row>
    <row r="208" spans="1:10" ht="12.75" hidden="1" customHeight="1" x14ac:dyDescent="0.2">
      <c r="A208" s="218"/>
      <c r="B208" s="219"/>
      <c r="C208" s="210">
        <f t="shared" si="235"/>
        <v>0</v>
      </c>
      <c r="D208" s="211"/>
      <c r="E208" s="160">
        <f>IF($C208="","",COUNTIF(E$3:E$64,"*" &amp;$C208 &amp;"*")+COUNTIFS($M$3:$M$64,E$119,$N$3:$N$64,"*" &amp;$C208 &amp;"*")+COUNTIFS($P$3:$P$64,E$119,$Q$3:$Q$64,"*" &amp;$C208 &amp;"*")+'Janv 17'!E208)</f>
        <v>0</v>
      </c>
      <c r="F208" s="163">
        <f>IF($C208="","",COUNTIF(F$3:F$64,"*" &amp;$C208 &amp;"*")+COUNTIFS($M$3:$M$64,F$119,$N$3:$N$64,"*" &amp;$C208 &amp;"*")+COUNTIFS($P$3:$P$64,F$119,$Q$3:$Q$64,"*" &amp;$C208 &amp;"*")+'Janv 17'!F208)</f>
        <v>0</v>
      </c>
      <c r="G208" s="163">
        <f>IF($C208="","",COUNTIF(G$3:G$64,"*" &amp;$C208 &amp;"*")+COUNTIFS($M$3:$M$64,G$119,$N$3:$N$64,"*" &amp;$C208 &amp;"*")+COUNTIFS($P$3:$P$64,G$119,$Q$3:$Q$64,"*" &amp;$C208 &amp;"*")+'Janv 17'!G208)</f>
        <v>0</v>
      </c>
      <c r="H208" s="163">
        <f>IF($C208="","",COUNTIF(H$3:H$64,"*" &amp;$C208 &amp;"*")+COUNTIFS($M$3:$M$64,H$119,$N$3:$N$64,"*" &amp;$C208 &amp;"*")+COUNTIFS($P$3:$P$64,H$119,$Q$3:$Q$64,"*" &amp;$C208 &amp;"*")+'Janv 17'!H208)</f>
        <v>0</v>
      </c>
      <c r="I208" s="163">
        <f>IF($C208="","",COUNTIF(I$3:I$64,"*" &amp;$C208 &amp;"*")+COUNTIFS($M$3:$M$64,I$119,$N$3:$N$64,"*" &amp;$C208 &amp;"*")+COUNTIFS($P$3:$P$64,I$119,$Q$3:$Q$64,"*" &amp;$C208 &amp;"*")+'Janv 17'!I208)</f>
        <v>0</v>
      </c>
      <c r="J208" s="175">
        <f>IF($C208="","",COUNTIF(J$3:J$64,"*" &amp;$C208 &amp;"*")+COUNTIFS($M$3:$M$64,J$119,$N$3:$N$64,"*" &amp;$C208 &amp;"*")+COUNTIFS($P$3:$P$64,J$119,$Q$3:$Q$64,"*" &amp;$C208 &amp;"*")+'Janv 17'!J208)</f>
        <v>0</v>
      </c>
    </row>
    <row r="209" spans="1:10" ht="12.75" hidden="1" customHeight="1" x14ac:dyDescent="0.2">
      <c r="A209" s="218"/>
      <c r="B209" s="219"/>
      <c r="C209" s="200">
        <f t="shared" si="235"/>
        <v>0</v>
      </c>
      <c r="D209" s="201"/>
      <c r="E209" s="162">
        <f>IF($C209="","",COUNTIF(E$3:E$64,"*" &amp;$C209 &amp;"*")+COUNTIFS($M$3:$M$64,E$119,$N$3:$N$64,"*" &amp;$C209 &amp;"*")+COUNTIFS($P$3:$P$64,E$119,$Q$3:$Q$64,"*" &amp;$C209 &amp;"*")+'Janv 17'!E209)</f>
        <v>0</v>
      </c>
      <c r="F209" s="166">
        <f>IF($C209="","",COUNTIF(F$3:F$64,"*" &amp;$C209 &amp;"*")+COUNTIFS($M$3:$M$64,F$119,$N$3:$N$64,"*" &amp;$C209 &amp;"*")+COUNTIFS($P$3:$P$64,F$119,$Q$3:$Q$64,"*" &amp;$C209 &amp;"*")+'Janv 17'!F209)</f>
        <v>0</v>
      </c>
      <c r="G209" s="166">
        <f>IF($C209="","",COUNTIF(G$3:G$64,"*" &amp;$C209 &amp;"*")+COUNTIFS($M$3:$M$64,G$119,$N$3:$N$64,"*" &amp;$C209 &amp;"*")+COUNTIFS($P$3:$P$64,G$119,$Q$3:$Q$64,"*" &amp;$C209 &amp;"*")+'Janv 17'!G209)</f>
        <v>0</v>
      </c>
      <c r="H209" s="166">
        <f>IF($C209="","",COUNTIF(H$3:H$64,"*" &amp;$C209 &amp;"*")+COUNTIFS($M$3:$M$64,H$119,$N$3:$N$64,"*" &amp;$C209 &amp;"*")+COUNTIFS($P$3:$P$64,H$119,$Q$3:$Q$64,"*" &amp;$C209 &amp;"*")+'Janv 17'!H209)</f>
        <v>0</v>
      </c>
      <c r="I209" s="166">
        <f>IF($C209="","",COUNTIF(I$3:I$64,"*" &amp;$C209 &amp;"*")+COUNTIFS($M$3:$M$64,I$119,$N$3:$N$64,"*" &amp;$C209 &amp;"*")+COUNTIFS($P$3:$P$64,I$119,$Q$3:$Q$64,"*" &amp;$C209 &amp;"*")+'Janv 17'!I209)</f>
        <v>0</v>
      </c>
      <c r="J209" s="174">
        <f>IF($C209="","",COUNTIF(J$3:J$64,"*" &amp;$C209 &amp;"*")+COUNTIFS($M$3:$M$64,J$119,$N$3:$N$64,"*" &amp;$C209 &amp;"*")+COUNTIFS($P$3:$P$64,J$119,$Q$3:$Q$64,"*" &amp;$C209 &amp;"*")+'Janv 17'!J209)</f>
        <v>0</v>
      </c>
    </row>
    <row r="210" spans="1:10" ht="12.75" hidden="1" customHeight="1" thickBot="1" x14ac:dyDescent="0.25">
      <c r="A210" s="220"/>
      <c r="B210" s="221"/>
      <c r="C210" s="202">
        <f t="shared" ref="C210" si="236">C161</f>
        <v>0</v>
      </c>
      <c r="D210" s="203"/>
      <c r="E210" s="178">
        <f>IF($C210="","",COUNTIF(E$3:E$64,"*" &amp;$C210 &amp;"*")+COUNTIFS($M$3:$M$64,E$119,$N$3:$N$64,"*" &amp;$C210 &amp;"*")+COUNTIFS($P$3:$P$64,E$119,$Q$3:$Q$64,"*" &amp;$C210 &amp;"*")+'Janv 17'!E210)</f>
        <v>0</v>
      </c>
      <c r="F210" s="179">
        <f>IF($C210="","",COUNTIF(F$3:F$64,"*" &amp;$C210 &amp;"*")+COUNTIFS($M$3:$M$64,F$119,$N$3:$N$64,"*" &amp;$C210 &amp;"*")+COUNTIFS($P$3:$P$64,F$119,$Q$3:$Q$64,"*" &amp;$C210 &amp;"*")+'Janv 17'!F210)</f>
        <v>0</v>
      </c>
      <c r="G210" s="179">
        <f>IF($C210="","",COUNTIF(G$3:G$64,"*" &amp;$C210 &amp;"*")+COUNTIFS($M$3:$M$64,G$119,$N$3:$N$64,"*" &amp;$C210 &amp;"*")+COUNTIFS($P$3:$P$64,G$119,$Q$3:$Q$64,"*" &amp;$C210 &amp;"*")+'Janv 17'!G210)</f>
        <v>0</v>
      </c>
      <c r="H210" s="179">
        <f>IF($C210="","",COUNTIF(H$3:H$64,"*" &amp;$C210 &amp;"*")+COUNTIFS($M$3:$M$64,H$119,$N$3:$N$64,"*" &amp;$C210 &amp;"*")+COUNTIFS($P$3:$P$64,H$119,$Q$3:$Q$64,"*" &amp;$C210 &amp;"*")+'Janv 17'!H210)</f>
        <v>0</v>
      </c>
      <c r="I210" s="179">
        <f>IF($C210="","",COUNTIF(I$3:I$64,"*" &amp;$C210 &amp;"*")+COUNTIFS($M$3:$M$64,I$119,$N$3:$N$64,"*" &amp;$C210 &amp;"*")+COUNTIFS($P$3:$P$64,I$119,$Q$3:$Q$64,"*" &amp;$C210 &amp;"*")+'Janv 17'!I210)</f>
        <v>0</v>
      </c>
      <c r="J210" s="181">
        <f>IF($C210="","",COUNTIF(J$3:J$64,"*" &amp;$C210 &amp;"*")+COUNTIFS($M$3:$M$64,J$119,$N$3:$N$64,"*" &amp;$C210 &amp;"*")+COUNTIFS($P$3:$P$64,J$119,$Q$3:$Q$64,"*" &amp;$C210 &amp;"*")+'Janv 17'!J210)</f>
        <v>0</v>
      </c>
    </row>
  </sheetData>
  <dataConsolidate/>
  <mergeCells count="517">
    <mergeCell ref="C201:D201"/>
    <mergeCell ref="C202:D202"/>
    <mergeCell ref="C203:D203"/>
    <mergeCell ref="C204:D204"/>
    <mergeCell ref="AB66:AD66"/>
    <mergeCell ref="S63:S64"/>
    <mergeCell ref="T63:T64"/>
    <mergeCell ref="U63:U64"/>
    <mergeCell ref="V63:V64"/>
    <mergeCell ref="A69:D69"/>
    <mergeCell ref="A94:C95"/>
    <mergeCell ref="A63:A64"/>
    <mergeCell ref="B63:B64"/>
    <mergeCell ref="C112:D112"/>
    <mergeCell ref="K112:L112"/>
    <mergeCell ref="C142:D142"/>
    <mergeCell ref="C141:D141"/>
    <mergeCell ref="C140:D140"/>
    <mergeCell ref="C139:D139"/>
    <mergeCell ref="C138:D138"/>
    <mergeCell ref="C137:D137"/>
    <mergeCell ref="C136:D136"/>
    <mergeCell ref="C135:D135"/>
    <mergeCell ref="C134:D134"/>
    <mergeCell ref="AA61:AA62"/>
    <mergeCell ref="AA63:AA64"/>
    <mergeCell ref="Z61:Z62"/>
    <mergeCell ref="Z63:Z64"/>
    <mergeCell ref="V61:V62"/>
    <mergeCell ref="Y61:Y62"/>
    <mergeCell ref="Y63:Y64"/>
    <mergeCell ref="W61:W62"/>
    <mergeCell ref="X61:X62"/>
    <mergeCell ref="W63:W64"/>
    <mergeCell ref="X63:X64"/>
    <mergeCell ref="A98:B98"/>
    <mergeCell ref="C98:D98"/>
    <mergeCell ref="A96:D96"/>
    <mergeCell ref="A169:B210"/>
    <mergeCell ref="A74:D74"/>
    <mergeCell ref="A71:D71"/>
    <mergeCell ref="A70:D70"/>
    <mergeCell ref="E83:J83"/>
    <mergeCell ref="A84:D84"/>
    <mergeCell ref="A91:D91"/>
    <mergeCell ref="A90:D90"/>
    <mergeCell ref="A75:D75"/>
    <mergeCell ref="A72:D72"/>
    <mergeCell ref="A86:D86"/>
    <mergeCell ref="A87:D87"/>
    <mergeCell ref="A120:B161"/>
    <mergeCell ref="C150:D150"/>
    <mergeCell ref="C151:D151"/>
    <mergeCell ref="C152:D152"/>
    <mergeCell ref="C153:D153"/>
    <mergeCell ref="C154:D154"/>
    <mergeCell ref="C155:D155"/>
    <mergeCell ref="C199:D199"/>
    <mergeCell ref="C200:D200"/>
    <mergeCell ref="A61:A62"/>
    <mergeCell ref="B61:B62"/>
    <mergeCell ref="S61:S62"/>
    <mergeCell ref="T61:T62"/>
    <mergeCell ref="U61:U62"/>
    <mergeCell ref="A76:D76"/>
    <mergeCell ref="A85:D85"/>
    <mergeCell ref="A89:D89"/>
    <mergeCell ref="A79:C80"/>
    <mergeCell ref="F66:I66"/>
    <mergeCell ref="T66:X66"/>
    <mergeCell ref="E68:J68"/>
    <mergeCell ref="A73:D73"/>
    <mergeCell ref="A88:D88"/>
    <mergeCell ref="AA59:AA60"/>
    <mergeCell ref="Z59:Z60"/>
    <mergeCell ref="A55:A56"/>
    <mergeCell ref="B55:B56"/>
    <mergeCell ref="A59:A60"/>
    <mergeCell ref="B59:B60"/>
    <mergeCell ref="S57:S58"/>
    <mergeCell ref="T57:T58"/>
    <mergeCell ref="U57:U58"/>
    <mergeCell ref="V57:V58"/>
    <mergeCell ref="A57:A58"/>
    <mergeCell ref="B57:B58"/>
    <mergeCell ref="Y59:Y60"/>
    <mergeCell ref="W59:W60"/>
    <mergeCell ref="X59:X60"/>
    <mergeCell ref="W57:W58"/>
    <mergeCell ref="X57:X58"/>
    <mergeCell ref="Y57:Y58"/>
    <mergeCell ref="AA57:AA58"/>
    <mergeCell ref="Z57:Z58"/>
    <mergeCell ref="S59:S60"/>
    <mergeCell ref="T59:T60"/>
    <mergeCell ref="U59:U60"/>
    <mergeCell ref="V59:V60"/>
    <mergeCell ref="AA53:AA54"/>
    <mergeCell ref="Z53:Z54"/>
    <mergeCell ref="S55:S56"/>
    <mergeCell ref="T55:T56"/>
    <mergeCell ref="U55:U56"/>
    <mergeCell ref="V55:V56"/>
    <mergeCell ref="AA55:AA56"/>
    <mergeCell ref="Z55:Z56"/>
    <mergeCell ref="A51:A52"/>
    <mergeCell ref="B51:B52"/>
    <mergeCell ref="S53:S54"/>
    <mergeCell ref="T53:T54"/>
    <mergeCell ref="U53:U54"/>
    <mergeCell ref="V53:V54"/>
    <mergeCell ref="A53:A54"/>
    <mergeCell ref="B53:B54"/>
    <mergeCell ref="Y55:Y56"/>
    <mergeCell ref="W55:W56"/>
    <mergeCell ref="X55:X56"/>
    <mergeCell ref="W53:W54"/>
    <mergeCell ref="X53:X54"/>
    <mergeCell ref="Y53:Y54"/>
    <mergeCell ref="AA49:AA50"/>
    <mergeCell ref="Z49:Z50"/>
    <mergeCell ref="S51:S52"/>
    <mergeCell ref="T51:T52"/>
    <mergeCell ref="U51:U52"/>
    <mergeCell ref="V51:V52"/>
    <mergeCell ref="AA51:AA52"/>
    <mergeCell ref="Z51:Z52"/>
    <mergeCell ref="A47:A48"/>
    <mergeCell ref="B47:B48"/>
    <mergeCell ref="S49:S50"/>
    <mergeCell ref="T49:T50"/>
    <mergeCell ref="U49:U50"/>
    <mergeCell ref="V49:V50"/>
    <mergeCell ref="A49:A50"/>
    <mergeCell ref="B49:B50"/>
    <mergeCell ref="Y51:Y52"/>
    <mergeCell ref="W51:W52"/>
    <mergeCell ref="X51:X52"/>
    <mergeCell ref="W49:W50"/>
    <mergeCell ref="X49:X50"/>
    <mergeCell ref="Y49:Y50"/>
    <mergeCell ref="AA45:AA46"/>
    <mergeCell ref="Z45:Z46"/>
    <mergeCell ref="S47:S48"/>
    <mergeCell ref="T47:T48"/>
    <mergeCell ref="U47:U48"/>
    <mergeCell ref="V47:V48"/>
    <mergeCell ref="AA47:AA48"/>
    <mergeCell ref="Z47:Z48"/>
    <mergeCell ref="A43:A44"/>
    <mergeCell ref="B43:B44"/>
    <mergeCell ref="S45:S46"/>
    <mergeCell ref="T45:T46"/>
    <mergeCell ref="U45:U46"/>
    <mergeCell ref="V45:V46"/>
    <mergeCell ref="A45:A46"/>
    <mergeCell ref="B45:B46"/>
    <mergeCell ref="Y47:Y48"/>
    <mergeCell ref="W47:W48"/>
    <mergeCell ref="X47:X48"/>
    <mergeCell ref="W45:W46"/>
    <mergeCell ref="X45:X46"/>
    <mergeCell ref="Y45:Y46"/>
    <mergeCell ref="AA41:AA42"/>
    <mergeCell ref="Z41:Z42"/>
    <mergeCell ref="S43:S44"/>
    <mergeCell ref="T43:T44"/>
    <mergeCell ref="U43:U44"/>
    <mergeCell ref="V43:V44"/>
    <mergeCell ref="AA43:AA44"/>
    <mergeCell ref="Z43:Z44"/>
    <mergeCell ref="A39:A40"/>
    <mergeCell ref="B39:B40"/>
    <mergeCell ref="S41:S42"/>
    <mergeCell ref="T41:T42"/>
    <mergeCell ref="U41:U42"/>
    <mergeCell ref="V41:V42"/>
    <mergeCell ref="A41:A42"/>
    <mergeCell ref="B41:B42"/>
    <mergeCell ref="Y43:Y44"/>
    <mergeCell ref="W43:W44"/>
    <mergeCell ref="X43:X44"/>
    <mergeCell ref="W41:W42"/>
    <mergeCell ref="X41:X42"/>
    <mergeCell ref="Y41:Y42"/>
    <mergeCell ref="AA37:AA38"/>
    <mergeCell ref="Z37:Z38"/>
    <mergeCell ref="S39:S40"/>
    <mergeCell ref="T39:T40"/>
    <mergeCell ref="U39:U40"/>
    <mergeCell ref="V39:V40"/>
    <mergeCell ref="AA39:AA40"/>
    <mergeCell ref="Z39:Z40"/>
    <mergeCell ref="A35:A36"/>
    <mergeCell ref="B35:B36"/>
    <mergeCell ref="S37:S38"/>
    <mergeCell ref="T37:T38"/>
    <mergeCell ref="U37:U38"/>
    <mergeCell ref="V37:V38"/>
    <mergeCell ref="A37:A38"/>
    <mergeCell ref="B37:B38"/>
    <mergeCell ref="Y39:Y40"/>
    <mergeCell ref="W39:W40"/>
    <mergeCell ref="X39:X40"/>
    <mergeCell ref="W37:W38"/>
    <mergeCell ref="X37:X38"/>
    <mergeCell ref="Y37:Y38"/>
    <mergeCell ref="AA33:AA34"/>
    <mergeCell ref="Z33:Z34"/>
    <mergeCell ref="S35:S36"/>
    <mergeCell ref="T35:T36"/>
    <mergeCell ref="U35:U36"/>
    <mergeCell ref="V35:V36"/>
    <mergeCell ref="AA35:AA36"/>
    <mergeCell ref="Z35:Z36"/>
    <mergeCell ref="A31:A32"/>
    <mergeCell ref="B31:B32"/>
    <mergeCell ref="S33:S34"/>
    <mergeCell ref="T33:T34"/>
    <mergeCell ref="U33:U34"/>
    <mergeCell ref="V33:V34"/>
    <mergeCell ref="A33:A34"/>
    <mergeCell ref="B33:B34"/>
    <mergeCell ref="Y35:Y36"/>
    <mergeCell ref="W35:W36"/>
    <mergeCell ref="X35:X36"/>
    <mergeCell ref="W33:W34"/>
    <mergeCell ref="X33:X34"/>
    <mergeCell ref="Y33:Y34"/>
    <mergeCell ref="AA29:AA30"/>
    <mergeCell ref="Z29:Z30"/>
    <mergeCell ref="S31:S32"/>
    <mergeCell ref="T31:T32"/>
    <mergeCell ref="U31:U32"/>
    <mergeCell ref="V31:V32"/>
    <mergeCell ref="AA31:AA32"/>
    <mergeCell ref="Z31:Z32"/>
    <mergeCell ref="A27:A28"/>
    <mergeCell ref="B27:B28"/>
    <mergeCell ref="S29:S30"/>
    <mergeCell ref="T29:T30"/>
    <mergeCell ref="U29:U30"/>
    <mergeCell ref="V29:V30"/>
    <mergeCell ref="A29:A30"/>
    <mergeCell ref="B29:B30"/>
    <mergeCell ref="Y31:Y32"/>
    <mergeCell ref="W31:W32"/>
    <mergeCell ref="X31:X32"/>
    <mergeCell ref="W29:W30"/>
    <mergeCell ref="X29:X30"/>
    <mergeCell ref="Y29:Y30"/>
    <mergeCell ref="AA27:AA28"/>
    <mergeCell ref="Z27:Z28"/>
    <mergeCell ref="A21:A22"/>
    <mergeCell ref="B21:B22"/>
    <mergeCell ref="Y23:Y24"/>
    <mergeCell ref="W23:W24"/>
    <mergeCell ref="X23:X24"/>
    <mergeCell ref="W21:W22"/>
    <mergeCell ref="X21:X22"/>
    <mergeCell ref="Y21:Y22"/>
    <mergeCell ref="AA25:AA26"/>
    <mergeCell ref="Z25:Z26"/>
    <mergeCell ref="AA21:AA22"/>
    <mergeCell ref="Z21:Z22"/>
    <mergeCell ref="S21:S22"/>
    <mergeCell ref="T21:T22"/>
    <mergeCell ref="A23:A24"/>
    <mergeCell ref="B23:B24"/>
    <mergeCell ref="S25:S26"/>
    <mergeCell ref="T25:T26"/>
    <mergeCell ref="U25:U26"/>
    <mergeCell ref="V25:V26"/>
    <mergeCell ref="A25:A26"/>
    <mergeCell ref="B25:B26"/>
    <mergeCell ref="W25:W26"/>
    <mergeCell ref="X25:X26"/>
    <mergeCell ref="AA19:AA20"/>
    <mergeCell ref="Z19:Z20"/>
    <mergeCell ref="AA17:AA18"/>
    <mergeCell ref="Z17:Z18"/>
    <mergeCell ref="U23:U24"/>
    <mergeCell ref="V23:V24"/>
    <mergeCell ref="AA23:AA24"/>
    <mergeCell ref="Z23:Z24"/>
    <mergeCell ref="U21:U22"/>
    <mergeCell ref="V21:V22"/>
    <mergeCell ref="Y19:Y20"/>
    <mergeCell ref="W19:W20"/>
    <mergeCell ref="X19:X20"/>
    <mergeCell ref="Z13:Z14"/>
    <mergeCell ref="A11:A12"/>
    <mergeCell ref="B11:B12"/>
    <mergeCell ref="S13:S14"/>
    <mergeCell ref="T13:T14"/>
    <mergeCell ref="U13:U14"/>
    <mergeCell ref="V13:V14"/>
    <mergeCell ref="A13:A14"/>
    <mergeCell ref="B13:B14"/>
    <mergeCell ref="W13:W14"/>
    <mergeCell ref="X13:X14"/>
    <mergeCell ref="Y13:Y14"/>
    <mergeCell ref="S1:X1"/>
    <mergeCell ref="AE7:AE8"/>
    <mergeCell ref="AE9:AE10"/>
    <mergeCell ref="AE11:AE12"/>
    <mergeCell ref="L2:N2"/>
    <mergeCell ref="O2:Q2"/>
    <mergeCell ref="Y3:Y4"/>
    <mergeCell ref="AA3:AA4"/>
    <mergeCell ref="Z3:Z4"/>
    <mergeCell ref="W3:W4"/>
    <mergeCell ref="X3:X4"/>
    <mergeCell ref="W5:W6"/>
    <mergeCell ref="X5:X6"/>
    <mergeCell ref="Y5:Y6"/>
    <mergeCell ref="AA5:AA6"/>
    <mergeCell ref="Z5:Z6"/>
    <mergeCell ref="AE3:AE4"/>
    <mergeCell ref="AE5:AE6"/>
    <mergeCell ref="S11:S12"/>
    <mergeCell ref="T11:T12"/>
    <mergeCell ref="Y11:Y12"/>
    <mergeCell ref="W11:W12"/>
    <mergeCell ref="X11:X12"/>
    <mergeCell ref="A19:A20"/>
    <mergeCell ref="A3:A4"/>
    <mergeCell ref="B3:B4"/>
    <mergeCell ref="S5:S6"/>
    <mergeCell ref="T5:T6"/>
    <mergeCell ref="U5:U6"/>
    <mergeCell ref="V5:V6"/>
    <mergeCell ref="A5:A6"/>
    <mergeCell ref="B5:B6"/>
    <mergeCell ref="A7:A8"/>
    <mergeCell ref="B7:B8"/>
    <mergeCell ref="S9:S10"/>
    <mergeCell ref="T9:T10"/>
    <mergeCell ref="U9:U10"/>
    <mergeCell ref="V9:V10"/>
    <mergeCell ref="A9:A10"/>
    <mergeCell ref="B9:B10"/>
    <mergeCell ref="B19:B20"/>
    <mergeCell ref="S19:S20"/>
    <mergeCell ref="T19:T20"/>
    <mergeCell ref="U19:U20"/>
    <mergeCell ref="V19:V20"/>
    <mergeCell ref="A15:A16"/>
    <mergeCell ref="B15:B16"/>
    <mergeCell ref="S17:S18"/>
    <mergeCell ref="T17:T18"/>
    <mergeCell ref="U17:U18"/>
    <mergeCell ref="V17:V18"/>
    <mergeCell ref="A17:A18"/>
    <mergeCell ref="B17:B18"/>
    <mergeCell ref="W17:W18"/>
    <mergeCell ref="T15:T16"/>
    <mergeCell ref="U15:U16"/>
    <mergeCell ref="W15:W16"/>
    <mergeCell ref="S15:S16"/>
    <mergeCell ref="K106:L106"/>
    <mergeCell ref="C107:D107"/>
    <mergeCell ref="AA9:AA10"/>
    <mergeCell ref="Z9:Z10"/>
    <mergeCell ref="S7:S8"/>
    <mergeCell ref="T7:T8"/>
    <mergeCell ref="U7:U8"/>
    <mergeCell ref="V7:V8"/>
    <mergeCell ref="AA7:AA8"/>
    <mergeCell ref="Z7:Z8"/>
    <mergeCell ref="U11:U12"/>
    <mergeCell ref="V11:V12"/>
    <mergeCell ref="AA11:AA12"/>
    <mergeCell ref="Y9:Y10"/>
    <mergeCell ref="W9:W10"/>
    <mergeCell ref="Z11:Z12"/>
    <mergeCell ref="X9:X10"/>
    <mergeCell ref="AA15:AA16"/>
    <mergeCell ref="Z15:Z16"/>
    <mergeCell ref="X17:X18"/>
    <mergeCell ref="Y17:Y18"/>
    <mergeCell ref="Y15:Y16"/>
    <mergeCell ref="X15:X16"/>
    <mergeCell ref="AA13:AA14"/>
    <mergeCell ref="Y27:Y28"/>
    <mergeCell ref="W27:W28"/>
    <mergeCell ref="X27:X28"/>
    <mergeCell ref="Y25:Y26"/>
    <mergeCell ref="S23:S24"/>
    <mergeCell ref="T23:T24"/>
    <mergeCell ref="S27:S28"/>
    <mergeCell ref="T27:T28"/>
    <mergeCell ref="U27:U28"/>
    <mergeCell ref="V27:V28"/>
    <mergeCell ref="C2:D2"/>
    <mergeCell ref="S3:S4"/>
    <mergeCell ref="T3:T4"/>
    <mergeCell ref="U3:U4"/>
    <mergeCell ref="V3:V4"/>
    <mergeCell ref="Y7:Y8"/>
    <mergeCell ref="W7:W8"/>
    <mergeCell ref="X7:X8"/>
    <mergeCell ref="V15:V16"/>
    <mergeCell ref="AE13:AE14"/>
    <mergeCell ref="AE15:AE16"/>
    <mergeCell ref="AE17:AE18"/>
    <mergeCell ref="AE19:AE20"/>
    <mergeCell ref="AE49:AE50"/>
    <mergeCell ref="AE51:AE52"/>
    <mergeCell ref="AE21:AE22"/>
    <mergeCell ref="AE23:AE24"/>
    <mergeCell ref="AE25:AE26"/>
    <mergeCell ref="AE27:AE28"/>
    <mergeCell ref="AE29:AE30"/>
    <mergeCell ref="AE31:AE32"/>
    <mergeCell ref="AE33:AE34"/>
    <mergeCell ref="AE35:AE36"/>
    <mergeCell ref="AE37:AE38"/>
    <mergeCell ref="AE39:AE40"/>
    <mergeCell ref="AE41:AE42"/>
    <mergeCell ref="AE43:AE44"/>
    <mergeCell ref="AE45:AE46"/>
    <mergeCell ref="AE47:AE48"/>
    <mergeCell ref="C156:D156"/>
    <mergeCell ref="C149:D149"/>
    <mergeCell ref="C148:D148"/>
    <mergeCell ref="C147:D147"/>
    <mergeCell ref="C146:D146"/>
    <mergeCell ref="C145:D145"/>
    <mergeCell ref="C144:D144"/>
    <mergeCell ref="C143:D143"/>
    <mergeCell ref="AE53:AE54"/>
    <mergeCell ref="AE55:AE56"/>
    <mergeCell ref="AE57:AE58"/>
    <mergeCell ref="AE59:AE60"/>
    <mergeCell ref="AE61:AE62"/>
    <mergeCell ref="AE63:AE64"/>
    <mergeCell ref="C113:D113"/>
    <mergeCell ref="K113:L113"/>
    <mergeCell ref="C101:L101"/>
    <mergeCell ref="C102:D102"/>
    <mergeCell ref="C103:D103"/>
    <mergeCell ref="K103:L103"/>
    <mergeCell ref="C104:D104"/>
    <mergeCell ref="K104:L104"/>
    <mergeCell ref="C105:D105"/>
    <mergeCell ref="K105:L105"/>
    <mergeCell ref="C124:D124"/>
    <mergeCell ref="C123:D123"/>
    <mergeCell ref="C122:D122"/>
    <mergeCell ref="C161:D161"/>
    <mergeCell ref="E117:J118"/>
    <mergeCell ref="C169:D169"/>
    <mergeCell ref="C127:D127"/>
    <mergeCell ref="C126:D126"/>
    <mergeCell ref="C125:D125"/>
    <mergeCell ref="C120:D120"/>
    <mergeCell ref="C121:D121"/>
    <mergeCell ref="K107:L107"/>
    <mergeCell ref="C108:D108"/>
    <mergeCell ref="K108:L108"/>
    <mergeCell ref="C109:D109"/>
    <mergeCell ref="K109:L109"/>
    <mergeCell ref="C110:D110"/>
    <mergeCell ref="K110:L110"/>
    <mergeCell ref="C111:D111"/>
    <mergeCell ref="K111:L111"/>
    <mergeCell ref="C106:D106"/>
    <mergeCell ref="C170:D170"/>
    <mergeCell ref="C171:D171"/>
    <mergeCell ref="C172:D172"/>
    <mergeCell ref="C133:D133"/>
    <mergeCell ref="C132:D132"/>
    <mergeCell ref="C131:D131"/>
    <mergeCell ref="C130:D130"/>
    <mergeCell ref="C129:D129"/>
    <mergeCell ref="C128:D128"/>
    <mergeCell ref="C160:D160"/>
    <mergeCell ref="C159:D159"/>
    <mergeCell ref="C158:D158"/>
    <mergeCell ref="C157:D157"/>
    <mergeCell ref="C188:D188"/>
    <mergeCell ref="C189:D189"/>
    <mergeCell ref="C190:D190"/>
    <mergeCell ref="C173:D173"/>
    <mergeCell ref="C174:D174"/>
    <mergeCell ref="C175:D175"/>
    <mergeCell ref="C176:D176"/>
    <mergeCell ref="C177:D177"/>
    <mergeCell ref="C178:D178"/>
    <mergeCell ref="C179:D179"/>
    <mergeCell ref="C180:D180"/>
    <mergeCell ref="C181:D181"/>
    <mergeCell ref="Y1:AF1"/>
    <mergeCell ref="A97:B97"/>
    <mergeCell ref="C97:D97"/>
    <mergeCell ref="C206:D206"/>
    <mergeCell ref="C207:D207"/>
    <mergeCell ref="C208:D208"/>
    <mergeCell ref="C209:D209"/>
    <mergeCell ref="C210:D210"/>
    <mergeCell ref="E166:J167"/>
    <mergeCell ref="C191:D191"/>
    <mergeCell ref="C192:D192"/>
    <mergeCell ref="C193:D193"/>
    <mergeCell ref="C194:D194"/>
    <mergeCell ref="C195:D195"/>
    <mergeCell ref="C196:D196"/>
    <mergeCell ref="C197:D197"/>
    <mergeCell ref="C198:D198"/>
    <mergeCell ref="C205:D205"/>
    <mergeCell ref="C182:D182"/>
    <mergeCell ref="C183:D183"/>
    <mergeCell ref="C184:D184"/>
    <mergeCell ref="C185:D185"/>
    <mergeCell ref="C186:D186"/>
    <mergeCell ref="C187:D187"/>
  </mergeCells>
  <phoneticPr fontId="14" type="noConversion"/>
  <conditionalFormatting sqref="E94:G94 I94:J94">
    <cfRule type="expression" dxfId="184" priority="186">
      <formula>(E95-E94)&lt;0</formula>
    </cfRule>
    <cfRule type="expression" dxfId="183" priority="187">
      <formula>(E95-E94)&gt;0</formula>
    </cfRule>
    <cfRule type="expression" dxfId="182" priority="188">
      <formula>(E95-E94)=0</formula>
    </cfRule>
  </conditionalFormatting>
  <conditionalFormatting sqref="H94">
    <cfRule type="expression" dxfId="181" priority="183">
      <formula>(H95-H94)&lt;0</formula>
    </cfRule>
    <cfRule type="expression" dxfId="180" priority="184">
      <formula>(H95-H94)&gt;0</formula>
    </cfRule>
    <cfRule type="expression" dxfId="179" priority="185">
      <formula>(H95-H94)=0</formula>
    </cfRule>
  </conditionalFormatting>
  <conditionalFormatting sqref="C3:D64">
    <cfRule type="expression" dxfId="178" priority="127">
      <formula>AND(MOD(ROW(C3),2)&lt;&gt;0,C3&lt;&gt;"")</formula>
    </cfRule>
    <cfRule type="expression" dxfId="177" priority="128">
      <formula>AND(MOD(ROW(C3),2)=0,C3&lt;&gt;"")</formula>
    </cfRule>
  </conditionalFormatting>
  <conditionalFormatting sqref="AA3:AC4 AE3 AA5:AA64 R3:R64 C3:D64 L3:M64 V3:V64 X3:X64">
    <cfRule type="cellIs" dxfId="176" priority="126" operator="equal">
      <formula>""</formula>
    </cfRule>
  </conditionalFormatting>
  <conditionalFormatting sqref="AA3:AC4 AE3 AA5:AA64 R3:R64 L3:M64 V3:V64 X3:X64">
    <cfRule type="expression" dxfId="175" priority="125">
      <formula>L3&lt;&gt;""</formula>
    </cfRule>
  </conditionalFormatting>
  <conditionalFormatting sqref="AB3:AC64">
    <cfRule type="expression" dxfId="174" priority="123">
      <formula>AB3&lt;&gt;""</formula>
    </cfRule>
    <cfRule type="cellIs" dxfId="173" priority="124" operator="equal">
      <formula>""</formula>
    </cfRule>
  </conditionalFormatting>
  <conditionalFormatting sqref="AE3 AE5 AE7 AE9 AE11 AE13 AE15 AE17 AE19 AE21 AE23 AE25 AE27 AE29 AE31 AE33 AE35 AE37 AE39 AE41 AE43 AE45 AE47 AE49 AE51 AE53 AE55 AE57 AE59 AE61 AE63">
    <cfRule type="expression" dxfId="172" priority="121">
      <formula>AE3&lt;&gt;""</formula>
    </cfRule>
    <cfRule type="cellIs" dxfId="171" priority="122" operator="equal">
      <formula>""</formula>
    </cfRule>
  </conditionalFormatting>
  <conditionalFormatting sqref="AD3:AD64">
    <cfRule type="expression" dxfId="170" priority="113">
      <formula>$AD3&lt;&gt;""</formula>
    </cfRule>
    <cfRule type="cellIs" dxfId="169" priority="114" operator="equal">
      <formula>""</formula>
    </cfRule>
  </conditionalFormatting>
  <conditionalFormatting sqref="AC5:AC6">
    <cfRule type="cellIs" dxfId="168" priority="102" operator="equal">
      <formula>""</formula>
    </cfRule>
  </conditionalFormatting>
  <conditionalFormatting sqref="AC5:AC6">
    <cfRule type="expression" dxfId="167" priority="101">
      <formula>AC5&lt;&gt;""</formula>
    </cfRule>
  </conditionalFormatting>
  <conditionalFormatting sqref="AC45:AC46">
    <cfRule type="cellIs" dxfId="166" priority="100" operator="equal">
      <formula>""</formula>
    </cfRule>
  </conditionalFormatting>
  <conditionalFormatting sqref="AC45:AC46">
    <cfRule type="expression" dxfId="165" priority="99">
      <formula>AC45&lt;&gt;""</formula>
    </cfRule>
  </conditionalFormatting>
  <conditionalFormatting sqref="AC47:AC48">
    <cfRule type="cellIs" dxfId="164" priority="98" operator="equal">
      <formula>""</formula>
    </cfRule>
  </conditionalFormatting>
  <conditionalFormatting sqref="AC47:AC48">
    <cfRule type="expression" dxfId="163" priority="97">
      <formula>AC47&lt;&gt;""</formula>
    </cfRule>
  </conditionalFormatting>
  <conditionalFormatting sqref="AC31:AC32">
    <cfRule type="cellIs" dxfId="162" priority="96" operator="equal">
      <formula>""</formula>
    </cfRule>
  </conditionalFormatting>
  <conditionalFormatting sqref="AC31:AC32">
    <cfRule type="expression" dxfId="161" priority="95">
      <formula>AC31&lt;&gt;""</formula>
    </cfRule>
  </conditionalFormatting>
  <conditionalFormatting sqref="AC33:AC34">
    <cfRule type="cellIs" dxfId="160" priority="94" operator="equal">
      <formula>""</formula>
    </cfRule>
  </conditionalFormatting>
  <conditionalFormatting sqref="AC33:AC34">
    <cfRule type="expression" dxfId="159" priority="93">
      <formula>AC33&lt;&gt;""</formula>
    </cfRule>
  </conditionalFormatting>
  <conditionalFormatting sqref="AC17:AC18">
    <cfRule type="cellIs" dxfId="158" priority="92" operator="equal">
      <formula>""</formula>
    </cfRule>
  </conditionalFormatting>
  <conditionalFormatting sqref="AC17:AC18">
    <cfRule type="expression" dxfId="157" priority="91">
      <formula>AC17&lt;&gt;""</formula>
    </cfRule>
  </conditionalFormatting>
  <conditionalFormatting sqref="AC19:AC20">
    <cfRule type="cellIs" dxfId="156" priority="90" operator="equal">
      <formula>""</formula>
    </cfRule>
  </conditionalFormatting>
  <conditionalFormatting sqref="AC19:AC20">
    <cfRule type="expression" dxfId="155" priority="89">
      <formula>AC19&lt;&gt;""</formula>
    </cfRule>
  </conditionalFormatting>
  <conditionalFormatting sqref="AC59:AC60">
    <cfRule type="cellIs" dxfId="154" priority="88" operator="equal">
      <formula>""</formula>
    </cfRule>
  </conditionalFormatting>
  <conditionalFormatting sqref="AC59:AC60">
    <cfRule type="expression" dxfId="153" priority="87">
      <formula>AC59&lt;&gt;""</formula>
    </cfRule>
  </conditionalFormatting>
  <conditionalFormatting sqref="AC31">
    <cfRule type="cellIs" dxfId="152" priority="86" operator="equal">
      <formula>""</formula>
    </cfRule>
  </conditionalFormatting>
  <conditionalFormatting sqref="AC31">
    <cfRule type="expression" dxfId="151" priority="85">
      <formula>AC31&lt;&gt;""</formula>
    </cfRule>
  </conditionalFormatting>
  <conditionalFormatting sqref="AC45">
    <cfRule type="cellIs" dxfId="150" priority="84" operator="equal">
      <formula>""</formula>
    </cfRule>
  </conditionalFormatting>
  <conditionalFormatting sqref="AC45">
    <cfRule type="expression" dxfId="149" priority="83">
      <formula>AC45&lt;&gt;""</formula>
    </cfRule>
  </conditionalFormatting>
  <conditionalFormatting sqref="AC45">
    <cfRule type="cellIs" dxfId="148" priority="82" operator="equal">
      <formula>""</formula>
    </cfRule>
  </conditionalFormatting>
  <conditionalFormatting sqref="AC45">
    <cfRule type="expression" dxfId="147" priority="81">
      <formula>AC45&lt;&gt;""</formula>
    </cfRule>
  </conditionalFormatting>
  <conditionalFormatting sqref="AC47:AC48">
    <cfRule type="cellIs" dxfId="146" priority="80" operator="equal">
      <formula>""</formula>
    </cfRule>
  </conditionalFormatting>
  <conditionalFormatting sqref="AC47:AC48">
    <cfRule type="expression" dxfId="145" priority="79">
      <formula>AC47&lt;&gt;""</formula>
    </cfRule>
  </conditionalFormatting>
  <conditionalFormatting sqref="AC59">
    <cfRule type="cellIs" dxfId="144" priority="78" operator="equal">
      <formula>""</formula>
    </cfRule>
  </conditionalFormatting>
  <conditionalFormatting sqref="AC59">
    <cfRule type="expression" dxfId="143" priority="77">
      <formula>AC59&lt;&gt;""</formula>
    </cfRule>
  </conditionalFormatting>
  <conditionalFormatting sqref="AC59">
    <cfRule type="cellIs" dxfId="142" priority="76" operator="equal">
      <formula>""</formula>
    </cfRule>
  </conditionalFormatting>
  <conditionalFormatting sqref="AC59">
    <cfRule type="expression" dxfId="141" priority="75">
      <formula>AC59&lt;&gt;""</formula>
    </cfRule>
  </conditionalFormatting>
  <conditionalFormatting sqref="AC59">
    <cfRule type="cellIs" dxfId="140" priority="74" operator="equal">
      <formula>""</formula>
    </cfRule>
  </conditionalFormatting>
  <conditionalFormatting sqref="AC59">
    <cfRule type="expression" dxfId="139" priority="73">
      <formula>AC59&lt;&gt;""</formula>
    </cfRule>
  </conditionalFormatting>
  <conditionalFormatting sqref="N3:O10 O11 Q3:Q64 N12:O64">
    <cfRule type="cellIs" dxfId="138" priority="72" operator="equal">
      <formula>""</formula>
    </cfRule>
  </conditionalFormatting>
  <conditionalFormatting sqref="N3:O10 O11 Q3:Q64 N12:O64">
    <cfRule type="expression" dxfId="137" priority="71">
      <formula>N3&lt;&gt;""</formula>
    </cfRule>
  </conditionalFormatting>
  <conditionalFormatting sqref="P3:P64">
    <cfRule type="cellIs" dxfId="136" priority="70" operator="equal">
      <formula>""</formula>
    </cfRule>
  </conditionalFormatting>
  <conditionalFormatting sqref="P3:P64">
    <cfRule type="expression" dxfId="135" priority="69">
      <formula>P3&lt;&gt;""</formula>
    </cfRule>
  </conditionalFormatting>
  <conditionalFormatting sqref="N11">
    <cfRule type="expression" dxfId="134" priority="59">
      <formula>N11&lt;&gt;""</formula>
    </cfRule>
  </conditionalFormatting>
  <conditionalFormatting sqref="N11">
    <cfRule type="cellIs" dxfId="133" priority="60" operator="equal">
      <formula>""</formula>
    </cfRule>
  </conditionalFormatting>
  <conditionalFormatting sqref="E79:J79">
    <cfRule type="expression" dxfId="132" priority="54">
      <formula>(E80-E79)&lt;0</formula>
    </cfRule>
    <cfRule type="expression" dxfId="131" priority="55">
      <formula>(E80-E79)&gt;0</formula>
    </cfRule>
    <cfRule type="expression" dxfId="130" priority="56">
      <formula>(E80-E79)=0</formula>
    </cfRule>
  </conditionalFormatting>
  <conditionalFormatting sqref="AC19:AC20">
    <cfRule type="cellIs" dxfId="129" priority="42" operator="equal">
      <formula>""</formula>
    </cfRule>
  </conditionalFormatting>
  <conditionalFormatting sqref="AC19:AC20">
    <cfRule type="expression" dxfId="128" priority="41">
      <formula>AC19&lt;&gt;""</formula>
    </cfRule>
  </conditionalFormatting>
  <conditionalFormatting sqref="AC47:AC48">
    <cfRule type="cellIs" dxfId="127" priority="40" operator="equal">
      <formula>""</formula>
    </cfRule>
  </conditionalFormatting>
  <conditionalFormatting sqref="AC47:AC48">
    <cfRule type="expression" dxfId="126" priority="39">
      <formula>AC47&lt;&gt;""</formula>
    </cfRule>
  </conditionalFormatting>
  <conditionalFormatting sqref="AC47:AC48">
    <cfRule type="cellIs" dxfId="125" priority="38" operator="equal">
      <formula>""</formula>
    </cfRule>
  </conditionalFormatting>
  <conditionalFormatting sqref="AC47:AC48">
    <cfRule type="expression" dxfId="124" priority="37">
      <formula>AC47&lt;&gt;""</formula>
    </cfRule>
  </conditionalFormatting>
  <conditionalFormatting sqref="E3:I64">
    <cfRule type="expression" dxfId="123" priority="21">
      <formula>E3&lt;&gt;""</formula>
    </cfRule>
    <cfRule type="expression" dxfId="122" priority="22">
      <formula>E$2=$P3</formula>
    </cfRule>
    <cfRule type="expression" dxfId="121" priority="23">
      <formula>E$2=$M3</formula>
    </cfRule>
  </conditionalFormatting>
  <conditionalFormatting sqref="H63:H64 H5:H14">
    <cfRule type="expression" dxfId="120" priority="24">
      <formula>H5&lt;&gt;""</formula>
    </cfRule>
    <cfRule type="expression" dxfId="119" priority="25">
      <formula>E$2=$P5</formula>
    </cfRule>
    <cfRule type="expression" dxfId="118" priority="26">
      <formula>E$2=$M5</formula>
    </cfRule>
  </conditionalFormatting>
  <conditionalFormatting sqref="I33:I34 E21:H64">
    <cfRule type="expression" dxfId="117" priority="27">
      <formula>E21&lt;&gt;""</formula>
    </cfRule>
    <cfRule type="expression" dxfId="116" priority="28">
      <formula>H$2=$P20</formula>
    </cfRule>
    <cfRule type="expression" dxfId="115" priority="29">
      <formula>H$2=$M20</formula>
    </cfRule>
  </conditionalFormatting>
  <conditionalFormatting sqref="E5:E14">
    <cfRule type="expression" dxfId="114" priority="16">
      <formula>E5&lt;&gt;""</formula>
    </cfRule>
    <cfRule type="expression" dxfId="113" priority="17">
      <formula>E$2=$P5</formula>
    </cfRule>
    <cfRule type="expression" dxfId="112" priority="18">
      <formula>E$2=$M5</formula>
    </cfRule>
  </conditionalFormatting>
  <conditionalFormatting sqref="E3:I64">
    <cfRule type="cellIs" dxfId="111" priority="13" stopIfTrue="1" operator="equal">
      <formula>"Congé"</formula>
    </cfRule>
  </conditionalFormatting>
  <conditionalFormatting sqref="E3:J64">
    <cfRule type="expression" dxfId="110" priority="10">
      <formula>E3&lt;&gt;""</formula>
    </cfRule>
    <cfRule type="expression" dxfId="109" priority="11">
      <formula>E$2=$P3</formula>
    </cfRule>
    <cfRule type="expression" dxfId="108" priority="12">
      <formula>E$2=$M3</formula>
    </cfRule>
  </conditionalFormatting>
  <conditionalFormatting sqref="E3:J64">
    <cfRule type="cellIs" dxfId="107" priority="8" stopIfTrue="1" operator="equal">
      <formula>"Congé"</formula>
    </cfRule>
  </conditionalFormatting>
  <conditionalFormatting sqref="F56 F58 E3:J3 E5:J5 E7:J7 E9:J9 E11:J11 E13:J13 E15:J15 E17:J17 E19:J19 E21:J21 E23:J23 E25:J25 E27:J27 E29:J29 E31:J31 E33:J33 E35:J35 E37:J37 E39:J39 E41:J41 E43:J43 E45:J45 E47:J47 E49:J49 E51:J51 E53:J53 E55:J55 E57:J57 E59:J59 E61:J61 E63:J63">
    <cfRule type="expression" dxfId="106" priority="31">
      <formula>$A3="D"</formula>
    </cfRule>
  </conditionalFormatting>
  <conditionalFormatting sqref="F56:F57 E4:J4 E6:J6 E8:J8 E10:J10 E12:J12 E14:J14 E16:J16 E18:J18 E20:J20 E22:J22 E24:J24 E26:J26 E28:J28 E30:J30 E32:J32 E34:J34 E36:J36 E38:J38 E40:J40 E42:J42 E44:J44 E46:J46 E48:J48 E50:J50 E52:J52 E54:J54 E56 G56:J56 E58:J58 E60:J60 E62:J62 E64:J64">
    <cfRule type="expression" dxfId="105" priority="30">
      <formula>$A3="D"</formula>
    </cfRule>
  </conditionalFormatting>
  <conditionalFormatting sqref="I57:I58">
    <cfRule type="expression" dxfId="104" priority="5">
      <formula>I57&lt;&gt;""</formula>
    </cfRule>
    <cfRule type="expression" dxfId="103" priority="6">
      <formula>L$2=$P56</formula>
    </cfRule>
    <cfRule type="expression" dxfId="102" priority="7">
      <formula>L$2=$M56</formula>
    </cfRule>
  </conditionalFormatting>
  <conditionalFormatting sqref="U3:U64">
    <cfRule type="cellIs" dxfId="101" priority="4" operator="equal">
      <formula>""</formula>
    </cfRule>
  </conditionalFormatting>
  <conditionalFormatting sqref="U3:U64">
    <cfRule type="expression" dxfId="100" priority="3">
      <formula>U3&lt;&gt;""</formula>
    </cfRule>
  </conditionalFormatting>
  <conditionalFormatting sqref="W3:W64">
    <cfRule type="cellIs" dxfId="99" priority="2" operator="equal">
      <formula>""</formula>
    </cfRule>
  </conditionalFormatting>
  <conditionalFormatting sqref="W3:W64">
    <cfRule type="expression" dxfId="98" priority="1">
      <formula>W3&lt;&gt;""</formula>
    </cfRule>
  </conditionalFormatting>
  <dataValidations count="10">
    <dataValidation type="list" errorStyle="warning" allowBlank="1" showErrorMessage="1" prompt="Cliquez ici et saisissez une des valeurs de la liste. la liste d'éléments" sqref="R3:R64 AB3:AB64">
      <formula1>vacataires</formula1>
    </dataValidation>
    <dataValidation type="list" allowBlank="1" showInputMessage="1" showErrorMessage="1" sqref="K3:K64 AF3:AF64">
      <formula1>"X,XX,XXX,XXXX"</formula1>
    </dataValidation>
    <dataValidation errorStyle="warning" allowBlank="1" showErrorMessage="1" prompt="Cliquez ici et saisissez une des valeurs de la liste. la liste d'éléments" sqref="Q3:Q64 N3:N64"/>
    <dataValidation type="list" allowBlank="1" showInputMessage="1" showErrorMessage="1" sqref="C103:D113 O3:O64 L3:L64">
      <formula1>vacataires</formula1>
    </dataValidation>
    <dataValidation type="list" errorStyle="warning" allowBlank="1" showErrorMessage="1" prompt="Cliquez ici et saisissez une des valeurs de la liste. la liste d'éléments" sqref="X3:X64 V3:V64">
      <formula1>CONSULTATIONS</formula1>
    </dataValidation>
    <dataValidation type="list" allowBlank="1" showInputMessage="1" showErrorMessage="1" sqref="P3:P64 M3:M64">
      <formula1>"HM,PH,RL,RO,TK,AS"</formula1>
    </dataValidation>
    <dataValidation type="list" errorStyle="warning" allowBlank="1" showErrorMessage="1" prompt="Cliquez ici et saisissez une des valeurs de la liste. la liste d'éléments" sqref="AA3:AA64 D3:D64">
      <formula1>NEWAREA</formula1>
    </dataValidation>
    <dataValidation type="list" allowBlank="1" sqref="E3:J64">
      <formula1>"OFF,Vac Libre,Astreinte CCB,CONGE"</formula1>
    </dataValidation>
    <dataValidation type="list" allowBlank="1" showInputMessage="1" sqref="AC3:AC64">
      <formula1>CHIRCCB</formula1>
    </dataValidation>
    <dataValidation type="list" errorStyle="warning" allowBlank="1" showErrorMessage="1" sqref="U3:U64 W3:W64">
      <formula1>"HM,PH,RL,RO,TK,JCB,VAC1,VAC2"</formula1>
    </dataValidation>
  </dataValidations>
  <hyperlinks>
    <hyperlink ref="B3:B4" r:id="rId1" location="'1'!Zone_d_impression" tooltip="Cliquez pour afficher la répartition journalière." display="2014_02_repart.xlsx - '1'!Zone_d_impression"/>
    <hyperlink ref="B5:B6" r:id="rId2" location="'2'!Zone_d_impression" tooltip="Cliquez pour afficher la répartition journalière." display="2014_02_repart.xlsx - '2'!Zone_d_impression"/>
    <hyperlink ref="B7:B8" r:id="rId3" location="'3'!Zone_d_impression" tooltip="Cliquez pour afficher la répartition journalière." display="2014_02_repart.xlsx - '3'!Zone_d_impression"/>
    <hyperlink ref="B9:B10" r:id="rId4" location="'4'!Zone_d_impression" tooltip="Cliquez pour afficher la répartition journalière." display="2014_02_repart.xlsx - '4'!Zone_d_impression"/>
    <hyperlink ref="B11:B12" r:id="rId5" location="'5'!Zone_d_impression" tooltip="Cliquez pour afficher la répartition journalière." display="2014_02_repart.xlsx - '5'!Zone_d_impression"/>
    <hyperlink ref="B13:B14" r:id="rId6" location="'6'!Zone_d_impression" tooltip="Cliquez pour afficher la répartition journalière." display="2014_02_repart.xlsx - '6'!Zone_d_impression"/>
    <hyperlink ref="B15:B16" r:id="rId7" location="'7'!Zone_d_impression" tooltip="Cliquez pour afficher la répartition journalière." display="2014_02_repart.xlsx - '7'!Zone_d_impression"/>
    <hyperlink ref="B17:B18" r:id="rId8" location="'8'!Zone_d_impression" tooltip="Cliquez pour afficher la répartition journalière." display="2014_02_repart.xlsx - '8'!Zone_d_impression"/>
    <hyperlink ref="B19:B20" r:id="rId9" location="'9'!Zone_d_impression" tooltip="Cliquez pour afficher la répartition journalière." display="2014_02_repart.xlsx - '9'!Zone_d_impression"/>
    <hyperlink ref="B21:B22" r:id="rId10" location="'10'!Zone_d_impression" tooltip="Cliquez pour afficher la répartition journalière." display="2014_02_repart.xlsx - '10'!Zone_d_impression"/>
    <hyperlink ref="B23:B24" r:id="rId11" location="'11'!Zone_d_impression" tooltip="Cliquez pour afficher la répartition journalière." display="2014_02_repart.xlsx - '11'!Zone_d_impression"/>
    <hyperlink ref="B25:B26" r:id="rId12" location="'12'!Zone_d_impression" tooltip="Cliquez pour afficher la répartition journalière." display="2014_02_repart.xlsx - '12'!Zone_d_impression"/>
    <hyperlink ref="B27:B28" r:id="rId13" location="'13'!Zone_d_impression" tooltip="Cliquez pour afficher la répartition journalière." display="2014_02_repart.xlsx - '13'!Zone_d_impression"/>
    <hyperlink ref="B29:B30" r:id="rId14" location="'14'!Zone_d_impression" tooltip="Cliquez pour afficher la répartition journalière." display="2014_02_repart.xlsx - '14'!Zone_d_impression"/>
    <hyperlink ref="B31:B32" r:id="rId15" location="'15'!Zone_d_impression" tooltip="Cliquez pour afficher la répartition journalière." display="2014_02_repart.xlsx - '15'!Zone_d_impression"/>
    <hyperlink ref="B33:B34" r:id="rId16" location="'16'!Zone_d_impression" tooltip="Cliquez pour afficher la répartition journalière." display="2014_02_repart.xlsx - '16'!Zone_d_impression"/>
    <hyperlink ref="B35:B36" r:id="rId17" location="'17'!Zone_d_impression" tooltip="Cliquez pour afficher la répartition journalière." display="2014_02_repart.xlsx - '17'!Zone_d_impression"/>
    <hyperlink ref="B37:B38" r:id="rId18" location="'18'!Zone_d_impression" tooltip="Cliquez pour afficher la répartition journalière." display="2014_02_repart.xlsx - '18'!Zone_d_impression"/>
    <hyperlink ref="B39:B40" r:id="rId19" location="'19'!Zone_d_impression" tooltip="Cliquez pour afficher la répartition journalière." display="2014_02_repart.xlsx - '19'!Zone_d_impression"/>
    <hyperlink ref="B41:B42" r:id="rId20" location="'20'!Zone_d_impression" tooltip="Cliquez pour afficher la répartition journalière." display="2014_02_repart.xlsx - '20'!Zone_d_impression"/>
    <hyperlink ref="B43:B44" r:id="rId21" location="'21'!Zone_d_impression" tooltip="Cliquez pour afficher la répartition journalière." display="2014_02_repart.xlsx - '21'!Zone_d_impression"/>
    <hyperlink ref="B45:B46" r:id="rId22" location="'22'!Zone_d_impression" tooltip="Cliquez pour afficher la répartition journalière." display="2014_02_repart.xlsx - '22'!Zone_d_impression"/>
    <hyperlink ref="B47:B48" r:id="rId23" location="'23'!Zone_d_impression" tooltip="Cliquez pour afficher la répartition journalière." display="2014_02_repart.xlsx - '23'!Zone_d_impression"/>
    <hyperlink ref="B49:B50" r:id="rId24" location="'24'!Zone_d_impression" tooltip="Cliquez pour afficher la répartition journalière." display="2014_02_repart.xlsx - '24'!Zone_d_impression"/>
    <hyperlink ref="B51:B52" r:id="rId25" location="'25'!Zone_d_impression" tooltip="Cliquez pour afficher la répartition journalière." display="2014_02_repart.xlsx - '25'!Zone_d_impression"/>
    <hyperlink ref="B53:B54" r:id="rId26" location="'26'!Zone_d_impression" tooltip="Cliquez pour afficher la répartition journalière." display="2014_02_repart.xlsx - '26'!Zone_d_impression"/>
    <hyperlink ref="B55:B56" r:id="rId27" location="'27'!Zone_d_impression" tooltip="Cliquez pour afficher la répartition journalière." display="2014_02_repart.xlsx - '27'!Zone_d_impression"/>
    <hyperlink ref="B57:B58" r:id="rId28" location="'28'!Zone_d_impression" tooltip="Cliquez pour afficher la répartition journalière." display="2014_02_repart.xlsx - '28'!Zone_d_impression"/>
    <hyperlink ref="B59:B60" r:id="rId29" location="'29'!Zone_d_impression" tooltip="Cliquez pour afficher la répartition journalière." display="2014_02_repart.xlsx - '29'!Zone_d_impression"/>
    <hyperlink ref="B61:B62" r:id="rId30" location="'30'!Zone_d_impression" display="2014_02_repart.xlsx - '30'!Zone_d_impression"/>
    <hyperlink ref="B63:B64" r:id="rId31" location="'31'!Zone_d_impression" display="2014_02_repart.xlsx - '31'!Zone_d_impression"/>
    <hyperlink ref="K2" r:id="rId32" location="'IADE Févr 17'!A1" tooltip="Vers planning des IADE du mois courant" display="Planning_AREA_2017.xlsm - 'IADE Févr 17'!A1"/>
    <hyperlink ref="B3" r:id="rId33" location="'1'!A1" tooltip="Cliquez pour acceder a la repartition journaliere" display="2017_2_repart.xlsm - '1'!A1"/>
    <hyperlink ref="B5" r:id="rId34" location="'2'!A1" tooltip="Cliquez pour acceder a la repartition journaliere" display="2017_2_repart.xlsm - '2'!A1"/>
    <hyperlink ref="B7" r:id="rId35" location="'3'!A1" tooltip="Cliquez pour acceder a la repartition journaliere" display="2017_2_repart.xlsm - '3'!A1"/>
    <hyperlink ref="B9" r:id="rId36" location="'4'!A1" tooltip="Cliquez pour acceder a la repartition journaliere" display="2017_2_repart.xlsm - '4'!A1"/>
    <hyperlink ref="B11" r:id="rId37" location="'5'!A1" tooltip="Cliquez pour acceder a la repartition journaliere" display="2017_2_repart.xlsm - '5'!A1"/>
    <hyperlink ref="B13" r:id="rId38" location="'6'!A1" tooltip="Cliquez pour acceder a la repartition journaliere" display="2017_2_repart.xlsm - '6'!A1"/>
    <hyperlink ref="B15" r:id="rId39" location="'7'!A1" tooltip="Cliquez pour acceder a la repartition journaliere" display="2017_2_repart.xlsm - '7'!A1"/>
    <hyperlink ref="B17" r:id="rId40" location="'8'!A1" tooltip="Cliquez pour acceder a la repartition journaliere" display="2017_2_repart.xlsm - '8'!A1"/>
    <hyperlink ref="B19" r:id="rId41" location="'9'!A1" tooltip="Cliquez pour acceder a la repartition journaliere" display="2017_2_repart.xlsm - '9'!A1"/>
    <hyperlink ref="B21" r:id="rId42" location="'10'!A1" tooltip="Cliquez pour acceder a la repartition journaliere" display="2017_2_repart.xlsm - '10'!A1"/>
    <hyperlink ref="B23" r:id="rId43" location="'11'!A1" tooltip="Cliquez pour acceder a la repartition journaliere" display="2017_2_repart.xlsm - '11'!A1"/>
    <hyperlink ref="B25" r:id="rId44" location="'12'!A1" tooltip="Cliquez pour acceder a la repartition journaliere" display="2017_2_repart.xlsm - '12'!A1"/>
    <hyperlink ref="B27" r:id="rId45" location="'13'!A1" tooltip="Cliquez pour acceder a la repartition journaliere" display="2017_2_repart.xlsm - '13'!A1"/>
    <hyperlink ref="B29" r:id="rId46" location="'14'!A1" tooltip="Cliquez pour acceder a la repartition journaliere" display="2017_2_repart.xlsm - '14'!A1"/>
    <hyperlink ref="B31" r:id="rId47" location="'15'!A1" tooltip="Cliquez pour acceder a la repartition journaliere" display="2017_2_repart.xlsm - '15'!A1"/>
    <hyperlink ref="B33" r:id="rId48" location="'16'!A1" tooltip="Cliquez pour acceder a la repartition journaliere" display="2017_2_repart.xlsm - '16'!A1"/>
    <hyperlink ref="B35" r:id="rId49" location="'17'!A1" tooltip="Cliquez pour acceder a la repartition journaliere" display="2017_2_repart.xlsm - '17'!A1"/>
    <hyperlink ref="B37" r:id="rId50" location="'18'!A1" tooltip="Cliquez pour acceder a la repartition journaliere" display="2017_2_repart.xlsm - '18'!A1"/>
    <hyperlink ref="B39" r:id="rId51" location="'19'!A1" tooltip="Cliquez pour acceder a la repartition journaliere" display="2017_2_repart.xlsm - '19'!A1"/>
    <hyperlink ref="B41" r:id="rId52" location="'20'!A1" tooltip="Cliquez pour acceder a la repartition journaliere" display="2017_2_repart.xlsm - '20'!A1"/>
    <hyperlink ref="B43" r:id="rId53" location="'21'!A1" tooltip="Cliquez pour acceder a la repartition journaliere" display="2017_2_repart.xlsm - '21'!A1"/>
    <hyperlink ref="B45" r:id="rId54" location="'22'!A1" tooltip="Cliquez pour acceder a la repartition journaliere" display="2017_2_repart.xlsm - '22'!A1"/>
    <hyperlink ref="B47" r:id="rId55" location="'23'!A1" tooltip="Cliquez pour acceder a la repartition journaliere" display="2017_2_repart.xlsm - '23'!A1"/>
    <hyperlink ref="B49" r:id="rId56" location="'24'!A1" tooltip="Cliquez pour acceder a la repartition journaliere" display="2017_2_repart.xlsm - '24'!A1"/>
    <hyperlink ref="B51" r:id="rId57" location="'25'!A1" tooltip="Cliquez pour acceder a la repartition journaliere" display="2017_2_repart.xlsm - '25'!A1"/>
    <hyperlink ref="B53" r:id="rId58" location="'26'!A1" tooltip="Cliquez pour acceder a la repartition journaliere" display="2017_2_repart.xlsm - '26'!A1"/>
    <hyperlink ref="B55" r:id="rId59" location="'27'!A1" tooltip="Cliquez pour acceder a la repartition journaliere" display="2017_2_repart.xlsm - '27'!A1"/>
    <hyperlink ref="B57" r:id="rId60" location="'28'!A1" tooltip="Cliquez pour acceder a la repartition journaliere" display="2017_2_repart.xlsm - '28'!A1"/>
    <hyperlink ref="B59" r:id="rId61" location="'28'!A1" tooltip="Cliquez pour acceder a la repartition journaliere" display="2017_2_repart.xlsm - '28'!A1"/>
    <hyperlink ref="B61" r:id="rId62" location="'28'!A1" tooltip="Cliquez pour acceder a la repartition journaliere" display="2017_2_repart.xlsm - '28'!A1"/>
    <hyperlink ref="B63" r:id="rId63" location="'28'!A1" tooltip="Cliquez pour acceder a la repartition journaliere" display="2017_2_repart.xlsm - '28'!A1"/>
  </hyperlinks>
  <printOptions horizontalCentered="1" verticalCentered="1"/>
  <pageMargins left="0.23622047244094502" right="0.15748031496063" top="0.23622047244094502" bottom="0.27559055118110198" header="0.15748031496063" footer="0.196850393700787"/>
  <pageSetup paperSize="9" scale="54" orientation="landscape" horizontalDpi="4294967293" verticalDpi="4294967293"/>
  <extLst>
    <ext xmlns:x14="http://schemas.microsoft.com/office/spreadsheetml/2009/9/main" uri="{78C0D931-6437-407d-A8EE-F0AAD7539E65}">
      <x14:conditionalFormattings>
        <x14:conditionalFormatting xmlns:xm="http://schemas.microsoft.com/office/excel/2006/main">
          <x14:cfRule type="expression" priority="103" id="{B8A312A2-1820-42EF-8BB9-3A3758971A95}">
            <xm:f>AND($K3="",'IADE Févr 17'!$G3="")</xm:f>
            <x14:dxf/>
          </x14:cfRule>
          <x14:cfRule type="expression" priority="104" id="{8BFF7B1B-6995-450E-BF69-CAD44B1DE558}">
            <xm:f>AND('IADE Févr 17'!$G3=0,$K3&lt;&gt;"")</xm:f>
            <x14:dxf>
              <fill>
                <patternFill>
                  <bgColor rgb="FF66FF33"/>
                </patternFill>
              </fill>
            </x14:dxf>
          </x14:cfRule>
          <x14:cfRule type="expression" priority="105" id="{1F5F93A9-81CF-47CC-8E02-255320BC1798}">
            <xm:f>AND('IADE Févr 17'!$G3&gt;0,'IADE Févr 17'!$G3&lt;&gt;"")</xm:f>
            <x14:dxf>
              <fill>
                <patternFill>
                  <bgColor rgb="FF00B0F0"/>
                </patternFill>
              </fill>
            </x14:dxf>
          </x14:cfRule>
          <x14:cfRule type="expression" priority="106" id="{269CEA1A-070D-41D8-8AA7-19E4E3CA58CF}">
            <xm:f>AND('IADE Févr 17'!$G3&lt;0,$K3&lt;&gt;"")</xm:f>
            <x14:dxf>
              <fill>
                <patternFill>
                  <bgColor rgb="FFFF0000"/>
                </patternFill>
              </fill>
            </x14:dxf>
          </x14:cfRule>
          <xm:sqref>K3:K64</xm:sqref>
        </x14:conditionalFormatting>
        <x14:conditionalFormatting xmlns:xm="http://schemas.microsoft.com/office/excel/2006/main">
          <x14:cfRule type="containsText" priority="20" operator="containsText" id="{00E9F1DA-E7DA-4069-86E3-69C648A662BE}">
            <xm:f>NOT(ISERROR(SEARCH("CCB",E3)))</xm:f>
            <xm:f>"CCB"</xm:f>
            <x14:dxf>
              <fill>
                <patternFill>
                  <bgColor rgb="FFFF66FF"/>
                </patternFill>
              </fill>
            </x14:dxf>
          </x14:cfRule>
          <xm:sqref>E3:I4 I5:I50 H15:H50 E15:G40 F41:G50 E5:H14 E41:E64 F51:I64</xm:sqref>
        </x14:conditionalFormatting>
        <x14:conditionalFormatting xmlns:xm="http://schemas.microsoft.com/office/excel/2006/main">
          <x14:cfRule type="containsText" priority="19" operator="containsText" id="{1FD3536A-9820-4933-BF8D-B7E61F8790BB}">
            <xm:f>NOT(ISERROR(SEARCH("CCB",H33)))</xm:f>
            <xm:f>"CCB"</xm:f>
            <x14:dxf>
              <fill>
                <patternFill>
                  <bgColor rgb="FFFF66FF"/>
                </patternFill>
              </fill>
            </x14:dxf>
          </x14:cfRule>
          <xm:sqref>H33:H35 H37:H44 I33:I34</xm:sqref>
        </x14:conditionalFormatting>
        <x14:conditionalFormatting xmlns:xm="http://schemas.microsoft.com/office/excel/2006/main">
          <x14:cfRule type="containsText" priority="15" operator="containsText" id="{EF370985-72DD-44D0-92F8-8DE87748A2D4}">
            <xm:f>NOT(ISERROR(SEARCH("CCB",E5)))</xm:f>
            <xm:f>"CCB"</xm:f>
            <x14:dxf>
              <fill>
                <patternFill>
                  <bgColor rgb="FFFF66FF"/>
                </patternFill>
              </fill>
            </x14:dxf>
          </x14:cfRule>
          <xm:sqref>E63:E64 E5:E14</xm:sqref>
        </x14:conditionalFormatting>
        <x14:conditionalFormatting xmlns:xm="http://schemas.microsoft.com/office/excel/2006/main">
          <x14:cfRule type="containsText" priority="14" operator="containsText" id="{6524FC75-188F-40D5-9554-88CECD72D6A0}">
            <xm:f>NOT(ISERROR(SEARCH("CCB",H36)))</xm:f>
            <xm:f>"CCB"</xm:f>
            <x14:dxf>
              <fill>
                <patternFill>
                  <bgColor rgb="FFFF66FF"/>
                </patternFill>
              </fill>
            </x14:dxf>
          </x14:cfRule>
          <xm:sqref>H36</xm:sqref>
        </x14:conditionalFormatting>
        <x14:conditionalFormatting xmlns:xm="http://schemas.microsoft.com/office/excel/2006/main">
          <x14:cfRule type="containsText" priority="9" operator="containsText" id="{2F397566-11BC-41A2-B7D9-66743CF66AAF}">
            <xm:f>NOT(ISERROR(SEARCH("CCB",E3)))</xm:f>
            <xm:f>"CCB"</xm:f>
            <x14:dxf>
              <fill>
                <patternFill>
                  <bgColor rgb="FFFF66FF"/>
                </patternFill>
              </fill>
            </x14:dxf>
          </x14:cfRule>
          <xm:sqref>E3:J64</xm:sqref>
        </x14:conditionalFormatting>
      </x14:conditionalFormatting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FF0000"/>
    <pageSetUpPr fitToPage="1"/>
  </sheetPr>
  <dimension ref="A1:AQ210"/>
  <sheetViews>
    <sheetView showGridLines="0" showZeros="0" zoomScale="70" zoomScaleNormal="70" zoomScalePageLayoutView="70" workbookViewId="0">
      <pane xSplit="2" ySplit="2" topLeftCell="C3" activePane="bottomRight" state="frozen"/>
      <selection activeCell="N33" sqref="N33"/>
      <selection pane="topRight" activeCell="N33" sqref="N33"/>
      <selection pane="bottomLeft" activeCell="N33" sqref="N33"/>
      <selection pane="bottomRight" activeCell="N33" sqref="N33"/>
    </sheetView>
  </sheetViews>
  <sheetFormatPr baseColWidth="10" defaultColWidth="17.140625" defaultRowHeight="12.75" customHeight="1" x14ac:dyDescent="0.2"/>
  <cols>
    <col min="1" max="1" width="5.42578125" style="2" customWidth="1"/>
    <col min="2" max="2" width="5.85546875" style="2" bestFit="1" customWidth="1"/>
    <col min="3" max="3" width="5" style="2" customWidth="1"/>
    <col min="4" max="4" width="9.140625" style="2" customWidth="1"/>
    <col min="5" max="5" width="25.85546875" style="2" bestFit="1" customWidth="1"/>
    <col min="6" max="6" width="22.42578125" style="2" bestFit="1" customWidth="1"/>
    <col min="7" max="7" width="33.140625" style="2" customWidth="1"/>
    <col min="8" max="8" width="21.140625" style="2" bestFit="1" customWidth="1"/>
    <col min="9" max="9" width="22.85546875" style="2" bestFit="1" customWidth="1"/>
    <col min="10" max="10" width="17.42578125" style="2" bestFit="1" customWidth="1"/>
    <col min="11" max="11" width="5.28515625" style="2" customWidth="1"/>
    <col min="12" max="12" width="10.42578125" style="2" bestFit="1" customWidth="1"/>
    <col min="13" max="13" width="4.42578125" style="2" bestFit="1" customWidth="1"/>
    <col min="14" max="14" width="25.42578125" style="2" bestFit="1" customWidth="1"/>
    <col min="15" max="15" width="11.7109375" style="2" bestFit="1" customWidth="1"/>
    <col min="16" max="16" width="4.42578125" style="2" bestFit="1" customWidth="1"/>
    <col min="17" max="17" width="20.140625" style="2" bestFit="1" customWidth="1"/>
    <col min="18" max="18" width="15" style="2" customWidth="1"/>
    <col min="19" max="20" width="5.85546875" style="2" bestFit="1" customWidth="1"/>
    <col min="21" max="21" width="5.7109375" style="2" customWidth="1"/>
    <col min="22" max="22" width="12.28515625" style="2" customWidth="1"/>
    <col min="23" max="23" width="5.7109375" style="2" customWidth="1"/>
    <col min="24" max="24" width="11.85546875" style="2" customWidth="1"/>
    <col min="25" max="26" width="5.85546875" style="2" bestFit="1" customWidth="1"/>
    <col min="27" max="27" width="11.28515625" style="2" bestFit="1" customWidth="1"/>
    <col min="28" max="28" width="14.28515625" style="2" customWidth="1"/>
    <col min="29" max="30" width="17" style="2" customWidth="1"/>
    <col min="31" max="31" width="10" style="2" customWidth="1"/>
    <col min="32" max="32" width="8.7109375" style="2" customWidth="1"/>
    <col min="33" max="38" width="7.42578125" style="2" hidden="1" customWidth="1"/>
    <col min="39" max="16384" width="17.140625" style="2"/>
  </cols>
  <sheetData>
    <row r="1" spans="1:38" ht="25.5" customHeight="1" thickTop="1" thickBot="1" x14ac:dyDescent="0.4">
      <c r="A1" s="113" t="str">
        <f>"Mois de "&amp;CHOOSE(MONTH($B$3),"janvier","février","mars","avril","mai","juin","juillet","aout","septembre","octobre","novembre","décembre")&amp;" "&amp;YEAR($B$3)</f>
        <v>Mois de mars 2017</v>
      </c>
      <c r="B1" s="114"/>
      <c r="C1" s="114"/>
      <c r="D1" s="113"/>
      <c r="E1" s="113"/>
      <c r="F1" s="113"/>
      <c r="G1" s="113"/>
      <c r="H1" s="113"/>
      <c r="I1" s="113"/>
      <c r="J1" s="113"/>
      <c r="K1" s="114"/>
      <c r="L1" s="114"/>
      <c r="M1" s="114"/>
      <c r="N1" s="114"/>
      <c r="O1" s="114"/>
      <c r="P1" s="114"/>
      <c r="Q1" s="114"/>
      <c r="R1" s="115"/>
      <c r="S1" s="252" t="str">
        <f>"Consultations "&amp;CHOOSE(MONTH($B$3),"janvier","février","mars","avril","mai","juin","juillet","aout","septembre","octobre","novembre","décembre")&amp;" "&amp;YEAR($B$3)</f>
        <v>Consultations mars 2017</v>
      </c>
      <c r="T1" s="253"/>
      <c r="U1" s="253"/>
      <c r="V1" s="253"/>
      <c r="W1" s="253"/>
      <c r="X1" s="254"/>
      <c r="Y1" s="252" t="str">
        <f>"CCB "&amp;CHOOSE(MONTH($B$3),"janvier","février","mars","avril","mai","juin","juillet","aout","septembre","octobre","novembre","décembre")&amp;" "&amp;YEAR($B$3)</f>
        <v>CCB mars 2017</v>
      </c>
      <c r="Z1" s="253"/>
      <c r="AA1" s="253"/>
      <c r="AB1" s="253"/>
      <c r="AC1" s="253"/>
      <c r="AD1" s="253"/>
      <c r="AE1" s="253"/>
      <c r="AF1" s="254"/>
      <c r="AG1" s="184"/>
      <c r="AH1" s="183"/>
      <c r="AI1" s="183"/>
      <c r="AJ1" s="183"/>
      <c r="AK1" s="183"/>
      <c r="AL1" s="183"/>
    </row>
    <row r="2" spans="1:38" ht="15" customHeight="1" thickBot="1" x14ac:dyDescent="0.25">
      <c r="A2" s="141" t="s">
        <v>0</v>
      </c>
      <c r="B2" s="142" t="s">
        <v>1</v>
      </c>
      <c r="C2" s="260" t="s">
        <v>2</v>
      </c>
      <c r="D2" s="261"/>
      <c r="E2" s="143" t="s">
        <v>3</v>
      </c>
      <c r="F2" s="144" t="s">
        <v>4</v>
      </c>
      <c r="G2" s="144" t="s">
        <v>5</v>
      </c>
      <c r="H2" s="144" t="s">
        <v>112</v>
      </c>
      <c r="I2" s="144" t="s">
        <v>116</v>
      </c>
      <c r="J2" s="144" t="s">
        <v>136</v>
      </c>
      <c r="K2" s="177" t="s">
        <v>6</v>
      </c>
      <c r="L2" s="257" t="s">
        <v>7</v>
      </c>
      <c r="M2" s="258"/>
      <c r="N2" s="259"/>
      <c r="O2" s="257" t="s">
        <v>8</v>
      </c>
      <c r="P2" s="258"/>
      <c r="Q2" s="259"/>
      <c r="R2" s="145" t="s">
        <v>9</v>
      </c>
      <c r="S2" s="146" t="s">
        <v>0</v>
      </c>
      <c r="T2" s="144" t="s">
        <v>1</v>
      </c>
      <c r="U2" s="147" t="s">
        <v>10</v>
      </c>
      <c r="V2" s="147" t="s">
        <v>11</v>
      </c>
      <c r="W2" s="147" t="s">
        <v>12</v>
      </c>
      <c r="X2" s="148" t="s">
        <v>11</v>
      </c>
      <c r="Y2" s="149" t="s">
        <v>0</v>
      </c>
      <c r="Z2" s="150" t="s">
        <v>1</v>
      </c>
      <c r="AA2" s="151" t="s">
        <v>34</v>
      </c>
      <c r="AB2" s="151" t="s">
        <v>35</v>
      </c>
      <c r="AC2" s="151" t="s">
        <v>36</v>
      </c>
      <c r="AD2" s="151" t="s">
        <v>117</v>
      </c>
      <c r="AE2" s="151" t="s">
        <v>101</v>
      </c>
      <c r="AF2" s="152" t="s">
        <v>37</v>
      </c>
      <c r="AG2" s="110" t="s">
        <v>3</v>
      </c>
      <c r="AH2" s="105" t="s">
        <v>4</v>
      </c>
      <c r="AI2" s="105" t="s">
        <v>5</v>
      </c>
      <c r="AJ2" s="105" t="s">
        <v>112</v>
      </c>
      <c r="AK2" s="105" t="s">
        <v>116</v>
      </c>
      <c r="AL2" s="105" t="s">
        <v>136</v>
      </c>
    </row>
    <row r="3" spans="1:38" x14ac:dyDescent="0.2">
      <c r="A3" s="265" t="str">
        <f>IF((B3=""),"",CHOOSE(WEEKDAY(B3,2),"L","M","M","J","V","S","D"))</f>
        <v>M</v>
      </c>
      <c r="B3" s="267">
        <f>IF('Févr 17'!B63&lt;&gt;"",'Févr 17'!B63+1,IF('Févr 17'!B61&lt;&gt;"",'Févr 17'!B61+1,IF('Févr 17'!B59&lt;&gt;"",'Févr 17'!B59+1,'Févr 17'!B57+1)))</f>
        <v>42795</v>
      </c>
      <c r="C3" s="172" t="str">
        <f>IF(D3="","","Dom :")</f>
        <v/>
      </c>
      <c r="D3" s="87"/>
      <c r="E3" s="101" t="str">
        <f t="shared" ref="E3:J63" si="0">IF(($U3=E$2),IF(($V3="9H-12H"),"CS 9H-12H",""),"")&amp;IF(($W3=E$2),IF(($X3="9H-12H"),"CS 9H-12H",""),"")&amp;IF(LEFT($AA3,1)=RIGHT(E$2),IF($A3="D","","CCB"),"")</f>
        <v/>
      </c>
      <c r="F3" s="101" t="str">
        <f t="shared" si="0"/>
        <v/>
      </c>
      <c r="G3" s="101" t="str">
        <f t="shared" si="0"/>
        <v/>
      </c>
      <c r="H3" s="101" t="str">
        <f t="shared" si="0"/>
        <v/>
      </c>
      <c r="I3" s="101" t="str">
        <f t="shared" si="0"/>
        <v/>
      </c>
      <c r="J3" s="101" t="str">
        <f t="shared" si="0"/>
        <v/>
      </c>
      <c r="K3" s="93"/>
      <c r="L3" s="85"/>
      <c r="M3" s="86"/>
      <c r="N3" s="87" t="str">
        <f t="shared" ref="N3" si="1">IF(($U3="VAC1"),IF(ISERROR(SEARCH("*9h*",$V3)),"","CS 9h-13h"),IF(($W3="VAC1"),IF(ISERROR(SEARCH("*9h*",$X3)),"","CS 9h-13h"),""))&amp;IF($M3="HM",$E3,IF($M3="PH",$F3,IF($M3="RL",$G3,IF($M3="RO",$H3,IF($M3="TK",$I3,IF($M3="AS",$J3,""))))))</f>
        <v/>
      </c>
      <c r="O3" s="85"/>
      <c r="P3" s="86"/>
      <c r="Q3" s="87" t="str">
        <f>IF(($U3="VAC2"),IF(ISERROR(SEARCH("*9h*",$V3)),"","CS 9h-13h"),IF(($W3="VAC2"),IF(ISERROR(SEARCH("*9h*",$X3)),"","CS 9h-13h"),""))&amp;IF($M3="HM",$E3,IF($M3="PH",$F3,IF($M3="RL",$G3,IF($M3="RO",$H3,IF($M3="TK",$I3,IF($M3="AS",$J3,""))))))</f>
        <v/>
      </c>
      <c r="R3" s="88"/>
      <c r="S3" s="244" t="str">
        <f>A3</f>
        <v>M</v>
      </c>
      <c r="T3" s="246">
        <f>B3</f>
        <v>42795</v>
      </c>
      <c r="U3" s="240"/>
      <c r="V3" s="248"/>
      <c r="W3" s="240"/>
      <c r="X3" s="242"/>
      <c r="Y3" s="238" t="str">
        <f>A3</f>
        <v>M</v>
      </c>
      <c r="Z3" s="255">
        <f>B3</f>
        <v>42795</v>
      </c>
      <c r="AA3" s="250"/>
      <c r="AB3" s="133"/>
      <c r="AC3" s="133"/>
      <c r="AD3" s="133"/>
      <c r="AE3" s="248"/>
      <c r="AF3" s="103"/>
      <c r="AG3" s="111" t="str">
        <f>IF($D3="MAROUANI",IF($A3="S","Sam",IF(OR($A3="L",$A3="M",$A3="J",$A3="V"),"Sem","")),"")</f>
        <v/>
      </c>
      <c r="AH3" s="108" t="str">
        <f>IF($D3="HALIMI",IF($A3="S","Sam",IF(OR($A3="L",$A3="M",$A3="J",$A3="V"),"Sem","")),"")</f>
        <v/>
      </c>
      <c r="AI3" s="108" t="str">
        <f>IF($D3="LEPRIYA",IF($A3="S","Sam",IF(OR($A3="L",$A3="M",$A3="J",$A3="V"),"Sem","")),"")</f>
        <v/>
      </c>
      <c r="AJ3" s="108" t="str">
        <f>IF($D3="OURCHANE",IF($A3="S","Sam",IF(OR($A3="L",$A3="M",$A3="J",$A3="V"),"Sem","")),"")</f>
        <v/>
      </c>
      <c r="AK3" s="108" t="str">
        <f>IF($D3="KANA",IF($A3="S","Sam",IF(OR($A3="L",$A3="M",$A3="J",$A3="V"),"Sem","")),"")</f>
        <v/>
      </c>
      <c r="AL3" s="108" t="str">
        <f>IF($D3="BERNARD",IF($A3="S","Sam",IF(OR($A3="L",$A3="M",$A3="J",$A3="V"),"Sem","")),"")</f>
        <v/>
      </c>
    </row>
    <row r="4" spans="1:38" ht="15.75" customHeight="1" thickBot="1" x14ac:dyDescent="0.25">
      <c r="A4" s="266"/>
      <c r="B4" s="268"/>
      <c r="C4" s="173" t="str">
        <f>IF($D4="","","CCB :")</f>
        <v/>
      </c>
      <c r="D4" s="91" t="str">
        <f>IF($AA3="","",$AA3)</f>
        <v/>
      </c>
      <c r="E4" s="102" t="str">
        <f t="shared" ref="E4:J4" si="2">IF(($U3=E$2),IF(($V3="9H-12H"),"",("CS "&amp;$V3)),"")&amp;IF(($W3=E$2),IF(($X3="9H-12H"),"",("CS "&amp;$X3)),"")&amp;IF(LEFT($AA3,1)=RIGHT(E$2),IF(OR($A3="S",$A3="D"),"","CCB"),"")</f>
        <v/>
      </c>
      <c r="F4" s="102" t="str">
        <f t="shared" si="2"/>
        <v/>
      </c>
      <c r="G4" s="102" t="str">
        <f t="shared" si="2"/>
        <v/>
      </c>
      <c r="H4" s="102" t="str">
        <f t="shared" si="2"/>
        <v/>
      </c>
      <c r="I4" s="102" t="str">
        <f t="shared" si="2"/>
        <v/>
      </c>
      <c r="J4" s="102" t="str">
        <f t="shared" si="2"/>
        <v/>
      </c>
      <c r="K4" s="94"/>
      <c r="L4" s="89"/>
      <c r="M4" s="90"/>
      <c r="N4" s="91" t="str">
        <f t="shared" ref="N4" si="3">IF(($U3="VAC1"),IF(ISERROR(SEARCH("*9h-18*",$V3)),IF($V3="9h-13h","","CS "&amp;$V3),IF(ISERROR(SEARCH("*Ort*",$V3)),"CS 14h-18h","CS Ortho 14h-18h")),IF(($W3="VAC1"),IF(ISERROR(SEARCH("*9h-18*",$X3)),IF($X3="9h-13h","","CS "&amp;$X3),IF(ISERROR(SEARCH("*Ort*",$X3)),"CS 14h-18h","CS Ortho 14h-18h")),""))&amp;IF($M4="HM",$E4,IF($M4="PH",$F4,IF($M4="RL",$G4,IF($M4="RO",$H4,IF($M4="TK",$I4,IF($M4="AS",$J4,""))))))</f>
        <v/>
      </c>
      <c r="O4" s="89"/>
      <c r="P4" s="90"/>
      <c r="Q4" s="91" t="str">
        <f>IF(($U3="VAC2"),IF(ISERROR(SEARCH("*9h-18*",$V3)),IF($V3="9h-13h","","CS "&amp;$V3),IF(ISERROR(SEARCH("*Ort*",$V3)),"CS 14h-18h","CS Ortho 14h-18h")),IF(($W3="VAC2"),IF(ISERROR(SEARCH("*9h-18*",$X3)),IF($X3="9h-13h","","CS "&amp;$X3),IF(ISERROR(SEARCH("*Ort*",$X3)),"CS 14h-18h","CS Ortho 14h-18h")),""))&amp;IF($M4="HM",$E4,IF($M4="PH",$F4,IF($M4="RL",$G4,IF($M4="RO",$H4,IF($M4="TK",$I4,IF($M4="AS",$J4,""))))))</f>
        <v/>
      </c>
      <c r="R4" s="92"/>
      <c r="S4" s="245"/>
      <c r="T4" s="247"/>
      <c r="U4" s="241"/>
      <c r="V4" s="249"/>
      <c r="W4" s="241"/>
      <c r="X4" s="243"/>
      <c r="Y4" s="239"/>
      <c r="Z4" s="256"/>
      <c r="AA4" s="251"/>
      <c r="AB4" s="134"/>
      <c r="AC4" s="134"/>
      <c r="AD4" s="134"/>
      <c r="AE4" s="249"/>
      <c r="AF4" s="104"/>
      <c r="AG4" s="112" t="str">
        <f>IF($AA3="MAROUANI",IF(OR($A3="S",$A3="D"),"WE CCB","Sem CCB"),"")</f>
        <v/>
      </c>
      <c r="AH4" s="109" t="str">
        <f>IF($AA3="HALIMI",IF(OR($A3="S",$A3="D"),"WE CCB","Sem CCB"),"")</f>
        <v/>
      </c>
      <c r="AI4" s="109" t="str">
        <f>IF($AA3="LEPRIYA",IF(OR($A3="S",$A3="D"),"WE CCB","Sem CCB"),"")</f>
        <v/>
      </c>
      <c r="AJ4" s="109" t="str">
        <f>IF($AA3="OURCHANE",IF(OR($A3="S",$A3="D"),"WE CCB","Sem CCB"),"")</f>
        <v/>
      </c>
      <c r="AK4" s="109" t="str">
        <f>IF($AA3="KANA",IF(OR($A3="S",$A3="D"),"WE CCB","Sem CCB"),"")</f>
        <v/>
      </c>
      <c r="AL4" s="109" t="str">
        <f>IF($AA3="BERNARD",IF(OR($A3="S",$A3="D"),"WE CCB","Sem CCB"),"")</f>
        <v/>
      </c>
    </row>
    <row r="5" spans="1:38" x14ac:dyDescent="0.2">
      <c r="A5" s="265" t="str">
        <f>IF((B5=""),"",CHOOSE(WEEKDAY(B5,2),"L","M","M","J","V","S","D"))</f>
        <v>J</v>
      </c>
      <c r="B5" s="267">
        <f>IF(($B3=""),"",IF((MONTH(B3)=MONTH(($B3+1))),($B3+1),""))</f>
        <v>42796</v>
      </c>
      <c r="C5" s="172" t="str">
        <f>IF(D5="","","Dom :")</f>
        <v/>
      </c>
      <c r="D5" s="87"/>
      <c r="E5" s="101" t="str">
        <f t="shared" si="0"/>
        <v/>
      </c>
      <c r="F5" s="101" t="str">
        <f t="shared" si="0"/>
        <v/>
      </c>
      <c r="G5" s="101" t="str">
        <f t="shared" si="0"/>
        <v/>
      </c>
      <c r="H5" s="101" t="str">
        <f t="shared" si="0"/>
        <v/>
      </c>
      <c r="I5" s="101" t="str">
        <f t="shared" si="0"/>
        <v/>
      </c>
      <c r="J5" s="101" t="str">
        <f t="shared" si="0"/>
        <v/>
      </c>
      <c r="K5" s="93"/>
      <c r="L5" s="85"/>
      <c r="M5" s="86"/>
      <c r="N5" s="87" t="str">
        <f t="shared" ref="N5" si="4">IF(($U5="VAC1"),IF(ISERROR(SEARCH("*9h*",$V5)),"","CS 9h-13h"),IF(($W5="VAC1"),IF(ISERROR(SEARCH("*9h*",$X5)),"","CS 9h-13h"),""))&amp;IF($M5="HM",$E5,IF($M5="PH",$F5,IF($M5="RL",$G5,IF($M5="RO",$H5,IF($M5="TK",$I5,IF($M5="AS",$J5,""))))))</f>
        <v/>
      </c>
      <c r="O5" s="85"/>
      <c r="P5" s="86"/>
      <c r="Q5" s="87" t="str">
        <f t="shared" ref="Q5" si="5">IF(($U5="VAC2"),IF(ISERROR(SEARCH("*9h*",$V5)),"","CS 9h-13h"),IF(($W5="VAC2"),IF(ISERROR(SEARCH("*9h*",$X5)),"","CS 9h-13h"),""))&amp;IF($M5="HM",$E5,IF($M5="PH",$F5,IF($M5="RL",$G5,IF($M5="RO",$H5,IF($M5="TK",$I5,IF($M5="AS",$J5,""))))))</f>
        <v/>
      </c>
      <c r="R5" s="88"/>
      <c r="S5" s="244" t="str">
        <f>A5</f>
        <v>J</v>
      </c>
      <c r="T5" s="246">
        <f>B5</f>
        <v>42796</v>
      </c>
      <c r="U5" s="240"/>
      <c r="V5" s="248"/>
      <c r="W5" s="240"/>
      <c r="X5" s="248"/>
      <c r="Y5" s="238" t="str">
        <f>A5</f>
        <v>J</v>
      </c>
      <c r="Z5" s="255">
        <f>B5</f>
        <v>42796</v>
      </c>
      <c r="AA5" s="250"/>
      <c r="AB5" s="133"/>
      <c r="AC5" s="133"/>
      <c r="AD5" s="133"/>
      <c r="AE5" s="248"/>
      <c r="AF5" s="103"/>
      <c r="AG5" s="111" t="str">
        <f>IF($D5="MAROUANI",IF($A5="S","Sam",IF(OR($A5="L",$A5="M",$A5="J",$A5="V"),"Sem","")),"")</f>
        <v/>
      </c>
      <c r="AH5" s="108" t="str">
        <f>IF($D5="HALIMI",IF($A5="S","Sam",IF(OR($A5="L",$A5="M",$A5="J",$A5="V"),"Sem","")),"")</f>
        <v/>
      </c>
      <c r="AI5" s="108" t="str">
        <f>IF($D5="LEPRIYA",IF($A5="S","Sam",IF(OR($A5="L",$A5="M",$A5="J",$A5="V"),"Sem","")),"")</f>
        <v/>
      </c>
      <c r="AJ5" s="108" t="str">
        <f>IF($D5="OURCHANE",IF($A5="S","Sam",IF(OR($A5="L",$A5="M",$A5="J",$A5="V"),"Sem","")),"")</f>
        <v/>
      </c>
      <c r="AK5" s="108" t="str">
        <f>IF($D5="KANA",IF($A5="S","Sam",IF(OR($A5="L",$A5="M",$A5="J",$A5="V"),"Sem","")),"")</f>
        <v/>
      </c>
      <c r="AL5" s="108" t="str">
        <f>IF($D5="BERNARD",IF($A5="S","Sam",IF(OR($A5="L",$A5="M",$A5="J",$A5="V"),"Sem","")),"")</f>
        <v/>
      </c>
    </row>
    <row r="6" spans="1:38" ht="13.5" thickBot="1" x14ac:dyDescent="0.25">
      <c r="A6" s="266"/>
      <c r="B6" s="268"/>
      <c r="C6" s="173" t="str">
        <f>IF($D6="","","CCB :")</f>
        <v/>
      </c>
      <c r="D6" s="91" t="str">
        <f>IF($AA5="","",$AA5)</f>
        <v/>
      </c>
      <c r="E6" s="102" t="str">
        <f t="shared" ref="E6:J6" si="6">IF(($U5=E$2),IF(($V5="9H-12H"),"",("CS "&amp;$V5)),"")&amp;IF(($W5=E$2),IF(($X5="9H-12H"),"",("CS "&amp;$X5)),"")&amp;IF(LEFT($AA5,1)=RIGHT(E$2),IF(OR($A5="S",$A5="D"),"","CCB"),"")</f>
        <v/>
      </c>
      <c r="F6" s="102" t="str">
        <f t="shared" si="6"/>
        <v/>
      </c>
      <c r="G6" s="102" t="str">
        <f t="shared" si="6"/>
        <v/>
      </c>
      <c r="H6" s="102" t="str">
        <f t="shared" si="6"/>
        <v/>
      </c>
      <c r="I6" s="102" t="str">
        <f t="shared" si="6"/>
        <v/>
      </c>
      <c r="J6" s="102" t="str">
        <f t="shared" si="6"/>
        <v/>
      </c>
      <c r="K6" s="94"/>
      <c r="L6" s="89"/>
      <c r="M6" s="90"/>
      <c r="N6" s="91" t="str">
        <f t="shared" ref="N6" si="7">IF(($U5="VAC1"),IF(ISERROR(SEARCH("*9h-18*",$V5)),IF($V5="9h-13h","","CS "&amp;$V5),IF(ISERROR(SEARCH("*Ort*",$V5)),"CS 14h-18h","CS Ortho 14h-18h")),IF(($W5="VAC1"),IF(ISERROR(SEARCH("*9h-18*",$X5)),IF($X5="9h-13h","","CS "&amp;$X5),IF(ISERROR(SEARCH("*Ort*",$X5)),"CS 14h-18h","CS Ortho 14h-18h")),""))&amp;IF($M6="HM",$E6,IF($M6="PH",$F6,IF($M6="RL",$G6,IF($M6="RO",$H6,IF($M6="TK",$I6,IF($M6="AS",$J6,""))))))</f>
        <v/>
      </c>
      <c r="O6" s="89"/>
      <c r="P6" s="90"/>
      <c r="Q6" s="91" t="str">
        <f t="shared" ref="Q6" si="8">IF(($U5="VAC2"),IF(ISERROR(SEARCH("*9h-18*",$V5)),IF($V5="9h-13h","","CS "&amp;$V5),IF(ISERROR(SEARCH("*Ort*",$V5)),"CS 14h-18h","CS Ortho 14h-18h")),IF(($W5="VAC2"),IF(ISERROR(SEARCH("*9h-18*",$X5)),IF($X5="9h-13h","","CS "&amp;$X5),IF(ISERROR(SEARCH("*Ort*",$X5)),"CS 14h-18h","CS Ortho 14h-18h")),""))&amp;IF($M6="HM",$E6,IF($M6="PH",$F6,IF($M6="RL",$G6,IF($M6="RO",$H6,IF($M6="TK",$I6,IF($M6="AS",$J6,""))))))</f>
        <v/>
      </c>
      <c r="R6" s="92"/>
      <c r="S6" s="245"/>
      <c r="T6" s="247"/>
      <c r="U6" s="241"/>
      <c r="V6" s="249"/>
      <c r="W6" s="241"/>
      <c r="X6" s="249"/>
      <c r="Y6" s="239"/>
      <c r="Z6" s="256"/>
      <c r="AA6" s="251"/>
      <c r="AB6" s="134"/>
      <c r="AC6" s="134"/>
      <c r="AD6" s="134"/>
      <c r="AE6" s="249"/>
      <c r="AF6" s="104"/>
      <c r="AG6" s="112" t="str">
        <f>IF($AA5="MAROUANI",IF(OR($A5="S",$A5="D"),"WE CCB","Sem CCB"),"")</f>
        <v/>
      </c>
      <c r="AH6" s="109" t="str">
        <f>IF($AA5="HALIMI",IF(OR($A5="S",$A5="D"),"WE CCB","Sem CCB"),"")</f>
        <v/>
      </c>
      <c r="AI6" s="109" t="str">
        <f>IF($AA5="LEPRIYA",IF(OR($A5="S",$A5="D"),"WE CCB","Sem CCB"),"")</f>
        <v/>
      </c>
      <c r="AJ6" s="109" t="str">
        <f>IF($AA5="OURCHANE",IF(OR($A5="S",$A5="D"),"WE CCB","Sem CCB"),"")</f>
        <v/>
      </c>
      <c r="AK6" s="109" t="str">
        <f>IF($AA5="KANA",IF(OR($A5="S",$A5="D"),"WE CCB","Sem CCB"),"")</f>
        <v/>
      </c>
      <c r="AL6" s="109" t="str">
        <f>IF($AA5="BERNARD",IF(OR($A5="S",$A5="D"),"WE CCB","Sem CCB"),"")</f>
        <v/>
      </c>
    </row>
    <row r="7" spans="1:38" x14ac:dyDescent="0.2">
      <c r="A7" s="265" t="str">
        <f>IF((B7=""),"",CHOOSE(WEEKDAY(B7,2),"L","M","M","J","V","S","D"))</f>
        <v>V</v>
      </c>
      <c r="B7" s="267">
        <f>IF(($B5=""),"",IF((MONTH(B5)=MONTH(($B5+1))),($B5+1),""))</f>
        <v>42797</v>
      </c>
      <c r="C7" s="172" t="str">
        <f>IF(D7="","","Dom :")</f>
        <v/>
      </c>
      <c r="D7" s="87"/>
      <c r="E7" s="101" t="str">
        <f t="shared" si="0"/>
        <v/>
      </c>
      <c r="F7" s="101" t="str">
        <f t="shared" si="0"/>
        <v/>
      </c>
      <c r="G7" s="101" t="str">
        <f t="shared" si="0"/>
        <v/>
      </c>
      <c r="H7" s="101" t="str">
        <f t="shared" si="0"/>
        <v/>
      </c>
      <c r="I7" s="101" t="str">
        <f t="shared" si="0"/>
        <v/>
      </c>
      <c r="J7" s="101" t="str">
        <f t="shared" si="0"/>
        <v/>
      </c>
      <c r="K7" s="93"/>
      <c r="L7" s="85"/>
      <c r="M7" s="86"/>
      <c r="N7" s="87" t="str">
        <f t="shared" ref="N7" si="9">IF(($U7="VAC1"),IF(ISERROR(SEARCH("*9h*",$V7)),"","CS 9h-13h"),IF(($W7="VAC1"),IF(ISERROR(SEARCH("*9h*",$X7)),"","CS 9h-13h"),""))&amp;IF($M7="HM",$E7,IF($M7="PH",$F7,IF($M7="RL",$G7,IF($M7="RO",$H7,IF($M7="TK",$I7,IF($M7="AS",$J7,""))))))</f>
        <v/>
      </c>
      <c r="O7" s="85"/>
      <c r="P7" s="86"/>
      <c r="Q7" s="87" t="str">
        <f t="shared" ref="Q7" si="10">IF(($U7="VAC2"),IF(ISERROR(SEARCH("*9h*",$V7)),"","CS 9h-13h"),IF(($W7="VAC2"),IF(ISERROR(SEARCH("*9h*",$X7)),"","CS 9h-13h"),""))&amp;IF($M7="HM",$E7,IF($M7="PH",$F7,IF($M7="RL",$G7,IF($M7="RO",$H7,IF($M7="TK",$I7,IF($M7="AS",$J7,""))))))</f>
        <v/>
      </c>
      <c r="R7" s="88"/>
      <c r="S7" s="244" t="str">
        <f>A7</f>
        <v>V</v>
      </c>
      <c r="T7" s="246">
        <f>B7</f>
        <v>42797</v>
      </c>
      <c r="U7" s="240"/>
      <c r="V7" s="248"/>
      <c r="W7" s="240"/>
      <c r="X7" s="248"/>
      <c r="Y7" s="238" t="str">
        <f>A7</f>
        <v>V</v>
      </c>
      <c r="Z7" s="255">
        <f>B7</f>
        <v>42797</v>
      </c>
      <c r="AA7" s="250"/>
      <c r="AB7" s="133"/>
      <c r="AC7" s="133"/>
      <c r="AD7" s="133"/>
      <c r="AE7" s="248"/>
      <c r="AF7" s="103"/>
      <c r="AG7" s="111" t="str">
        <f>IF($D7="MAROUANI",IF($A7="S","Sam",IF(OR($A7="L",$A7="M",$A7="J",$A7="V"),"Sem","")),"")</f>
        <v/>
      </c>
      <c r="AH7" s="108" t="str">
        <f>IF($D7="HALIMI",IF($A7="S","Sam",IF(OR($A7="L",$A7="M",$A7="J",$A7="V"),"Sem","")),"")</f>
        <v/>
      </c>
      <c r="AI7" s="108" t="str">
        <f>IF($D7="LEPRIYA",IF($A7="S","Sam",IF(OR($A7="L",$A7="M",$A7="J",$A7="V"),"Sem","")),"")</f>
        <v/>
      </c>
      <c r="AJ7" s="108" t="str">
        <f>IF($D7="OURCHANE",IF($A7="S","Sam",IF(OR($A7="L",$A7="M",$A7="J",$A7="V"),"Sem","")),"")</f>
        <v/>
      </c>
      <c r="AK7" s="108" t="str">
        <f>IF($D7="KANA",IF($A7="S","Sam",IF(OR($A7="L",$A7="M",$A7="J",$A7="V"),"Sem","")),"")</f>
        <v/>
      </c>
      <c r="AL7" s="108" t="str">
        <f>IF($D7="BERNARD",IF($A7="S","Sam",IF(OR($A7="L",$A7="M",$A7="J",$A7="V"),"Sem","")),"")</f>
        <v/>
      </c>
    </row>
    <row r="8" spans="1:38" ht="13.5" thickBot="1" x14ac:dyDescent="0.25">
      <c r="A8" s="266"/>
      <c r="B8" s="268"/>
      <c r="C8" s="173" t="str">
        <f>IF($D8="","","CCB :")</f>
        <v/>
      </c>
      <c r="D8" s="91" t="str">
        <f>IF($AA7="","",$AA7)</f>
        <v/>
      </c>
      <c r="E8" s="102" t="str">
        <f t="shared" ref="E8:J8" si="11">IF(($U7=E$2),IF(($V7="9H-12H"),"",("CS "&amp;$V7)),"")&amp;IF(($W7=E$2),IF(($X7="9H-12H"),"",("CS "&amp;$X7)),"")&amp;IF(LEFT($AA7,1)=RIGHT(E$2),IF(OR($A7="S",$A7="D"),"","CCB"),"")</f>
        <v/>
      </c>
      <c r="F8" s="102" t="str">
        <f t="shared" si="11"/>
        <v/>
      </c>
      <c r="G8" s="102" t="str">
        <f t="shared" si="11"/>
        <v/>
      </c>
      <c r="H8" s="102" t="str">
        <f t="shared" si="11"/>
        <v/>
      </c>
      <c r="I8" s="102" t="str">
        <f t="shared" si="11"/>
        <v/>
      </c>
      <c r="J8" s="102" t="str">
        <f t="shared" si="11"/>
        <v/>
      </c>
      <c r="K8" s="94"/>
      <c r="L8" s="89"/>
      <c r="M8" s="90"/>
      <c r="N8" s="91" t="str">
        <f t="shared" ref="N8" si="12">IF(($U7="VAC1"),IF(ISERROR(SEARCH("*9h-18*",$V7)),IF($V7="9h-13h","","CS "&amp;$V7),IF(ISERROR(SEARCH("*Ort*",$V7)),"CS 14h-18h","CS Ortho 14h-18h")),IF(($W7="VAC1"),IF(ISERROR(SEARCH("*9h-18*",$X7)),IF($X7="9h-13h","","CS "&amp;$X7),IF(ISERROR(SEARCH("*Ort*",$X7)),"CS 14h-18h","CS Ortho 14h-18h")),""))&amp;IF($M8="HM",$E8,IF($M8="PH",$F8,IF($M8="RL",$G8,IF($M8="RO",$H8,IF($M8="TK",$I8,IF($M8="AS",$J8,""))))))</f>
        <v/>
      </c>
      <c r="O8" s="89"/>
      <c r="P8" s="90"/>
      <c r="Q8" s="91" t="str">
        <f t="shared" ref="Q8" si="13">IF(($U7="VAC2"),IF(ISERROR(SEARCH("*9h-18*",$V7)),IF($V7="9h-13h","","CS "&amp;$V7),IF(ISERROR(SEARCH("*Ort*",$V7)),"CS 14h-18h","CS Ortho 14h-18h")),IF(($W7="VAC2"),IF(ISERROR(SEARCH("*9h-18*",$X7)),IF($X7="9h-13h","","CS "&amp;$X7),IF(ISERROR(SEARCH("*Ort*",$X7)),"CS 14h-18h","CS Ortho 14h-18h")),""))&amp;IF($M8="HM",$E8,IF($M8="PH",$F8,IF($M8="RL",$G8,IF($M8="RO",$H8,IF($M8="TK",$I8,IF($M8="AS",$J8,""))))))</f>
        <v/>
      </c>
      <c r="R8" s="92"/>
      <c r="S8" s="245"/>
      <c r="T8" s="247"/>
      <c r="U8" s="241"/>
      <c r="V8" s="249"/>
      <c r="W8" s="241"/>
      <c r="X8" s="249"/>
      <c r="Y8" s="239"/>
      <c r="Z8" s="256"/>
      <c r="AA8" s="251"/>
      <c r="AB8" s="134"/>
      <c r="AC8" s="134"/>
      <c r="AD8" s="134"/>
      <c r="AE8" s="249"/>
      <c r="AF8" s="104"/>
      <c r="AG8" s="112" t="str">
        <f>IF($AA7="MAROUANI",IF(OR($A7="S",$A7="D"),"WE CCB","Sem CCB"),"")</f>
        <v/>
      </c>
      <c r="AH8" s="109" t="str">
        <f>IF($AA7="HALIMI",IF(OR($A7="S",$A7="D"),"WE CCB","Sem CCB"),"")</f>
        <v/>
      </c>
      <c r="AI8" s="109" t="str">
        <f>IF($AA7="LEPRIYA",IF(OR($A7="S",$A7="D"),"WE CCB","Sem CCB"),"")</f>
        <v/>
      </c>
      <c r="AJ8" s="109" t="str">
        <f>IF($AA7="OURCHANE",IF(OR($A7="S",$A7="D"),"WE CCB","Sem CCB"),"")</f>
        <v/>
      </c>
      <c r="AK8" s="109" t="str">
        <f>IF($AA7="KANA",IF(OR($A7="S",$A7="D"),"WE CCB","Sem CCB"),"")</f>
        <v/>
      </c>
      <c r="AL8" s="109" t="str">
        <f>IF($AA7="BERNARD",IF(OR($A7="S",$A7="D"),"WE CCB","Sem CCB"),"")</f>
        <v/>
      </c>
    </row>
    <row r="9" spans="1:38" x14ac:dyDescent="0.2">
      <c r="A9" s="265" t="str">
        <f>IF((B9=""),"",CHOOSE(WEEKDAY(B9,2),"L","M","M","J","V","S","D"))</f>
        <v>S</v>
      </c>
      <c r="B9" s="267">
        <f>IF(($B7=""),"",IF((MONTH(B7)=MONTH(($B7+1))),($B7+1),""))</f>
        <v>42798</v>
      </c>
      <c r="C9" s="172" t="str">
        <f>IF(D9="","","Dom :")</f>
        <v/>
      </c>
      <c r="D9" s="87"/>
      <c r="E9" s="101" t="str">
        <f t="shared" si="0"/>
        <v/>
      </c>
      <c r="F9" s="101" t="str">
        <f t="shared" si="0"/>
        <v/>
      </c>
      <c r="G9" s="101" t="str">
        <f t="shared" si="0"/>
        <v/>
      </c>
      <c r="H9" s="101" t="str">
        <f t="shared" si="0"/>
        <v/>
      </c>
      <c r="I9" s="101" t="str">
        <f t="shared" si="0"/>
        <v/>
      </c>
      <c r="J9" s="101" t="str">
        <f t="shared" si="0"/>
        <v/>
      </c>
      <c r="K9" s="93"/>
      <c r="L9" s="85"/>
      <c r="M9" s="86"/>
      <c r="N9" s="87" t="str">
        <f t="shared" ref="N9" si="14">IF(($U9="VAC1"),IF(ISERROR(SEARCH("*9h*",$V9)),"","CS 9h-13h"),IF(($W9="VAC1"),IF(ISERROR(SEARCH("*9h*",$X9)),"","CS 9h-13h"),""))&amp;IF($M9="HM",$E9,IF($M9="PH",$F9,IF($M9="RL",$G9,IF($M9="RO",$H9,IF($M9="TK",$I9,IF($M9="AS",$J9,""))))))</f>
        <v/>
      </c>
      <c r="O9" s="85"/>
      <c r="P9" s="86"/>
      <c r="Q9" s="87" t="str">
        <f t="shared" ref="Q9" si="15">IF(($U9="VAC2"),IF(ISERROR(SEARCH("*9h*",$V9)),"","CS 9h-13h"),IF(($W9="VAC2"),IF(ISERROR(SEARCH("*9h*",$X9)),"","CS 9h-13h"),""))&amp;IF($M9="HM",$E9,IF($M9="PH",$F9,IF($M9="RL",$G9,IF($M9="RO",$H9,IF($M9="TK",$I9,IF($M9="AS",$J9,""))))))</f>
        <v/>
      </c>
      <c r="R9" s="88"/>
      <c r="S9" s="244" t="str">
        <f>A9</f>
        <v>S</v>
      </c>
      <c r="T9" s="246">
        <f>B9</f>
        <v>42798</v>
      </c>
      <c r="U9" s="240"/>
      <c r="V9" s="248"/>
      <c r="W9" s="240"/>
      <c r="X9" s="248"/>
      <c r="Y9" s="238" t="str">
        <f>A9</f>
        <v>S</v>
      </c>
      <c r="Z9" s="255">
        <f>B9</f>
        <v>42798</v>
      </c>
      <c r="AA9" s="250"/>
      <c r="AB9" s="133"/>
      <c r="AC9" s="133"/>
      <c r="AD9" s="133"/>
      <c r="AE9" s="248"/>
      <c r="AF9" s="103"/>
      <c r="AG9" s="111" t="str">
        <f>IF($D9="MAROUANI",IF($A9="S","Sam",IF(OR($A9="L",$A9="M",$A9="J",$A9="V"),"Sem","")),"")</f>
        <v/>
      </c>
      <c r="AH9" s="108" t="str">
        <f>IF($D9="HALIMI",IF($A9="S","Sam",IF(OR($A9="L",$A9="M",$A9="J",$A9="V"),"Sem","")),"")</f>
        <v/>
      </c>
      <c r="AI9" s="108" t="str">
        <f>IF($D9="LEPRIYA",IF($A9="S","Sam",IF(OR($A9="L",$A9="M",$A9="J",$A9="V"),"Sem","")),"")</f>
        <v/>
      </c>
      <c r="AJ9" s="108" t="str">
        <f>IF($D9="OURCHANE",IF($A9="S","Sam",IF(OR($A9="L",$A9="M",$A9="J",$A9="V"),"Sem","")),"")</f>
        <v/>
      </c>
      <c r="AK9" s="108" t="str">
        <f>IF($D9="KANA",IF($A9="S","Sam",IF(OR($A9="L",$A9="M",$A9="J",$A9="V"),"Sem","")),"")</f>
        <v/>
      </c>
      <c r="AL9" s="108" t="str">
        <f>IF($D9="BERNARD",IF($A9="S","Sam",IF(OR($A9="L",$A9="M",$A9="J",$A9="V"),"Sem","")),"")</f>
        <v/>
      </c>
    </row>
    <row r="10" spans="1:38" ht="13.5" thickBot="1" x14ac:dyDescent="0.25">
      <c r="A10" s="266"/>
      <c r="B10" s="268"/>
      <c r="C10" s="173" t="str">
        <f>IF($D10="","","CCB :")</f>
        <v/>
      </c>
      <c r="D10" s="91" t="str">
        <f>IF($AA9="","",$AA9)</f>
        <v/>
      </c>
      <c r="E10" s="102" t="str">
        <f t="shared" ref="E10:J10" si="16">IF(($U9=E$2),IF(($V9="9H-12H"),"",("CS "&amp;$V9)),"")&amp;IF(($W9=E$2),IF(($X9="9H-12H"),"",("CS "&amp;$X9)),"")&amp;IF(LEFT($AA9,1)=RIGHT(E$2),IF(OR($A9="S",$A9="D"),"","CCB"),"")</f>
        <v/>
      </c>
      <c r="F10" s="102" t="str">
        <f t="shared" si="16"/>
        <v/>
      </c>
      <c r="G10" s="102" t="str">
        <f t="shared" si="16"/>
        <v/>
      </c>
      <c r="H10" s="102" t="str">
        <f t="shared" si="16"/>
        <v/>
      </c>
      <c r="I10" s="102" t="str">
        <f t="shared" si="16"/>
        <v/>
      </c>
      <c r="J10" s="102" t="str">
        <f t="shared" si="16"/>
        <v/>
      </c>
      <c r="K10" s="94"/>
      <c r="L10" s="89"/>
      <c r="M10" s="90"/>
      <c r="N10" s="91" t="str">
        <f t="shared" ref="N10" si="17">IF(($U9="VAC1"),IF(ISERROR(SEARCH("*9h-18*",$V9)),IF($V9="9h-13h","","CS "&amp;$V9),IF(ISERROR(SEARCH("*Ort*",$V9)),"CS 14h-18h","CS Ortho 14h-18h")),IF(($W9="VAC1"),IF(ISERROR(SEARCH("*9h-18*",$X9)),IF($X9="9h-13h","","CS "&amp;$X9),IF(ISERROR(SEARCH("*Ort*",$X9)),"CS 14h-18h","CS Ortho 14h-18h")),""))&amp;IF($M10="HM",$E10,IF($M10="PH",$F10,IF($M10="RL",$G10,IF($M10="RO",$H10,IF($M10="TK",$I10,IF($M10="AS",$J10,""))))))</f>
        <v/>
      </c>
      <c r="O10" s="89"/>
      <c r="P10" s="90"/>
      <c r="Q10" s="91" t="str">
        <f t="shared" ref="Q10" si="18">IF(($U9="VAC2"),IF(ISERROR(SEARCH("*9h-18*",$V9)),IF($V9="9h-13h","","CS "&amp;$V9),IF(ISERROR(SEARCH("*Ort*",$V9)),"CS 14h-18h","CS Ortho 14h-18h")),IF(($W9="VAC2"),IF(ISERROR(SEARCH("*9h-18*",$X9)),IF($X9="9h-13h","","CS "&amp;$X9),IF(ISERROR(SEARCH("*Ort*",$X9)),"CS 14h-18h","CS Ortho 14h-18h")),""))&amp;IF($M10="HM",$E10,IF($M10="PH",$F10,IF($M10="RL",$G10,IF($M10="RO",$H10,IF($M10="TK",$I10,IF($M10="AS",$J10,""))))))</f>
        <v/>
      </c>
      <c r="R10" s="92"/>
      <c r="S10" s="245"/>
      <c r="T10" s="247"/>
      <c r="U10" s="241"/>
      <c r="V10" s="249"/>
      <c r="W10" s="241"/>
      <c r="X10" s="249"/>
      <c r="Y10" s="239"/>
      <c r="Z10" s="256"/>
      <c r="AA10" s="251"/>
      <c r="AB10" s="134"/>
      <c r="AC10" s="134"/>
      <c r="AD10" s="134"/>
      <c r="AE10" s="249"/>
      <c r="AF10" s="104"/>
      <c r="AG10" s="112" t="str">
        <f>IF($AA9="MAROUANI",IF(OR($A9="S",$A9="D"),"WE CCB","Sem CCB"),"")</f>
        <v/>
      </c>
      <c r="AH10" s="109" t="str">
        <f>IF($AA9="HALIMI",IF(OR($A9="S",$A9="D"),"WE CCB","Sem CCB"),"")</f>
        <v/>
      </c>
      <c r="AI10" s="109" t="str">
        <f>IF($AA9="LEPRIYA",IF(OR($A9="S",$A9="D"),"WE CCB","Sem CCB"),"")</f>
        <v/>
      </c>
      <c r="AJ10" s="109" t="str">
        <f>IF($AA9="OURCHANE",IF(OR($A9="S",$A9="D"),"WE CCB","Sem CCB"),"")</f>
        <v/>
      </c>
      <c r="AK10" s="109" t="str">
        <f>IF($AA9="KANA",IF(OR($A9="S",$A9="D"),"WE CCB","Sem CCB"),"")</f>
        <v/>
      </c>
      <c r="AL10" s="109" t="str">
        <f>IF($AA9="BERNARD",IF(OR($A9="S",$A9="D"),"WE CCB","Sem CCB"),"")</f>
        <v/>
      </c>
    </row>
    <row r="11" spans="1:38" x14ac:dyDescent="0.2">
      <c r="A11" s="265" t="str">
        <f>IF((B11=""),"",CHOOSE(WEEKDAY(B11,2),"L","M","M","J","V","S","D"))</f>
        <v>D</v>
      </c>
      <c r="B11" s="267">
        <f>IF(($B9=""),"",IF((MONTH(B9)=MONTH(($B9+1))),($B9+1),""))</f>
        <v>42799</v>
      </c>
      <c r="C11" s="172" t="str">
        <f>IF(D11="","","Dom :")</f>
        <v/>
      </c>
      <c r="D11" s="87"/>
      <c r="E11" s="101" t="str">
        <f t="shared" si="0"/>
        <v/>
      </c>
      <c r="F11" s="101" t="str">
        <f t="shared" si="0"/>
        <v/>
      </c>
      <c r="G11" s="101" t="str">
        <f t="shared" si="0"/>
        <v/>
      </c>
      <c r="H11" s="101" t="str">
        <f t="shared" si="0"/>
        <v/>
      </c>
      <c r="I11" s="101" t="str">
        <f t="shared" si="0"/>
        <v/>
      </c>
      <c r="J11" s="101" t="str">
        <f t="shared" si="0"/>
        <v/>
      </c>
      <c r="K11" s="93"/>
      <c r="L11" s="85"/>
      <c r="M11" s="86"/>
      <c r="N11" s="87" t="str">
        <f t="shared" ref="N11" si="19">IF(($U11="VAC1"),IF(ISERROR(SEARCH("*9h*",$V11)),"","CS 9h-13h"),IF(($W11="VAC1"),IF(ISERROR(SEARCH("*9h*",$X11)),"","CS 9h-13h"),""))&amp;IF($M11="HM",$E11,IF($M11="PH",$F11,IF($M11="RL",$G11,IF($M11="RO",$H11,IF($M11="TK",$I11,IF($M11="AS",$J11,""))))))</f>
        <v/>
      </c>
      <c r="O11" s="85"/>
      <c r="P11" s="86"/>
      <c r="Q11" s="87" t="str">
        <f t="shared" ref="Q11" si="20">IF(($U11="VAC2"),IF(ISERROR(SEARCH("*9h*",$V11)),"","CS 9h-13h"),IF(($W11="VAC2"),IF(ISERROR(SEARCH("*9h*",$X11)),"","CS 9h-13h"),""))&amp;IF($M11="HM",$E11,IF($M11="PH",$F11,IF($M11="RL",$G11,IF($M11="RO",$H11,IF($M11="TK",$I11,IF($M11="AS",$J11,""))))))</f>
        <v/>
      </c>
      <c r="R11" s="88"/>
      <c r="S11" s="244" t="str">
        <f>A11</f>
        <v>D</v>
      </c>
      <c r="T11" s="246">
        <f>B11</f>
        <v>42799</v>
      </c>
      <c r="U11" s="240"/>
      <c r="V11" s="248"/>
      <c r="W11" s="240"/>
      <c r="X11" s="242"/>
      <c r="Y11" s="238" t="str">
        <f>A11</f>
        <v>D</v>
      </c>
      <c r="Z11" s="255">
        <f>B11</f>
        <v>42799</v>
      </c>
      <c r="AA11" s="250"/>
      <c r="AB11" s="133"/>
      <c r="AC11" s="133"/>
      <c r="AD11" s="133"/>
      <c r="AE11" s="248"/>
      <c r="AF11" s="103"/>
      <c r="AG11" s="111" t="str">
        <f>IF($D11="MAROUANI",IF($A11="S","Sam",IF(OR($A11="L",$A11="M",$A11="J",$A11="V"),"Sem","")),"")</f>
        <v/>
      </c>
      <c r="AH11" s="108" t="str">
        <f>IF($D11="HALIMI",IF($A11="S","Sam",IF(OR($A11="L",$A11="M",$A11="J",$A11="V"),"Sem","")),"")</f>
        <v/>
      </c>
      <c r="AI11" s="108" t="str">
        <f>IF($D11="LEPRIYA",IF($A11="S","Sam",IF(OR($A11="L",$A11="M",$A11="J",$A11="V"),"Sem","")),"")</f>
        <v/>
      </c>
      <c r="AJ11" s="108" t="str">
        <f>IF($D11="OURCHANE",IF($A11="S","Sam",IF(OR($A11="L",$A11="M",$A11="J",$A11="V"),"Sem","")),"")</f>
        <v/>
      </c>
      <c r="AK11" s="108" t="str">
        <f>IF($D11="KANA",IF($A11="S","Sam",IF(OR($A11="L",$A11="M",$A11="J",$A11="V"),"Sem","")),"")</f>
        <v/>
      </c>
      <c r="AL11" s="108" t="str">
        <f>IF($D11="BERNARD",IF($A11="S","Sam",IF(OR($A11="L",$A11="M",$A11="J",$A11="V"),"Sem","")),"")</f>
        <v/>
      </c>
    </row>
    <row r="12" spans="1:38" ht="13.5" thickBot="1" x14ac:dyDescent="0.25">
      <c r="A12" s="266"/>
      <c r="B12" s="268"/>
      <c r="C12" s="173" t="str">
        <f>IF($D12="","","CCB :")</f>
        <v/>
      </c>
      <c r="D12" s="91" t="str">
        <f>IF($AA11="","",$AA11)</f>
        <v/>
      </c>
      <c r="E12" s="102" t="str">
        <f t="shared" ref="E12:J12" si="21">IF(($U11=E$2),IF(($V11="9H-12H"),"",("CS "&amp;$V11)),"")&amp;IF(($W11=E$2),IF(($X11="9H-12H"),"",("CS "&amp;$X11)),"")&amp;IF(LEFT($AA11,1)=RIGHT(E$2),IF(OR($A11="S",$A11="D"),"","CCB"),"")</f>
        <v/>
      </c>
      <c r="F12" s="102" t="str">
        <f t="shared" si="21"/>
        <v/>
      </c>
      <c r="G12" s="102" t="str">
        <f t="shared" si="21"/>
        <v/>
      </c>
      <c r="H12" s="102" t="str">
        <f t="shared" si="21"/>
        <v/>
      </c>
      <c r="I12" s="102" t="str">
        <f t="shared" si="21"/>
        <v/>
      </c>
      <c r="J12" s="102" t="str">
        <f t="shared" si="21"/>
        <v/>
      </c>
      <c r="K12" s="94"/>
      <c r="L12" s="89"/>
      <c r="M12" s="90"/>
      <c r="N12" s="91" t="str">
        <f t="shared" ref="N12" si="22">IF(($U11="VAC1"),IF(ISERROR(SEARCH("*9h-18*",$V11)),IF($V11="9h-13h","","CS "&amp;$V11),IF(ISERROR(SEARCH("*Ort*",$V11)),"CS 14h-18h","CS Ortho 14h-18h")),IF(($W11="VAC1"),IF(ISERROR(SEARCH("*9h-18*",$X11)),IF($X11="9h-13h","","CS "&amp;$X11),IF(ISERROR(SEARCH("*Ort*",$X11)),"CS 14h-18h","CS Ortho 14h-18h")),""))&amp;IF($M12="HM",$E12,IF($M12="PH",$F12,IF($M12="RL",$G12,IF($M12="RO",$H12,IF($M12="TK",$I12,IF($M12="AS",$J12,""))))))</f>
        <v/>
      </c>
      <c r="O12" s="89"/>
      <c r="P12" s="90"/>
      <c r="Q12" s="91" t="str">
        <f t="shared" ref="Q12" si="23">IF(($U11="VAC2"),IF(ISERROR(SEARCH("*9h-18*",$V11)),IF($V11="9h-13h","","CS "&amp;$V11),IF(ISERROR(SEARCH("*Ort*",$V11)),"CS 14h-18h","CS Ortho 14h-18h")),IF(($W11="VAC2"),IF(ISERROR(SEARCH("*9h-18*",$X11)),IF($X11="9h-13h","","CS "&amp;$X11),IF(ISERROR(SEARCH("*Ort*",$X11)),"CS 14h-18h","CS Ortho 14h-18h")),""))&amp;IF($M12="HM",$E12,IF($M12="PH",$F12,IF($M12="RL",$G12,IF($M12="RO",$H12,IF($M12="TK",$I12,IF($M12="AS",$J12,""))))))</f>
        <v/>
      </c>
      <c r="R12" s="92"/>
      <c r="S12" s="245"/>
      <c r="T12" s="247"/>
      <c r="U12" s="241"/>
      <c r="V12" s="249"/>
      <c r="W12" s="241"/>
      <c r="X12" s="243"/>
      <c r="Y12" s="239"/>
      <c r="Z12" s="256"/>
      <c r="AA12" s="251"/>
      <c r="AB12" s="134"/>
      <c r="AC12" s="134"/>
      <c r="AD12" s="134"/>
      <c r="AE12" s="249"/>
      <c r="AF12" s="104"/>
      <c r="AG12" s="112" t="str">
        <f>IF($AA11="MAROUANI",IF(OR($A11="S",$A11="D"),"WE CCB","Sem CCB"),"")</f>
        <v/>
      </c>
      <c r="AH12" s="109" t="str">
        <f>IF($AA11="HALIMI",IF(OR($A11="S",$A11="D"),"WE CCB","Sem CCB"),"")</f>
        <v/>
      </c>
      <c r="AI12" s="109" t="str">
        <f>IF($AA11="LEPRIYA",IF(OR($A11="S",$A11="D"),"WE CCB","Sem CCB"),"")</f>
        <v/>
      </c>
      <c r="AJ12" s="109" t="str">
        <f>IF($AA11="OURCHANE",IF(OR($A11="S",$A11="D"),"WE CCB","Sem CCB"),"")</f>
        <v/>
      </c>
      <c r="AK12" s="109" t="str">
        <f>IF($AA11="KANA",IF(OR($A11="S",$A11="D"),"WE CCB","Sem CCB"),"")</f>
        <v/>
      </c>
      <c r="AL12" s="109" t="str">
        <f>IF($AA11="BERNARD",IF(OR($A11="S",$A11="D"),"WE CCB","Sem CCB"),"")</f>
        <v/>
      </c>
    </row>
    <row r="13" spans="1:38" x14ac:dyDescent="0.2">
      <c r="A13" s="265" t="str">
        <f>IF((B13=""),"",CHOOSE(WEEKDAY(B13,2),"L","M","M","J","V","S","D"))</f>
        <v>L</v>
      </c>
      <c r="B13" s="267">
        <f>IF(($B11=""),"",IF((MONTH(B11)=MONTH(($B11+1))),($B11+1),""))</f>
        <v>42800</v>
      </c>
      <c r="C13" s="172" t="str">
        <f>IF(D13="","","Dom :")</f>
        <v/>
      </c>
      <c r="D13" s="87"/>
      <c r="E13" s="101" t="str">
        <f t="shared" si="0"/>
        <v/>
      </c>
      <c r="F13" s="101" t="str">
        <f t="shared" si="0"/>
        <v/>
      </c>
      <c r="G13" s="101" t="str">
        <f t="shared" si="0"/>
        <v/>
      </c>
      <c r="H13" s="101" t="str">
        <f t="shared" si="0"/>
        <v/>
      </c>
      <c r="I13" s="101" t="str">
        <f t="shared" si="0"/>
        <v/>
      </c>
      <c r="J13" s="101" t="str">
        <f t="shared" si="0"/>
        <v/>
      </c>
      <c r="K13" s="93"/>
      <c r="L13" s="85"/>
      <c r="M13" s="86"/>
      <c r="N13" s="87" t="str">
        <f t="shared" ref="N13" si="24">IF(($U13="VAC1"),IF(ISERROR(SEARCH("*9h*",$V13)),"","CS 9h-13h"),IF(($W13="VAC1"),IF(ISERROR(SEARCH("*9h*",$X13)),"","CS 9h-13h"),""))&amp;IF($M13="HM",$E13,IF($M13="PH",$F13,IF($M13="RL",$G13,IF($M13="RO",$H13,IF($M13="TK",$I13,IF($M13="AS",$J13,""))))))</f>
        <v/>
      </c>
      <c r="O13" s="85"/>
      <c r="P13" s="86"/>
      <c r="Q13" s="87" t="str">
        <f t="shared" ref="Q13" si="25">IF(($U13="VAC2"),IF(ISERROR(SEARCH("*9h*",$V13)),"","CS 9h-13h"),IF(($W13="VAC2"),IF(ISERROR(SEARCH("*9h*",$X13)),"","CS 9h-13h"),""))&amp;IF($M13="HM",$E13,IF($M13="PH",$F13,IF($M13="RL",$G13,IF($M13="RO",$H13,IF($M13="TK",$I13,IF($M13="AS",$J13,""))))))</f>
        <v/>
      </c>
      <c r="R13" s="88"/>
      <c r="S13" s="244" t="str">
        <f>A13</f>
        <v>L</v>
      </c>
      <c r="T13" s="246">
        <f>B13</f>
        <v>42800</v>
      </c>
      <c r="U13" s="240"/>
      <c r="V13" s="248"/>
      <c r="W13" s="240"/>
      <c r="X13" s="242"/>
      <c r="Y13" s="238" t="str">
        <f>A13</f>
        <v>L</v>
      </c>
      <c r="Z13" s="255">
        <f>B13</f>
        <v>42800</v>
      </c>
      <c r="AA13" s="250"/>
      <c r="AB13" s="133"/>
      <c r="AC13" s="133"/>
      <c r="AD13" s="133"/>
      <c r="AE13" s="248"/>
      <c r="AF13" s="103"/>
      <c r="AG13" s="111" t="str">
        <f>IF($D13="MAROUANI",IF($A13="S","Sam",IF(OR($A13="L",$A13="M",$A13="J",$A13="V"),"Sem","")),"")</f>
        <v/>
      </c>
      <c r="AH13" s="108" t="str">
        <f>IF($D13="HALIMI",IF($A13="S","Sam",IF(OR($A13="L",$A13="M",$A13="J",$A13="V"),"Sem","")),"")</f>
        <v/>
      </c>
      <c r="AI13" s="108" t="str">
        <f>IF($D13="LEPRIYA",IF($A13="S","Sam",IF(OR($A13="L",$A13="M",$A13="J",$A13="V"),"Sem","")),"")</f>
        <v/>
      </c>
      <c r="AJ13" s="108" t="str">
        <f>IF($D13="OURCHANE",IF($A13="S","Sam",IF(OR($A13="L",$A13="M",$A13="J",$A13="V"),"Sem","")),"")</f>
        <v/>
      </c>
      <c r="AK13" s="108" t="str">
        <f>IF($D13="KANA",IF($A13="S","Sam",IF(OR($A13="L",$A13="M",$A13="J",$A13="V"),"Sem","")),"")</f>
        <v/>
      </c>
      <c r="AL13" s="108" t="str">
        <f>IF($D13="BERNARD",IF($A13="S","Sam",IF(OR($A13="L",$A13="M",$A13="J",$A13="V"),"Sem","")),"")</f>
        <v/>
      </c>
    </row>
    <row r="14" spans="1:38" ht="13.5" thickBot="1" x14ac:dyDescent="0.25">
      <c r="A14" s="266"/>
      <c r="B14" s="268"/>
      <c r="C14" s="173" t="str">
        <f>IF($D14="","","CCB :")</f>
        <v/>
      </c>
      <c r="D14" s="91" t="str">
        <f>IF($AA13="","",$AA13)</f>
        <v/>
      </c>
      <c r="E14" s="102" t="str">
        <f t="shared" ref="E14:J14" si="26">IF(($U13=E$2),IF(($V13="9H-12H"),"",("CS "&amp;$V13)),"")&amp;IF(($W13=E$2),IF(($X13="9H-12H"),"",("CS "&amp;$X13)),"")&amp;IF(LEFT($AA13,1)=RIGHT(E$2),IF(OR($A13="S",$A13="D"),"","CCB"),"")</f>
        <v/>
      </c>
      <c r="F14" s="102" t="str">
        <f t="shared" si="26"/>
        <v/>
      </c>
      <c r="G14" s="102" t="str">
        <f t="shared" si="26"/>
        <v/>
      </c>
      <c r="H14" s="102" t="str">
        <f t="shared" si="26"/>
        <v/>
      </c>
      <c r="I14" s="102" t="str">
        <f t="shared" si="26"/>
        <v/>
      </c>
      <c r="J14" s="102" t="str">
        <f t="shared" si="26"/>
        <v/>
      </c>
      <c r="K14" s="94"/>
      <c r="L14" s="89"/>
      <c r="M14" s="90"/>
      <c r="N14" s="91" t="str">
        <f t="shared" ref="N14" si="27">IF(($U13="VAC1"),IF(ISERROR(SEARCH("*9h-18*",$V13)),IF($V13="9h-13h","","CS "&amp;$V13),IF(ISERROR(SEARCH("*Ort*",$V13)),"CS 14h-18h","CS Ortho 14h-18h")),IF(($W13="VAC1"),IF(ISERROR(SEARCH("*9h-18*",$X13)),IF($X13="9h-13h","","CS "&amp;$X13),IF(ISERROR(SEARCH("*Ort*",$X13)),"CS 14h-18h","CS Ortho 14h-18h")),""))&amp;IF($M14="HM",$E14,IF($M14="PH",$F14,IF($M14="RL",$G14,IF($M14="RO",$H14,IF($M14="TK",$I14,IF($M14="AS",$J14,""))))))</f>
        <v/>
      </c>
      <c r="O14" s="89"/>
      <c r="P14" s="90"/>
      <c r="Q14" s="91" t="str">
        <f t="shared" ref="Q14" si="28">IF(($U13="VAC2"),IF(ISERROR(SEARCH("*9h-18*",$V13)),IF($V13="9h-13h","","CS "&amp;$V13),IF(ISERROR(SEARCH("*Ort*",$V13)),"CS 14h-18h","CS Ortho 14h-18h")),IF(($W13="VAC2"),IF(ISERROR(SEARCH("*9h-18*",$X13)),IF($X13="9h-13h","","CS "&amp;$X13),IF(ISERROR(SEARCH("*Ort*",$X13)),"CS 14h-18h","CS Ortho 14h-18h")),""))&amp;IF($M14="HM",$E14,IF($M14="PH",$F14,IF($M14="RL",$G14,IF($M14="RO",$H14,IF($M14="TK",$I14,IF($M14="AS",$J14,""))))))</f>
        <v/>
      </c>
      <c r="R14" s="92"/>
      <c r="S14" s="245"/>
      <c r="T14" s="247"/>
      <c r="U14" s="241"/>
      <c r="V14" s="249"/>
      <c r="W14" s="241"/>
      <c r="X14" s="243"/>
      <c r="Y14" s="239"/>
      <c r="Z14" s="256"/>
      <c r="AA14" s="251"/>
      <c r="AB14" s="134"/>
      <c r="AC14" s="134"/>
      <c r="AD14" s="134"/>
      <c r="AE14" s="249"/>
      <c r="AF14" s="104"/>
      <c r="AG14" s="112" t="str">
        <f>IF($AA13="MAROUANI",IF(OR($A13="S",$A13="D"),"WE CCB","Sem CCB"),"")</f>
        <v/>
      </c>
      <c r="AH14" s="109" t="str">
        <f>IF($AA13="HALIMI",IF(OR($A13="S",$A13="D"),"WE CCB","Sem CCB"),"")</f>
        <v/>
      </c>
      <c r="AI14" s="109" t="str">
        <f>IF($AA13="LEPRIYA",IF(OR($A13="S",$A13="D"),"WE CCB","Sem CCB"),"")</f>
        <v/>
      </c>
      <c r="AJ14" s="109" t="str">
        <f>IF($AA13="OURCHANE",IF(OR($A13="S",$A13="D"),"WE CCB","Sem CCB"),"")</f>
        <v/>
      </c>
      <c r="AK14" s="109" t="str">
        <f>IF($AA13="KANA",IF(OR($A13="S",$A13="D"),"WE CCB","Sem CCB"),"")</f>
        <v/>
      </c>
      <c r="AL14" s="109" t="str">
        <f>IF($AA13="BERNARD",IF(OR($A13="S",$A13="D"),"WE CCB","Sem CCB"),"")</f>
        <v/>
      </c>
    </row>
    <row r="15" spans="1:38" x14ac:dyDescent="0.2">
      <c r="A15" s="265" t="str">
        <f>IF((B15=""),"",CHOOSE(WEEKDAY(B15,2),"L","M","M","J","V","S","D"))</f>
        <v>M</v>
      </c>
      <c r="B15" s="267">
        <f>IF(($B13=""),"",IF((MONTH(B13)=MONTH(($B13+1))),($B13+1),""))</f>
        <v>42801</v>
      </c>
      <c r="C15" s="172" t="str">
        <f>IF(D15="","","Dom :")</f>
        <v/>
      </c>
      <c r="D15" s="87"/>
      <c r="E15" s="101" t="str">
        <f t="shared" si="0"/>
        <v/>
      </c>
      <c r="F15" s="101" t="str">
        <f t="shared" si="0"/>
        <v/>
      </c>
      <c r="G15" s="101" t="str">
        <f t="shared" si="0"/>
        <v/>
      </c>
      <c r="H15" s="101" t="str">
        <f t="shared" si="0"/>
        <v/>
      </c>
      <c r="I15" s="101" t="str">
        <f t="shared" si="0"/>
        <v/>
      </c>
      <c r="J15" s="101" t="str">
        <f t="shared" si="0"/>
        <v/>
      </c>
      <c r="K15" s="93"/>
      <c r="L15" s="85"/>
      <c r="M15" s="86"/>
      <c r="N15" s="87" t="str">
        <f t="shared" ref="N15" si="29">IF(($U15="VAC1"),IF(ISERROR(SEARCH("*9h*",$V15)),"","CS 9h-13h"),IF(($W15="VAC1"),IF(ISERROR(SEARCH("*9h*",$X15)),"","CS 9h-13h"),""))&amp;IF($M15="HM",$E15,IF($M15="PH",$F15,IF($M15="RL",$G15,IF($M15="RO",$H15,IF($M15="TK",$I15,IF($M15="AS",$J15,""))))))</f>
        <v/>
      </c>
      <c r="O15" s="85"/>
      <c r="P15" s="86"/>
      <c r="Q15" s="87" t="str">
        <f t="shared" ref="Q15" si="30">IF(($U15="VAC2"),IF(ISERROR(SEARCH("*9h*",$V15)),"","CS 9h-13h"),IF(($W15="VAC2"),IF(ISERROR(SEARCH("*9h*",$X15)),"","CS 9h-13h"),""))&amp;IF($M15="HM",$E15,IF($M15="PH",$F15,IF($M15="RL",$G15,IF($M15="RO",$H15,IF($M15="TK",$I15,IF($M15="AS",$J15,""))))))</f>
        <v/>
      </c>
      <c r="R15" s="88"/>
      <c r="S15" s="244" t="str">
        <f>A15</f>
        <v>M</v>
      </c>
      <c r="T15" s="246">
        <f>B15</f>
        <v>42801</v>
      </c>
      <c r="U15" s="240"/>
      <c r="V15" s="248"/>
      <c r="W15" s="240"/>
      <c r="X15" s="248"/>
      <c r="Y15" s="238" t="str">
        <f>A15</f>
        <v>M</v>
      </c>
      <c r="Z15" s="255">
        <f>B15</f>
        <v>42801</v>
      </c>
      <c r="AA15" s="250"/>
      <c r="AB15" s="133"/>
      <c r="AC15" s="133"/>
      <c r="AD15" s="133"/>
      <c r="AE15" s="248"/>
      <c r="AF15" s="103"/>
      <c r="AG15" s="111" t="str">
        <f>IF($D15="MAROUANI",IF($A15="S","Sam",IF(OR($A15="L",$A15="M",$A15="J",$A15="V"),"Sem","")),"")</f>
        <v/>
      </c>
      <c r="AH15" s="108" t="str">
        <f>IF($D15="HALIMI",IF($A15="S","Sam",IF(OR($A15="L",$A15="M",$A15="J",$A15="V"),"Sem","")),"")</f>
        <v/>
      </c>
      <c r="AI15" s="108" t="str">
        <f>IF($D15="LEPRIYA",IF($A15="S","Sam",IF(OR($A15="L",$A15="M",$A15="J",$A15="V"),"Sem","")),"")</f>
        <v/>
      </c>
      <c r="AJ15" s="108" t="str">
        <f>IF($D15="OURCHANE",IF($A15="S","Sam",IF(OR($A15="L",$A15="M",$A15="J",$A15="V"),"Sem","")),"")</f>
        <v/>
      </c>
      <c r="AK15" s="108" t="str">
        <f>IF($D15="KANA",IF($A15="S","Sam",IF(OR($A15="L",$A15="M",$A15="J",$A15="V"),"Sem","")),"")</f>
        <v/>
      </c>
      <c r="AL15" s="108" t="str">
        <f>IF($D15="BERNARD",IF($A15="S","Sam",IF(OR($A15="L",$A15="M",$A15="J",$A15="V"),"Sem","")),"")</f>
        <v/>
      </c>
    </row>
    <row r="16" spans="1:38" ht="13.5" thickBot="1" x14ac:dyDescent="0.25">
      <c r="A16" s="266"/>
      <c r="B16" s="268"/>
      <c r="C16" s="173" t="str">
        <f>IF($D16="","","CCB :")</f>
        <v/>
      </c>
      <c r="D16" s="91" t="str">
        <f>IF($AA15="","",$AA15)</f>
        <v/>
      </c>
      <c r="E16" s="102" t="str">
        <f t="shared" ref="E16:J16" si="31">IF(($U15=E$2),IF(($V15="9H-12H"),"",("CS "&amp;$V15)),"")&amp;IF(($W15=E$2),IF(($X15="9H-12H"),"",("CS "&amp;$X15)),"")&amp;IF(LEFT($AA15,1)=RIGHT(E$2),IF(OR($A15="S",$A15="D"),"","CCB"),"")</f>
        <v/>
      </c>
      <c r="F16" s="102" t="str">
        <f t="shared" si="31"/>
        <v/>
      </c>
      <c r="G16" s="102" t="str">
        <f t="shared" si="31"/>
        <v/>
      </c>
      <c r="H16" s="102" t="str">
        <f t="shared" si="31"/>
        <v/>
      </c>
      <c r="I16" s="102" t="str">
        <f t="shared" si="31"/>
        <v/>
      </c>
      <c r="J16" s="102" t="str">
        <f t="shared" si="31"/>
        <v/>
      </c>
      <c r="K16" s="94"/>
      <c r="L16" s="89"/>
      <c r="M16" s="90"/>
      <c r="N16" s="91" t="str">
        <f t="shared" ref="N16" si="32">IF(($U15="VAC1"),IF(ISERROR(SEARCH("*9h-18*",$V15)),IF($V15="9h-13h","","CS "&amp;$V15),IF(ISERROR(SEARCH("*Ort*",$V15)),"CS 14h-18h","CS Ortho 14h-18h")),IF(($W15="VAC1"),IF(ISERROR(SEARCH("*9h-18*",$X15)),IF($X15="9h-13h","","CS "&amp;$X15),IF(ISERROR(SEARCH("*Ort*",$X15)),"CS 14h-18h","CS Ortho 14h-18h")),""))&amp;IF($M16="HM",$E16,IF($M16="PH",$F16,IF($M16="RL",$G16,IF($M16="RO",$H16,IF($M16="TK",$I16,IF($M16="AS",$J16,""))))))</f>
        <v/>
      </c>
      <c r="O16" s="89"/>
      <c r="P16" s="90"/>
      <c r="Q16" s="91" t="str">
        <f t="shared" ref="Q16" si="33">IF(($U15="VAC2"),IF(ISERROR(SEARCH("*9h-18*",$V15)),IF($V15="9h-13h","","CS "&amp;$V15),IF(ISERROR(SEARCH("*Ort*",$V15)),"CS 14h-18h","CS Ortho 14h-18h")),IF(($W15="VAC2"),IF(ISERROR(SEARCH("*9h-18*",$X15)),IF($X15="9h-13h","","CS "&amp;$X15),IF(ISERROR(SEARCH("*Ort*",$X15)),"CS 14h-18h","CS Ortho 14h-18h")),""))&amp;IF($M16="HM",$E16,IF($M16="PH",$F16,IF($M16="RL",$G16,IF($M16="RO",$H16,IF($M16="TK",$I16,IF($M16="AS",$J16,""))))))</f>
        <v/>
      </c>
      <c r="R16" s="92"/>
      <c r="S16" s="245"/>
      <c r="T16" s="247"/>
      <c r="U16" s="241"/>
      <c r="V16" s="249"/>
      <c r="W16" s="241"/>
      <c r="X16" s="249"/>
      <c r="Y16" s="239"/>
      <c r="Z16" s="256"/>
      <c r="AA16" s="251"/>
      <c r="AB16" s="134"/>
      <c r="AC16" s="134"/>
      <c r="AD16" s="134"/>
      <c r="AE16" s="249"/>
      <c r="AF16" s="104"/>
      <c r="AG16" s="112" t="str">
        <f>IF($AA15="MAROUANI",IF(OR($A15="S",$A15="D"),"WE CCB","Sem CCB"),"")</f>
        <v/>
      </c>
      <c r="AH16" s="109" t="str">
        <f>IF($AA15="HALIMI",IF(OR($A15="S",$A15="D"),"WE CCB","Sem CCB"),"")</f>
        <v/>
      </c>
      <c r="AI16" s="109" t="str">
        <f>IF($AA15="LEPRIYA",IF(OR($A15="S",$A15="D"),"WE CCB","Sem CCB"),"")</f>
        <v/>
      </c>
      <c r="AJ16" s="109" t="str">
        <f>IF($AA15="OURCHANE",IF(OR($A15="S",$A15="D"),"WE CCB","Sem CCB"),"")</f>
        <v/>
      </c>
      <c r="AK16" s="109" t="str">
        <f>IF($AA15="KANA",IF(OR($A15="S",$A15="D"),"WE CCB","Sem CCB"),"")</f>
        <v/>
      </c>
      <c r="AL16" s="109" t="str">
        <f>IF($AA15="BERNARD",IF(OR($A15="S",$A15="D"),"WE CCB","Sem CCB"),"")</f>
        <v/>
      </c>
    </row>
    <row r="17" spans="1:38" x14ac:dyDescent="0.2">
      <c r="A17" s="265" t="str">
        <f>IF((B17=""),"",CHOOSE(WEEKDAY(B17,2),"L","M","M","J","V","S","D"))</f>
        <v>M</v>
      </c>
      <c r="B17" s="267">
        <f>IF(($B15=""),"",IF((MONTH(B15)=MONTH(($B15+1))),($B15+1),""))</f>
        <v>42802</v>
      </c>
      <c r="C17" s="172" t="str">
        <f>IF(D17="","","Dom :")</f>
        <v/>
      </c>
      <c r="D17" s="87"/>
      <c r="E17" s="101" t="str">
        <f t="shared" si="0"/>
        <v/>
      </c>
      <c r="F17" s="101" t="str">
        <f t="shared" si="0"/>
        <v/>
      </c>
      <c r="G17" s="101" t="str">
        <f t="shared" si="0"/>
        <v/>
      </c>
      <c r="H17" s="101" t="str">
        <f t="shared" si="0"/>
        <v/>
      </c>
      <c r="I17" s="101" t="str">
        <f t="shared" si="0"/>
        <v/>
      </c>
      <c r="J17" s="101" t="str">
        <f t="shared" si="0"/>
        <v/>
      </c>
      <c r="K17" s="93"/>
      <c r="L17" s="85"/>
      <c r="M17" s="86"/>
      <c r="N17" s="87" t="str">
        <f t="shared" ref="N17" si="34">IF(($U17="VAC1"),IF(ISERROR(SEARCH("*9h*",$V17)),"","CS 9h-13h"),IF(($W17="VAC1"),IF(ISERROR(SEARCH("*9h*",$X17)),"","CS 9h-13h"),""))&amp;IF($M17="HM",$E17,IF($M17="PH",$F17,IF($M17="RL",$G17,IF($M17="RO",$H17,IF($M17="TK",$I17,IF($M17="AS",$J17,""))))))</f>
        <v/>
      </c>
      <c r="O17" s="85"/>
      <c r="P17" s="86"/>
      <c r="Q17" s="87" t="str">
        <f t="shared" ref="Q17" si="35">IF(($U17="VAC2"),IF(ISERROR(SEARCH("*9h*",$V17)),"","CS 9h-13h"),IF(($W17="VAC2"),IF(ISERROR(SEARCH("*9h*",$X17)),"","CS 9h-13h"),""))&amp;IF($M17="HM",$E17,IF($M17="PH",$F17,IF($M17="RL",$G17,IF($M17="RO",$H17,IF($M17="TK",$I17,IF($M17="AS",$J17,""))))))</f>
        <v/>
      </c>
      <c r="R17" s="88"/>
      <c r="S17" s="244" t="str">
        <f>A17</f>
        <v>M</v>
      </c>
      <c r="T17" s="246">
        <f>B17</f>
        <v>42802</v>
      </c>
      <c r="U17" s="240"/>
      <c r="V17" s="248"/>
      <c r="W17" s="240"/>
      <c r="X17" s="248"/>
      <c r="Y17" s="238" t="str">
        <f>A17</f>
        <v>M</v>
      </c>
      <c r="Z17" s="255">
        <f>B17</f>
        <v>42802</v>
      </c>
      <c r="AA17" s="250"/>
      <c r="AB17" s="133"/>
      <c r="AC17" s="133"/>
      <c r="AD17" s="133"/>
      <c r="AE17" s="248"/>
      <c r="AF17" s="103"/>
      <c r="AG17" s="111" t="str">
        <f>IF($D17="MAROUANI",IF($A17="S","Sam",IF(OR($A17="L",$A17="M",$A17="J",$A17="V"),"Sem","")),"")</f>
        <v/>
      </c>
      <c r="AH17" s="108" t="str">
        <f>IF($D17="HALIMI",IF($A17="S","Sam",IF(OR($A17="L",$A17="M",$A17="J",$A17="V"),"Sem","")),"")</f>
        <v/>
      </c>
      <c r="AI17" s="108" t="str">
        <f>IF($D17="LEPRIYA",IF($A17="S","Sam",IF(OR($A17="L",$A17="M",$A17="J",$A17="V"),"Sem","")),"")</f>
        <v/>
      </c>
      <c r="AJ17" s="108" t="str">
        <f>IF($D17="OURCHANE",IF($A17="S","Sam",IF(OR($A17="L",$A17="M",$A17="J",$A17="V"),"Sem","")),"")</f>
        <v/>
      </c>
      <c r="AK17" s="108" t="str">
        <f>IF($D17="KANA",IF($A17="S","Sam",IF(OR($A17="L",$A17="M",$A17="J",$A17="V"),"Sem","")),"")</f>
        <v/>
      </c>
      <c r="AL17" s="108" t="str">
        <f>IF($D17="BERNARD",IF($A17="S","Sam",IF(OR($A17="L",$A17="M",$A17="J",$A17="V"),"Sem","")),"")</f>
        <v/>
      </c>
    </row>
    <row r="18" spans="1:38" ht="13.5" thickBot="1" x14ac:dyDescent="0.25">
      <c r="A18" s="266"/>
      <c r="B18" s="268"/>
      <c r="C18" s="173" t="str">
        <f>IF($D18="","","CCB :")</f>
        <v/>
      </c>
      <c r="D18" s="91" t="str">
        <f>IF($AA17="","",$AA17)</f>
        <v/>
      </c>
      <c r="E18" s="102" t="str">
        <f t="shared" ref="E18:J18" si="36">IF(($U17=E$2),IF(($V17="9H-12H"),"",("CS "&amp;$V17)),"")&amp;IF(($W17=E$2),IF(($X17="9H-12H"),"",("CS "&amp;$X17)),"")&amp;IF(LEFT($AA17,1)=RIGHT(E$2),IF(OR($A17="S",$A17="D"),"","CCB"),"")</f>
        <v/>
      </c>
      <c r="F18" s="102" t="str">
        <f t="shared" si="36"/>
        <v/>
      </c>
      <c r="G18" s="102" t="str">
        <f t="shared" si="36"/>
        <v/>
      </c>
      <c r="H18" s="102" t="str">
        <f t="shared" si="36"/>
        <v/>
      </c>
      <c r="I18" s="102" t="str">
        <f t="shared" si="36"/>
        <v/>
      </c>
      <c r="J18" s="102" t="str">
        <f t="shared" si="36"/>
        <v/>
      </c>
      <c r="K18" s="94"/>
      <c r="L18" s="89"/>
      <c r="M18" s="90"/>
      <c r="N18" s="91" t="str">
        <f t="shared" ref="N18" si="37">IF(($U17="VAC1"),IF(ISERROR(SEARCH("*9h-18*",$V17)),IF($V17="9h-13h","","CS "&amp;$V17),IF(ISERROR(SEARCH("*Ort*",$V17)),"CS 14h-18h","CS Ortho 14h-18h")),IF(($W17="VAC1"),IF(ISERROR(SEARCH("*9h-18*",$X17)),IF($X17="9h-13h","","CS "&amp;$X17),IF(ISERROR(SEARCH("*Ort*",$X17)),"CS 14h-18h","CS Ortho 14h-18h")),""))&amp;IF($M18="HM",$E18,IF($M18="PH",$F18,IF($M18="RL",$G18,IF($M18="RO",$H18,IF($M18="TK",$I18,IF($M18="AS",$J18,""))))))</f>
        <v/>
      </c>
      <c r="O18" s="89"/>
      <c r="P18" s="90"/>
      <c r="Q18" s="91" t="str">
        <f t="shared" ref="Q18" si="38">IF(($U17="VAC2"),IF(ISERROR(SEARCH("*9h-18*",$V17)),IF($V17="9h-13h","","CS "&amp;$V17),IF(ISERROR(SEARCH("*Ort*",$V17)),"CS 14h-18h","CS Ortho 14h-18h")),IF(($W17="VAC2"),IF(ISERROR(SEARCH("*9h-18*",$X17)),IF($X17="9h-13h","","CS "&amp;$X17),IF(ISERROR(SEARCH("*Ort*",$X17)),"CS 14h-18h","CS Ortho 14h-18h")),""))&amp;IF($M18="HM",$E18,IF($M18="PH",$F18,IF($M18="RL",$G18,IF($M18="RO",$H18,IF($M18="TK",$I18,IF($M18="AS",$J18,""))))))</f>
        <v/>
      </c>
      <c r="R18" s="92"/>
      <c r="S18" s="245"/>
      <c r="T18" s="247"/>
      <c r="U18" s="241"/>
      <c r="V18" s="249"/>
      <c r="W18" s="241"/>
      <c r="X18" s="249"/>
      <c r="Y18" s="239"/>
      <c r="Z18" s="256"/>
      <c r="AA18" s="251"/>
      <c r="AB18" s="134"/>
      <c r="AC18" s="134"/>
      <c r="AD18" s="134"/>
      <c r="AE18" s="249"/>
      <c r="AF18" s="104"/>
      <c r="AG18" s="112" t="str">
        <f>IF($AA17="MAROUANI",IF(OR($A17="S",$A17="D"),"WE CCB","Sem CCB"),"")</f>
        <v/>
      </c>
      <c r="AH18" s="109" t="str">
        <f>IF($AA17="HALIMI",IF(OR($A17="S",$A17="D"),"WE CCB","Sem CCB"),"")</f>
        <v/>
      </c>
      <c r="AI18" s="109" t="str">
        <f>IF($AA17="LEPRIYA",IF(OR($A17="S",$A17="D"),"WE CCB","Sem CCB"),"")</f>
        <v/>
      </c>
      <c r="AJ18" s="109" t="str">
        <f>IF($AA17="OURCHANE",IF(OR($A17="S",$A17="D"),"WE CCB","Sem CCB"),"")</f>
        <v/>
      </c>
      <c r="AK18" s="109" t="str">
        <f>IF($AA17="KANA",IF(OR($A17="S",$A17="D"),"WE CCB","Sem CCB"),"")</f>
        <v/>
      </c>
      <c r="AL18" s="109" t="str">
        <f>IF($AA17="BERNARD",IF(OR($A17="S",$A17="D"),"WE CCB","Sem CCB"),"")</f>
        <v/>
      </c>
    </row>
    <row r="19" spans="1:38" x14ac:dyDescent="0.2">
      <c r="A19" s="265" t="str">
        <f>IF((B19=""),"",CHOOSE(WEEKDAY(B19,2),"L","M","M","J","V","S","D"))</f>
        <v>J</v>
      </c>
      <c r="B19" s="267">
        <f>IF(($B17=""),"",IF((MONTH(B17)=MONTH(($B17+1))),($B17+1),""))</f>
        <v>42803</v>
      </c>
      <c r="C19" s="172" t="str">
        <f>IF(D19="","","Dom :")</f>
        <v/>
      </c>
      <c r="D19" s="87"/>
      <c r="E19" s="101" t="str">
        <f t="shared" si="0"/>
        <v/>
      </c>
      <c r="F19" s="101" t="str">
        <f t="shared" si="0"/>
        <v/>
      </c>
      <c r="G19" s="101" t="str">
        <f t="shared" si="0"/>
        <v/>
      </c>
      <c r="H19" s="101" t="str">
        <f t="shared" si="0"/>
        <v/>
      </c>
      <c r="I19" s="101" t="str">
        <f t="shared" si="0"/>
        <v/>
      </c>
      <c r="J19" s="101" t="str">
        <f t="shared" si="0"/>
        <v/>
      </c>
      <c r="K19" s="93"/>
      <c r="L19" s="85"/>
      <c r="M19" s="86"/>
      <c r="N19" s="87" t="str">
        <f t="shared" ref="N19" si="39">IF(($U19="VAC1"),IF(ISERROR(SEARCH("*9h*",$V19)),"","CS 9h-13h"),IF(($W19="VAC1"),IF(ISERROR(SEARCH("*9h*",$X19)),"","CS 9h-13h"),""))&amp;IF($M19="HM",$E19,IF($M19="PH",$F19,IF($M19="RL",$G19,IF($M19="RO",$H19,IF($M19="TK",$I19,IF($M19="AS",$J19,""))))))</f>
        <v/>
      </c>
      <c r="O19" s="85"/>
      <c r="P19" s="86"/>
      <c r="Q19" s="87" t="str">
        <f t="shared" ref="Q19" si="40">IF(($U19="VAC2"),IF(ISERROR(SEARCH("*9h*",$V19)),"","CS 9h-13h"),IF(($W19="VAC2"),IF(ISERROR(SEARCH("*9h*",$X19)),"","CS 9h-13h"),""))&amp;IF($M19="HM",$E19,IF($M19="PH",$F19,IF($M19="RL",$G19,IF($M19="RO",$H19,IF($M19="TK",$I19,IF($M19="AS",$J19,""))))))</f>
        <v/>
      </c>
      <c r="R19" s="88"/>
      <c r="S19" s="244" t="str">
        <f>A19</f>
        <v>J</v>
      </c>
      <c r="T19" s="246">
        <f>B19</f>
        <v>42803</v>
      </c>
      <c r="U19" s="240"/>
      <c r="V19" s="248"/>
      <c r="W19" s="240"/>
      <c r="X19" s="248"/>
      <c r="Y19" s="238" t="str">
        <f>A19</f>
        <v>J</v>
      </c>
      <c r="Z19" s="255">
        <f>B19</f>
        <v>42803</v>
      </c>
      <c r="AA19" s="250"/>
      <c r="AB19" s="133"/>
      <c r="AC19" s="153"/>
      <c r="AD19" s="133"/>
      <c r="AE19" s="248"/>
      <c r="AF19" s="103"/>
      <c r="AG19" s="111" t="str">
        <f>IF($D19="MAROUANI",IF($A19="S","Sam",IF(OR($A19="L",$A19="M",$A19="J",$A19="V"),"Sem","")),"")</f>
        <v/>
      </c>
      <c r="AH19" s="108" t="str">
        <f>IF($D19="HALIMI",IF($A19="S","Sam",IF(OR($A19="L",$A19="M",$A19="J",$A19="V"),"Sem","")),"")</f>
        <v/>
      </c>
      <c r="AI19" s="108" t="str">
        <f>IF($D19="LEPRIYA",IF($A19="S","Sam",IF(OR($A19="L",$A19="M",$A19="J",$A19="V"),"Sem","")),"")</f>
        <v/>
      </c>
      <c r="AJ19" s="108" t="str">
        <f>IF($D19="OURCHANE",IF($A19="S","Sam",IF(OR($A19="L",$A19="M",$A19="J",$A19="V"),"Sem","")),"")</f>
        <v/>
      </c>
      <c r="AK19" s="108" t="str">
        <f>IF($D19="KANA",IF($A19="S","Sam",IF(OR($A19="L",$A19="M",$A19="J",$A19="V"),"Sem","")),"")</f>
        <v/>
      </c>
      <c r="AL19" s="108" t="str">
        <f>IF($D19="BERNARD",IF($A19="S","Sam",IF(OR($A19="L",$A19="M",$A19="J",$A19="V"),"Sem","")),"")</f>
        <v/>
      </c>
    </row>
    <row r="20" spans="1:38" ht="13.5" thickBot="1" x14ac:dyDescent="0.25">
      <c r="A20" s="266"/>
      <c r="B20" s="268"/>
      <c r="C20" s="173" t="str">
        <f>IF($D20="","","CCB :")</f>
        <v/>
      </c>
      <c r="D20" s="91" t="str">
        <f>IF($AA19="","",$AA19)</f>
        <v/>
      </c>
      <c r="E20" s="102" t="str">
        <f t="shared" ref="E20:J20" si="41">IF(($U19=E$2),IF(($V19="9H-12H"),"",("CS "&amp;$V19)),"")&amp;IF(($W19=E$2),IF(($X19="9H-12H"),"",("CS "&amp;$X19)),"")&amp;IF(LEFT($AA19,1)=RIGHT(E$2),IF(OR($A19="S",$A19="D"),"","CCB"),"")</f>
        <v/>
      </c>
      <c r="F20" s="102" t="str">
        <f t="shared" si="41"/>
        <v/>
      </c>
      <c r="G20" s="102" t="str">
        <f t="shared" si="41"/>
        <v/>
      </c>
      <c r="H20" s="102" t="str">
        <f t="shared" si="41"/>
        <v/>
      </c>
      <c r="I20" s="102" t="str">
        <f t="shared" si="41"/>
        <v/>
      </c>
      <c r="J20" s="102" t="str">
        <f t="shared" si="41"/>
        <v/>
      </c>
      <c r="K20" s="94"/>
      <c r="L20" s="89"/>
      <c r="M20" s="90"/>
      <c r="N20" s="91" t="str">
        <f t="shared" ref="N20" si="42">IF(($U19="VAC1"),IF(ISERROR(SEARCH("*9h-18*",$V19)),IF($V19="9h-13h","","CS "&amp;$V19),IF(ISERROR(SEARCH("*Ort*",$V19)),"CS 14h-18h","CS Ortho 14h-18h")),IF(($W19="VAC1"),IF(ISERROR(SEARCH("*9h-18*",$X19)),IF($X19="9h-13h","","CS "&amp;$X19),IF(ISERROR(SEARCH("*Ort*",$X19)),"CS 14h-18h","CS Ortho 14h-18h")),""))&amp;IF($M20="HM",$E20,IF($M20="PH",$F20,IF($M20="RL",$G20,IF($M20="RO",$H20,IF($M20="TK",$I20,IF($M20="AS",$J20,""))))))</f>
        <v/>
      </c>
      <c r="O20" s="89"/>
      <c r="P20" s="90"/>
      <c r="Q20" s="91" t="str">
        <f t="shared" ref="Q20" si="43">IF(($U19="VAC2"),IF(ISERROR(SEARCH("*9h-18*",$V19)),IF($V19="9h-13h","","CS "&amp;$V19),IF(ISERROR(SEARCH("*Ort*",$V19)),"CS 14h-18h","CS Ortho 14h-18h")),IF(($W19="VAC2"),IF(ISERROR(SEARCH("*9h-18*",$X19)),IF($X19="9h-13h","","CS "&amp;$X19),IF(ISERROR(SEARCH("*Ort*",$X19)),"CS 14h-18h","CS Ortho 14h-18h")),""))&amp;IF($M20="HM",$E20,IF($M20="PH",$F20,IF($M20="RL",$G20,IF($M20="RO",$H20,IF($M20="TK",$I20,IF($M20="AS",$J20,""))))))</f>
        <v/>
      </c>
      <c r="R20" s="92"/>
      <c r="S20" s="245"/>
      <c r="T20" s="247"/>
      <c r="U20" s="241"/>
      <c r="V20" s="249"/>
      <c r="W20" s="241"/>
      <c r="X20" s="249"/>
      <c r="Y20" s="239"/>
      <c r="Z20" s="256"/>
      <c r="AA20" s="251"/>
      <c r="AB20" s="134"/>
      <c r="AC20" s="154"/>
      <c r="AD20" s="134"/>
      <c r="AE20" s="249"/>
      <c r="AF20" s="104"/>
      <c r="AG20" s="112" t="str">
        <f>IF($AA19="MAROUANI",IF(OR($A19="S",$A19="D"),"WE CCB","Sem CCB"),"")</f>
        <v/>
      </c>
      <c r="AH20" s="109" t="str">
        <f>IF($AA19="HALIMI",IF(OR($A19="S",$A19="D"),"WE CCB","Sem CCB"),"")</f>
        <v/>
      </c>
      <c r="AI20" s="109" t="str">
        <f>IF($AA19="LEPRIYA",IF(OR($A19="S",$A19="D"),"WE CCB","Sem CCB"),"")</f>
        <v/>
      </c>
      <c r="AJ20" s="109" t="str">
        <f>IF($AA19="OURCHANE",IF(OR($A19="S",$A19="D"),"WE CCB","Sem CCB"),"")</f>
        <v/>
      </c>
      <c r="AK20" s="109" t="str">
        <f>IF($AA19="KANA",IF(OR($A19="S",$A19="D"),"WE CCB","Sem CCB"),"")</f>
        <v/>
      </c>
      <c r="AL20" s="109" t="str">
        <f>IF($AA19="BERNARD",IF(OR($A19="S",$A19="D"),"WE CCB","Sem CCB"),"")</f>
        <v/>
      </c>
    </row>
    <row r="21" spans="1:38" x14ac:dyDescent="0.2">
      <c r="A21" s="265" t="str">
        <f>IF((B21=""),"",CHOOSE(WEEKDAY(B21,2),"L","M","M","J","V","S","D"))</f>
        <v>V</v>
      </c>
      <c r="B21" s="267">
        <f>IF(($B19=""),"",IF((MONTH(B19)=MONTH(($B19+1))),($B19+1),""))</f>
        <v>42804</v>
      </c>
      <c r="C21" s="172" t="str">
        <f>IF(D21="","","Dom :")</f>
        <v/>
      </c>
      <c r="D21" s="87"/>
      <c r="E21" s="101" t="str">
        <f t="shared" si="0"/>
        <v/>
      </c>
      <c r="F21" s="101" t="str">
        <f t="shared" si="0"/>
        <v/>
      </c>
      <c r="G21" s="101" t="str">
        <f t="shared" si="0"/>
        <v/>
      </c>
      <c r="H21" s="101" t="str">
        <f t="shared" si="0"/>
        <v/>
      </c>
      <c r="I21" s="101" t="str">
        <f t="shared" si="0"/>
        <v/>
      </c>
      <c r="J21" s="101" t="str">
        <f t="shared" si="0"/>
        <v/>
      </c>
      <c r="K21" s="93"/>
      <c r="L21" s="85"/>
      <c r="M21" s="86"/>
      <c r="N21" s="87" t="str">
        <f t="shared" ref="N21" si="44">IF(($U21="VAC1"),IF(ISERROR(SEARCH("*9h*",$V21)),"","CS 9h-13h"),IF(($W21="VAC1"),IF(ISERROR(SEARCH("*9h*",$X21)),"","CS 9h-13h"),""))&amp;IF($M21="HM",$E21,IF($M21="PH",$F21,IF($M21="RL",$G21,IF($M21="RO",$H21,IF($M21="TK",$I21,IF($M21="AS",$J21,""))))))</f>
        <v/>
      </c>
      <c r="O21" s="85"/>
      <c r="P21" s="86"/>
      <c r="Q21" s="87" t="str">
        <f t="shared" ref="Q21" si="45">IF(($U21="VAC2"),IF(ISERROR(SEARCH("*9h*",$V21)),"","CS 9h-13h"),IF(($W21="VAC2"),IF(ISERROR(SEARCH("*9h*",$X21)),"","CS 9h-13h"),""))&amp;IF($M21="HM",$E21,IF($M21="PH",$F21,IF($M21="RL",$G21,IF($M21="RO",$H21,IF($M21="TK",$I21,IF($M21="AS",$J21,""))))))</f>
        <v/>
      </c>
      <c r="R21" s="88"/>
      <c r="S21" s="244" t="str">
        <f>A21</f>
        <v>V</v>
      </c>
      <c r="T21" s="246">
        <f>B21</f>
        <v>42804</v>
      </c>
      <c r="U21" s="240"/>
      <c r="V21" s="248"/>
      <c r="W21" s="240"/>
      <c r="X21" s="248"/>
      <c r="Y21" s="238" t="str">
        <f>A21</f>
        <v>V</v>
      </c>
      <c r="Z21" s="255">
        <f>B21</f>
        <v>42804</v>
      </c>
      <c r="AA21" s="250"/>
      <c r="AB21" s="133"/>
      <c r="AC21" s="153"/>
      <c r="AD21" s="133"/>
      <c r="AE21" s="248"/>
      <c r="AF21" s="103"/>
      <c r="AG21" s="111" t="str">
        <f>IF($D21="MAROUANI",IF($A21="S","Sam",IF(OR($A21="L",$A21="M",$A21="J",$A21="V"),"Sem","")),"")</f>
        <v/>
      </c>
      <c r="AH21" s="108" t="str">
        <f>IF($D21="HALIMI",IF($A21="S","Sam",IF(OR($A21="L",$A21="M",$A21="J",$A21="V"),"Sem","")),"")</f>
        <v/>
      </c>
      <c r="AI21" s="108" t="str">
        <f>IF($D21="LEPRIYA",IF($A21="S","Sam",IF(OR($A21="L",$A21="M",$A21="J",$A21="V"),"Sem","")),"")</f>
        <v/>
      </c>
      <c r="AJ21" s="108" t="str">
        <f>IF($D21="OURCHANE",IF($A21="S","Sam",IF(OR($A21="L",$A21="M",$A21="J",$A21="V"),"Sem","")),"")</f>
        <v/>
      </c>
      <c r="AK21" s="108" t="str">
        <f>IF($D21="KANA",IF($A21="S","Sam",IF(OR($A21="L",$A21="M",$A21="J",$A21="V"),"Sem","")),"")</f>
        <v/>
      </c>
      <c r="AL21" s="108" t="str">
        <f>IF($D21="BERNARD",IF($A21="S","Sam",IF(OR($A21="L",$A21="M",$A21="J",$A21="V"),"Sem","")),"")</f>
        <v/>
      </c>
    </row>
    <row r="22" spans="1:38" ht="13.5" thickBot="1" x14ac:dyDescent="0.25">
      <c r="A22" s="266"/>
      <c r="B22" s="268"/>
      <c r="C22" s="173" t="str">
        <f>IF($D22="","","CCB :")</f>
        <v/>
      </c>
      <c r="D22" s="91" t="str">
        <f>IF($AA21="","",$AA21)</f>
        <v/>
      </c>
      <c r="E22" s="102" t="str">
        <f t="shared" ref="E22:J22" si="46">IF(($U21=E$2),IF(($V21="9H-12H"),"",("CS "&amp;$V21)),"")&amp;IF(($W21=E$2),IF(($X21="9H-12H"),"",("CS "&amp;$X21)),"")&amp;IF(LEFT($AA21,1)=RIGHT(E$2),IF(OR($A21="S",$A21="D"),"","CCB"),"")</f>
        <v/>
      </c>
      <c r="F22" s="102" t="str">
        <f t="shared" si="46"/>
        <v/>
      </c>
      <c r="G22" s="102" t="str">
        <f t="shared" si="46"/>
        <v/>
      </c>
      <c r="H22" s="102" t="str">
        <f t="shared" si="46"/>
        <v/>
      </c>
      <c r="I22" s="102" t="str">
        <f t="shared" si="46"/>
        <v/>
      </c>
      <c r="J22" s="102" t="str">
        <f t="shared" si="46"/>
        <v/>
      </c>
      <c r="K22" s="94"/>
      <c r="L22" s="89"/>
      <c r="M22" s="90"/>
      <c r="N22" s="91" t="str">
        <f t="shared" ref="N22" si="47">IF(($U21="VAC1"),IF(ISERROR(SEARCH("*9h-18*",$V21)),IF($V21="9h-13h","","CS "&amp;$V21),IF(ISERROR(SEARCH("*Ort*",$V21)),"CS 14h-18h","CS Ortho 14h-18h")),IF(($W21="VAC1"),IF(ISERROR(SEARCH("*9h-18*",$X21)),IF($X21="9h-13h","","CS "&amp;$X21),IF(ISERROR(SEARCH("*Ort*",$X21)),"CS 14h-18h","CS Ortho 14h-18h")),""))&amp;IF($M22="HM",$E22,IF($M22="PH",$F22,IF($M22="RL",$G22,IF($M22="RO",$H22,IF($M22="TK",$I22,IF($M22="AS",$J22,""))))))</f>
        <v/>
      </c>
      <c r="O22" s="89"/>
      <c r="P22" s="90"/>
      <c r="Q22" s="91" t="str">
        <f t="shared" ref="Q22" si="48">IF(($U21="VAC2"),IF(ISERROR(SEARCH("*9h-18*",$V21)),IF($V21="9h-13h","","CS "&amp;$V21),IF(ISERROR(SEARCH("*Ort*",$V21)),"CS 14h-18h","CS Ortho 14h-18h")),IF(($W21="VAC2"),IF(ISERROR(SEARCH("*9h-18*",$X21)),IF($X21="9h-13h","","CS "&amp;$X21),IF(ISERROR(SEARCH("*Ort*",$X21)),"CS 14h-18h","CS Ortho 14h-18h")),""))&amp;IF($M22="HM",$E22,IF($M22="PH",$F22,IF($M22="RL",$G22,IF($M22="RO",$H22,IF($M22="TK",$I22,IF($M22="AS",$J22,""))))))</f>
        <v/>
      </c>
      <c r="R22" s="92"/>
      <c r="S22" s="245"/>
      <c r="T22" s="247"/>
      <c r="U22" s="241"/>
      <c r="V22" s="249"/>
      <c r="W22" s="241"/>
      <c r="X22" s="249"/>
      <c r="Y22" s="239"/>
      <c r="Z22" s="256"/>
      <c r="AA22" s="251"/>
      <c r="AB22" s="134"/>
      <c r="AC22" s="154"/>
      <c r="AD22" s="134"/>
      <c r="AE22" s="249"/>
      <c r="AF22" s="104"/>
      <c r="AG22" s="112" t="str">
        <f>IF($AA21="MAROUANI",IF(OR($A21="S",$A21="D"),"WE CCB","Sem CCB"),"")</f>
        <v/>
      </c>
      <c r="AH22" s="109" t="str">
        <f>IF($AA21="HALIMI",IF(OR($A21="S",$A21="D"),"WE CCB","Sem CCB"),"")</f>
        <v/>
      </c>
      <c r="AI22" s="109" t="str">
        <f>IF($AA21="LEPRIYA",IF(OR($A21="S",$A21="D"),"WE CCB","Sem CCB"),"")</f>
        <v/>
      </c>
      <c r="AJ22" s="109" t="str">
        <f>IF($AA21="OURCHANE",IF(OR($A21="S",$A21="D"),"WE CCB","Sem CCB"),"")</f>
        <v/>
      </c>
      <c r="AK22" s="109" t="str">
        <f>IF($AA21="KANA",IF(OR($A21="S",$A21="D"),"WE CCB","Sem CCB"),"")</f>
        <v/>
      </c>
      <c r="AL22" s="109" t="str">
        <f>IF($AA21="BERNARD",IF(OR($A21="S",$A21="D"),"WE CCB","Sem CCB"),"")</f>
        <v/>
      </c>
    </row>
    <row r="23" spans="1:38" x14ac:dyDescent="0.2">
      <c r="A23" s="265" t="str">
        <f>IF((B23=""),"",CHOOSE(WEEKDAY(B23,2),"L","M","M","J","V","S","D"))</f>
        <v>S</v>
      </c>
      <c r="B23" s="267">
        <f>IF(($B21=""),"",IF((MONTH(B21)=MONTH(($B21+1))),($B21+1),""))</f>
        <v>42805</v>
      </c>
      <c r="C23" s="172" t="str">
        <f>IF(D23="","","Dom :")</f>
        <v/>
      </c>
      <c r="D23" s="87"/>
      <c r="E23" s="101" t="str">
        <f t="shared" si="0"/>
        <v/>
      </c>
      <c r="F23" s="101" t="str">
        <f t="shared" si="0"/>
        <v/>
      </c>
      <c r="G23" s="101" t="str">
        <f t="shared" si="0"/>
        <v/>
      </c>
      <c r="H23" s="101" t="str">
        <f t="shared" si="0"/>
        <v/>
      </c>
      <c r="I23" s="101" t="str">
        <f t="shared" si="0"/>
        <v/>
      </c>
      <c r="J23" s="101" t="str">
        <f t="shared" si="0"/>
        <v/>
      </c>
      <c r="K23" s="93"/>
      <c r="L23" s="85"/>
      <c r="M23" s="86"/>
      <c r="N23" s="87" t="str">
        <f t="shared" ref="N23" si="49">IF(($U23="VAC1"),IF(ISERROR(SEARCH("*9h*",$V23)),"","CS 9h-13h"),IF(($W23="VAC1"),IF(ISERROR(SEARCH("*9h*",$X23)),"","CS 9h-13h"),""))&amp;IF($M23="HM",$E23,IF($M23="PH",$F23,IF($M23="RL",$G23,IF($M23="RO",$H23,IF($M23="TK",$I23,IF($M23="AS",$J23,""))))))</f>
        <v/>
      </c>
      <c r="O23" s="85"/>
      <c r="P23" s="86"/>
      <c r="Q23" s="87" t="str">
        <f t="shared" ref="Q23" si="50">IF(($U23="VAC2"),IF(ISERROR(SEARCH("*9h*",$V23)),"","CS 9h-13h"),IF(($W23="VAC2"),IF(ISERROR(SEARCH("*9h*",$X23)),"","CS 9h-13h"),""))&amp;IF($M23="HM",$E23,IF($M23="PH",$F23,IF($M23="RL",$G23,IF($M23="RO",$H23,IF($M23="TK",$I23,IF($M23="AS",$J23,""))))))</f>
        <v/>
      </c>
      <c r="R23" s="88"/>
      <c r="S23" s="244" t="str">
        <f>A23</f>
        <v>S</v>
      </c>
      <c r="T23" s="246">
        <f>B23</f>
        <v>42805</v>
      </c>
      <c r="U23" s="240"/>
      <c r="V23" s="248"/>
      <c r="W23" s="240"/>
      <c r="X23" s="248"/>
      <c r="Y23" s="238" t="str">
        <f>A23</f>
        <v>S</v>
      </c>
      <c r="Z23" s="255">
        <f>B23</f>
        <v>42805</v>
      </c>
      <c r="AA23" s="250"/>
      <c r="AB23" s="133"/>
      <c r="AC23" s="133"/>
      <c r="AD23" s="133"/>
      <c r="AE23" s="248"/>
      <c r="AF23" s="103"/>
      <c r="AG23" s="111" t="str">
        <f>IF($D23="MAROUANI",IF($A23="S","Sam",IF(OR($A23="L",$A23="M",$A23="J",$A23="V"),"Sem","")),"")</f>
        <v/>
      </c>
      <c r="AH23" s="108" t="str">
        <f>IF($D23="HALIMI",IF($A23="S","Sam",IF(OR($A23="L",$A23="M",$A23="J",$A23="V"),"Sem","")),"")</f>
        <v/>
      </c>
      <c r="AI23" s="108" t="str">
        <f>IF($D23="LEPRIYA",IF($A23="S","Sam",IF(OR($A23="L",$A23="M",$A23="J",$A23="V"),"Sem","")),"")</f>
        <v/>
      </c>
      <c r="AJ23" s="108" t="str">
        <f>IF($D23="OURCHANE",IF($A23="S","Sam",IF(OR($A23="L",$A23="M",$A23="J",$A23="V"),"Sem","")),"")</f>
        <v/>
      </c>
      <c r="AK23" s="108" t="str">
        <f>IF($D23="KANA",IF($A23="S","Sam",IF(OR($A23="L",$A23="M",$A23="J",$A23="V"),"Sem","")),"")</f>
        <v/>
      </c>
      <c r="AL23" s="108" t="str">
        <f>IF($D23="BERNARD",IF($A23="S","Sam",IF(OR($A23="L",$A23="M",$A23="J",$A23="V"),"Sem","")),"")</f>
        <v/>
      </c>
    </row>
    <row r="24" spans="1:38" ht="13.5" thickBot="1" x14ac:dyDescent="0.25">
      <c r="A24" s="266"/>
      <c r="B24" s="268"/>
      <c r="C24" s="173" t="str">
        <f>IF($D24="","","CCB :")</f>
        <v/>
      </c>
      <c r="D24" s="91" t="str">
        <f>IF($AA23="","",$AA23)</f>
        <v/>
      </c>
      <c r="E24" s="102" t="str">
        <f t="shared" ref="E24:J24" si="51">IF(($U23=E$2),IF(($V23="9H-12H"),"",("CS "&amp;$V23)),"")&amp;IF(($W23=E$2),IF(($X23="9H-12H"),"",("CS "&amp;$X23)),"")&amp;IF(LEFT($AA23,1)=RIGHT(E$2),IF(OR($A23="S",$A23="D"),"","CCB"),"")</f>
        <v/>
      </c>
      <c r="F24" s="102" t="str">
        <f t="shared" si="51"/>
        <v/>
      </c>
      <c r="G24" s="102" t="str">
        <f t="shared" si="51"/>
        <v/>
      </c>
      <c r="H24" s="102" t="str">
        <f t="shared" si="51"/>
        <v/>
      </c>
      <c r="I24" s="102" t="str">
        <f t="shared" si="51"/>
        <v/>
      </c>
      <c r="J24" s="102" t="str">
        <f t="shared" si="51"/>
        <v/>
      </c>
      <c r="K24" s="94"/>
      <c r="L24" s="89"/>
      <c r="M24" s="90"/>
      <c r="N24" s="91" t="str">
        <f t="shared" ref="N24" si="52">IF(($U23="VAC1"),IF(ISERROR(SEARCH("*9h-18*",$V23)),IF($V23="9h-13h","","CS "&amp;$V23),IF(ISERROR(SEARCH("*Ort*",$V23)),"CS 14h-18h","CS Ortho 14h-18h")),IF(($W23="VAC1"),IF(ISERROR(SEARCH("*9h-18*",$X23)),IF($X23="9h-13h","","CS "&amp;$X23),IF(ISERROR(SEARCH("*Ort*",$X23)),"CS 14h-18h","CS Ortho 14h-18h")),""))&amp;IF($M24="HM",$E24,IF($M24="PH",$F24,IF($M24="RL",$G24,IF($M24="RO",$H24,IF($M24="TK",$I24,IF($M24="AS",$J24,""))))))</f>
        <v/>
      </c>
      <c r="O24" s="89"/>
      <c r="P24" s="90"/>
      <c r="Q24" s="91" t="str">
        <f t="shared" ref="Q24" si="53">IF(($U23="VAC2"),IF(ISERROR(SEARCH("*9h-18*",$V23)),IF($V23="9h-13h","","CS "&amp;$V23),IF(ISERROR(SEARCH("*Ort*",$V23)),"CS 14h-18h","CS Ortho 14h-18h")),IF(($W23="VAC2"),IF(ISERROR(SEARCH("*9h-18*",$X23)),IF($X23="9h-13h","","CS "&amp;$X23),IF(ISERROR(SEARCH("*Ort*",$X23)),"CS 14h-18h","CS Ortho 14h-18h")),""))&amp;IF($M24="HM",$E24,IF($M24="PH",$F24,IF($M24="RL",$G24,IF($M24="RO",$H24,IF($M24="TK",$I24,IF($M24="AS",$J24,""))))))</f>
        <v/>
      </c>
      <c r="R24" s="92"/>
      <c r="S24" s="245"/>
      <c r="T24" s="247"/>
      <c r="U24" s="241"/>
      <c r="V24" s="249"/>
      <c r="W24" s="241"/>
      <c r="X24" s="249"/>
      <c r="Y24" s="239"/>
      <c r="Z24" s="256"/>
      <c r="AA24" s="251"/>
      <c r="AB24" s="134"/>
      <c r="AC24" s="134"/>
      <c r="AD24" s="134"/>
      <c r="AE24" s="249"/>
      <c r="AF24" s="104"/>
      <c r="AG24" s="112" t="str">
        <f>IF($AA23="MAROUANI",IF(OR($A23="S",$A23="D"),"WE CCB","Sem CCB"),"")</f>
        <v/>
      </c>
      <c r="AH24" s="109" t="str">
        <f>IF($AA23="HALIMI",IF(OR($A23="S",$A23="D"),"WE CCB","Sem CCB"),"")</f>
        <v/>
      </c>
      <c r="AI24" s="109" t="str">
        <f>IF($AA23="LEPRIYA",IF(OR($A23="S",$A23="D"),"WE CCB","Sem CCB"),"")</f>
        <v/>
      </c>
      <c r="AJ24" s="109" t="str">
        <f>IF($AA23="OURCHANE",IF(OR($A23="S",$A23="D"),"WE CCB","Sem CCB"),"")</f>
        <v/>
      </c>
      <c r="AK24" s="109" t="str">
        <f>IF($AA23="KANA",IF(OR($A23="S",$A23="D"),"WE CCB","Sem CCB"),"")</f>
        <v/>
      </c>
      <c r="AL24" s="109" t="str">
        <f>IF($AA23="BERNARD",IF(OR($A23="S",$A23="D"),"WE CCB","Sem CCB"),"")</f>
        <v/>
      </c>
    </row>
    <row r="25" spans="1:38" x14ac:dyDescent="0.2">
      <c r="A25" s="265" t="str">
        <f>IF((B25=""),"",CHOOSE(WEEKDAY(B25,2),"L","M","M","J","V","S","D"))</f>
        <v>D</v>
      </c>
      <c r="B25" s="267">
        <f>IF(($B23=""),"",IF((MONTH(B23)=MONTH(($B23+1))),($B23+1),""))</f>
        <v>42806</v>
      </c>
      <c r="C25" s="172" t="str">
        <f>IF(D25="","","Dom :")</f>
        <v/>
      </c>
      <c r="D25" s="87"/>
      <c r="E25" s="101" t="str">
        <f t="shared" si="0"/>
        <v/>
      </c>
      <c r="F25" s="101" t="str">
        <f t="shared" si="0"/>
        <v/>
      </c>
      <c r="G25" s="101" t="str">
        <f t="shared" si="0"/>
        <v/>
      </c>
      <c r="H25" s="101" t="str">
        <f t="shared" si="0"/>
        <v/>
      </c>
      <c r="I25" s="101" t="str">
        <f t="shared" si="0"/>
        <v/>
      </c>
      <c r="J25" s="101" t="str">
        <f t="shared" si="0"/>
        <v/>
      </c>
      <c r="K25" s="93"/>
      <c r="L25" s="85"/>
      <c r="M25" s="86"/>
      <c r="N25" s="87" t="str">
        <f t="shared" ref="N25" si="54">IF(($U25="VAC1"),IF(ISERROR(SEARCH("*9h*",$V25)),"","CS 9h-13h"),IF(($W25="VAC1"),IF(ISERROR(SEARCH("*9h*",$X25)),"","CS 9h-13h"),""))&amp;IF($M25="HM",$E25,IF($M25="PH",$F25,IF($M25="RL",$G25,IF($M25="RO",$H25,IF($M25="TK",$I25,IF($M25="AS",$J25,""))))))</f>
        <v/>
      </c>
      <c r="O25" s="85"/>
      <c r="P25" s="86"/>
      <c r="Q25" s="87" t="str">
        <f t="shared" ref="Q25" si="55">IF(($U25="VAC2"),IF(ISERROR(SEARCH("*9h*",$V25)),"","CS 9h-13h"),IF(($W25="VAC2"),IF(ISERROR(SEARCH("*9h*",$X25)),"","CS 9h-13h"),""))&amp;IF($M25="HM",$E25,IF($M25="PH",$F25,IF($M25="RL",$G25,IF($M25="RO",$H25,IF($M25="TK",$I25,IF($M25="AS",$J25,""))))))</f>
        <v/>
      </c>
      <c r="R25" s="88"/>
      <c r="S25" s="244" t="str">
        <f>A25</f>
        <v>D</v>
      </c>
      <c r="T25" s="246">
        <f>B25</f>
        <v>42806</v>
      </c>
      <c r="U25" s="240"/>
      <c r="V25" s="248"/>
      <c r="W25" s="240"/>
      <c r="X25" s="242"/>
      <c r="Y25" s="238" t="str">
        <f>A25</f>
        <v>D</v>
      </c>
      <c r="Z25" s="255">
        <f>B25</f>
        <v>42806</v>
      </c>
      <c r="AA25" s="250"/>
      <c r="AB25" s="133"/>
      <c r="AC25" s="133"/>
      <c r="AD25" s="133"/>
      <c r="AE25" s="248"/>
      <c r="AF25" s="103"/>
      <c r="AG25" s="111" t="str">
        <f>IF($D25="MAROUANI",IF($A25="S","Sam",IF(OR($A25="L",$A25="M",$A25="J",$A25="V"),"Sem","")),"")</f>
        <v/>
      </c>
      <c r="AH25" s="108" t="str">
        <f>IF($D25="HALIMI",IF($A25="S","Sam",IF(OR($A25="L",$A25="M",$A25="J",$A25="V"),"Sem","")),"")</f>
        <v/>
      </c>
      <c r="AI25" s="108" t="str">
        <f>IF($D25="LEPRIYA",IF($A25="S","Sam",IF(OR($A25="L",$A25="M",$A25="J",$A25="V"),"Sem","")),"")</f>
        <v/>
      </c>
      <c r="AJ25" s="108" t="str">
        <f>IF($D25="OURCHANE",IF($A25="S","Sam",IF(OR($A25="L",$A25="M",$A25="J",$A25="V"),"Sem","")),"")</f>
        <v/>
      </c>
      <c r="AK25" s="108" t="str">
        <f>IF($D25="KANA",IF($A25="S","Sam",IF(OR($A25="L",$A25="M",$A25="J",$A25="V"),"Sem","")),"")</f>
        <v/>
      </c>
      <c r="AL25" s="108" t="str">
        <f>IF($D25="BERNARD",IF($A25="S","Sam",IF(OR($A25="L",$A25="M",$A25="J",$A25="V"),"Sem","")),"")</f>
        <v/>
      </c>
    </row>
    <row r="26" spans="1:38" ht="13.5" thickBot="1" x14ac:dyDescent="0.25">
      <c r="A26" s="266"/>
      <c r="B26" s="268"/>
      <c r="C26" s="173" t="str">
        <f>IF($D26="","","CCB :")</f>
        <v/>
      </c>
      <c r="D26" s="91" t="str">
        <f>IF($AA25="","",$AA25)</f>
        <v/>
      </c>
      <c r="E26" s="102" t="str">
        <f t="shared" ref="E26:J26" si="56">IF(($U25=E$2),IF(($V25="9H-12H"),"",("CS "&amp;$V25)),"")&amp;IF(($W25=E$2),IF(($X25="9H-12H"),"",("CS "&amp;$X25)),"")&amp;IF(LEFT($AA25,1)=RIGHT(E$2),IF(OR($A25="S",$A25="D"),"","CCB"),"")</f>
        <v/>
      </c>
      <c r="F26" s="102" t="str">
        <f t="shared" si="56"/>
        <v/>
      </c>
      <c r="G26" s="102" t="str">
        <f t="shared" si="56"/>
        <v/>
      </c>
      <c r="H26" s="102" t="str">
        <f t="shared" si="56"/>
        <v/>
      </c>
      <c r="I26" s="102" t="str">
        <f t="shared" si="56"/>
        <v/>
      </c>
      <c r="J26" s="102" t="str">
        <f t="shared" si="56"/>
        <v/>
      </c>
      <c r="K26" s="94"/>
      <c r="L26" s="89"/>
      <c r="M26" s="90"/>
      <c r="N26" s="91" t="str">
        <f t="shared" ref="N26" si="57">IF(($U25="VAC1"),IF(ISERROR(SEARCH("*9h-18*",$V25)),IF($V25="9h-13h","","CS "&amp;$V25),IF(ISERROR(SEARCH("*Ort*",$V25)),"CS 14h-18h","CS Ortho 14h-18h")),IF(($W25="VAC1"),IF(ISERROR(SEARCH("*9h-18*",$X25)),IF($X25="9h-13h","","CS "&amp;$X25),IF(ISERROR(SEARCH("*Ort*",$X25)),"CS 14h-18h","CS Ortho 14h-18h")),""))&amp;IF($M26="HM",$E26,IF($M26="PH",$F26,IF($M26="RL",$G26,IF($M26="RO",$H26,IF($M26="TK",$I26,IF($M26="AS",$J26,""))))))</f>
        <v/>
      </c>
      <c r="O26" s="89"/>
      <c r="P26" s="90"/>
      <c r="Q26" s="91" t="str">
        <f t="shared" ref="Q26" si="58">IF(($U25="VAC2"),IF(ISERROR(SEARCH("*9h-18*",$V25)),IF($V25="9h-13h","","CS "&amp;$V25),IF(ISERROR(SEARCH("*Ort*",$V25)),"CS 14h-18h","CS Ortho 14h-18h")),IF(($W25="VAC2"),IF(ISERROR(SEARCH("*9h-18*",$X25)),IF($X25="9h-13h","","CS "&amp;$X25),IF(ISERROR(SEARCH("*Ort*",$X25)),"CS 14h-18h","CS Ortho 14h-18h")),""))&amp;IF($M26="HM",$E26,IF($M26="PH",$F26,IF($M26="RL",$G26,IF($M26="RO",$H26,IF($M26="TK",$I26,IF($M26="AS",$J26,""))))))</f>
        <v/>
      </c>
      <c r="R26" s="92"/>
      <c r="S26" s="245"/>
      <c r="T26" s="247"/>
      <c r="U26" s="241"/>
      <c r="V26" s="249"/>
      <c r="W26" s="241"/>
      <c r="X26" s="243"/>
      <c r="Y26" s="239"/>
      <c r="Z26" s="256"/>
      <c r="AA26" s="251"/>
      <c r="AB26" s="134"/>
      <c r="AC26" s="134"/>
      <c r="AD26" s="134"/>
      <c r="AE26" s="249"/>
      <c r="AF26" s="104"/>
      <c r="AG26" s="112" t="str">
        <f>IF($AA25="MAROUANI",IF(OR($A25="S",$A25="D"),"WE CCB","Sem CCB"),"")</f>
        <v/>
      </c>
      <c r="AH26" s="109" t="str">
        <f>IF($AA25="HALIMI",IF(OR($A25="S",$A25="D"),"WE CCB","Sem CCB"),"")</f>
        <v/>
      </c>
      <c r="AI26" s="109" t="str">
        <f>IF($AA25="LEPRIYA",IF(OR($A25="S",$A25="D"),"WE CCB","Sem CCB"),"")</f>
        <v/>
      </c>
      <c r="AJ26" s="109" t="str">
        <f>IF($AA25="OURCHANE",IF(OR($A25="S",$A25="D"),"WE CCB","Sem CCB"),"")</f>
        <v/>
      </c>
      <c r="AK26" s="109" t="str">
        <f>IF($AA25="KANA",IF(OR($A25="S",$A25="D"),"WE CCB","Sem CCB"),"")</f>
        <v/>
      </c>
      <c r="AL26" s="109" t="str">
        <f>IF($AA25="BERNARD",IF(OR($A25="S",$A25="D"),"WE CCB","Sem CCB"),"")</f>
        <v/>
      </c>
    </row>
    <row r="27" spans="1:38" x14ac:dyDescent="0.2">
      <c r="A27" s="265" t="str">
        <f>IF((B27=""),"",CHOOSE(WEEKDAY(B27,2),"L","M","M","J","V","S","D"))</f>
        <v>L</v>
      </c>
      <c r="B27" s="267">
        <f>IF(($B25=""),"",IF((MONTH(B25)=MONTH(($B25+1))),($B25+1),""))</f>
        <v>42807</v>
      </c>
      <c r="C27" s="172" t="str">
        <f>IF(D27="","","Dom :")</f>
        <v/>
      </c>
      <c r="D27" s="87"/>
      <c r="E27" s="101" t="str">
        <f t="shared" si="0"/>
        <v/>
      </c>
      <c r="F27" s="101" t="str">
        <f t="shared" si="0"/>
        <v/>
      </c>
      <c r="G27" s="101" t="str">
        <f t="shared" si="0"/>
        <v/>
      </c>
      <c r="H27" s="101" t="str">
        <f t="shared" si="0"/>
        <v/>
      </c>
      <c r="I27" s="101" t="str">
        <f t="shared" si="0"/>
        <v/>
      </c>
      <c r="J27" s="101" t="str">
        <f t="shared" si="0"/>
        <v/>
      </c>
      <c r="K27" s="93"/>
      <c r="L27" s="85"/>
      <c r="M27" s="86"/>
      <c r="N27" s="87" t="str">
        <f t="shared" ref="N27" si="59">IF(($U27="VAC1"),IF(ISERROR(SEARCH("*9h*",$V27)),"","CS 9h-13h"),IF(($W27="VAC1"),IF(ISERROR(SEARCH("*9h*",$X27)),"","CS 9h-13h"),""))&amp;IF($M27="HM",$E27,IF($M27="PH",$F27,IF($M27="RL",$G27,IF($M27="RO",$H27,IF($M27="TK",$I27,IF($M27="AS",$J27,""))))))</f>
        <v/>
      </c>
      <c r="O27" s="85"/>
      <c r="P27" s="86"/>
      <c r="Q27" s="87" t="str">
        <f t="shared" ref="Q27" si="60">IF(($U27="VAC2"),IF(ISERROR(SEARCH("*9h*",$V27)),"","CS 9h-13h"),IF(($W27="VAC2"),IF(ISERROR(SEARCH("*9h*",$X27)),"","CS 9h-13h"),""))&amp;IF($M27="HM",$E27,IF($M27="PH",$F27,IF($M27="RL",$G27,IF($M27="RO",$H27,IF($M27="TK",$I27,IF($M27="AS",$J27,""))))))</f>
        <v/>
      </c>
      <c r="R27" s="88"/>
      <c r="S27" s="244" t="str">
        <f>A27</f>
        <v>L</v>
      </c>
      <c r="T27" s="246">
        <f>B27</f>
        <v>42807</v>
      </c>
      <c r="U27" s="240"/>
      <c r="V27" s="248"/>
      <c r="W27" s="240"/>
      <c r="X27" s="242"/>
      <c r="Y27" s="238" t="str">
        <f>A27</f>
        <v>L</v>
      </c>
      <c r="Z27" s="255">
        <f>B27</f>
        <v>42807</v>
      </c>
      <c r="AA27" s="250"/>
      <c r="AB27" s="133"/>
      <c r="AC27" s="133"/>
      <c r="AD27" s="133"/>
      <c r="AE27" s="248"/>
      <c r="AF27" s="103"/>
      <c r="AG27" s="111" t="str">
        <f>IF($D27="MAROUANI",IF($A27="S","Sam",IF(OR($A27="L",$A27="M",$A27="J",$A27="V"),"Sem","")),"")</f>
        <v/>
      </c>
      <c r="AH27" s="108" t="str">
        <f>IF($D27="HALIMI",IF($A27="S","Sam",IF(OR($A27="L",$A27="M",$A27="J",$A27="V"),"Sem","")),"")</f>
        <v/>
      </c>
      <c r="AI27" s="108" t="str">
        <f>IF($D27="LEPRIYA",IF($A27="S","Sam",IF(OR($A27="L",$A27="M",$A27="J",$A27="V"),"Sem","")),"")</f>
        <v/>
      </c>
      <c r="AJ27" s="108" t="str">
        <f>IF($D27="OURCHANE",IF($A27="S","Sam",IF(OR($A27="L",$A27="M",$A27="J",$A27="V"),"Sem","")),"")</f>
        <v/>
      </c>
      <c r="AK27" s="108" t="str">
        <f>IF($D27="KANA",IF($A27="S","Sam",IF(OR($A27="L",$A27="M",$A27="J",$A27="V"),"Sem","")),"")</f>
        <v/>
      </c>
      <c r="AL27" s="108" t="str">
        <f>IF($D27="BERNARD",IF($A27="S","Sam",IF(OR($A27="L",$A27="M",$A27="J",$A27="V"),"Sem","")),"")</f>
        <v/>
      </c>
    </row>
    <row r="28" spans="1:38" ht="13.5" thickBot="1" x14ac:dyDescent="0.25">
      <c r="A28" s="266"/>
      <c r="B28" s="268"/>
      <c r="C28" s="173" t="str">
        <f>IF($D28="","","CCB :")</f>
        <v/>
      </c>
      <c r="D28" s="91" t="str">
        <f>IF($AA27="","",$AA27)</f>
        <v/>
      </c>
      <c r="E28" s="102" t="str">
        <f t="shared" ref="E28:J28" si="61">IF(($U27=E$2),IF(($V27="9H-12H"),"",("CS "&amp;$V27)),"")&amp;IF(($W27=E$2),IF(($X27="9H-12H"),"",("CS "&amp;$X27)),"")&amp;IF(LEFT($AA27,1)=RIGHT(E$2),IF(OR($A27="S",$A27="D"),"","CCB"),"")</f>
        <v/>
      </c>
      <c r="F28" s="102" t="str">
        <f t="shared" si="61"/>
        <v/>
      </c>
      <c r="G28" s="102" t="str">
        <f t="shared" si="61"/>
        <v/>
      </c>
      <c r="H28" s="102" t="str">
        <f t="shared" si="61"/>
        <v/>
      </c>
      <c r="I28" s="102" t="str">
        <f t="shared" si="61"/>
        <v/>
      </c>
      <c r="J28" s="102" t="str">
        <f t="shared" si="61"/>
        <v/>
      </c>
      <c r="K28" s="94"/>
      <c r="L28" s="89"/>
      <c r="M28" s="90"/>
      <c r="N28" s="91" t="str">
        <f t="shared" ref="N28" si="62">IF(($U27="VAC1"),IF(ISERROR(SEARCH("*9h-18*",$V27)),IF($V27="9h-13h","","CS "&amp;$V27),IF(ISERROR(SEARCH("*Ort*",$V27)),"CS 14h-18h","CS Ortho 14h-18h")),IF(($W27="VAC1"),IF(ISERROR(SEARCH("*9h-18*",$X27)),IF($X27="9h-13h","","CS "&amp;$X27),IF(ISERROR(SEARCH("*Ort*",$X27)),"CS 14h-18h","CS Ortho 14h-18h")),""))&amp;IF($M28="HM",$E28,IF($M28="PH",$F28,IF($M28="RL",$G28,IF($M28="RO",$H28,IF($M28="TK",$I28,IF($M28="AS",$J28,""))))))</f>
        <v/>
      </c>
      <c r="O28" s="89"/>
      <c r="P28" s="90"/>
      <c r="Q28" s="91" t="str">
        <f t="shared" ref="Q28" si="63">IF(($U27="VAC2"),IF(ISERROR(SEARCH("*9h-18*",$V27)),IF($V27="9h-13h","","CS "&amp;$V27),IF(ISERROR(SEARCH("*Ort*",$V27)),"CS 14h-18h","CS Ortho 14h-18h")),IF(($W27="VAC2"),IF(ISERROR(SEARCH("*9h-18*",$X27)),IF($X27="9h-13h","","CS "&amp;$X27),IF(ISERROR(SEARCH("*Ort*",$X27)),"CS 14h-18h","CS Ortho 14h-18h")),""))&amp;IF($M28="HM",$E28,IF($M28="PH",$F28,IF($M28="RL",$G28,IF($M28="RO",$H28,IF($M28="TK",$I28,IF($M28="AS",$J28,""))))))</f>
        <v/>
      </c>
      <c r="R28" s="92"/>
      <c r="S28" s="245"/>
      <c r="T28" s="247"/>
      <c r="U28" s="241"/>
      <c r="V28" s="249"/>
      <c r="W28" s="241"/>
      <c r="X28" s="243"/>
      <c r="Y28" s="239"/>
      <c r="Z28" s="256"/>
      <c r="AA28" s="251"/>
      <c r="AB28" s="134"/>
      <c r="AC28" s="134"/>
      <c r="AD28" s="134"/>
      <c r="AE28" s="249"/>
      <c r="AF28" s="104"/>
      <c r="AG28" s="112" t="str">
        <f>IF($AA27="MAROUANI",IF(OR($A27="S",$A27="D"),"WE CCB","Sem CCB"),"")</f>
        <v/>
      </c>
      <c r="AH28" s="109" t="str">
        <f>IF($AA27="HALIMI",IF(OR($A27="S",$A27="D"),"WE CCB","Sem CCB"),"")</f>
        <v/>
      </c>
      <c r="AI28" s="109" t="str">
        <f>IF($AA27="LEPRIYA",IF(OR($A27="S",$A27="D"),"WE CCB","Sem CCB"),"")</f>
        <v/>
      </c>
      <c r="AJ28" s="109" t="str">
        <f>IF($AA27="OURCHANE",IF(OR($A27="S",$A27="D"),"WE CCB","Sem CCB"),"")</f>
        <v/>
      </c>
      <c r="AK28" s="109" t="str">
        <f>IF($AA27="KANA",IF(OR($A27="S",$A27="D"),"WE CCB","Sem CCB"),"")</f>
        <v/>
      </c>
      <c r="AL28" s="109" t="str">
        <f>IF($AA27="BERNARD",IF(OR($A27="S",$A27="D"),"WE CCB","Sem CCB"),"")</f>
        <v/>
      </c>
    </row>
    <row r="29" spans="1:38" x14ac:dyDescent="0.2">
      <c r="A29" s="265" t="str">
        <f>IF((B29=""),"",CHOOSE(WEEKDAY(B29,2),"L","M","M","J","V","S","D"))</f>
        <v>M</v>
      </c>
      <c r="B29" s="267">
        <f>IF(($B27=""),"",IF((MONTH(B27)=MONTH(($B27+1))),($B27+1),""))</f>
        <v>42808</v>
      </c>
      <c r="C29" s="172" t="str">
        <f>IF(D29="","","Dom :")</f>
        <v/>
      </c>
      <c r="D29" s="87"/>
      <c r="E29" s="101" t="str">
        <f t="shared" si="0"/>
        <v/>
      </c>
      <c r="F29" s="101" t="str">
        <f t="shared" si="0"/>
        <v/>
      </c>
      <c r="G29" s="101" t="str">
        <f t="shared" si="0"/>
        <v/>
      </c>
      <c r="H29" s="101" t="str">
        <f t="shared" si="0"/>
        <v/>
      </c>
      <c r="I29" s="101" t="str">
        <f t="shared" si="0"/>
        <v/>
      </c>
      <c r="J29" s="101" t="str">
        <f t="shared" si="0"/>
        <v/>
      </c>
      <c r="K29" s="93"/>
      <c r="L29" s="85"/>
      <c r="M29" s="86"/>
      <c r="N29" s="87" t="str">
        <f t="shared" ref="N29" si="64">IF(($U29="VAC1"),IF(ISERROR(SEARCH("*9h*",$V29)),"","CS 9h-13h"),IF(($W29="VAC1"),IF(ISERROR(SEARCH("*9h*",$X29)),"","CS 9h-13h"),""))&amp;IF($M29="HM",$E29,IF($M29="PH",$F29,IF($M29="RL",$G29,IF($M29="RO",$H29,IF($M29="TK",$I29,IF($M29="AS",$J29,""))))))</f>
        <v/>
      </c>
      <c r="O29" s="85"/>
      <c r="P29" s="86"/>
      <c r="Q29" s="87" t="str">
        <f t="shared" ref="Q29" si="65">IF(($U29="VAC2"),IF(ISERROR(SEARCH("*9h*",$V29)),"","CS 9h-13h"),IF(($W29="VAC2"),IF(ISERROR(SEARCH("*9h*",$X29)),"","CS 9h-13h"),""))&amp;IF($M29="HM",$E29,IF($M29="PH",$F29,IF($M29="RL",$G29,IF($M29="RO",$H29,IF($M29="TK",$I29,IF($M29="AS",$J29,""))))))</f>
        <v/>
      </c>
      <c r="R29" s="88"/>
      <c r="S29" s="244" t="str">
        <f>A29</f>
        <v>M</v>
      </c>
      <c r="T29" s="246">
        <f>B29</f>
        <v>42808</v>
      </c>
      <c r="U29" s="240"/>
      <c r="V29" s="248"/>
      <c r="W29" s="240"/>
      <c r="X29" s="248"/>
      <c r="Y29" s="238" t="str">
        <f>A29</f>
        <v>M</v>
      </c>
      <c r="Z29" s="255">
        <f>B29</f>
        <v>42808</v>
      </c>
      <c r="AA29" s="250"/>
      <c r="AB29" s="133"/>
      <c r="AC29" s="153"/>
      <c r="AD29" s="133"/>
      <c r="AE29" s="248"/>
      <c r="AF29" s="103"/>
      <c r="AG29" s="111" t="str">
        <f>IF($D29="MAROUANI",IF($A29="S","Sam",IF(OR($A29="L",$A29="M",$A29="J",$A29="V"),"Sem","")),"")</f>
        <v/>
      </c>
      <c r="AH29" s="108" t="str">
        <f>IF($D29="HALIMI",IF($A29="S","Sam",IF(OR($A29="L",$A29="M",$A29="J",$A29="V"),"Sem","")),"")</f>
        <v/>
      </c>
      <c r="AI29" s="108" t="str">
        <f>IF($D29="LEPRIYA",IF($A29="S","Sam",IF(OR($A29="L",$A29="M",$A29="J",$A29="V"),"Sem","")),"")</f>
        <v/>
      </c>
      <c r="AJ29" s="108" t="str">
        <f>IF($D29="OURCHANE",IF($A29="S","Sam",IF(OR($A29="L",$A29="M",$A29="J",$A29="V"),"Sem","")),"")</f>
        <v/>
      </c>
      <c r="AK29" s="108" t="str">
        <f>IF($D29="KANA",IF($A29="S","Sam",IF(OR($A29="L",$A29="M",$A29="J",$A29="V"),"Sem","")),"")</f>
        <v/>
      </c>
      <c r="AL29" s="108" t="str">
        <f>IF($D29="BERNARD",IF($A29="S","Sam",IF(OR($A29="L",$A29="M",$A29="J",$A29="V"),"Sem","")),"")</f>
        <v/>
      </c>
    </row>
    <row r="30" spans="1:38" ht="13.5" thickBot="1" x14ac:dyDescent="0.25">
      <c r="A30" s="266"/>
      <c r="B30" s="268"/>
      <c r="C30" s="173" t="str">
        <f>IF($D30="","","CCB :")</f>
        <v/>
      </c>
      <c r="D30" s="91" t="str">
        <f>IF($AA29="","",$AA29)</f>
        <v/>
      </c>
      <c r="E30" s="102" t="str">
        <f t="shared" ref="E30:J30" si="66">IF(($U29=E$2),IF(($V29="9H-12H"),"",("CS "&amp;$V29)),"")&amp;IF(($W29=E$2),IF(($X29="9H-12H"),"",("CS "&amp;$X29)),"")&amp;IF(LEFT($AA29,1)=RIGHT(E$2),IF(OR($A29="S",$A29="D"),"","CCB"),"")</f>
        <v/>
      </c>
      <c r="F30" s="102" t="str">
        <f t="shared" si="66"/>
        <v/>
      </c>
      <c r="G30" s="102" t="str">
        <f t="shared" si="66"/>
        <v/>
      </c>
      <c r="H30" s="102" t="str">
        <f t="shared" si="66"/>
        <v/>
      </c>
      <c r="I30" s="102" t="str">
        <f t="shared" si="66"/>
        <v/>
      </c>
      <c r="J30" s="102" t="str">
        <f t="shared" si="66"/>
        <v/>
      </c>
      <c r="K30" s="94"/>
      <c r="L30" s="89"/>
      <c r="M30" s="90"/>
      <c r="N30" s="91" t="str">
        <f t="shared" ref="N30" si="67">IF(($U29="VAC1"),IF(ISERROR(SEARCH("*9h-18*",$V29)),IF($V29="9h-13h","","CS "&amp;$V29),IF(ISERROR(SEARCH("*Ort*",$V29)),"CS 14h-18h","CS Ortho 14h-18h")),IF(($W29="VAC1"),IF(ISERROR(SEARCH("*9h-18*",$X29)),IF($X29="9h-13h","","CS "&amp;$X29),IF(ISERROR(SEARCH("*Ort*",$X29)),"CS 14h-18h","CS Ortho 14h-18h")),""))&amp;IF($M30="HM",$E30,IF($M30="PH",$F30,IF($M30="RL",$G30,IF($M30="RO",$H30,IF($M30="TK",$I30,IF($M30="AS",$J30,""))))))</f>
        <v/>
      </c>
      <c r="O30" s="89"/>
      <c r="P30" s="90"/>
      <c r="Q30" s="91" t="str">
        <f t="shared" ref="Q30" si="68">IF(($U29="VAC2"),IF(ISERROR(SEARCH("*9h-18*",$V29)),IF($V29="9h-13h","","CS "&amp;$V29),IF(ISERROR(SEARCH("*Ort*",$V29)),"CS 14h-18h","CS Ortho 14h-18h")),IF(($W29="VAC2"),IF(ISERROR(SEARCH("*9h-18*",$X29)),IF($X29="9h-13h","","CS "&amp;$X29),IF(ISERROR(SEARCH("*Ort*",$X29)),"CS 14h-18h","CS Ortho 14h-18h")),""))&amp;IF($M30="HM",$E30,IF($M30="PH",$F30,IF($M30="RL",$G30,IF($M30="RO",$H30,IF($M30="TK",$I30,IF($M30="AS",$J30,""))))))</f>
        <v/>
      </c>
      <c r="R30" s="92"/>
      <c r="S30" s="245"/>
      <c r="T30" s="247"/>
      <c r="U30" s="241"/>
      <c r="V30" s="249"/>
      <c r="W30" s="241"/>
      <c r="X30" s="249"/>
      <c r="Y30" s="239"/>
      <c r="Z30" s="256"/>
      <c r="AA30" s="251"/>
      <c r="AB30" s="134"/>
      <c r="AC30" s="154"/>
      <c r="AD30" s="134"/>
      <c r="AE30" s="249"/>
      <c r="AF30" s="104"/>
      <c r="AG30" s="112" t="str">
        <f>IF($AA29="MAROUANI",IF(OR($A29="S",$A29="D"),"WE CCB","Sem CCB"),"")</f>
        <v/>
      </c>
      <c r="AH30" s="109" t="str">
        <f>IF($AA29="HALIMI",IF(OR($A29="S",$A29="D"),"WE CCB","Sem CCB"),"")</f>
        <v/>
      </c>
      <c r="AI30" s="109" t="str">
        <f>IF($AA29="LEPRIYA",IF(OR($A29="S",$A29="D"),"WE CCB","Sem CCB"),"")</f>
        <v/>
      </c>
      <c r="AJ30" s="109" t="str">
        <f>IF($AA29="OURCHANE",IF(OR($A29="S",$A29="D"),"WE CCB","Sem CCB"),"")</f>
        <v/>
      </c>
      <c r="AK30" s="109" t="str">
        <f>IF($AA29="KANA",IF(OR($A29="S",$A29="D"),"WE CCB","Sem CCB"),"")</f>
        <v/>
      </c>
      <c r="AL30" s="109" t="str">
        <f>IF($AA29="BERNARD",IF(OR($A29="S",$A29="D"),"WE CCB","Sem CCB"),"")</f>
        <v/>
      </c>
    </row>
    <row r="31" spans="1:38" x14ac:dyDescent="0.2">
      <c r="A31" s="265" t="str">
        <f>IF((B31=""),"",CHOOSE(WEEKDAY(B31,2),"L","M","M","J","V","S","D"))</f>
        <v>M</v>
      </c>
      <c r="B31" s="267">
        <f>IF(($B29=""),"",IF((MONTH(B29)=MONTH(($B29+1))),($B29+1),""))</f>
        <v>42809</v>
      </c>
      <c r="C31" s="172" t="str">
        <f>IF(D31="","","Dom :")</f>
        <v/>
      </c>
      <c r="D31" s="87"/>
      <c r="E31" s="101" t="str">
        <f t="shared" si="0"/>
        <v/>
      </c>
      <c r="F31" s="101" t="str">
        <f t="shared" si="0"/>
        <v/>
      </c>
      <c r="G31" s="101" t="str">
        <f t="shared" si="0"/>
        <v/>
      </c>
      <c r="H31" s="101" t="str">
        <f t="shared" si="0"/>
        <v/>
      </c>
      <c r="I31" s="101" t="str">
        <f t="shared" si="0"/>
        <v/>
      </c>
      <c r="J31" s="101" t="str">
        <f t="shared" si="0"/>
        <v/>
      </c>
      <c r="K31" s="93"/>
      <c r="L31" s="85"/>
      <c r="M31" s="86"/>
      <c r="N31" s="87" t="str">
        <f t="shared" ref="N31" si="69">IF(($U31="VAC1"),IF(ISERROR(SEARCH("*9h*",$V31)),"","CS 9h-13h"),IF(($W31="VAC1"),IF(ISERROR(SEARCH("*9h*",$X31)),"","CS 9h-13h"),""))&amp;IF($M31="HM",$E31,IF($M31="PH",$F31,IF($M31="RL",$G31,IF($M31="RO",$H31,IF($M31="TK",$I31,IF($M31="AS",$J31,""))))))</f>
        <v/>
      </c>
      <c r="O31" s="85"/>
      <c r="P31" s="86"/>
      <c r="Q31" s="87" t="str">
        <f t="shared" ref="Q31" si="70">IF(($U31="VAC2"),IF(ISERROR(SEARCH("*9h*",$V31)),"","CS 9h-13h"),IF(($W31="VAC2"),IF(ISERROR(SEARCH("*9h*",$X31)),"","CS 9h-13h"),""))&amp;IF($M31="HM",$E31,IF($M31="PH",$F31,IF($M31="RL",$G31,IF($M31="RO",$H31,IF($M31="TK",$I31,IF($M31="AS",$J31,""))))))</f>
        <v/>
      </c>
      <c r="R31" s="88"/>
      <c r="S31" s="244" t="str">
        <f>A31</f>
        <v>M</v>
      </c>
      <c r="T31" s="246">
        <f>B31</f>
        <v>42809</v>
      </c>
      <c r="U31" s="240"/>
      <c r="V31" s="248"/>
      <c r="W31" s="240"/>
      <c r="X31" s="248"/>
      <c r="Y31" s="238" t="str">
        <f>A31</f>
        <v>M</v>
      </c>
      <c r="Z31" s="255">
        <f>B31</f>
        <v>42809</v>
      </c>
      <c r="AA31" s="250"/>
      <c r="AB31" s="133"/>
      <c r="AC31" s="153"/>
      <c r="AD31" s="133"/>
      <c r="AE31" s="248"/>
      <c r="AF31" s="103"/>
      <c r="AG31" s="111" t="str">
        <f>IF($D31="MAROUANI",IF($A31="S","Sam",IF(OR($A31="L",$A31="M",$A31="J",$A31="V"),"Sem","")),"")</f>
        <v/>
      </c>
      <c r="AH31" s="108" t="str">
        <f>IF($D31="HALIMI",IF($A31="S","Sam",IF(OR($A31="L",$A31="M",$A31="J",$A31="V"),"Sem","")),"")</f>
        <v/>
      </c>
      <c r="AI31" s="108" t="str">
        <f>IF($D31="LEPRIYA",IF($A31="S","Sam",IF(OR($A31="L",$A31="M",$A31="J",$A31="V"),"Sem","")),"")</f>
        <v/>
      </c>
      <c r="AJ31" s="108" t="str">
        <f>IF($D31="OURCHANE",IF($A31="S","Sam",IF(OR($A31="L",$A31="M",$A31="J",$A31="V"),"Sem","")),"")</f>
        <v/>
      </c>
      <c r="AK31" s="108" t="str">
        <f>IF($D31="KANA",IF($A31="S","Sam",IF(OR($A31="L",$A31="M",$A31="J",$A31="V"),"Sem","")),"")</f>
        <v/>
      </c>
      <c r="AL31" s="108" t="str">
        <f>IF($D31="BERNARD",IF($A31="S","Sam",IF(OR($A31="L",$A31="M",$A31="J",$A31="V"),"Sem","")),"")</f>
        <v/>
      </c>
    </row>
    <row r="32" spans="1:38" ht="13.5" thickBot="1" x14ac:dyDescent="0.25">
      <c r="A32" s="266"/>
      <c r="B32" s="268"/>
      <c r="C32" s="173" t="str">
        <f>IF($D32="","","CCB :")</f>
        <v/>
      </c>
      <c r="D32" s="91" t="str">
        <f>IF($AA31="","",$AA31)</f>
        <v/>
      </c>
      <c r="E32" s="102" t="str">
        <f t="shared" ref="E32:J32" si="71">IF(($U31=E$2),IF(($V31="9H-12H"),"",("CS "&amp;$V31)),"")&amp;IF(($W31=E$2),IF(($X31="9H-12H"),"",("CS "&amp;$X31)),"")&amp;IF(LEFT($AA31,1)=RIGHT(E$2),IF(OR($A31="S",$A31="D"),"","CCB"),"")</f>
        <v/>
      </c>
      <c r="F32" s="102" t="str">
        <f t="shared" si="71"/>
        <v/>
      </c>
      <c r="G32" s="102" t="str">
        <f t="shared" si="71"/>
        <v/>
      </c>
      <c r="H32" s="102" t="str">
        <f t="shared" si="71"/>
        <v/>
      </c>
      <c r="I32" s="102" t="str">
        <f t="shared" si="71"/>
        <v/>
      </c>
      <c r="J32" s="102" t="str">
        <f t="shared" si="71"/>
        <v/>
      </c>
      <c r="K32" s="94"/>
      <c r="L32" s="89"/>
      <c r="M32" s="90"/>
      <c r="N32" s="91" t="str">
        <f t="shared" ref="N32" si="72">IF(($U31="VAC1"),IF(ISERROR(SEARCH("*9h-18*",$V31)),IF($V31="9h-13h","","CS "&amp;$V31),IF(ISERROR(SEARCH("*Ort*",$V31)),"CS 14h-18h","CS Ortho 14h-18h")),IF(($W31="VAC1"),IF(ISERROR(SEARCH("*9h-18*",$X31)),IF($X31="9h-13h","","CS "&amp;$X31),IF(ISERROR(SEARCH("*Ort*",$X31)),"CS 14h-18h","CS Ortho 14h-18h")),""))&amp;IF($M32="HM",$E32,IF($M32="PH",$F32,IF($M32="RL",$G32,IF($M32="RO",$H32,IF($M32="TK",$I32,IF($M32="AS",$J32,""))))))</f>
        <v/>
      </c>
      <c r="O32" s="89"/>
      <c r="P32" s="90"/>
      <c r="Q32" s="91" t="str">
        <f t="shared" ref="Q32" si="73">IF(($U31="VAC2"),IF(ISERROR(SEARCH("*9h-18*",$V31)),IF($V31="9h-13h","","CS "&amp;$V31),IF(ISERROR(SEARCH("*Ort*",$V31)),"CS 14h-18h","CS Ortho 14h-18h")),IF(($W31="VAC2"),IF(ISERROR(SEARCH("*9h-18*",$X31)),IF($X31="9h-13h","","CS "&amp;$X31),IF(ISERROR(SEARCH("*Ort*",$X31)),"CS 14h-18h","CS Ortho 14h-18h")),""))&amp;IF($M32="HM",$E32,IF($M32="PH",$F32,IF($M32="RL",$G32,IF($M32="RO",$H32,IF($M32="TK",$I32,IF($M32="AS",$J32,""))))))</f>
        <v/>
      </c>
      <c r="R32" s="92"/>
      <c r="S32" s="245"/>
      <c r="T32" s="247"/>
      <c r="U32" s="241"/>
      <c r="V32" s="249"/>
      <c r="W32" s="241"/>
      <c r="X32" s="249"/>
      <c r="Y32" s="239"/>
      <c r="Z32" s="256"/>
      <c r="AA32" s="251"/>
      <c r="AB32" s="134"/>
      <c r="AC32" s="154"/>
      <c r="AD32" s="134"/>
      <c r="AE32" s="249"/>
      <c r="AF32" s="104"/>
      <c r="AG32" s="112" t="str">
        <f>IF($AA31="MAROUANI",IF(OR($A31="S",$A31="D"),"WE CCB","Sem CCB"),"")</f>
        <v/>
      </c>
      <c r="AH32" s="109" t="str">
        <f>IF($AA31="HALIMI",IF(OR($A31="S",$A31="D"),"WE CCB","Sem CCB"),"")</f>
        <v/>
      </c>
      <c r="AI32" s="109" t="str">
        <f>IF($AA31="LEPRIYA",IF(OR($A31="S",$A31="D"),"WE CCB","Sem CCB"),"")</f>
        <v/>
      </c>
      <c r="AJ32" s="109" t="str">
        <f>IF($AA31="OURCHANE",IF(OR($A31="S",$A31="D"),"WE CCB","Sem CCB"),"")</f>
        <v/>
      </c>
      <c r="AK32" s="109" t="str">
        <f>IF($AA31="KANA",IF(OR($A31="S",$A31="D"),"WE CCB","Sem CCB"),"")</f>
        <v/>
      </c>
      <c r="AL32" s="109" t="str">
        <f>IF($AA31="BERNARD",IF(OR($A31="S",$A31="D"),"WE CCB","Sem CCB"),"")</f>
        <v/>
      </c>
    </row>
    <row r="33" spans="1:38" x14ac:dyDescent="0.2">
      <c r="A33" s="265" t="str">
        <f>IF((B33=""),"",CHOOSE(WEEKDAY(B33,2),"L","M","M","J","V","S","D"))</f>
        <v>J</v>
      </c>
      <c r="B33" s="267">
        <f>IF(($B31=""),"",IF((MONTH(B31)=MONTH(($B31+1))),($B31+1),""))</f>
        <v>42810</v>
      </c>
      <c r="C33" s="172" t="str">
        <f>IF(D33="","","Dom :")</f>
        <v/>
      </c>
      <c r="D33" s="87"/>
      <c r="E33" s="101" t="str">
        <f t="shared" si="0"/>
        <v/>
      </c>
      <c r="F33" s="101" t="str">
        <f t="shared" si="0"/>
        <v/>
      </c>
      <c r="G33" s="101" t="str">
        <f t="shared" si="0"/>
        <v/>
      </c>
      <c r="H33" s="101" t="str">
        <f t="shared" si="0"/>
        <v/>
      </c>
      <c r="I33" s="101" t="str">
        <f t="shared" si="0"/>
        <v/>
      </c>
      <c r="J33" s="101" t="str">
        <f t="shared" si="0"/>
        <v/>
      </c>
      <c r="K33" s="93"/>
      <c r="L33" s="85"/>
      <c r="M33" s="86"/>
      <c r="N33" s="87" t="str">
        <f t="shared" ref="N33" si="74">IF(($U33="VAC1"),IF(ISERROR(SEARCH("*9h*",$V33)),"","CS 9h-13h"),IF(($W33="VAC1"),IF(ISERROR(SEARCH("*9h*",$X33)),"","CS 9h-13h"),""))&amp;IF($M33="HM",$E33,IF($M33="PH",$F33,IF($M33="RL",$G33,IF($M33="RO",$H33,IF($M33="TK",$I33,IF($M33="AS",$J33,""))))))</f>
        <v/>
      </c>
      <c r="O33" s="85"/>
      <c r="P33" s="86"/>
      <c r="Q33" s="87" t="str">
        <f t="shared" ref="Q33" si="75">IF(($U33="VAC2"),IF(ISERROR(SEARCH("*9h*",$V33)),"","CS 9h-13h"),IF(($W33="VAC2"),IF(ISERROR(SEARCH("*9h*",$X33)),"","CS 9h-13h"),""))&amp;IF($M33="HM",$E33,IF($M33="PH",$F33,IF($M33="RL",$G33,IF($M33="RO",$H33,IF($M33="TK",$I33,IF($M33="AS",$J33,""))))))</f>
        <v/>
      </c>
      <c r="R33" s="88"/>
      <c r="S33" s="244" t="str">
        <f>A33</f>
        <v>J</v>
      </c>
      <c r="T33" s="246">
        <f>B33</f>
        <v>42810</v>
      </c>
      <c r="U33" s="240"/>
      <c r="V33" s="248"/>
      <c r="W33" s="240"/>
      <c r="X33" s="248"/>
      <c r="Y33" s="238" t="str">
        <f>A33</f>
        <v>J</v>
      </c>
      <c r="Z33" s="255">
        <f>B33</f>
        <v>42810</v>
      </c>
      <c r="AA33" s="250"/>
      <c r="AB33" s="133"/>
      <c r="AC33" s="153"/>
      <c r="AD33" s="133"/>
      <c r="AE33" s="248"/>
      <c r="AF33" s="103"/>
      <c r="AG33" s="111" t="str">
        <f>IF($D33="MAROUANI",IF($A33="S","Sam",IF(OR($A33="L",$A33="M",$A33="J",$A33="V"),"Sem","")),"")</f>
        <v/>
      </c>
      <c r="AH33" s="108" t="str">
        <f>IF($D33="HALIMI",IF($A33="S","Sam",IF(OR($A33="L",$A33="M",$A33="J",$A33="V"),"Sem","")),"")</f>
        <v/>
      </c>
      <c r="AI33" s="108" t="str">
        <f>IF($D33="LEPRIYA",IF($A33="S","Sam",IF(OR($A33="L",$A33="M",$A33="J",$A33="V"),"Sem","")),"")</f>
        <v/>
      </c>
      <c r="AJ33" s="108" t="str">
        <f>IF($D33="OURCHANE",IF($A33="S","Sam",IF(OR($A33="L",$A33="M",$A33="J",$A33="V"),"Sem","")),"")</f>
        <v/>
      </c>
      <c r="AK33" s="108" t="str">
        <f>IF($D33="KANA",IF($A33="S","Sam",IF(OR($A33="L",$A33="M",$A33="J",$A33="V"),"Sem","")),"")</f>
        <v/>
      </c>
      <c r="AL33" s="108" t="str">
        <f>IF($D33="BERNARD",IF($A33="S","Sam",IF(OR($A33="L",$A33="M",$A33="J",$A33="V"),"Sem","")),"")</f>
        <v/>
      </c>
    </row>
    <row r="34" spans="1:38" ht="13.5" thickBot="1" x14ac:dyDescent="0.25">
      <c r="A34" s="266"/>
      <c r="B34" s="268"/>
      <c r="C34" s="173" t="str">
        <f>IF($D34="","","CCB :")</f>
        <v/>
      </c>
      <c r="D34" s="91" t="str">
        <f>IF($AA33="","",$AA33)</f>
        <v/>
      </c>
      <c r="E34" s="102" t="str">
        <f t="shared" ref="E34:J34" si="76">IF(($U33=E$2),IF(($V33="9H-12H"),"",("CS "&amp;$V33)),"")&amp;IF(($W33=E$2),IF(($X33="9H-12H"),"",("CS "&amp;$X33)),"")&amp;IF(LEFT($AA33,1)=RIGHT(E$2),IF(OR($A33="S",$A33="D"),"","CCB"),"")</f>
        <v/>
      </c>
      <c r="F34" s="102" t="str">
        <f t="shared" si="76"/>
        <v/>
      </c>
      <c r="G34" s="102" t="str">
        <f t="shared" si="76"/>
        <v/>
      </c>
      <c r="H34" s="102" t="str">
        <f t="shared" si="76"/>
        <v/>
      </c>
      <c r="I34" s="102" t="str">
        <f t="shared" si="76"/>
        <v/>
      </c>
      <c r="J34" s="102" t="str">
        <f t="shared" si="76"/>
        <v/>
      </c>
      <c r="K34" s="94"/>
      <c r="L34" s="89"/>
      <c r="M34" s="90"/>
      <c r="N34" s="91" t="str">
        <f t="shared" ref="N34" si="77">IF(($U33="VAC1"),IF(ISERROR(SEARCH("*9h-18*",$V33)),IF($V33="9h-13h","","CS "&amp;$V33),IF(ISERROR(SEARCH("*Ort*",$V33)),"CS 14h-18h","CS Ortho 14h-18h")),IF(($W33="VAC1"),IF(ISERROR(SEARCH("*9h-18*",$X33)),IF($X33="9h-13h","","CS "&amp;$X33),IF(ISERROR(SEARCH("*Ort*",$X33)),"CS 14h-18h","CS Ortho 14h-18h")),""))&amp;IF($M34="HM",$E34,IF($M34="PH",$F34,IF($M34="RL",$G34,IF($M34="RO",$H34,IF($M34="TK",$I34,IF($M34="AS",$J34,""))))))</f>
        <v/>
      </c>
      <c r="O34" s="89"/>
      <c r="P34" s="90"/>
      <c r="Q34" s="91" t="str">
        <f t="shared" ref="Q34" si="78">IF(($U33="VAC2"),IF(ISERROR(SEARCH("*9h-18*",$V33)),IF($V33="9h-13h","","CS "&amp;$V33),IF(ISERROR(SEARCH("*Ort*",$V33)),"CS 14h-18h","CS Ortho 14h-18h")),IF(($W33="VAC2"),IF(ISERROR(SEARCH("*9h-18*",$X33)),IF($X33="9h-13h","","CS "&amp;$X33),IF(ISERROR(SEARCH("*Ort*",$X33)),"CS 14h-18h","CS Ortho 14h-18h")),""))&amp;IF($M34="HM",$E34,IF($M34="PH",$F34,IF($M34="RL",$G34,IF($M34="RO",$H34,IF($M34="TK",$I34,IF($M34="AS",$J34,""))))))</f>
        <v/>
      </c>
      <c r="R34" s="92"/>
      <c r="S34" s="245"/>
      <c r="T34" s="247"/>
      <c r="U34" s="241"/>
      <c r="V34" s="249"/>
      <c r="W34" s="241"/>
      <c r="X34" s="249"/>
      <c r="Y34" s="239"/>
      <c r="Z34" s="256"/>
      <c r="AA34" s="251"/>
      <c r="AB34" s="134"/>
      <c r="AC34" s="154"/>
      <c r="AD34" s="134"/>
      <c r="AE34" s="249"/>
      <c r="AF34" s="104"/>
      <c r="AG34" s="112" t="str">
        <f>IF($AA33="MAROUANI",IF(OR($A33="S",$A33="D"),"WE CCB","Sem CCB"),"")</f>
        <v/>
      </c>
      <c r="AH34" s="109" t="str">
        <f>IF($AA33="HALIMI",IF(OR($A33="S",$A33="D"),"WE CCB","Sem CCB"),"")</f>
        <v/>
      </c>
      <c r="AI34" s="109" t="str">
        <f>IF($AA33="LEPRIYA",IF(OR($A33="S",$A33="D"),"WE CCB","Sem CCB"),"")</f>
        <v/>
      </c>
      <c r="AJ34" s="109" t="str">
        <f>IF($AA33="OURCHANE",IF(OR($A33="S",$A33="D"),"WE CCB","Sem CCB"),"")</f>
        <v/>
      </c>
      <c r="AK34" s="109" t="str">
        <f>IF($AA33="KANA",IF(OR($A33="S",$A33="D"),"WE CCB","Sem CCB"),"")</f>
        <v/>
      </c>
      <c r="AL34" s="109" t="str">
        <f>IF($AA33="BERNARD",IF(OR($A33="S",$A33="D"),"WE CCB","Sem CCB"),"")</f>
        <v/>
      </c>
    </row>
    <row r="35" spans="1:38" x14ac:dyDescent="0.2">
      <c r="A35" s="265" t="str">
        <f>IF((B35=""),"",CHOOSE(WEEKDAY(B35,2),"L","M","M","J","V","S","D"))</f>
        <v>V</v>
      </c>
      <c r="B35" s="267">
        <f>IF(($B33=""),"",IF((MONTH(B33)=MONTH(($B33+1))),($B33+1),""))</f>
        <v>42811</v>
      </c>
      <c r="C35" s="172" t="str">
        <f>IF(D35="","","Dom :")</f>
        <v/>
      </c>
      <c r="D35" s="87"/>
      <c r="E35" s="101" t="str">
        <f t="shared" si="0"/>
        <v/>
      </c>
      <c r="F35" s="101" t="str">
        <f t="shared" si="0"/>
        <v/>
      </c>
      <c r="G35" s="101" t="str">
        <f t="shared" si="0"/>
        <v/>
      </c>
      <c r="H35" s="101" t="str">
        <f t="shared" si="0"/>
        <v/>
      </c>
      <c r="I35" s="101" t="str">
        <f t="shared" si="0"/>
        <v/>
      </c>
      <c r="J35" s="101" t="str">
        <f t="shared" si="0"/>
        <v/>
      </c>
      <c r="K35" s="93"/>
      <c r="L35" s="85"/>
      <c r="M35" s="86"/>
      <c r="N35" s="87" t="str">
        <f t="shared" ref="N35" si="79">IF(($U35="VAC1"),IF(ISERROR(SEARCH("*9h*",$V35)),"","CS 9h-13h"),IF(($W35="VAC1"),IF(ISERROR(SEARCH("*9h*",$X35)),"","CS 9h-13h"),""))&amp;IF($M35="HM",$E35,IF($M35="PH",$F35,IF($M35="RL",$G35,IF($M35="RO",$H35,IF($M35="TK",$I35,IF($M35="AS",$J35,""))))))</f>
        <v/>
      </c>
      <c r="O35" s="85"/>
      <c r="P35" s="86"/>
      <c r="Q35" s="87" t="str">
        <f t="shared" ref="Q35" si="80">IF(($U35="VAC2"),IF(ISERROR(SEARCH("*9h*",$V35)),"","CS 9h-13h"),IF(($W35="VAC2"),IF(ISERROR(SEARCH("*9h*",$X35)),"","CS 9h-13h"),""))&amp;IF($M35="HM",$E35,IF($M35="PH",$F35,IF($M35="RL",$G35,IF($M35="RO",$H35,IF($M35="TK",$I35,IF($M35="AS",$J35,""))))))</f>
        <v/>
      </c>
      <c r="R35" s="88"/>
      <c r="S35" s="244" t="str">
        <f>A35</f>
        <v>V</v>
      </c>
      <c r="T35" s="246">
        <f>B35</f>
        <v>42811</v>
      </c>
      <c r="U35" s="240"/>
      <c r="V35" s="248"/>
      <c r="W35" s="240"/>
      <c r="X35" s="248"/>
      <c r="Y35" s="238" t="str">
        <f>A35</f>
        <v>V</v>
      </c>
      <c r="Z35" s="255">
        <f>B35</f>
        <v>42811</v>
      </c>
      <c r="AA35" s="250"/>
      <c r="AB35" s="133"/>
      <c r="AC35" s="153"/>
      <c r="AD35" s="133"/>
      <c r="AE35" s="248"/>
      <c r="AF35" s="103"/>
      <c r="AG35" s="111" t="str">
        <f>IF($D35="MAROUANI",IF($A35="S","Sam",IF(OR($A35="L",$A35="M",$A35="J",$A35="V"),"Sem","")),"")</f>
        <v/>
      </c>
      <c r="AH35" s="108" t="str">
        <f>IF($D35="HALIMI",IF($A35="S","Sam",IF(OR($A35="L",$A35="M",$A35="J",$A35="V"),"Sem","")),"")</f>
        <v/>
      </c>
      <c r="AI35" s="108" t="str">
        <f>IF($D35="LEPRIYA",IF($A35="S","Sam",IF(OR($A35="L",$A35="M",$A35="J",$A35="V"),"Sem","")),"")</f>
        <v/>
      </c>
      <c r="AJ35" s="108" t="str">
        <f>IF($D35="OURCHANE",IF($A35="S","Sam",IF(OR($A35="L",$A35="M",$A35="J",$A35="V"),"Sem","")),"")</f>
        <v/>
      </c>
      <c r="AK35" s="108" t="str">
        <f>IF($D35="KANA",IF($A35="S","Sam",IF(OR($A35="L",$A35="M",$A35="J",$A35="V"),"Sem","")),"")</f>
        <v/>
      </c>
      <c r="AL35" s="108" t="str">
        <f>IF($D35="BERNARD",IF($A35="S","Sam",IF(OR($A35="L",$A35="M",$A35="J",$A35="V"),"Sem","")),"")</f>
        <v/>
      </c>
    </row>
    <row r="36" spans="1:38" ht="13.5" thickBot="1" x14ac:dyDescent="0.25">
      <c r="A36" s="266"/>
      <c r="B36" s="268"/>
      <c r="C36" s="173" t="str">
        <f>IF($D36="","","CCB :")</f>
        <v/>
      </c>
      <c r="D36" s="91" t="str">
        <f>IF($AA35="","",$AA35)</f>
        <v/>
      </c>
      <c r="E36" s="102" t="str">
        <f t="shared" ref="E36:J36" si="81">IF(($U35=E$2),IF(($V35="9H-12H"),"",("CS "&amp;$V35)),"")&amp;IF(($W35=E$2),IF(($X35="9H-12H"),"",("CS "&amp;$X35)),"")&amp;IF(LEFT($AA35,1)=RIGHT(E$2),IF(OR($A35="S",$A35="D"),"","CCB"),"")</f>
        <v/>
      </c>
      <c r="F36" s="102" t="str">
        <f t="shared" si="81"/>
        <v/>
      </c>
      <c r="G36" s="102" t="str">
        <f t="shared" si="81"/>
        <v/>
      </c>
      <c r="H36" s="102" t="str">
        <f t="shared" si="81"/>
        <v/>
      </c>
      <c r="I36" s="102" t="str">
        <f t="shared" si="81"/>
        <v/>
      </c>
      <c r="J36" s="102" t="str">
        <f t="shared" si="81"/>
        <v/>
      </c>
      <c r="K36" s="94"/>
      <c r="L36" s="89"/>
      <c r="M36" s="90"/>
      <c r="N36" s="91" t="str">
        <f t="shared" ref="N36" si="82">IF(($U35="VAC1"),IF(ISERROR(SEARCH("*9h-18*",$V35)),IF($V35="9h-13h","","CS "&amp;$V35),IF(ISERROR(SEARCH("*Ort*",$V35)),"CS 14h-18h","CS Ortho 14h-18h")),IF(($W35="VAC1"),IF(ISERROR(SEARCH("*9h-18*",$X35)),IF($X35="9h-13h","","CS "&amp;$X35),IF(ISERROR(SEARCH("*Ort*",$X35)),"CS 14h-18h","CS Ortho 14h-18h")),""))&amp;IF($M36="HM",$E36,IF($M36="PH",$F36,IF($M36="RL",$G36,IF($M36="RO",$H36,IF($M36="TK",$I36,IF($M36="AS",$J36,""))))))</f>
        <v/>
      </c>
      <c r="O36" s="89"/>
      <c r="P36" s="90"/>
      <c r="Q36" s="91" t="str">
        <f t="shared" ref="Q36" si="83">IF(($U35="VAC2"),IF(ISERROR(SEARCH("*9h-18*",$V35)),IF($V35="9h-13h","","CS "&amp;$V35),IF(ISERROR(SEARCH("*Ort*",$V35)),"CS 14h-18h","CS Ortho 14h-18h")),IF(($W35="VAC2"),IF(ISERROR(SEARCH("*9h-18*",$X35)),IF($X35="9h-13h","","CS "&amp;$X35),IF(ISERROR(SEARCH("*Ort*",$X35)),"CS 14h-18h","CS Ortho 14h-18h")),""))&amp;IF($M36="HM",$E36,IF($M36="PH",$F36,IF($M36="RL",$G36,IF($M36="RO",$H36,IF($M36="TK",$I36,IF($M36="AS",$J36,""))))))</f>
        <v/>
      </c>
      <c r="R36" s="92"/>
      <c r="S36" s="245"/>
      <c r="T36" s="247"/>
      <c r="U36" s="241"/>
      <c r="V36" s="249"/>
      <c r="W36" s="241"/>
      <c r="X36" s="249"/>
      <c r="Y36" s="239"/>
      <c r="Z36" s="256"/>
      <c r="AA36" s="251"/>
      <c r="AB36" s="134"/>
      <c r="AC36" s="154"/>
      <c r="AD36" s="134"/>
      <c r="AE36" s="249"/>
      <c r="AF36" s="104"/>
      <c r="AG36" s="112" t="str">
        <f>IF($AA35="MAROUANI",IF(OR($A35="S",$A35="D"),"WE CCB","Sem CCB"),"")</f>
        <v/>
      </c>
      <c r="AH36" s="109" t="str">
        <f>IF($AA35="HALIMI",IF(OR($A35="S",$A35="D"),"WE CCB","Sem CCB"),"")</f>
        <v/>
      </c>
      <c r="AI36" s="109" t="str">
        <f>IF($AA35="LEPRIYA",IF(OR($A35="S",$A35="D"),"WE CCB","Sem CCB"),"")</f>
        <v/>
      </c>
      <c r="AJ36" s="109" t="str">
        <f>IF($AA35="OURCHANE",IF(OR($A35="S",$A35="D"),"WE CCB","Sem CCB"),"")</f>
        <v/>
      </c>
      <c r="AK36" s="109" t="str">
        <f>IF($AA35="KANA",IF(OR($A35="S",$A35="D"),"WE CCB","Sem CCB"),"")</f>
        <v/>
      </c>
      <c r="AL36" s="109" t="str">
        <f>IF($AA35="BERNARD",IF(OR($A35="S",$A35="D"),"WE CCB","Sem CCB"),"")</f>
        <v/>
      </c>
    </row>
    <row r="37" spans="1:38" x14ac:dyDescent="0.2">
      <c r="A37" s="265" t="str">
        <f>IF((B37=""),"",CHOOSE(WEEKDAY(B37,2),"L","M","M","J","V","S","D"))</f>
        <v>S</v>
      </c>
      <c r="B37" s="267">
        <f>IF(($B35=""),"",IF((MONTH(B35)=MONTH(($B35+1))),($B35+1),""))</f>
        <v>42812</v>
      </c>
      <c r="C37" s="172" t="str">
        <f>IF(D37="","","Dom :")</f>
        <v/>
      </c>
      <c r="D37" s="87"/>
      <c r="E37" s="101" t="str">
        <f t="shared" si="0"/>
        <v/>
      </c>
      <c r="F37" s="101" t="str">
        <f t="shared" si="0"/>
        <v/>
      </c>
      <c r="G37" s="101" t="str">
        <f t="shared" si="0"/>
        <v/>
      </c>
      <c r="H37" s="101" t="str">
        <f t="shared" si="0"/>
        <v/>
      </c>
      <c r="I37" s="101" t="str">
        <f t="shared" si="0"/>
        <v/>
      </c>
      <c r="J37" s="101" t="str">
        <f t="shared" si="0"/>
        <v/>
      </c>
      <c r="K37" s="93"/>
      <c r="L37" s="85"/>
      <c r="M37" s="86"/>
      <c r="N37" s="87" t="str">
        <f t="shared" ref="N37" si="84">IF(($U37="VAC1"),IF(ISERROR(SEARCH("*9h*",$V37)),"","CS 9h-13h"),IF(($W37="VAC1"),IF(ISERROR(SEARCH("*9h*",$X37)),"","CS 9h-13h"),""))&amp;IF($M37="HM",$E37,IF($M37="PH",$F37,IF($M37="RL",$G37,IF($M37="RO",$H37,IF($M37="TK",$I37,IF($M37="AS",$J37,""))))))</f>
        <v/>
      </c>
      <c r="O37" s="85"/>
      <c r="P37" s="86"/>
      <c r="Q37" s="87" t="str">
        <f t="shared" ref="Q37" si="85">IF(($U37="VAC2"),IF(ISERROR(SEARCH("*9h*",$V37)),"","CS 9h-13h"),IF(($W37="VAC2"),IF(ISERROR(SEARCH("*9h*",$X37)),"","CS 9h-13h"),""))&amp;IF($M37="HM",$E37,IF($M37="PH",$F37,IF($M37="RL",$G37,IF($M37="RO",$H37,IF($M37="TK",$I37,IF($M37="AS",$J37,""))))))</f>
        <v/>
      </c>
      <c r="R37" s="88"/>
      <c r="S37" s="244" t="str">
        <f>A37</f>
        <v>S</v>
      </c>
      <c r="T37" s="246">
        <f>B37</f>
        <v>42812</v>
      </c>
      <c r="U37" s="240"/>
      <c r="V37" s="248"/>
      <c r="W37" s="240"/>
      <c r="X37" s="248"/>
      <c r="Y37" s="238" t="str">
        <f>A37</f>
        <v>S</v>
      </c>
      <c r="Z37" s="255">
        <f>B37</f>
        <v>42812</v>
      </c>
      <c r="AA37" s="250"/>
      <c r="AB37" s="133"/>
      <c r="AC37" s="153"/>
      <c r="AD37" s="133"/>
      <c r="AE37" s="248"/>
      <c r="AF37" s="103"/>
      <c r="AG37" s="111" t="str">
        <f>IF($D37="MAROUANI",IF($A37="S","Sam",IF(OR($A37="L",$A37="M",$A37="J",$A37="V"),"Sem","")),"")</f>
        <v/>
      </c>
      <c r="AH37" s="108" t="str">
        <f>IF($D37="HALIMI",IF($A37="S","Sam",IF(OR($A37="L",$A37="M",$A37="J",$A37="V"),"Sem","")),"")</f>
        <v/>
      </c>
      <c r="AI37" s="108" t="str">
        <f>IF($D37="LEPRIYA",IF($A37="S","Sam",IF(OR($A37="L",$A37="M",$A37="J",$A37="V"),"Sem","")),"")</f>
        <v/>
      </c>
      <c r="AJ37" s="108" t="str">
        <f>IF($D37="OURCHANE",IF($A37="S","Sam",IF(OR($A37="L",$A37="M",$A37="J",$A37="V"),"Sem","")),"")</f>
        <v/>
      </c>
      <c r="AK37" s="108" t="str">
        <f>IF($D37="KANA",IF($A37="S","Sam",IF(OR($A37="L",$A37="M",$A37="J",$A37="V"),"Sem","")),"")</f>
        <v/>
      </c>
      <c r="AL37" s="108" t="str">
        <f>IF($D37="BERNARD",IF($A37="S","Sam",IF(OR($A37="L",$A37="M",$A37="J",$A37="V"),"Sem","")),"")</f>
        <v/>
      </c>
    </row>
    <row r="38" spans="1:38" ht="13.5" thickBot="1" x14ac:dyDescent="0.25">
      <c r="A38" s="266"/>
      <c r="B38" s="268"/>
      <c r="C38" s="173" t="str">
        <f>IF($D38="","","CCB :")</f>
        <v/>
      </c>
      <c r="D38" s="91" t="str">
        <f>IF($AA37="","",$AA37)</f>
        <v/>
      </c>
      <c r="E38" s="102" t="str">
        <f t="shared" ref="E38:J38" si="86">IF(($U37=E$2),IF(($V37="9H-12H"),"",("CS "&amp;$V37)),"")&amp;IF(($W37=E$2),IF(($X37="9H-12H"),"",("CS "&amp;$X37)),"")&amp;IF(LEFT($AA37,1)=RIGHT(E$2),IF(OR($A37="S",$A37="D"),"","CCB"),"")</f>
        <v/>
      </c>
      <c r="F38" s="102" t="str">
        <f t="shared" si="86"/>
        <v/>
      </c>
      <c r="G38" s="102" t="str">
        <f t="shared" si="86"/>
        <v/>
      </c>
      <c r="H38" s="102" t="str">
        <f t="shared" si="86"/>
        <v/>
      </c>
      <c r="I38" s="102" t="str">
        <f t="shared" si="86"/>
        <v/>
      </c>
      <c r="J38" s="102" t="str">
        <f t="shared" si="86"/>
        <v/>
      </c>
      <c r="K38" s="94"/>
      <c r="L38" s="89"/>
      <c r="M38" s="90"/>
      <c r="N38" s="91" t="str">
        <f t="shared" ref="N38" si="87">IF(($U37="VAC1"),IF(ISERROR(SEARCH("*9h-18*",$V37)),IF($V37="9h-13h","","CS "&amp;$V37),IF(ISERROR(SEARCH("*Ort*",$V37)),"CS 14h-18h","CS Ortho 14h-18h")),IF(($W37="VAC1"),IF(ISERROR(SEARCH("*9h-18*",$X37)),IF($X37="9h-13h","","CS "&amp;$X37),IF(ISERROR(SEARCH("*Ort*",$X37)),"CS 14h-18h","CS Ortho 14h-18h")),""))&amp;IF($M38="HM",$E38,IF($M38="PH",$F38,IF($M38="RL",$G38,IF($M38="RO",$H38,IF($M38="TK",$I38,IF($M38="AS",$J38,""))))))</f>
        <v/>
      </c>
      <c r="O38" s="89"/>
      <c r="P38" s="90"/>
      <c r="Q38" s="91" t="str">
        <f t="shared" ref="Q38" si="88">IF(($U37="VAC2"),IF(ISERROR(SEARCH("*9h-18*",$V37)),IF($V37="9h-13h","","CS "&amp;$V37),IF(ISERROR(SEARCH("*Ort*",$V37)),"CS 14h-18h","CS Ortho 14h-18h")),IF(($W37="VAC2"),IF(ISERROR(SEARCH("*9h-18*",$X37)),IF($X37="9h-13h","","CS "&amp;$X37),IF(ISERROR(SEARCH("*Ort*",$X37)),"CS 14h-18h","CS Ortho 14h-18h")),""))&amp;IF($M38="HM",$E38,IF($M38="PH",$F38,IF($M38="RL",$G38,IF($M38="RO",$H38,IF($M38="TK",$I38,IF($M38="AS",$J38,""))))))</f>
        <v/>
      </c>
      <c r="R38" s="92"/>
      <c r="S38" s="245"/>
      <c r="T38" s="247"/>
      <c r="U38" s="241"/>
      <c r="V38" s="249"/>
      <c r="W38" s="241"/>
      <c r="X38" s="249"/>
      <c r="Y38" s="239"/>
      <c r="Z38" s="256"/>
      <c r="AA38" s="251"/>
      <c r="AB38" s="134"/>
      <c r="AC38" s="154"/>
      <c r="AD38" s="134"/>
      <c r="AE38" s="249"/>
      <c r="AF38" s="104"/>
      <c r="AG38" s="112" t="str">
        <f>IF($AA37="MAROUANI",IF(OR($A37="S",$A37="D"),"WE CCB","Sem CCB"),"")</f>
        <v/>
      </c>
      <c r="AH38" s="109" t="str">
        <f>IF($AA37="HALIMI",IF(OR($A37="S",$A37="D"),"WE CCB","Sem CCB"),"")</f>
        <v/>
      </c>
      <c r="AI38" s="109" t="str">
        <f>IF($AA37="LEPRIYA",IF(OR($A37="S",$A37="D"),"WE CCB","Sem CCB"),"")</f>
        <v/>
      </c>
      <c r="AJ38" s="109" t="str">
        <f>IF($AA37="OURCHANE",IF(OR($A37="S",$A37="D"),"WE CCB","Sem CCB"),"")</f>
        <v/>
      </c>
      <c r="AK38" s="109" t="str">
        <f>IF($AA37="KANA",IF(OR($A37="S",$A37="D"),"WE CCB","Sem CCB"),"")</f>
        <v/>
      </c>
      <c r="AL38" s="109" t="str">
        <f>IF($AA37="BERNARD",IF(OR($A37="S",$A37="D"),"WE CCB","Sem CCB"),"")</f>
        <v/>
      </c>
    </row>
    <row r="39" spans="1:38" x14ac:dyDescent="0.2">
      <c r="A39" s="265" t="str">
        <f>IF((B39=""),"",CHOOSE(WEEKDAY(B39,2),"L","M","M","J","V","S","D"))</f>
        <v>D</v>
      </c>
      <c r="B39" s="267">
        <f>IF(($B37=""),"",IF((MONTH(B37)=MONTH(($B37+1))),($B37+1),""))</f>
        <v>42813</v>
      </c>
      <c r="C39" s="172" t="str">
        <f>IF(D39="","","Dom :")</f>
        <v/>
      </c>
      <c r="D39" s="87"/>
      <c r="E39" s="101" t="str">
        <f t="shared" si="0"/>
        <v/>
      </c>
      <c r="F39" s="101" t="str">
        <f t="shared" si="0"/>
        <v/>
      </c>
      <c r="G39" s="101" t="str">
        <f t="shared" si="0"/>
        <v/>
      </c>
      <c r="H39" s="101" t="str">
        <f t="shared" si="0"/>
        <v/>
      </c>
      <c r="I39" s="101" t="str">
        <f t="shared" si="0"/>
        <v/>
      </c>
      <c r="J39" s="101" t="str">
        <f t="shared" si="0"/>
        <v/>
      </c>
      <c r="K39" s="93"/>
      <c r="L39" s="85"/>
      <c r="M39" s="86"/>
      <c r="N39" s="87" t="str">
        <f t="shared" ref="N39" si="89">IF(($U39="VAC1"),IF(ISERROR(SEARCH("*9h*",$V39)),"","CS 9h-13h"),IF(($W39="VAC1"),IF(ISERROR(SEARCH("*9h*",$X39)),"","CS 9h-13h"),""))&amp;IF($M39="HM",$E39,IF($M39="PH",$F39,IF($M39="RL",$G39,IF($M39="RO",$H39,IF($M39="TK",$I39,IF($M39="AS",$J39,""))))))</f>
        <v/>
      </c>
      <c r="O39" s="85"/>
      <c r="P39" s="86"/>
      <c r="Q39" s="87" t="str">
        <f t="shared" ref="Q39" si="90">IF(($U39="VAC2"),IF(ISERROR(SEARCH("*9h*",$V39)),"","CS 9h-13h"),IF(($W39="VAC2"),IF(ISERROR(SEARCH("*9h*",$X39)),"","CS 9h-13h"),""))&amp;IF($M39="HM",$E39,IF($M39="PH",$F39,IF($M39="RL",$G39,IF($M39="RO",$H39,IF($M39="TK",$I39,IF($M39="AS",$J39,""))))))</f>
        <v/>
      </c>
      <c r="R39" s="88"/>
      <c r="S39" s="244" t="str">
        <f>A39</f>
        <v>D</v>
      </c>
      <c r="T39" s="246">
        <f>B39</f>
        <v>42813</v>
      </c>
      <c r="U39" s="240"/>
      <c r="V39" s="248"/>
      <c r="W39" s="240"/>
      <c r="X39" s="242"/>
      <c r="Y39" s="238" t="str">
        <f>A39</f>
        <v>D</v>
      </c>
      <c r="Z39" s="255">
        <f>B39</f>
        <v>42813</v>
      </c>
      <c r="AA39" s="250"/>
      <c r="AB39" s="133"/>
      <c r="AC39" s="133"/>
      <c r="AD39" s="133"/>
      <c r="AE39" s="248"/>
      <c r="AF39" s="103"/>
      <c r="AG39" s="111" t="str">
        <f>IF($D39="MAROUANI",IF($A39="S","Sam",IF(OR($A39="L",$A39="M",$A39="J",$A39="V"),"Sem","")),"")</f>
        <v/>
      </c>
      <c r="AH39" s="108" t="str">
        <f>IF($D39="HALIMI",IF($A39="S","Sam",IF(OR($A39="L",$A39="M",$A39="J",$A39="V"),"Sem","")),"")</f>
        <v/>
      </c>
      <c r="AI39" s="108" t="str">
        <f>IF($D39="LEPRIYA",IF($A39="S","Sam",IF(OR($A39="L",$A39="M",$A39="J",$A39="V"),"Sem","")),"")</f>
        <v/>
      </c>
      <c r="AJ39" s="108" t="str">
        <f>IF($D39="OURCHANE",IF($A39="S","Sam",IF(OR($A39="L",$A39="M",$A39="J",$A39="V"),"Sem","")),"")</f>
        <v/>
      </c>
      <c r="AK39" s="108" t="str">
        <f>IF($D39="KANA",IF($A39="S","Sam",IF(OR($A39="L",$A39="M",$A39="J",$A39="V"),"Sem","")),"")</f>
        <v/>
      </c>
      <c r="AL39" s="108" t="str">
        <f>IF($D39="BERNARD",IF($A39="S","Sam",IF(OR($A39="L",$A39="M",$A39="J",$A39="V"),"Sem","")),"")</f>
        <v/>
      </c>
    </row>
    <row r="40" spans="1:38" ht="13.5" thickBot="1" x14ac:dyDescent="0.25">
      <c r="A40" s="266"/>
      <c r="B40" s="268"/>
      <c r="C40" s="173" t="str">
        <f>IF($D40="","","CCB :")</f>
        <v/>
      </c>
      <c r="D40" s="91" t="str">
        <f>IF($AA39="","",$AA39)</f>
        <v/>
      </c>
      <c r="E40" s="102" t="str">
        <f t="shared" ref="E40:J40" si="91">IF(($U39=E$2),IF(($V39="9H-12H"),"",("CS "&amp;$V39)),"")&amp;IF(($W39=E$2),IF(($X39="9H-12H"),"",("CS "&amp;$X39)),"")&amp;IF(LEFT($AA39,1)=RIGHT(E$2),IF(OR($A39="S",$A39="D"),"","CCB"),"")</f>
        <v/>
      </c>
      <c r="F40" s="102" t="str">
        <f t="shared" si="91"/>
        <v/>
      </c>
      <c r="G40" s="102" t="str">
        <f t="shared" si="91"/>
        <v/>
      </c>
      <c r="H40" s="102" t="str">
        <f t="shared" si="91"/>
        <v/>
      </c>
      <c r="I40" s="102" t="str">
        <f t="shared" si="91"/>
        <v/>
      </c>
      <c r="J40" s="102" t="str">
        <f t="shared" si="91"/>
        <v/>
      </c>
      <c r="K40" s="94"/>
      <c r="L40" s="89"/>
      <c r="M40" s="90"/>
      <c r="N40" s="91" t="str">
        <f t="shared" ref="N40" si="92">IF(($U39="VAC1"),IF(ISERROR(SEARCH("*9h-18*",$V39)),IF($V39="9h-13h","","CS "&amp;$V39),IF(ISERROR(SEARCH("*Ort*",$V39)),"CS 14h-18h","CS Ortho 14h-18h")),IF(($W39="VAC1"),IF(ISERROR(SEARCH("*9h-18*",$X39)),IF($X39="9h-13h","","CS "&amp;$X39),IF(ISERROR(SEARCH("*Ort*",$X39)),"CS 14h-18h","CS Ortho 14h-18h")),""))&amp;IF($M40="HM",$E40,IF($M40="PH",$F40,IF($M40="RL",$G40,IF($M40="RO",$H40,IF($M40="TK",$I40,IF($M40="AS",$J40,""))))))</f>
        <v/>
      </c>
      <c r="O40" s="89"/>
      <c r="P40" s="90"/>
      <c r="Q40" s="91" t="str">
        <f t="shared" ref="Q40" si="93">IF(($U39="VAC2"),IF(ISERROR(SEARCH("*9h-18*",$V39)),IF($V39="9h-13h","","CS "&amp;$V39),IF(ISERROR(SEARCH("*Ort*",$V39)),"CS 14h-18h","CS Ortho 14h-18h")),IF(($W39="VAC2"),IF(ISERROR(SEARCH("*9h-18*",$X39)),IF($X39="9h-13h","","CS "&amp;$X39),IF(ISERROR(SEARCH("*Ort*",$X39)),"CS 14h-18h","CS Ortho 14h-18h")),""))&amp;IF($M40="HM",$E40,IF($M40="PH",$F40,IF($M40="RL",$G40,IF($M40="RO",$H40,IF($M40="TK",$I40,IF($M40="AS",$J40,""))))))</f>
        <v/>
      </c>
      <c r="R40" s="92"/>
      <c r="S40" s="245"/>
      <c r="T40" s="247"/>
      <c r="U40" s="241"/>
      <c r="V40" s="249"/>
      <c r="W40" s="241"/>
      <c r="X40" s="243"/>
      <c r="Y40" s="239"/>
      <c r="Z40" s="256"/>
      <c r="AA40" s="251"/>
      <c r="AB40" s="134"/>
      <c r="AC40" s="134"/>
      <c r="AD40" s="134"/>
      <c r="AE40" s="249"/>
      <c r="AF40" s="104"/>
      <c r="AG40" s="112" t="str">
        <f>IF($AA39="MAROUANI",IF(OR($A39="S",$A39="D"),"WE CCB","Sem CCB"),"")</f>
        <v/>
      </c>
      <c r="AH40" s="109" t="str">
        <f>IF($AA39="HALIMI",IF(OR($A39="S",$A39="D"),"WE CCB","Sem CCB"),"")</f>
        <v/>
      </c>
      <c r="AI40" s="109" t="str">
        <f>IF($AA39="LEPRIYA",IF(OR($A39="S",$A39="D"),"WE CCB","Sem CCB"),"")</f>
        <v/>
      </c>
      <c r="AJ40" s="109" t="str">
        <f>IF($AA39="OURCHANE",IF(OR($A39="S",$A39="D"),"WE CCB","Sem CCB"),"")</f>
        <v/>
      </c>
      <c r="AK40" s="109" t="str">
        <f>IF($AA39="KANA",IF(OR($A39="S",$A39="D"),"WE CCB","Sem CCB"),"")</f>
        <v/>
      </c>
      <c r="AL40" s="109" t="str">
        <f>IF($AA39="BERNARD",IF(OR($A39="S",$A39="D"),"WE CCB","Sem CCB"),"")</f>
        <v/>
      </c>
    </row>
    <row r="41" spans="1:38" x14ac:dyDescent="0.2">
      <c r="A41" s="265" t="str">
        <f>IF((B41=""),"",CHOOSE(WEEKDAY(B41,2),"L","M","M","J","V","S","D"))</f>
        <v>L</v>
      </c>
      <c r="B41" s="267">
        <f>IF(($B39=""),"",IF((MONTH(B39)=MONTH(($B39+1))),($B39+1),""))</f>
        <v>42814</v>
      </c>
      <c r="C41" s="172" t="str">
        <f>IF(D41="","","Dom :")</f>
        <v/>
      </c>
      <c r="D41" s="87"/>
      <c r="E41" s="101" t="str">
        <f t="shared" si="0"/>
        <v/>
      </c>
      <c r="F41" s="101" t="str">
        <f t="shared" si="0"/>
        <v/>
      </c>
      <c r="G41" s="101" t="str">
        <f t="shared" si="0"/>
        <v/>
      </c>
      <c r="H41" s="101" t="str">
        <f t="shared" si="0"/>
        <v/>
      </c>
      <c r="I41" s="101" t="str">
        <f t="shared" si="0"/>
        <v/>
      </c>
      <c r="J41" s="101" t="str">
        <f t="shared" si="0"/>
        <v/>
      </c>
      <c r="K41" s="93"/>
      <c r="L41" s="85"/>
      <c r="M41" s="86"/>
      <c r="N41" s="87" t="str">
        <f t="shared" ref="N41" si="94">IF(($U41="VAC1"),IF(ISERROR(SEARCH("*9h*",$V41)),"","CS 9h-13h"),IF(($W41="VAC1"),IF(ISERROR(SEARCH("*9h*",$X41)),"","CS 9h-13h"),""))&amp;IF($M41="HM",$E41,IF($M41="PH",$F41,IF($M41="RL",$G41,IF($M41="RO",$H41,IF($M41="TK",$I41,IF($M41="AS",$J41,""))))))</f>
        <v/>
      </c>
      <c r="O41" s="85"/>
      <c r="P41" s="86"/>
      <c r="Q41" s="87" t="str">
        <f t="shared" ref="Q41" si="95">IF(($U41="VAC2"),IF(ISERROR(SEARCH("*9h*",$V41)),"","CS 9h-13h"),IF(($W41="VAC2"),IF(ISERROR(SEARCH("*9h*",$X41)),"","CS 9h-13h"),""))&amp;IF($M41="HM",$E41,IF($M41="PH",$F41,IF($M41="RL",$G41,IF($M41="RO",$H41,IF($M41="TK",$I41,IF($M41="AS",$J41,""))))))</f>
        <v/>
      </c>
      <c r="R41" s="88"/>
      <c r="S41" s="244" t="str">
        <f>A41</f>
        <v>L</v>
      </c>
      <c r="T41" s="246">
        <f>B41</f>
        <v>42814</v>
      </c>
      <c r="U41" s="240"/>
      <c r="V41" s="248"/>
      <c r="W41" s="240"/>
      <c r="X41" s="242"/>
      <c r="Y41" s="238" t="str">
        <f>A41</f>
        <v>L</v>
      </c>
      <c r="Z41" s="255">
        <f>B41</f>
        <v>42814</v>
      </c>
      <c r="AA41" s="250"/>
      <c r="AB41" s="133"/>
      <c r="AC41" s="133"/>
      <c r="AD41" s="133"/>
      <c r="AE41" s="248"/>
      <c r="AF41" s="103"/>
      <c r="AG41" s="111" t="str">
        <f>IF($D41="MAROUANI",IF($A41="S","Sam",IF(OR($A41="L",$A41="M",$A41="J",$A41="V"),"Sem","")),"")</f>
        <v/>
      </c>
      <c r="AH41" s="108" t="str">
        <f>IF($D41="HALIMI",IF($A41="S","Sam",IF(OR($A41="L",$A41="M",$A41="J",$A41="V"),"Sem","")),"")</f>
        <v/>
      </c>
      <c r="AI41" s="108" t="str">
        <f>IF($D41="LEPRIYA",IF($A41="S","Sam",IF(OR($A41="L",$A41="M",$A41="J",$A41="V"),"Sem","")),"")</f>
        <v/>
      </c>
      <c r="AJ41" s="108" t="str">
        <f>IF($D41="OURCHANE",IF($A41="S","Sam",IF(OR($A41="L",$A41="M",$A41="J",$A41="V"),"Sem","")),"")</f>
        <v/>
      </c>
      <c r="AK41" s="108" t="str">
        <f>IF($D41="KANA",IF($A41="S","Sam",IF(OR($A41="L",$A41="M",$A41="J",$A41="V"),"Sem","")),"")</f>
        <v/>
      </c>
      <c r="AL41" s="108" t="str">
        <f>IF($D41="BERNARD",IF($A41="S","Sam",IF(OR($A41="L",$A41="M",$A41="J",$A41="V"),"Sem","")),"")</f>
        <v/>
      </c>
    </row>
    <row r="42" spans="1:38" ht="13.5" thickBot="1" x14ac:dyDescent="0.25">
      <c r="A42" s="266"/>
      <c r="B42" s="268"/>
      <c r="C42" s="173" t="str">
        <f>IF($D42="","","CCB :")</f>
        <v/>
      </c>
      <c r="D42" s="91" t="str">
        <f>IF($AA41="","",$AA41)</f>
        <v/>
      </c>
      <c r="E42" s="102" t="str">
        <f t="shared" ref="E42:J42" si="96">IF(($U41=E$2),IF(($V41="9H-12H"),"",("CS "&amp;$V41)),"")&amp;IF(($W41=E$2),IF(($X41="9H-12H"),"",("CS "&amp;$X41)),"")&amp;IF(LEFT($AA41,1)=RIGHT(E$2),IF(OR($A41="S",$A41="D"),"","CCB"),"")</f>
        <v/>
      </c>
      <c r="F42" s="102" t="str">
        <f t="shared" si="96"/>
        <v/>
      </c>
      <c r="G42" s="102" t="str">
        <f t="shared" si="96"/>
        <v/>
      </c>
      <c r="H42" s="102" t="str">
        <f t="shared" si="96"/>
        <v/>
      </c>
      <c r="I42" s="102" t="str">
        <f t="shared" si="96"/>
        <v/>
      </c>
      <c r="J42" s="102" t="str">
        <f t="shared" si="96"/>
        <v/>
      </c>
      <c r="K42" s="94"/>
      <c r="L42" s="89"/>
      <c r="M42" s="90"/>
      <c r="N42" s="91" t="str">
        <f t="shared" ref="N42" si="97">IF(($U41="VAC1"),IF(ISERROR(SEARCH("*9h-18*",$V41)),IF($V41="9h-13h","","CS "&amp;$V41),IF(ISERROR(SEARCH("*Ort*",$V41)),"CS 14h-18h","CS Ortho 14h-18h")),IF(($W41="VAC1"),IF(ISERROR(SEARCH("*9h-18*",$X41)),IF($X41="9h-13h","","CS "&amp;$X41),IF(ISERROR(SEARCH("*Ort*",$X41)),"CS 14h-18h","CS Ortho 14h-18h")),""))&amp;IF($M42="HM",$E42,IF($M42="PH",$F42,IF($M42="RL",$G42,IF($M42="RO",$H42,IF($M42="TK",$I42,IF($M42="AS",$J42,""))))))</f>
        <v/>
      </c>
      <c r="O42" s="89"/>
      <c r="P42" s="90"/>
      <c r="Q42" s="91" t="str">
        <f t="shared" ref="Q42" si="98">IF(($U41="VAC2"),IF(ISERROR(SEARCH("*9h-18*",$V41)),IF($V41="9h-13h","","CS "&amp;$V41),IF(ISERROR(SEARCH("*Ort*",$V41)),"CS 14h-18h","CS Ortho 14h-18h")),IF(($W41="VAC2"),IF(ISERROR(SEARCH("*9h-18*",$X41)),IF($X41="9h-13h","","CS "&amp;$X41),IF(ISERROR(SEARCH("*Ort*",$X41)),"CS 14h-18h","CS Ortho 14h-18h")),""))&amp;IF($M42="HM",$E42,IF($M42="PH",$F42,IF($M42="RL",$G42,IF($M42="RO",$H42,IF($M42="TK",$I42,IF($M42="AS",$J42,""))))))</f>
        <v/>
      </c>
      <c r="R42" s="92"/>
      <c r="S42" s="245"/>
      <c r="T42" s="247"/>
      <c r="U42" s="241"/>
      <c r="V42" s="249"/>
      <c r="W42" s="241"/>
      <c r="X42" s="243"/>
      <c r="Y42" s="239"/>
      <c r="Z42" s="256"/>
      <c r="AA42" s="251"/>
      <c r="AB42" s="134"/>
      <c r="AC42" s="134"/>
      <c r="AD42" s="134"/>
      <c r="AE42" s="249"/>
      <c r="AF42" s="104"/>
      <c r="AG42" s="112" t="str">
        <f>IF($AA41="MAROUANI",IF(OR($A41="S",$A41="D"),"WE CCB","Sem CCB"),"")</f>
        <v/>
      </c>
      <c r="AH42" s="109" t="str">
        <f>IF($AA41="HALIMI",IF(OR($A41="S",$A41="D"),"WE CCB","Sem CCB"),"")</f>
        <v/>
      </c>
      <c r="AI42" s="109" t="str">
        <f>IF($AA41="LEPRIYA",IF(OR($A41="S",$A41="D"),"WE CCB","Sem CCB"),"")</f>
        <v/>
      </c>
      <c r="AJ42" s="109" t="str">
        <f>IF($AA41="OURCHANE",IF(OR($A41="S",$A41="D"),"WE CCB","Sem CCB"),"")</f>
        <v/>
      </c>
      <c r="AK42" s="109" t="str">
        <f>IF($AA41="KANA",IF(OR($A41="S",$A41="D"),"WE CCB","Sem CCB"),"")</f>
        <v/>
      </c>
      <c r="AL42" s="109" t="str">
        <f>IF($AA41="BERNARD",IF(OR($A41="S",$A41="D"),"WE CCB","Sem CCB"),"")</f>
        <v/>
      </c>
    </row>
    <row r="43" spans="1:38" x14ac:dyDescent="0.2">
      <c r="A43" s="265" t="str">
        <f>IF((B43=""),"",CHOOSE(WEEKDAY(B43,2),"L","M","M","J","V","S","D"))</f>
        <v>M</v>
      </c>
      <c r="B43" s="267">
        <f>IF(($B41=""),"",IF((MONTH(B41)=MONTH(($B41+1))),($B41+1),""))</f>
        <v>42815</v>
      </c>
      <c r="C43" s="172" t="str">
        <f>IF(D43="","","Dom :")</f>
        <v/>
      </c>
      <c r="D43" s="87"/>
      <c r="E43" s="101" t="str">
        <f t="shared" si="0"/>
        <v/>
      </c>
      <c r="F43" s="101" t="str">
        <f t="shared" si="0"/>
        <v/>
      </c>
      <c r="G43" s="101" t="str">
        <f t="shared" si="0"/>
        <v/>
      </c>
      <c r="H43" s="101" t="str">
        <f t="shared" si="0"/>
        <v/>
      </c>
      <c r="I43" s="101" t="str">
        <f t="shared" si="0"/>
        <v/>
      </c>
      <c r="J43" s="101" t="str">
        <f t="shared" si="0"/>
        <v/>
      </c>
      <c r="K43" s="93"/>
      <c r="L43" s="85"/>
      <c r="M43" s="86"/>
      <c r="N43" s="87" t="str">
        <f t="shared" ref="N43" si="99">IF(($U43="VAC1"),IF(ISERROR(SEARCH("*9h*",$V43)),"","CS 9h-13h"),IF(($W43="VAC1"),IF(ISERROR(SEARCH("*9h*",$X43)),"","CS 9h-13h"),""))&amp;IF($M43="HM",$E43,IF($M43="PH",$F43,IF($M43="RL",$G43,IF($M43="RO",$H43,IF($M43="TK",$I43,IF($M43="AS",$J43,""))))))</f>
        <v/>
      </c>
      <c r="O43" s="85"/>
      <c r="P43" s="86"/>
      <c r="Q43" s="87" t="str">
        <f t="shared" ref="Q43" si="100">IF(($U43="VAC2"),IF(ISERROR(SEARCH("*9h*",$V43)),"","CS 9h-13h"),IF(($W43="VAC2"),IF(ISERROR(SEARCH("*9h*",$X43)),"","CS 9h-13h"),""))&amp;IF($M43="HM",$E43,IF($M43="PH",$F43,IF($M43="RL",$G43,IF($M43="RO",$H43,IF($M43="TK",$I43,IF($M43="AS",$J43,""))))))</f>
        <v/>
      </c>
      <c r="R43" s="88"/>
      <c r="S43" s="244" t="str">
        <f>A43</f>
        <v>M</v>
      </c>
      <c r="T43" s="246">
        <f>B43</f>
        <v>42815</v>
      </c>
      <c r="U43" s="240"/>
      <c r="V43" s="248"/>
      <c r="W43" s="240"/>
      <c r="X43" s="248"/>
      <c r="Y43" s="238" t="str">
        <f>A43</f>
        <v>M</v>
      </c>
      <c r="Z43" s="255">
        <f>B43</f>
        <v>42815</v>
      </c>
      <c r="AA43" s="250"/>
      <c r="AB43" s="133"/>
      <c r="AC43" s="153"/>
      <c r="AD43" s="133"/>
      <c r="AE43" s="248"/>
      <c r="AF43" s="103"/>
      <c r="AG43" s="111" t="str">
        <f>IF($D43="MAROUANI",IF($A43="S","Sam",IF(OR($A43="L",$A43="M",$A43="J",$A43="V"),"Sem","")),"")</f>
        <v/>
      </c>
      <c r="AH43" s="108" t="str">
        <f>IF($D43="HALIMI",IF($A43="S","Sam",IF(OR($A43="L",$A43="M",$A43="J",$A43="V"),"Sem","")),"")</f>
        <v/>
      </c>
      <c r="AI43" s="108" t="str">
        <f>IF($D43="LEPRIYA",IF($A43="S","Sam",IF(OR($A43="L",$A43="M",$A43="J",$A43="V"),"Sem","")),"")</f>
        <v/>
      </c>
      <c r="AJ43" s="108" t="str">
        <f>IF($D43="OURCHANE",IF($A43="S","Sam",IF(OR($A43="L",$A43="M",$A43="J",$A43="V"),"Sem","")),"")</f>
        <v/>
      </c>
      <c r="AK43" s="108" t="str">
        <f>IF($D43="KANA",IF($A43="S","Sam",IF(OR($A43="L",$A43="M",$A43="J",$A43="V"),"Sem","")),"")</f>
        <v/>
      </c>
      <c r="AL43" s="108" t="str">
        <f>IF($D43="BERNARD",IF($A43="S","Sam",IF(OR($A43="L",$A43="M",$A43="J",$A43="V"),"Sem","")),"")</f>
        <v/>
      </c>
    </row>
    <row r="44" spans="1:38" ht="13.5" thickBot="1" x14ac:dyDescent="0.25">
      <c r="A44" s="266"/>
      <c r="B44" s="268"/>
      <c r="C44" s="173" t="str">
        <f>IF($D44="","","CCB :")</f>
        <v/>
      </c>
      <c r="D44" s="91" t="str">
        <f>IF($AA43="","",$AA43)</f>
        <v/>
      </c>
      <c r="E44" s="102" t="str">
        <f t="shared" ref="E44:J44" si="101">IF(($U43=E$2),IF(($V43="9H-12H"),"",("CS "&amp;$V43)),"")&amp;IF(($W43=E$2),IF(($X43="9H-12H"),"",("CS "&amp;$X43)),"")&amp;IF(LEFT($AA43,1)=RIGHT(E$2),IF(OR($A43="S",$A43="D"),"","CCB"),"")</f>
        <v/>
      </c>
      <c r="F44" s="102" t="str">
        <f t="shared" si="101"/>
        <v/>
      </c>
      <c r="G44" s="102" t="str">
        <f t="shared" si="101"/>
        <v/>
      </c>
      <c r="H44" s="102" t="str">
        <f t="shared" si="101"/>
        <v/>
      </c>
      <c r="I44" s="102" t="str">
        <f t="shared" si="101"/>
        <v/>
      </c>
      <c r="J44" s="102" t="str">
        <f t="shared" si="101"/>
        <v/>
      </c>
      <c r="K44" s="94"/>
      <c r="L44" s="89"/>
      <c r="M44" s="90"/>
      <c r="N44" s="91" t="str">
        <f t="shared" ref="N44" si="102">IF(($U43="VAC1"),IF(ISERROR(SEARCH("*9h-18*",$V43)),IF($V43="9h-13h","","CS "&amp;$V43),IF(ISERROR(SEARCH("*Ort*",$V43)),"CS 14h-18h","CS Ortho 14h-18h")),IF(($W43="VAC1"),IF(ISERROR(SEARCH("*9h-18*",$X43)),IF($X43="9h-13h","","CS "&amp;$X43),IF(ISERROR(SEARCH("*Ort*",$X43)),"CS 14h-18h","CS Ortho 14h-18h")),""))&amp;IF($M44="HM",$E44,IF($M44="PH",$F44,IF($M44="RL",$G44,IF($M44="RO",$H44,IF($M44="TK",$I44,IF($M44="AS",$J44,""))))))</f>
        <v/>
      </c>
      <c r="O44" s="89"/>
      <c r="P44" s="90"/>
      <c r="Q44" s="91" t="str">
        <f t="shared" ref="Q44" si="103">IF(($U43="VAC2"),IF(ISERROR(SEARCH("*9h-18*",$V43)),IF($V43="9h-13h","","CS "&amp;$V43),IF(ISERROR(SEARCH("*Ort*",$V43)),"CS 14h-18h","CS Ortho 14h-18h")),IF(($W43="VAC2"),IF(ISERROR(SEARCH("*9h-18*",$X43)),IF($X43="9h-13h","","CS "&amp;$X43),IF(ISERROR(SEARCH("*Ort*",$X43)),"CS 14h-18h","CS Ortho 14h-18h")),""))&amp;IF($M44="HM",$E44,IF($M44="PH",$F44,IF($M44="RL",$G44,IF($M44="RO",$H44,IF($M44="TK",$I44,IF($M44="AS",$J44,""))))))</f>
        <v/>
      </c>
      <c r="R44" s="92"/>
      <c r="S44" s="245"/>
      <c r="T44" s="247"/>
      <c r="U44" s="241"/>
      <c r="V44" s="249"/>
      <c r="W44" s="241"/>
      <c r="X44" s="249"/>
      <c r="Y44" s="239"/>
      <c r="Z44" s="256"/>
      <c r="AA44" s="251"/>
      <c r="AB44" s="134"/>
      <c r="AC44" s="154"/>
      <c r="AD44" s="134"/>
      <c r="AE44" s="249"/>
      <c r="AF44" s="104"/>
      <c r="AG44" s="112" t="str">
        <f>IF($AA43="MAROUANI",IF(OR($A43="S",$A43="D"),"WE CCB","Sem CCB"),"")</f>
        <v/>
      </c>
      <c r="AH44" s="109" t="str">
        <f>IF($AA43="HALIMI",IF(OR($A43="S",$A43="D"),"WE CCB","Sem CCB"),"")</f>
        <v/>
      </c>
      <c r="AI44" s="109" t="str">
        <f>IF($AA43="LEPRIYA",IF(OR($A43="S",$A43="D"),"WE CCB","Sem CCB"),"")</f>
        <v/>
      </c>
      <c r="AJ44" s="109" t="str">
        <f>IF($AA43="OURCHANE",IF(OR($A43="S",$A43="D"),"WE CCB","Sem CCB"),"")</f>
        <v/>
      </c>
      <c r="AK44" s="109" t="str">
        <f>IF($AA43="KANA",IF(OR($A43="S",$A43="D"),"WE CCB","Sem CCB"),"")</f>
        <v/>
      </c>
      <c r="AL44" s="109" t="str">
        <f>IF($AA43="BERNARD",IF(OR($A43="S",$A43="D"),"WE CCB","Sem CCB"),"")</f>
        <v/>
      </c>
    </row>
    <row r="45" spans="1:38" x14ac:dyDescent="0.2">
      <c r="A45" s="265" t="str">
        <f>IF((B45=""),"",CHOOSE(WEEKDAY(B45,2),"L","M","M","J","V","S","D"))</f>
        <v>M</v>
      </c>
      <c r="B45" s="267">
        <f>IF(($B43=""),"",IF((MONTH(B43)=MONTH(($B43+1))),($B43+1),""))</f>
        <v>42816</v>
      </c>
      <c r="C45" s="172" t="str">
        <f>IF(D45="","","Dom :")</f>
        <v/>
      </c>
      <c r="D45" s="87"/>
      <c r="E45" s="101" t="str">
        <f t="shared" si="0"/>
        <v/>
      </c>
      <c r="F45" s="101" t="str">
        <f t="shared" si="0"/>
        <v/>
      </c>
      <c r="G45" s="101" t="str">
        <f t="shared" si="0"/>
        <v/>
      </c>
      <c r="H45" s="101" t="str">
        <f t="shared" si="0"/>
        <v/>
      </c>
      <c r="I45" s="101" t="str">
        <f t="shared" si="0"/>
        <v/>
      </c>
      <c r="J45" s="101" t="str">
        <f t="shared" si="0"/>
        <v/>
      </c>
      <c r="K45" s="93"/>
      <c r="L45" s="85"/>
      <c r="M45" s="86"/>
      <c r="N45" s="87" t="str">
        <f t="shared" ref="N45" si="104">IF(($U45="VAC1"),IF(ISERROR(SEARCH("*9h*",$V45)),"","CS 9h-13h"),IF(($W45="VAC1"),IF(ISERROR(SEARCH("*9h*",$X45)),"","CS 9h-13h"),""))&amp;IF($M45="HM",$E45,IF($M45="PH",$F45,IF($M45="RL",$G45,IF($M45="RO",$H45,IF($M45="TK",$I45,IF($M45="AS",$J45,""))))))</f>
        <v/>
      </c>
      <c r="O45" s="85"/>
      <c r="P45" s="86"/>
      <c r="Q45" s="87" t="str">
        <f t="shared" ref="Q45" si="105">IF(($U45="VAC2"),IF(ISERROR(SEARCH("*9h*",$V45)),"","CS 9h-13h"),IF(($W45="VAC2"),IF(ISERROR(SEARCH("*9h*",$X45)),"","CS 9h-13h"),""))&amp;IF($M45="HM",$E45,IF($M45="PH",$F45,IF($M45="RL",$G45,IF($M45="RO",$H45,IF($M45="TK",$I45,IF($M45="AS",$J45,""))))))</f>
        <v/>
      </c>
      <c r="R45" s="88"/>
      <c r="S45" s="244" t="str">
        <f>A45</f>
        <v>M</v>
      </c>
      <c r="T45" s="246">
        <f>B45</f>
        <v>42816</v>
      </c>
      <c r="U45" s="240"/>
      <c r="V45" s="248"/>
      <c r="W45" s="240"/>
      <c r="X45" s="248"/>
      <c r="Y45" s="238" t="str">
        <f>A45</f>
        <v>M</v>
      </c>
      <c r="Z45" s="255">
        <f>B45</f>
        <v>42816</v>
      </c>
      <c r="AA45" s="250"/>
      <c r="AB45" s="133"/>
      <c r="AC45" s="153"/>
      <c r="AD45" s="133"/>
      <c r="AE45" s="248"/>
      <c r="AF45" s="103"/>
      <c r="AG45" s="111" t="str">
        <f>IF($D45="MAROUANI",IF($A45="S","Sam",IF(OR($A45="L",$A45="M",$A45="J",$A45="V"),"Sem","")),"")</f>
        <v/>
      </c>
      <c r="AH45" s="108" t="str">
        <f>IF($D45="HALIMI",IF($A45="S","Sam",IF(OR($A45="L",$A45="M",$A45="J",$A45="V"),"Sem","")),"")</f>
        <v/>
      </c>
      <c r="AI45" s="108" t="str">
        <f>IF($D45="LEPRIYA",IF($A45="S","Sam",IF(OR($A45="L",$A45="M",$A45="J",$A45="V"),"Sem","")),"")</f>
        <v/>
      </c>
      <c r="AJ45" s="108" t="str">
        <f>IF($D45="OURCHANE",IF($A45="S","Sam",IF(OR($A45="L",$A45="M",$A45="J",$A45="V"),"Sem","")),"")</f>
        <v/>
      </c>
      <c r="AK45" s="108" t="str">
        <f>IF($D45="KANA",IF($A45="S","Sam",IF(OR($A45="L",$A45="M",$A45="J",$A45="V"),"Sem","")),"")</f>
        <v/>
      </c>
      <c r="AL45" s="108" t="str">
        <f>IF($D45="BERNARD",IF($A45="S","Sam",IF(OR($A45="L",$A45="M",$A45="J",$A45="V"),"Sem","")),"")</f>
        <v/>
      </c>
    </row>
    <row r="46" spans="1:38" ht="13.5" thickBot="1" x14ac:dyDescent="0.25">
      <c r="A46" s="266"/>
      <c r="B46" s="268"/>
      <c r="C46" s="173" t="str">
        <f>IF($D46="","","CCB :")</f>
        <v/>
      </c>
      <c r="D46" s="91" t="str">
        <f>IF($AA45="","",$AA45)</f>
        <v/>
      </c>
      <c r="E46" s="102" t="str">
        <f t="shared" ref="E46:J46" si="106">IF(($U45=E$2),IF(($V45="9H-12H"),"",("CS "&amp;$V45)),"")&amp;IF(($W45=E$2),IF(($X45="9H-12H"),"",("CS "&amp;$X45)),"")&amp;IF(LEFT($AA45,1)=RIGHT(E$2),IF(OR($A45="S",$A45="D"),"","CCB"),"")</f>
        <v/>
      </c>
      <c r="F46" s="102" t="str">
        <f t="shared" si="106"/>
        <v/>
      </c>
      <c r="G46" s="102" t="str">
        <f t="shared" si="106"/>
        <v/>
      </c>
      <c r="H46" s="102" t="str">
        <f t="shared" si="106"/>
        <v/>
      </c>
      <c r="I46" s="102" t="str">
        <f t="shared" si="106"/>
        <v/>
      </c>
      <c r="J46" s="102" t="str">
        <f t="shared" si="106"/>
        <v/>
      </c>
      <c r="K46" s="94"/>
      <c r="L46" s="89"/>
      <c r="M46" s="90"/>
      <c r="N46" s="91" t="str">
        <f t="shared" ref="N46" si="107">IF(($U45="VAC1"),IF(ISERROR(SEARCH("*9h-18*",$V45)),IF($V45="9h-13h","","CS "&amp;$V45),IF(ISERROR(SEARCH("*Ort*",$V45)),"CS 14h-18h","CS Ortho 14h-18h")),IF(($W45="VAC1"),IF(ISERROR(SEARCH("*9h-18*",$X45)),IF($X45="9h-13h","","CS "&amp;$X45),IF(ISERROR(SEARCH("*Ort*",$X45)),"CS 14h-18h","CS Ortho 14h-18h")),""))&amp;IF($M46="HM",$E46,IF($M46="PH",$F46,IF($M46="RL",$G46,IF($M46="RO",$H46,IF($M46="TK",$I46,IF($M46="AS",$J46,""))))))</f>
        <v/>
      </c>
      <c r="O46" s="89"/>
      <c r="P46" s="90"/>
      <c r="Q46" s="91" t="str">
        <f t="shared" ref="Q46" si="108">IF(($U45="VAC2"),IF(ISERROR(SEARCH("*9h-18*",$V45)),IF($V45="9h-13h","","CS "&amp;$V45),IF(ISERROR(SEARCH("*Ort*",$V45)),"CS 14h-18h","CS Ortho 14h-18h")),IF(($W45="VAC2"),IF(ISERROR(SEARCH("*9h-18*",$X45)),IF($X45="9h-13h","","CS "&amp;$X45),IF(ISERROR(SEARCH("*Ort*",$X45)),"CS 14h-18h","CS Ortho 14h-18h")),""))&amp;IF($M46="HM",$E46,IF($M46="PH",$F46,IF($M46="RL",$G46,IF($M46="RO",$H46,IF($M46="TK",$I46,IF($M46="AS",$J46,""))))))</f>
        <v/>
      </c>
      <c r="R46" s="92"/>
      <c r="S46" s="245"/>
      <c r="T46" s="247"/>
      <c r="U46" s="241"/>
      <c r="V46" s="249"/>
      <c r="W46" s="241"/>
      <c r="X46" s="249"/>
      <c r="Y46" s="239"/>
      <c r="Z46" s="256"/>
      <c r="AA46" s="251"/>
      <c r="AB46" s="134"/>
      <c r="AC46" s="154"/>
      <c r="AD46" s="134"/>
      <c r="AE46" s="249"/>
      <c r="AF46" s="104"/>
      <c r="AG46" s="112" t="str">
        <f>IF($AA45="MAROUANI",IF(OR($A45="S",$A45="D"),"WE CCB","Sem CCB"),"")</f>
        <v/>
      </c>
      <c r="AH46" s="109" t="str">
        <f>IF($AA45="HALIMI",IF(OR($A45="S",$A45="D"),"WE CCB","Sem CCB"),"")</f>
        <v/>
      </c>
      <c r="AI46" s="109" t="str">
        <f>IF($AA45="LEPRIYA",IF(OR($A45="S",$A45="D"),"WE CCB","Sem CCB"),"")</f>
        <v/>
      </c>
      <c r="AJ46" s="109" t="str">
        <f>IF($AA45="OURCHANE",IF(OR($A45="S",$A45="D"),"WE CCB","Sem CCB"),"")</f>
        <v/>
      </c>
      <c r="AK46" s="109" t="str">
        <f>IF($AA45="KANA",IF(OR($A45="S",$A45="D"),"WE CCB","Sem CCB"),"")</f>
        <v/>
      </c>
      <c r="AL46" s="109" t="str">
        <f>IF($AA45="BERNARD",IF(OR($A45="S",$A45="D"),"WE CCB","Sem CCB"),"")</f>
        <v/>
      </c>
    </row>
    <row r="47" spans="1:38" x14ac:dyDescent="0.2">
      <c r="A47" s="265" t="str">
        <f>IF((B47=""),"",CHOOSE(WEEKDAY(B47,2),"L","M","M","J","V","S","D"))</f>
        <v>J</v>
      </c>
      <c r="B47" s="267">
        <f>IF(($B45=""),"",IF((MONTH(B45)=MONTH(($B45+1))),($B45+1),""))</f>
        <v>42817</v>
      </c>
      <c r="C47" s="172" t="str">
        <f>IF(D47="","","Dom :")</f>
        <v/>
      </c>
      <c r="D47" s="87"/>
      <c r="E47" s="101" t="str">
        <f t="shared" si="0"/>
        <v/>
      </c>
      <c r="F47" s="101" t="str">
        <f t="shared" si="0"/>
        <v/>
      </c>
      <c r="G47" s="101" t="str">
        <f t="shared" si="0"/>
        <v/>
      </c>
      <c r="H47" s="101" t="str">
        <f t="shared" si="0"/>
        <v/>
      </c>
      <c r="I47" s="101" t="str">
        <f t="shared" si="0"/>
        <v/>
      </c>
      <c r="J47" s="101" t="str">
        <f t="shared" si="0"/>
        <v/>
      </c>
      <c r="K47" s="93"/>
      <c r="L47" s="85"/>
      <c r="M47" s="86"/>
      <c r="N47" s="87" t="str">
        <f t="shared" ref="N47" si="109">IF(($U47="VAC1"),IF(ISERROR(SEARCH("*9h*",$V47)),"","CS 9h-13h"),IF(($W47="VAC1"),IF(ISERROR(SEARCH("*9h*",$X47)),"","CS 9h-13h"),""))&amp;IF($M47="HM",$E47,IF($M47="PH",$F47,IF($M47="RL",$G47,IF($M47="RO",$H47,IF($M47="TK",$I47,IF($M47="AS",$J47,""))))))</f>
        <v/>
      </c>
      <c r="O47" s="85"/>
      <c r="P47" s="86"/>
      <c r="Q47" s="87" t="str">
        <f t="shared" ref="Q47" si="110">IF(($U47="VAC2"),IF(ISERROR(SEARCH("*9h*",$V47)),"","CS 9h-13h"),IF(($W47="VAC2"),IF(ISERROR(SEARCH("*9h*",$X47)),"","CS 9h-13h"),""))&amp;IF($M47="HM",$E47,IF($M47="PH",$F47,IF($M47="RL",$G47,IF($M47="RO",$H47,IF($M47="TK",$I47,IF($M47="AS",$J47,""))))))</f>
        <v/>
      </c>
      <c r="R47" s="88"/>
      <c r="S47" s="244" t="str">
        <f>A47</f>
        <v>J</v>
      </c>
      <c r="T47" s="246">
        <f>B47</f>
        <v>42817</v>
      </c>
      <c r="U47" s="240"/>
      <c r="V47" s="248"/>
      <c r="W47" s="240"/>
      <c r="X47" s="248"/>
      <c r="Y47" s="238" t="str">
        <f>A47</f>
        <v>J</v>
      </c>
      <c r="Z47" s="255">
        <f>B47</f>
        <v>42817</v>
      </c>
      <c r="AA47" s="250"/>
      <c r="AB47" s="133"/>
      <c r="AC47" s="153"/>
      <c r="AD47" s="133"/>
      <c r="AE47" s="248"/>
      <c r="AF47" s="103"/>
      <c r="AG47" s="111" t="str">
        <f>IF($D47="MAROUANI",IF($A47="S","Sam",IF(OR($A47="L",$A47="M",$A47="J",$A47="V"),"Sem","")),"")</f>
        <v/>
      </c>
      <c r="AH47" s="108" t="str">
        <f>IF($D47="HALIMI",IF($A47="S","Sam",IF(OR($A47="L",$A47="M",$A47="J",$A47="V"),"Sem","")),"")</f>
        <v/>
      </c>
      <c r="AI47" s="108" t="str">
        <f>IF($D47="LEPRIYA",IF($A47="S","Sam",IF(OR($A47="L",$A47="M",$A47="J",$A47="V"),"Sem","")),"")</f>
        <v/>
      </c>
      <c r="AJ47" s="108" t="str">
        <f>IF($D47="OURCHANE",IF($A47="S","Sam",IF(OR($A47="L",$A47="M",$A47="J",$A47="V"),"Sem","")),"")</f>
        <v/>
      </c>
      <c r="AK47" s="108" t="str">
        <f>IF($D47="KANA",IF($A47="S","Sam",IF(OR($A47="L",$A47="M",$A47="J",$A47="V"),"Sem","")),"")</f>
        <v/>
      </c>
      <c r="AL47" s="108" t="str">
        <f>IF($D47="BERNARD",IF($A47="S","Sam",IF(OR($A47="L",$A47="M",$A47="J",$A47="V"),"Sem","")),"")</f>
        <v/>
      </c>
    </row>
    <row r="48" spans="1:38" ht="13.5" thickBot="1" x14ac:dyDescent="0.25">
      <c r="A48" s="266"/>
      <c r="B48" s="268"/>
      <c r="C48" s="173" t="str">
        <f>IF($D48="","","CCB :")</f>
        <v/>
      </c>
      <c r="D48" s="91" t="str">
        <f>IF($AA47="","",$AA47)</f>
        <v/>
      </c>
      <c r="E48" s="102" t="str">
        <f t="shared" ref="E48:J48" si="111">IF(($U47=E$2),IF(($V47="9H-12H"),"",("CS "&amp;$V47)),"")&amp;IF(($W47=E$2),IF(($X47="9H-12H"),"",("CS "&amp;$X47)),"")&amp;IF(LEFT($AA47,1)=RIGHT(E$2),IF(OR($A47="S",$A47="D"),"","CCB"),"")</f>
        <v/>
      </c>
      <c r="F48" s="102" t="str">
        <f t="shared" si="111"/>
        <v/>
      </c>
      <c r="G48" s="102" t="str">
        <f t="shared" si="111"/>
        <v/>
      </c>
      <c r="H48" s="102" t="str">
        <f t="shared" si="111"/>
        <v/>
      </c>
      <c r="I48" s="102" t="str">
        <f t="shared" si="111"/>
        <v/>
      </c>
      <c r="J48" s="102" t="str">
        <f t="shared" si="111"/>
        <v/>
      </c>
      <c r="K48" s="94"/>
      <c r="L48" s="89"/>
      <c r="M48" s="90"/>
      <c r="N48" s="91" t="str">
        <f t="shared" ref="N48" si="112">IF(($U47="VAC1"),IF(ISERROR(SEARCH("*9h-18*",$V47)),IF($V47="9h-13h","","CS "&amp;$V47),IF(ISERROR(SEARCH("*Ort*",$V47)),"CS 14h-18h","CS Ortho 14h-18h")),IF(($W47="VAC1"),IF(ISERROR(SEARCH("*9h-18*",$X47)),IF($X47="9h-13h","","CS "&amp;$X47),IF(ISERROR(SEARCH("*Ort*",$X47)),"CS 14h-18h","CS Ortho 14h-18h")),""))&amp;IF($M48="HM",$E48,IF($M48="PH",$F48,IF($M48="RL",$G48,IF($M48="RO",$H48,IF($M48="TK",$I48,IF($M48="AS",$J48,""))))))</f>
        <v/>
      </c>
      <c r="O48" s="89"/>
      <c r="P48" s="90"/>
      <c r="Q48" s="91" t="str">
        <f t="shared" ref="Q48" si="113">IF(($U47="VAC2"),IF(ISERROR(SEARCH("*9h-18*",$V47)),IF($V47="9h-13h","","CS "&amp;$V47),IF(ISERROR(SEARCH("*Ort*",$V47)),"CS 14h-18h","CS Ortho 14h-18h")),IF(($W47="VAC2"),IF(ISERROR(SEARCH("*9h-18*",$X47)),IF($X47="9h-13h","","CS "&amp;$X47),IF(ISERROR(SEARCH("*Ort*",$X47)),"CS 14h-18h","CS Ortho 14h-18h")),""))&amp;IF($M48="HM",$E48,IF($M48="PH",$F48,IF($M48="RL",$G48,IF($M48="RO",$H48,IF($M48="TK",$I48,IF($M48="AS",$J48,""))))))</f>
        <v/>
      </c>
      <c r="R48" s="92"/>
      <c r="S48" s="245"/>
      <c r="T48" s="247"/>
      <c r="U48" s="241"/>
      <c r="V48" s="249"/>
      <c r="W48" s="241"/>
      <c r="X48" s="249"/>
      <c r="Y48" s="239"/>
      <c r="Z48" s="256"/>
      <c r="AA48" s="251"/>
      <c r="AB48" s="134"/>
      <c r="AC48" s="154"/>
      <c r="AD48" s="134"/>
      <c r="AE48" s="249"/>
      <c r="AF48" s="104"/>
      <c r="AG48" s="112" t="str">
        <f>IF($AA47="MAROUANI",IF(OR($A47="S",$A47="D"),"WE CCB","Sem CCB"),"")</f>
        <v/>
      </c>
      <c r="AH48" s="109" t="str">
        <f>IF($AA47="HALIMI",IF(OR($A47="S",$A47="D"),"WE CCB","Sem CCB"),"")</f>
        <v/>
      </c>
      <c r="AI48" s="109" t="str">
        <f>IF($AA47="LEPRIYA",IF(OR($A47="S",$A47="D"),"WE CCB","Sem CCB"),"")</f>
        <v/>
      </c>
      <c r="AJ48" s="109" t="str">
        <f>IF($AA47="OURCHANE",IF(OR($A47="S",$A47="D"),"WE CCB","Sem CCB"),"")</f>
        <v/>
      </c>
      <c r="AK48" s="109" t="str">
        <f>IF($AA47="KANA",IF(OR($A47="S",$A47="D"),"WE CCB","Sem CCB"),"")</f>
        <v/>
      </c>
      <c r="AL48" s="109" t="str">
        <f>IF($AA47="BERNARD",IF(OR($A47="S",$A47="D"),"WE CCB","Sem CCB"),"")</f>
        <v/>
      </c>
    </row>
    <row r="49" spans="1:38" x14ac:dyDescent="0.2">
      <c r="A49" s="265" t="str">
        <f>IF((B49=""),"",CHOOSE(WEEKDAY(B49,2),"L","M","M","J","V","S","D"))</f>
        <v>V</v>
      </c>
      <c r="B49" s="267">
        <f>IF(($B47=""),"",IF((MONTH(B47)=MONTH(($B47+1))),($B47+1),""))</f>
        <v>42818</v>
      </c>
      <c r="C49" s="172" t="str">
        <f>IF(D49="","","Dom :")</f>
        <v/>
      </c>
      <c r="D49" s="87"/>
      <c r="E49" s="101" t="str">
        <f t="shared" si="0"/>
        <v/>
      </c>
      <c r="F49" s="101" t="str">
        <f t="shared" si="0"/>
        <v/>
      </c>
      <c r="G49" s="101" t="str">
        <f t="shared" si="0"/>
        <v/>
      </c>
      <c r="H49" s="101" t="str">
        <f t="shared" si="0"/>
        <v/>
      </c>
      <c r="I49" s="101" t="str">
        <f t="shared" si="0"/>
        <v/>
      </c>
      <c r="J49" s="101" t="str">
        <f t="shared" si="0"/>
        <v/>
      </c>
      <c r="K49" s="93"/>
      <c r="L49" s="85"/>
      <c r="M49" s="86"/>
      <c r="N49" s="87" t="str">
        <f t="shared" ref="N49" si="114">IF(($U49="VAC1"),IF(ISERROR(SEARCH("*9h*",$V49)),"","CS 9h-13h"),IF(($W49="VAC1"),IF(ISERROR(SEARCH("*9h*",$X49)),"","CS 9h-13h"),""))&amp;IF($M49="HM",$E49,IF($M49="PH",$F49,IF($M49="RL",$G49,IF($M49="RO",$H49,IF($M49="TK",$I49,IF($M49="AS",$J49,""))))))</f>
        <v/>
      </c>
      <c r="O49" s="85"/>
      <c r="P49" s="86"/>
      <c r="Q49" s="87" t="str">
        <f t="shared" ref="Q49" si="115">IF(($U49="VAC2"),IF(ISERROR(SEARCH("*9h*",$V49)),"","CS 9h-13h"),IF(($W49="VAC2"),IF(ISERROR(SEARCH("*9h*",$X49)),"","CS 9h-13h"),""))&amp;IF($M49="HM",$E49,IF($M49="PH",$F49,IF($M49="RL",$G49,IF($M49="RO",$H49,IF($M49="TK",$I49,IF($M49="AS",$J49,""))))))</f>
        <v/>
      </c>
      <c r="R49" s="88"/>
      <c r="S49" s="244" t="str">
        <f>A49</f>
        <v>V</v>
      </c>
      <c r="T49" s="246">
        <f>B49</f>
        <v>42818</v>
      </c>
      <c r="U49" s="240"/>
      <c r="V49" s="248"/>
      <c r="W49" s="240"/>
      <c r="X49" s="248"/>
      <c r="Y49" s="238" t="str">
        <f>A49</f>
        <v>V</v>
      </c>
      <c r="Z49" s="255">
        <f>B49</f>
        <v>42818</v>
      </c>
      <c r="AA49" s="250"/>
      <c r="AB49" s="133"/>
      <c r="AC49" s="153"/>
      <c r="AD49" s="133"/>
      <c r="AE49" s="248"/>
      <c r="AF49" s="103"/>
      <c r="AG49" s="111" t="str">
        <f>IF($D49="MAROUANI",IF($A49="S","Sam",IF(OR($A49="L",$A49="M",$A49="J",$A49="V"),"Sem","")),"")</f>
        <v/>
      </c>
      <c r="AH49" s="108" t="str">
        <f>IF($D49="HALIMI",IF($A49="S","Sam",IF(OR($A49="L",$A49="M",$A49="J",$A49="V"),"Sem","")),"")</f>
        <v/>
      </c>
      <c r="AI49" s="108" t="str">
        <f>IF($D49="LEPRIYA",IF($A49="S","Sam",IF(OR($A49="L",$A49="M",$A49="J",$A49="V"),"Sem","")),"")</f>
        <v/>
      </c>
      <c r="AJ49" s="108" t="str">
        <f>IF($D49="OURCHANE",IF($A49="S","Sam",IF(OR($A49="L",$A49="M",$A49="J",$A49="V"),"Sem","")),"")</f>
        <v/>
      </c>
      <c r="AK49" s="108" t="str">
        <f>IF($D49="KANA",IF($A49="S","Sam",IF(OR($A49="L",$A49="M",$A49="J",$A49="V"),"Sem","")),"")</f>
        <v/>
      </c>
      <c r="AL49" s="108" t="str">
        <f>IF($D49="BERNARD",IF($A49="S","Sam",IF(OR($A49="L",$A49="M",$A49="J",$A49="V"),"Sem","")),"")</f>
        <v/>
      </c>
    </row>
    <row r="50" spans="1:38" ht="13.5" thickBot="1" x14ac:dyDescent="0.25">
      <c r="A50" s="266"/>
      <c r="B50" s="268"/>
      <c r="C50" s="173" t="str">
        <f>IF($D50="","","CCB :")</f>
        <v/>
      </c>
      <c r="D50" s="91" t="str">
        <f>IF($AA49="","",$AA49)</f>
        <v/>
      </c>
      <c r="E50" s="102" t="str">
        <f t="shared" ref="E50:J50" si="116">IF(($U49=E$2),IF(($V49="9H-12H"),"",("CS "&amp;$V49)),"")&amp;IF(($W49=E$2),IF(($X49="9H-12H"),"",("CS "&amp;$X49)),"")&amp;IF(LEFT($AA49,1)=RIGHT(E$2),IF(OR($A49="S",$A49="D"),"","CCB"),"")</f>
        <v/>
      </c>
      <c r="F50" s="102" t="str">
        <f t="shared" si="116"/>
        <v/>
      </c>
      <c r="G50" s="102" t="str">
        <f t="shared" si="116"/>
        <v/>
      </c>
      <c r="H50" s="102" t="str">
        <f t="shared" si="116"/>
        <v/>
      </c>
      <c r="I50" s="102" t="str">
        <f t="shared" si="116"/>
        <v/>
      </c>
      <c r="J50" s="102" t="str">
        <f t="shared" si="116"/>
        <v/>
      </c>
      <c r="K50" s="94"/>
      <c r="L50" s="89"/>
      <c r="M50" s="90"/>
      <c r="N50" s="91" t="str">
        <f t="shared" ref="N50" si="117">IF(($U49="VAC1"),IF(ISERROR(SEARCH("*9h-18*",$V49)),IF($V49="9h-13h","","CS "&amp;$V49),IF(ISERROR(SEARCH("*Ort*",$V49)),"CS 14h-18h","CS Ortho 14h-18h")),IF(($W49="VAC1"),IF(ISERROR(SEARCH("*9h-18*",$X49)),IF($X49="9h-13h","","CS "&amp;$X49),IF(ISERROR(SEARCH("*Ort*",$X49)),"CS 14h-18h","CS Ortho 14h-18h")),""))&amp;IF($M50="HM",$E50,IF($M50="PH",$F50,IF($M50="RL",$G50,IF($M50="RO",$H50,IF($M50="TK",$I50,IF($M50="AS",$J50,""))))))</f>
        <v/>
      </c>
      <c r="O50" s="89"/>
      <c r="P50" s="90"/>
      <c r="Q50" s="91" t="str">
        <f t="shared" ref="Q50" si="118">IF(($U49="VAC2"),IF(ISERROR(SEARCH("*9h-18*",$V49)),IF($V49="9h-13h","","CS "&amp;$V49),IF(ISERROR(SEARCH("*Ort*",$V49)),"CS 14h-18h","CS Ortho 14h-18h")),IF(($W49="VAC2"),IF(ISERROR(SEARCH("*9h-18*",$X49)),IF($X49="9h-13h","","CS "&amp;$X49),IF(ISERROR(SEARCH("*Ort*",$X49)),"CS 14h-18h","CS Ortho 14h-18h")),""))&amp;IF($M50="HM",$E50,IF($M50="PH",$F50,IF($M50="RL",$G50,IF($M50="RO",$H50,IF($M50="TK",$I50,IF($M50="AS",$J50,""))))))</f>
        <v/>
      </c>
      <c r="R50" s="92"/>
      <c r="S50" s="245"/>
      <c r="T50" s="247"/>
      <c r="U50" s="241"/>
      <c r="V50" s="249"/>
      <c r="W50" s="241"/>
      <c r="X50" s="249"/>
      <c r="Y50" s="239"/>
      <c r="Z50" s="256"/>
      <c r="AA50" s="251"/>
      <c r="AB50" s="134"/>
      <c r="AC50" s="154"/>
      <c r="AD50" s="134"/>
      <c r="AE50" s="249"/>
      <c r="AF50" s="104"/>
      <c r="AG50" s="112" t="str">
        <f>IF($AA49="MAROUANI",IF(OR($A49="S",$A49="D"),"WE CCB","Sem CCB"),"")</f>
        <v/>
      </c>
      <c r="AH50" s="109" t="str">
        <f>IF($AA49="HALIMI",IF(OR($A49="S",$A49="D"),"WE CCB","Sem CCB"),"")</f>
        <v/>
      </c>
      <c r="AI50" s="109" t="str">
        <f>IF($AA49="LEPRIYA",IF(OR($A49="S",$A49="D"),"WE CCB","Sem CCB"),"")</f>
        <v/>
      </c>
      <c r="AJ50" s="109" t="str">
        <f>IF($AA49="OURCHANE",IF(OR($A49="S",$A49="D"),"WE CCB","Sem CCB"),"")</f>
        <v/>
      </c>
      <c r="AK50" s="109" t="str">
        <f>IF($AA49="KANA",IF(OR($A49="S",$A49="D"),"WE CCB","Sem CCB"),"")</f>
        <v/>
      </c>
      <c r="AL50" s="109" t="str">
        <f>IF($AA49="BERNARD",IF(OR($A49="S",$A49="D"),"WE CCB","Sem CCB"),"")</f>
        <v/>
      </c>
    </row>
    <row r="51" spans="1:38" x14ac:dyDescent="0.2">
      <c r="A51" s="265" t="str">
        <f>IF((B51=""),"",CHOOSE(WEEKDAY(B51,2),"L","M","M","J","V","S","D"))</f>
        <v>S</v>
      </c>
      <c r="B51" s="267">
        <f>IF(($B49=""),"",IF((MONTH(B49)=MONTH(($B49+1))),($B49+1),""))</f>
        <v>42819</v>
      </c>
      <c r="C51" s="172" t="str">
        <f>IF(D51="","","Dom :")</f>
        <v/>
      </c>
      <c r="D51" s="87"/>
      <c r="E51" s="101" t="str">
        <f t="shared" si="0"/>
        <v/>
      </c>
      <c r="F51" s="101" t="str">
        <f t="shared" si="0"/>
        <v/>
      </c>
      <c r="G51" s="101" t="str">
        <f t="shared" si="0"/>
        <v/>
      </c>
      <c r="H51" s="101" t="str">
        <f t="shared" si="0"/>
        <v/>
      </c>
      <c r="I51" s="101" t="str">
        <f t="shared" si="0"/>
        <v/>
      </c>
      <c r="J51" s="101" t="str">
        <f t="shared" si="0"/>
        <v/>
      </c>
      <c r="K51" s="93"/>
      <c r="L51" s="85"/>
      <c r="M51" s="86"/>
      <c r="N51" s="87" t="str">
        <f t="shared" ref="N51" si="119">IF(($U51="VAC1"),IF(ISERROR(SEARCH("*9h*",$V51)),"","CS 9h-13h"),IF(($W51="VAC1"),IF(ISERROR(SEARCH("*9h*",$X51)),"","CS 9h-13h"),""))&amp;IF($M51="HM",$E51,IF($M51="PH",$F51,IF($M51="RL",$G51,IF($M51="RO",$H51,IF($M51="TK",$I51,IF($M51="AS",$J51,""))))))</f>
        <v/>
      </c>
      <c r="O51" s="85"/>
      <c r="P51" s="86"/>
      <c r="Q51" s="87" t="str">
        <f t="shared" ref="Q51" si="120">IF(($U51="VAC2"),IF(ISERROR(SEARCH("*9h*",$V51)),"","CS 9h-13h"),IF(($W51="VAC2"),IF(ISERROR(SEARCH("*9h*",$X51)),"","CS 9h-13h"),""))&amp;IF($M51="HM",$E51,IF($M51="PH",$F51,IF($M51="RL",$G51,IF($M51="RO",$H51,IF($M51="TK",$I51,IF($M51="AS",$J51,""))))))</f>
        <v/>
      </c>
      <c r="R51" s="88"/>
      <c r="S51" s="244" t="str">
        <f>A51</f>
        <v>S</v>
      </c>
      <c r="T51" s="246">
        <f>B51</f>
        <v>42819</v>
      </c>
      <c r="U51" s="240"/>
      <c r="V51" s="248"/>
      <c r="W51" s="240"/>
      <c r="X51" s="248"/>
      <c r="Y51" s="238" t="str">
        <f>A51</f>
        <v>S</v>
      </c>
      <c r="Z51" s="255">
        <f>B51</f>
        <v>42819</v>
      </c>
      <c r="AA51" s="250"/>
      <c r="AB51" s="133"/>
      <c r="AC51" s="153"/>
      <c r="AD51" s="133"/>
      <c r="AE51" s="248"/>
      <c r="AF51" s="103"/>
      <c r="AG51" s="111" t="str">
        <f>IF($D51="MAROUANI",IF($A51="S","Sam",IF(OR($A51="L",$A51="M",$A51="J",$A51="V"),"Sem","")),"")</f>
        <v/>
      </c>
      <c r="AH51" s="108" t="str">
        <f>IF($D51="HALIMI",IF($A51="S","Sam",IF(OR($A51="L",$A51="M",$A51="J",$A51="V"),"Sem","")),"")</f>
        <v/>
      </c>
      <c r="AI51" s="108" t="str">
        <f>IF($D51="LEPRIYA",IF($A51="S","Sam",IF(OR($A51="L",$A51="M",$A51="J",$A51="V"),"Sem","")),"")</f>
        <v/>
      </c>
      <c r="AJ51" s="108" t="str">
        <f>IF($D51="OURCHANE",IF($A51="S","Sam",IF(OR($A51="L",$A51="M",$A51="J",$A51="V"),"Sem","")),"")</f>
        <v/>
      </c>
      <c r="AK51" s="108" t="str">
        <f>IF($D51="KANA",IF($A51="S","Sam",IF(OR($A51="L",$A51="M",$A51="J",$A51="V"),"Sem","")),"")</f>
        <v/>
      </c>
      <c r="AL51" s="108" t="str">
        <f>IF($D51="BERNARD",IF($A51="S","Sam",IF(OR($A51="L",$A51="M",$A51="J",$A51="V"),"Sem","")),"")</f>
        <v/>
      </c>
    </row>
    <row r="52" spans="1:38" ht="13.5" thickBot="1" x14ac:dyDescent="0.25">
      <c r="A52" s="266"/>
      <c r="B52" s="268"/>
      <c r="C52" s="173" t="str">
        <f>IF($D52="","","CCB :")</f>
        <v/>
      </c>
      <c r="D52" s="91" t="str">
        <f>IF($AA51="","",$AA51)</f>
        <v/>
      </c>
      <c r="E52" s="102" t="str">
        <f t="shared" ref="E52:J52" si="121">IF(($U51=E$2),IF(($V51="9H-12H"),"",("CS "&amp;$V51)),"")&amp;IF(($W51=E$2),IF(($X51="9H-12H"),"",("CS "&amp;$X51)),"")&amp;IF(LEFT($AA51,1)=RIGHT(E$2),IF(OR($A51="S",$A51="D"),"","CCB"),"")</f>
        <v/>
      </c>
      <c r="F52" s="102" t="str">
        <f t="shared" si="121"/>
        <v/>
      </c>
      <c r="G52" s="102" t="str">
        <f t="shared" si="121"/>
        <v/>
      </c>
      <c r="H52" s="102" t="str">
        <f t="shared" si="121"/>
        <v/>
      </c>
      <c r="I52" s="102" t="str">
        <f t="shared" si="121"/>
        <v/>
      </c>
      <c r="J52" s="102" t="str">
        <f t="shared" si="121"/>
        <v/>
      </c>
      <c r="K52" s="94"/>
      <c r="L52" s="89"/>
      <c r="M52" s="90"/>
      <c r="N52" s="91" t="str">
        <f t="shared" ref="N52" si="122">IF(($U51="VAC1"),IF(ISERROR(SEARCH("*9h-18*",$V51)),IF($V51="9h-13h","","CS "&amp;$V51),IF(ISERROR(SEARCH("*Ort*",$V51)),"CS 14h-18h","CS Ortho 14h-18h")),IF(($W51="VAC1"),IF(ISERROR(SEARCH("*9h-18*",$X51)),IF($X51="9h-13h","","CS "&amp;$X51),IF(ISERROR(SEARCH("*Ort*",$X51)),"CS 14h-18h","CS Ortho 14h-18h")),""))&amp;IF($M52="HM",$E52,IF($M52="PH",$F52,IF($M52="RL",$G52,IF($M52="RO",$H52,IF($M52="TK",$I52,IF($M52="AS",$J52,""))))))</f>
        <v/>
      </c>
      <c r="O52" s="89"/>
      <c r="P52" s="90"/>
      <c r="Q52" s="91" t="str">
        <f t="shared" ref="Q52" si="123">IF(($U51="VAC2"),IF(ISERROR(SEARCH("*9h-18*",$V51)),IF($V51="9h-13h","","CS "&amp;$V51),IF(ISERROR(SEARCH("*Ort*",$V51)),"CS 14h-18h","CS Ortho 14h-18h")),IF(($W51="VAC2"),IF(ISERROR(SEARCH("*9h-18*",$X51)),IF($X51="9h-13h","","CS "&amp;$X51),IF(ISERROR(SEARCH("*Ort*",$X51)),"CS 14h-18h","CS Ortho 14h-18h")),""))&amp;IF($M52="HM",$E52,IF($M52="PH",$F52,IF($M52="RL",$G52,IF($M52="RO",$H52,IF($M52="TK",$I52,IF($M52="AS",$J52,""))))))</f>
        <v/>
      </c>
      <c r="R52" s="92"/>
      <c r="S52" s="245"/>
      <c r="T52" s="247"/>
      <c r="U52" s="241"/>
      <c r="V52" s="249"/>
      <c r="W52" s="241"/>
      <c r="X52" s="249"/>
      <c r="Y52" s="239"/>
      <c r="Z52" s="256"/>
      <c r="AA52" s="251"/>
      <c r="AB52" s="134"/>
      <c r="AC52" s="154"/>
      <c r="AD52" s="134"/>
      <c r="AE52" s="249"/>
      <c r="AF52" s="104"/>
      <c r="AG52" s="112" t="str">
        <f>IF($AA51="MAROUANI",IF(OR($A51="S",$A51="D"),"WE CCB","Sem CCB"),"")</f>
        <v/>
      </c>
      <c r="AH52" s="109" t="str">
        <f>IF($AA51="HALIMI",IF(OR($A51="S",$A51="D"),"WE CCB","Sem CCB"),"")</f>
        <v/>
      </c>
      <c r="AI52" s="109" t="str">
        <f>IF($AA51="LEPRIYA",IF(OR($A51="S",$A51="D"),"WE CCB","Sem CCB"),"")</f>
        <v/>
      </c>
      <c r="AJ52" s="109" t="str">
        <f>IF($AA51="OURCHANE",IF(OR($A51="S",$A51="D"),"WE CCB","Sem CCB"),"")</f>
        <v/>
      </c>
      <c r="AK52" s="109" t="str">
        <f>IF($AA51="KANA",IF(OR($A51="S",$A51="D"),"WE CCB","Sem CCB"),"")</f>
        <v/>
      </c>
      <c r="AL52" s="109" t="str">
        <f>IF($AA51="BERNARD",IF(OR($A51="S",$A51="D"),"WE CCB","Sem CCB"),"")</f>
        <v/>
      </c>
    </row>
    <row r="53" spans="1:38" x14ac:dyDescent="0.2">
      <c r="A53" s="265" t="str">
        <f>IF((B53=""),"",CHOOSE(WEEKDAY(B53,2),"L","M","M","J","V","S","D"))</f>
        <v>D</v>
      </c>
      <c r="B53" s="267">
        <f>IF(($B51=""),"",IF((MONTH(B51)=MONTH(($B51+1))),($B51+1),""))</f>
        <v>42820</v>
      </c>
      <c r="C53" s="172" t="str">
        <f>IF(D53="","","Dom :")</f>
        <v/>
      </c>
      <c r="D53" s="87"/>
      <c r="E53" s="101" t="str">
        <f t="shared" si="0"/>
        <v/>
      </c>
      <c r="F53" s="101" t="str">
        <f t="shared" si="0"/>
        <v/>
      </c>
      <c r="G53" s="101" t="str">
        <f t="shared" si="0"/>
        <v/>
      </c>
      <c r="H53" s="101" t="str">
        <f t="shared" si="0"/>
        <v/>
      </c>
      <c r="I53" s="101" t="str">
        <f t="shared" si="0"/>
        <v/>
      </c>
      <c r="J53" s="101" t="str">
        <f t="shared" si="0"/>
        <v/>
      </c>
      <c r="K53" s="93"/>
      <c r="L53" s="85"/>
      <c r="M53" s="86"/>
      <c r="N53" s="87" t="str">
        <f t="shared" ref="N53" si="124">IF(($U53="VAC1"),IF(ISERROR(SEARCH("*9h*",$V53)),"","CS 9h-13h"),IF(($W53="VAC1"),IF(ISERROR(SEARCH("*9h*",$X53)),"","CS 9h-13h"),""))&amp;IF($M53="HM",$E53,IF($M53="PH",$F53,IF($M53="RL",$G53,IF($M53="RO",$H53,IF($M53="TK",$I53,IF($M53="AS",$J53,""))))))</f>
        <v/>
      </c>
      <c r="O53" s="85"/>
      <c r="P53" s="86"/>
      <c r="Q53" s="87" t="str">
        <f t="shared" ref="Q53" si="125">IF(($U53="VAC2"),IF(ISERROR(SEARCH("*9h*",$V53)),"","CS 9h-13h"),IF(($W53="VAC2"),IF(ISERROR(SEARCH("*9h*",$X53)),"","CS 9h-13h"),""))&amp;IF($M53="HM",$E53,IF($M53="PH",$F53,IF($M53="RL",$G53,IF($M53="RO",$H53,IF($M53="TK",$I53,IF($M53="AS",$J53,""))))))</f>
        <v/>
      </c>
      <c r="R53" s="88"/>
      <c r="S53" s="244" t="str">
        <f>A53</f>
        <v>D</v>
      </c>
      <c r="T53" s="246">
        <f>B53</f>
        <v>42820</v>
      </c>
      <c r="U53" s="240"/>
      <c r="V53" s="248"/>
      <c r="W53" s="240"/>
      <c r="X53" s="242"/>
      <c r="Y53" s="238" t="str">
        <f>A53</f>
        <v>D</v>
      </c>
      <c r="Z53" s="255">
        <f>B53</f>
        <v>42820</v>
      </c>
      <c r="AA53" s="250"/>
      <c r="AB53" s="133"/>
      <c r="AC53" s="133"/>
      <c r="AD53" s="133"/>
      <c r="AE53" s="248"/>
      <c r="AF53" s="103"/>
      <c r="AG53" s="111" t="str">
        <f>IF($D53="MAROUANI",IF($A53="S","Sam",IF(OR($A53="L",$A53="M",$A53="J",$A53="V"),"Sem","")),"")</f>
        <v/>
      </c>
      <c r="AH53" s="108" t="str">
        <f>IF($D53="HALIMI",IF($A53="S","Sam",IF(OR($A53="L",$A53="M",$A53="J",$A53="V"),"Sem","")),"")</f>
        <v/>
      </c>
      <c r="AI53" s="108" t="str">
        <f>IF($D53="LEPRIYA",IF($A53="S","Sam",IF(OR($A53="L",$A53="M",$A53="J",$A53="V"),"Sem","")),"")</f>
        <v/>
      </c>
      <c r="AJ53" s="108" t="str">
        <f>IF($D53="OURCHANE",IF($A53="S","Sam",IF(OR($A53="L",$A53="M",$A53="J",$A53="V"),"Sem","")),"")</f>
        <v/>
      </c>
      <c r="AK53" s="108" t="str">
        <f>IF($D53="KANA",IF($A53="S","Sam",IF(OR($A53="L",$A53="M",$A53="J",$A53="V"),"Sem","")),"")</f>
        <v/>
      </c>
      <c r="AL53" s="108" t="str">
        <f>IF($D53="BERNARD",IF($A53="S","Sam",IF(OR($A53="L",$A53="M",$A53="J",$A53="V"),"Sem","")),"")</f>
        <v/>
      </c>
    </row>
    <row r="54" spans="1:38" ht="13.5" thickBot="1" x14ac:dyDescent="0.25">
      <c r="A54" s="266"/>
      <c r="B54" s="268"/>
      <c r="C54" s="173" t="str">
        <f>IF($D54="","","CCB :")</f>
        <v/>
      </c>
      <c r="D54" s="91" t="str">
        <f>IF($AA53="","",$AA53)</f>
        <v/>
      </c>
      <c r="E54" s="102" t="str">
        <f t="shared" ref="E54:J54" si="126">IF(($U53=E$2),IF(($V53="9H-12H"),"",("CS "&amp;$V53)),"")&amp;IF(($W53=E$2),IF(($X53="9H-12H"),"",("CS "&amp;$X53)),"")&amp;IF(LEFT($AA53,1)=RIGHT(E$2),IF(OR($A53="S",$A53="D"),"","CCB"),"")</f>
        <v/>
      </c>
      <c r="F54" s="102" t="str">
        <f t="shared" si="126"/>
        <v/>
      </c>
      <c r="G54" s="102" t="str">
        <f t="shared" si="126"/>
        <v/>
      </c>
      <c r="H54" s="102" t="str">
        <f t="shared" si="126"/>
        <v/>
      </c>
      <c r="I54" s="102" t="str">
        <f t="shared" si="126"/>
        <v/>
      </c>
      <c r="J54" s="102" t="str">
        <f t="shared" si="126"/>
        <v/>
      </c>
      <c r="K54" s="94"/>
      <c r="L54" s="89"/>
      <c r="M54" s="90"/>
      <c r="N54" s="91" t="str">
        <f t="shared" ref="N54" si="127">IF(($U53="VAC1"),IF(ISERROR(SEARCH("*9h-18*",$V53)),IF($V53="9h-13h","","CS "&amp;$V53),IF(ISERROR(SEARCH("*Ort*",$V53)),"CS 14h-18h","CS Ortho 14h-18h")),IF(($W53="VAC1"),IF(ISERROR(SEARCH("*9h-18*",$X53)),IF($X53="9h-13h","","CS "&amp;$X53),IF(ISERROR(SEARCH("*Ort*",$X53)),"CS 14h-18h","CS Ortho 14h-18h")),""))&amp;IF($M54="HM",$E54,IF($M54="PH",$F54,IF($M54="RL",$G54,IF($M54="RO",$H54,IF($M54="TK",$I54,IF($M54="AS",$J54,""))))))</f>
        <v/>
      </c>
      <c r="O54" s="89"/>
      <c r="P54" s="90"/>
      <c r="Q54" s="91" t="str">
        <f t="shared" ref="Q54" si="128">IF(($U53="VAC2"),IF(ISERROR(SEARCH("*9h-18*",$V53)),IF($V53="9h-13h","","CS "&amp;$V53),IF(ISERROR(SEARCH("*Ort*",$V53)),"CS 14h-18h","CS Ortho 14h-18h")),IF(($W53="VAC2"),IF(ISERROR(SEARCH("*9h-18*",$X53)),IF($X53="9h-13h","","CS "&amp;$X53),IF(ISERROR(SEARCH("*Ort*",$X53)),"CS 14h-18h","CS Ortho 14h-18h")),""))&amp;IF($M54="HM",$E54,IF($M54="PH",$F54,IF($M54="RL",$G54,IF($M54="RO",$H54,IF($M54="TK",$I54,IF($M54="AS",$J54,""))))))</f>
        <v/>
      </c>
      <c r="R54" s="92"/>
      <c r="S54" s="245"/>
      <c r="T54" s="247"/>
      <c r="U54" s="241"/>
      <c r="V54" s="249"/>
      <c r="W54" s="241"/>
      <c r="X54" s="243"/>
      <c r="Y54" s="239"/>
      <c r="Z54" s="256"/>
      <c r="AA54" s="251"/>
      <c r="AB54" s="134"/>
      <c r="AC54" s="134"/>
      <c r="AD54" s="134"/>
      <c r="AE54" s="249"/>
      <c r="AF54" s="104"/>
      <c r="AG54" s="112" t="str">
        <f>IF($AA53="MAROUANI",IF(OR($A53="S",$A53="D"),"WE CCB","Sem CCB"),"")</f>
        <v/>
      </c>
      <c r="AH54" s="109" t="str">
        <f>IF($AA53="HALIMI",IF(OR($A53="S",$A53="D"),"WE CCB","Sem CCB"),"")</f>
        <v/>
      </c>
      <c r="AI54" s="109" t="str">
        <f>IF($AA53="LEPRIYA",IF(OR($A53="S",$A53="D"),"WE CCB","Sem CCB"),"")</f>
        <v/>
      </c>
      <c r="AJ54" s="109" t="str">
        <f>IF($AA53="OURCHANE",IF(OR($A53="S",$A53="D"),"WE CCB","Sem CCB"),"")</f>
        <v/>
      </c>
      <c r="AK54" s="109" t="str">
        <f>IF($AA53="KANA",IF(OR($A53="S",$A53="D"),"WE CCB","Sem CCB"),"")</f>
        <v/>
      </c>
      <c r="AL54" s="109" t="str">
        <f>IF($AA53="BERNARD",IF(OR($A53="S",$A53="D"),"WE CCB","Sem CCB"),"")</f>
        <v/>
      </c>
    </row>
    <row r="55" spans="1:38" x14ac:dyDescent="0.2">
      <c r="A55" s="265" t="str">
        <f>IF((B55=""),"",CHOOSE(WEEKDAY(B55,2),"L","M","M","J","V","S","D"))</f>
        <v>L</v>
      </c>
      <c r="B55" s="267">
        <f>IF(($B53=""),"",IF((MONTH(B53)=MONTH(($B53+1))),($B53+1),""))</f>
        <v>42821</v>
      </c>
      <c r="C55" s="172" t="str">
        <f>IF(D55="","","Dom :")</f>
        <v/>
      </c>
      <c r="D55" s="87"/>
      <c r="E55" s="101" t="str">
        <f t="shared" si="0"/>
        <v/>
      </c>
      <c r="F55" s="101" t="str">
        <f t="shared" si="0"/>
        <v/>
      </c>
      <c r="G55" s="101" t="str">
        <f t="shared" si="0"/>
        <v/>
      </c>
      <c r="H55" s="101" t="str">
        <f t="shared" si="0"/>
        <v/>
      </c>
      <c r="I55" s="101" t="str">
        <f t="shared" si="0"/>
        <v/>
      </c>
      <c r="J55" s="101" t="str">
        <f t="shared" ref="J55" si="129">IF(($U55=J$2),IF(($V55="9H-12H"),"CS 9H-12H",""),"")&amp;IF(($W55=J$2),IF(($X55="9H-12H"),"CS 9H-12H",""),"")&amp;IF(LEFT($AA55,1)=RIGHT(J$2),IF($A55="D","","CCB"),"")</f>
        <v/>
      </c>
      <c r="K55" s="93"/>
      <c r="L55" s="85"/>
      <c r="M55" s="86"/>
      <c r="N55" s="87" t="str">
        <f t="shared" ref="N55" si="130">IF(($U55="VAC1"),IF(ISERROR(SEARCH("*9h*",$V55)),"","CS 9h-13h"),IF(($W55="VAC1"),IF(ISERROR(SEARCH("*9h*",$X55)),"","CS 9h-13h"),""))&amp;IF($M55="HM",$E55,IF($M55="PH",$F55,IF($M55="RL",$G55,IF($M55="RO",$H55,IF($M55="TK",$I55,IF($M55="AS",$J55,""))))))</f>
        <v/>
      </c>
      <c r="O55" s="85"/>
      <c r="P55" s="86"/>
      <c r="Q55" s="87" t="str">
        <f t="shared" ref="Q55" si="131">IF(($U55="VAC2"),IF(ISERROR(SEARCH("*9h*",$V55)),"","CS 9h-13h"),IF(($W55="VAC2"),IF(ISERROR(SEARCH("*9h*",$X55)),"","CS 9h-13h"),""))&amp;IF($M55="HM",$E55,IF($M55="PH",$F55,IF($M55="RL",$G55,IF($M55="RO",$H55,IF($M55="TK",$I55,IF($M55="AS",$J55,""))))))</f>
        <v/>
      </c>
      <c r="R55" s="88"/>
      <c r="S55" s="244" t="str">
        <f>A55</f>
        <v>L</v>
      </c>
      <c r="T55" s="246">
        <f>B55</f>
        <v>42821</v>
      </c>
      <c r="U55" s="240"/>
      <c r="V55" s="248"/>
      <c r="W55" s="240"/>
      <c r="X55" s="242"/>
      <c r="Y55" s="238" t="str">
        <f>A55</f>
        <v>L</v>
      </c>
      <c r="Z55" s="255">
        <f>B55</f>
        <v>42821</v>
      </c>
      <c r="AA55" s="250"/>
      <c r="AB55" s="133"/>
      <c r="AC55" s="133"/>
      <c r="AD55" s="133"/>
      <c r="AE55" s="248"/>
      <c r="AF55" s="103"/>
      <c r="AG55" s="111" t="str">
        <f>IF($D55="MAROUANI",IF($A55="S","Sam",IF(OR($A55="L",$A55="M",$A55="J",$A55="V"),"Sem","")),"")</f>
        <v/>
      </c>
      <c r="AH55" s="108" t="str">
        <f>IF($D55="HALIMI",IF($A55="S","Sam",IF(OR($A55="L",$A55="M",$A55="J",$A55="V"),"Sem","")),"")</f>
        <v/>
      </c>
      <c r="AI55" s="108" t="str">
        <f>IF($D55="LEPRIYA",IF($A55="S","Sam",IF(OR($A55="L",$A55="M",$A55="J",$A55="V"),"Sem","")),"")</f>
        <v/>
      </c>
      <c r="AJ55" s="108" t="str">
        <f>IF($D55="OURCHANE",IF($A55="S","Sam",IF(OR($A55="L",$A55="M",$A55="J",$A55="V"),"Sem","")),"")</f>
        <v/>
      </c>
      <c r="AK55" s="108" t="str">
        <f>IF($D55="KANA",IF($A55="S","Sam",IF(OR($A55="L",$A55="M",$A55="J",$A55="V"),"Sem","")),"")</f>
        <v/>
      </c>
      <c r="AL55" s="108" t="str">
        <f>IF($D55="BERNARD",IF($A55="S","Sam",IF(OR($A55="L",$A55="M",$A55="J",$A55="V"),"Sem","")),"")</f>
        <v/>
      </c>
    </row>
    <row r="56" spans="1:38" ht="13.5" thickBot="1" x14ac:dyDescent="0.25">
      <c r="A56" s="266"/>
      <c r="B56" s="268"/>
      <c r="C56" s="173" t="str">
        <f>IF($D56="","","CCB :")</f>
        <v/>
      </c>
      <c r="D56" s="91" t="str">
        <f>IF($AA55="","",$AA55)</f>
        <v/>
      </c>
      <c r="E56" s="102" t="str">
        <f t="shared" ref="E56:I56" si="132">IF(($U55=E$2),IF(($V55="9H-12H"),"",("CS "&amp;$V55)),"")&amp;IF(($W55=E$2),IF(($X55="9H-12H"),"",("CS "&amp;$X55)),"")&amp;IF(LEFT($AA55,1)=RIGHT(E$2),IF(OR($A55="S",$A55="D"),"","CCB"),"")</f>
        <v/>
      </c>
      <c r="F56" s="102" t="str">
        <f t="shared" si="132"/>
        <v/>
      </c>
      <c r="G56" s="102" t="str">
        <f t="shared" si="132"/>
        <v/>
      </c>
      <c r="H56" s="102" t="str">
        <f t="shared" si="132"/>
        <v/>
      </c>
      <c r="I56" s="102" t="str">
        <f t="shared" si="132"/>
        <v/>
      </c>
      <c r="J56" s="102" t="str">
        <f t="shared" ref="J56" si="133">IF(($U55=J$2),IF(($V55="9H-12H"),"",("CS "&amp;$V55)),"")&amp;IF(($W55=J$2),IF(($X55="9H-12H"),"",("CS "&amp;$X55)),"")&amp;IF(LEFT($AA55,1)=RIGHT(J$2),IF(OR($A55="S",$A55="D"),"","CCB"),"")</f>
        <v/>
      </c>
      <c r="K56" s="94"/>
      <c r="L56" s="89"/>
      <c r="M56" s="90"/>
      <c r="N56" s="91" t="str">
        <f t="shared" ref="N56" si="134">IF(($U55="VAC1"),IF(ISERROR(SEARCH("*9h-18*",$V55)),IF($V55="9h-13h","","CS "&amp;$V55),IF(ISERROR(SEARCH("*Ort*",$V55)),"CS 14h-18h","CS Ortho 14h-18h")),IF(($W55="VAC1"),IF(ISERROR(SEARCH("*9h-18*",$X55)),IF($X55="9h-13h","","CS "&amp;$X55),IF(ISERROR(SEARCH("*Ort*",$X55)),"CS 14h-18h","CS Ortho 14h-18h")),""))&amp;IF($M56="HM",$E56,IF($M56="PH",$F56,IF($M56="RL",$G56,IF($M56="RO",$H56,IF($M56="TK",$I56,IF($M56="AS",$J56,""))))))</f>
        <v/>
      </c>
      <c r="O56" s="89"/>
      <c r="P56" s="90"/>
      <c r="Q56" s="91" t="str">
        <f t="shared" ref="Q56" si="135">IF(($U55="VAC2"),IF(ISERROR(SEARCH("*9h-18*",$V55)),IF($V55="9h-13h","","CS "&amp;$V55),IF(ISERROR(SEARCH("*Ort*",$V55)),"CS 14h-18h","CS Ortho 14h-18h")),IF(($W55="VAC2"),IF(ISERROR(SEARCH("*9h-18*",$X55)),IF($X55="9h-13h","","CS "&amp;$X55),IF(ISERROR(SEARCH("*Ort*",$X55)),"CS 14h-18h","CS Ortho 14h-18h")),""))&amp;IF($M56="HM",$E56,IF($M56="PH",$F56,IF($M56="RL",$G56,IF($M56="RO",$H56,IF($M56="TK",$I56,IF($M56="AS",$J56,""))))))</f>
        <v/>
      </c>
      <c r="R56" s="92"/>
      <c r="S56" s="245"/>
      <c r="T56" s="247"/>
      <c r="U56" s="241"/>
      <c r="V56" s="249"/>
      <c r="W56" s="241"/>
      <c r="X56" s="243"/>
      <c r="Y56" s="239"/>
      <c r="Z56" s="256"/>
      <c r="AA56" s="251"/>
      <c r="AB56" s="134"/>
      <c r="AC56" s="134"/>
      <c r="AD56" s="134"/>
      <c r="AE56" s="249"/>
      <c r="AF56" s="104"/>
      <c r="AG56" s="112" t="str">
        <f>IF($AA55="MAROUANI",IF(OR($A55="S",$A55="D"),"WE CCB","Sem CCB"),"")</f>
        <v/>
      </c>
      <c r="AH56" s="109" t="str">
        <f>IF($AA55="HALIMI",IF(OR($A55="S",$A55="D"),"WE CCB","Sem CCB"),"")</f>
        <v/>
      </c>
      <c r="AI56" s="109" t="str">
        <f>IF($AA55="LEPRIYA",IF(OR($A55="S",$A55="D"),"WE CCB","Sem CCB"),"")</f>
        <v/>
      </c>
      <c r="AJ56" s="109" t="str">
        <f>IF($AA55="OURCHANE",IF(OR($A55="S",$A55="D"),"WE CCB","Sem CCB"),"")</f>
        <v/>
      </c>
      <c r="AK56" s="109" t="str">
        <f>IF($AA55="KANA",IF(OR($A55="S",$A55="D"),"WE CCB","Sem CCB"),"")</f>
        <v/>
      </c>
      <c r="AL56" s="109" t="str">
        <f>IF($AA55="BERNARD",IF(OR($A55="S",$A55="D"),"WE CCB","Sem CCB"),"")</f>
        <v/>
      </c>
    </row>
    <row r="57" spans="1:38" x14ac:dyDescent="0.2">
      <c r="A57" s="265" t="str">
        <f>IF((B57=""),"",CHOOSE(WEEKDAY(B57,2),"L","M","M","J","V","S","D"))</f>
        <v>M</v>
      </c>
      <c r="B57" s="267">
        <f>IF(($B55=""),"",IF((MONTH(B55)=MONTH(($B55+1))),($B55+1),""))</f>
        <v>42822</v>
      </c>
      <c r="C57" s="172" t="str">
        <f>IF(D57="","","Dom :")</f>
        <v/>
      </c>
      <c r="D57" s="87"/>
      <c r="E57" s="101" t="str">
        <f t="shared" si="0"/>
        <v/>
      </c>
      <c r="F57" s="101" t="str">
        <f t="shared" si="0"/>
        <v/>
      </c>
      <c r="G57" s="101" t="str">
        <f t="shared" si="0"/>
        <v/>
      </c>
      <c r="H57" s="101" t="str">
        <f t="shared" si="0"/>
        <v/>
      </c>
      <c r="I57" s="101" t="str">
        <f t="shared" si="0"/>
        <v/>
      </c>
      <c r="J57" s="101" t="str">
        <f t="shared" si="0"/>
        <v/>
      </c>
      <c r="K57" s="93"/>
      <c r="L57" s="85"/>
      <c r="M57" s="86"/>
      <c r="N57" s="87" t="str">
        <f t="shared" ref="N57" si="136">IF(($U57="VAC1"),IF(ISERROR(SEARCH("*9h*",$V57)),"","CS 9h-13h"),IF(($W57="VAC1"),IF(ISERROR(SEARCH("*9h*",$X57)),"","CS 9h-13h"),""))&amp;IF($M57="HM",$E57,IF($M57="PH",$F57,IF($M57="RL",$G57,IF($M57="RO",$H57,IF($M57="TK",$I57,IF($M57="AS",$J57,""))))))</f>
        <v/>
      </c>
      <c r="O57" s="85"/>
      <c r="P57" s="86"/>
      <c r="Q57" s="87" t="str">
        <f t="shared" ref="Q57" si="137">IF(($U57="VAC2"),IF(ISERROR(SEARCH("*9h*",$V57)),"","CS 9h-13h"),IF(($W57="VAC2"),IF(ISERROR(SEARCH("*9h*",$X57)),"","CS 9h-13h"),""))&amp;IF($M57="HM",$E57,IF($M57="PH",$F57,IF($M57="RL",$G57,IF($M57="RO",$H57,IF($M57="TK",$I57,IF($M57="AS",$J57,""))))))</f>
        <v/>
      </c>
      <c r="R57" s="88"/>
      <c r="S57" s="244" t="str">
        <f>A57</f>
        <v>M</v>
      </c>
      <c r="T57" s="246">
        <f>B57</f>
        <v>42822</v>
      </c>
      <c r="U57" s="240"/>
      <c r="V57" s="248"/>
      <c r="W57" s="240"/>
      <c r="X57" s="248"/>
      <c r="Y57" s="238" t="str">
        <f>A57</f>
        <v>M</v>
      </c>
      <c r="Z57" s="255">
        <f>B57</f>
        <v>42822</v>
      </c>
      <c r="AA57" s="250"/>
      <c r="AB57" s="133"/>
      <c r="AC57" s="153"/>
      <c r="AD57" s="133"/>
      <c r="AE57" s="248"/>
      <c r="AF57" s="103"/>
      <c r="AG57" s="111" t="str">
        <f>IF($D57="MAROUANI",IF($A57="S","Sam",IF(OR($A57="L",$A57="M",$A57="J",$A57="V"),"Sem","")),"")</f>
        <v/>
      </c>
      <c r="AH57" s="108" t="str">
        <f>IF($D57="HALIMI",IF($A57="S","Sam",IF(OR($A57="L",$A57="M",$A57="J",$A57="V"),"Sem","")),"")</f>
        <v/>
      </c>
      <c r="AI57" s="108" t="str">
        <f>IF($D57="LEPRIYA",IF($A57="S","Sam",IF(OR($A57="L",$A57="M",$A57="J",$A57="V"),"Sem","")),"")</f>
        <v/>
      </c>
      <c r="AJ57" s="108" t="str">
        <f>IF($D57="OURCHANE",IF($A57="S","Sam",IF(OR($A57="L",$A57="M",$A57="J",$A57="V"),"Sem","")),"")</f>
        <v/>
      </c>
      <c r="AK57" s="108" t="str">
        <f>IF($D57="KANA",IF($A57="S","Sam",IF(OR($A57="L",$A57="M",$A57="J",$A57="V"),"Sem","")),"")</f>
        <v/>
      </c>
      <c r="AL57" s="108" t="str">
        <f>IF($D57="BERNARD",IF($A57="S","Sam",IF(OR($A57="L",$A57="M",$A57="J",$A57="V"),"Sem","")),"")</f>
        <v/>
      </c>
    </row>
    <row r="58" spans="1:38" ht="13.5" thickBot="1" x14ac:dyDescent="0.25">
      <c r="A58" s="266"/>
      <c r="B58" s="268"/>
      <c r="C58" s="173" t="str">
        <f>IF($D58="","","CCB :")</f>
        <v/>
      </c>
      <c r="D58" s="91" t="str">
        <f>IF($AA57="","",$AA57)</f>
        <v/>
      </c>
      <c r="E58" s="102" t="str">
        <f t="shared" ref="E58:J58" si="138">IF(($U57=E$2),IF(($V57="9H-12H"),"",("CS "&amp;$V57)),"")&amp;IF(($W57=E$2),IF(($X57="9H-12H"),"",("CS "&amp;$X57)),"")&amp;IF(LEFT($AA57,1)=RIGHT(E$2),IF(OR($A57="S",$A57="D"),"","CCB"),"")</f>
        <v/>
      </c>
      <c r="F58" s="102" t="str">
        <f t="shared" si="138"/>
        <v/>
      </c>
      <c r="G58" s="102" t="str">
        <f t="shared" si="138"/>
        <v/>
      </c>
      <c r="H58" s="102" t="str">
        <f t="shared" si="138"/>
        <v/>
      </c>
      <c r="I58" s="102" t="str">
        <f t="shared" si="138"/>
        <v/>
      </c>
      <c r="J58" s="102" t="str">
        <f t="shared" si="138"/>
        <v/>
      </c>
      <c r="K58" s="94"/>
      <c r="L58" s="89"/>
      <c r="M58" s="90"/>
      <c r="N58" s="91" t="str">
        <f t="shared" ref="N58" si="139">IF(($U57="VAC1"),IF(ISERROR(SEARCH("*9h-18*",$V57)),IF($V57="9h-13h","","CS "&amp;$V57),IF(ISERROR(SEARCH("*Ort*",$V57)),"CS 14h-18h","CS Ortho 14h-18h")),IF(($W57="VAC1"),IF(ISERROR(SEARCH("*9h-18*",$X57)),IF($X57="9h-13h","","CS "&amp;$X57),IF(ISERROR(SEARCH("*Ort*",$X57)),"CS 14h-18h","CS Ortho 14h-18h")),""))&amp;IF($M58="HM",$E58,IF($M58="PH",$F58,IF($M58="RL",$G58,IF($M58="RO",$H58,IF($M58="TK",$I58,IF($M58="AS",$J58,""))))))</f>
        <v/>
      </c>
      <c r="O58" s="89"/>
      <c r="P58" s="90"/>
      <c r="Q58" s="91" t="str">
        <f t="shared" ref="Q58" si="140">IF(($U57="VAC2"),IF(ISERROR(SEARCH("*9h-18*",$V57)),IF($V57="9h-13h","","CS "&amp;$V57),IF(ISERROR(SEARCH("*Ort*",$V57)),"CS 14h-18h","CS Ortho 14h-18h")),IF(($W57="VAC2"),IF(ISERROR(SEARCH("*9h-18*",$X57)),IF($X57="9h-13h","","CS "&amp;$X57),IF(ISERROR(SEARCH("*Ort*",$X57)),"CS 14h-18h","CS Ortho 14h-18h")),""))&amp;IF($M58="HM",$E58,IF($M58="PH",$F58,IF($M58="RL",$G58,IF($M58="RO",$H58,IF($M58="TK",$I58,IF($M58="AS",$J58,""))))))</f>
        <v/>
      </c>
      <c r="R58" s="92"/>
      <c r="S58" s="245"/>
      <c r="T58" s="247"/>
      <c r="U58" s="241"/>
      <c r="V58" s="249"/>
      <c r="W58" s="241"/>
      <c r="X58" s="249"/>
      <c r="Y58" s="239"/>
      <c r="Z58" s="256"/>
      <c r="AA58" s="251"/>
      <c r="AB58" s="134"/>
      <c r="AC58" s="154"/>
      <c r="AD58" s="134"/>
      <c r="AE58" s="249"/>
      <c r="AF58" s="104"/>
      <c r="AG58" s="112" t="str">
        <f>IF($AA57="MAROUANI",IF(OR($A57="S",$A57="D"),"WE CCB","Sem CCB"),"")</f>
        <v/>
      </c>
      <c r="AH58" s="109" t="str">
        <f>IF($AA57="HALIMI",IF(OR($A57="S",$A57="D"),"WE CCB","Sem CCB"),"")</f>
        <v/>
      </c>
      <c r="AI58" s="109" t="str">
        <f>IF($AA57="LEPRIYA",IF(OR($A57="S",$A57="D"),"WE CCB","Sem CCB"),"")</f>
        <v/>
      </c>
      <c r="AJ58" s="109" t="str">
        <f>IF($AA57="OURCHANE",IF(OR($A57="S",$A57="D"),"WE CCB","Sem CCB"),"")</f>
        <v/>
      </c>
      <c r="AK58" s="109" t="str">
        <f>IF($AA57="KANA",IF(OR($A57="S",$A57="D"),"WE CCB","Sem CCB"),"")</f>
        <v/>
      </c>
      <c r="AL58" s="109" t="str">
        <f>IF($AA57="BERNARD",IF(OR($A57="S",$A57="D"),"WE CCB","Sem CCB"),"")</f>
        <v/>
      </c>
    </row>
    <row r="59" spans="1:38" x14ac:dyDescent="0.2">
      <c r="A59" s="265" t="str">
        <f>IF((B59=""),"",CHOOSE(WEEKDAY(B59,2),"L","M","M","J","V","S","D"))</f>
        <v>M</v>
      </c>
      <c r="B59" s="267">
        <f>IF(($B57=""),"",IF((MONTH(B57)=MONTH(($B57+1))),($B57+1),""))</f>
        <v>42823</v>
      </c>
      <c r="C59" s="172" t="str">
        <f>IF(D59="","","Dom :")</f>
        <v/>
      </c>
      <c r="D59" s="87"/>
      <c r="E59" s="101" t="str">
        <f t="shared" si="0"/>
        <v/>
      </c>
      <c r="F59" s="101" t="str">
        <f t="shared" si="0"/>
        <v/>
      </c>
      <c r="G59" s="101" t="str">
        <f t="shared" si="0"/>
        <v/>
      </c>
      <c r="H59" s="101" t="str">
        <f t="shared" si="0"/>
        <v/>
      </c>
      <c r="I59" s="101" t="str">
        <f t="shared" si="0"/>
        <v/>
      </c>
      <c r="J59" s="101" t="str">
        <f t="shared" si="0"/>
        <v/>
      </c>
      <c r="K59" s="93"/>
      <c r="L59" s="85"/>
      <c r="M59" s="86"/>
      <c r="N59" s="87" t="str">
        <f>IF(($U59="VAC1"),IF(ISERROR(SEARCH("*9h*",$V59)),"","CS 9h-13h"),IF(($W59="VAC1"),IF(ISERROR(SEARCH("*9h*",$X59)),"","CS 9h-13h"),""))&amp;IF($M59="HM",$E59,IF($M59="PH",$F59,IF($M59="RL",$G59,IF($M59="RO",$H59,IF($M59="TK",$I59,IF($M59="AS",$J59,""))))))</f>
        <v/>
      </c>
      <c r="O59" s="85"/>
      <c r="P59" s="86"/>
      <c r="Q59" s="87" t="str">
        <f t="shared" ref="Q59" si="141">IF(($U59="VAC2"),IF(ISERROR(SEARCH("*9h*",$V59)),"","CS 9h-13h"),IF(($W59="VAC2"),IF(ISERROR(SEARCH("*9h*",$X59)),"","CS 9h-13h"),""))&amp;IF($M59="HM",$E59,IF($M59="PH",$F59,IF($M59="RL",$G59,IF($M59="RO",$H59,IF($M59="TK",$I59,IF($M59="AS",$J59,""))))))</f>
        <v/>
      </c>
      <c r="R59" s="88"/>
      <c r="S59" s="244" t="str">
        <f>A59</f>
        <v>M</v>
      </c>
      <c r="T59" s="246">
        <f>B59</f>
        <v>42823</v>
      </c>
      <c r="U59" s="240"/>
      <c r="V59" s="248"/>
      <c r="W59" s="240"/>
      <c r="X59" s="248"/>
      <c r="Y59" s="238" t="str">
        <f>A59</f>
        <v>M</v>
      </c>
      <c r="Z59" s="255">
        <f>B59</f>
        <v>42823</v>
      </c>
      <c r="AA59" s="250"/>
      <c r="AB59" s="133"/>
      <c r="AC59" s="153"/>
      <c r="AD59" s="133"/>
      <c r="AE59" s="248"/>
      <c r="AF59" s="103"/>
      <c r="AG59" s="111" t="str">
        <f>IF($D59="MAROUANI",IF($A59="S","Sam",IF(OR($A59="L",$A59="M",$A59="J",$A59="V"),"Sem","")),"")</f>
        <v/>
      </c>
      <c r="AH59" s="108" t="str">
        <f>IF($D59="HALIMI",IF($A59="S","Sam",IF(OR($A59="L",$A59="M",$A59="J",$A59="V"),"Sem","")),"")</f>
        <v/>
      </c>
      <c r="AI59" s="108" t="str">
        <f>IF($D59="LEPRIYA",IF($A59="S","Sam",IF(OR($A59="L",$A59="M",$A59="J",$A59="V"),"Sem","")),"")</f>
        <v/>
      </c>
      <c r="AJ59" s="108" t="str">
        <f>IF($D59="OURCHANE",IF($A59="S","Sam",IF(OR($A59="L",$A59="M",$A59="J",$A59="V"),"Sem","")),"")</f>
        <v/>
      </c>
      <c r="AK59" s="108" t="str">
        <f>IF($D59="KANA",IF($A59="S","Sam",IF(OR($A59="L",$A59="M",$A59="J",$A59="V"),"Sem","")),"")</f>
        <v/>
      </c>
      <c r="AL59" s="108" t="str">
        <f>IF($D59="BERNARD",IF($A59="S","Sam",IF(OR($A59="L",$A59="M",$A59="J",$A59="V"),"Sem","")),"")</f>
        <v/>
      </c>
    </row>
    <row r="60" spans="1:38" ht="13.5" thickBot="1" x14ac:dyDescent="0.25">
      <c r="A60" s="266"/>
      <c r="B60" s="268"/>
      <c r="C60" s="173" t="str">
        <f>IF($D60="","","CCB :")</f>
        <v/>
      </c>
      <c r="D60" s="91" t="str">
        <f>IF($AA59="","",$AA59)</f>
        <v/>
      </c>
      <c r="E60" s="102" t="str">
        <f t="shared" ref="E60:J60" si="142">IF(($U59=E$2),IF(($V59="9H-12H"),"",("CS "&amp;$V59)),"")&amp;IF(($W59=E$2),IF(($X59="9H-12H"),"",("CS "&amp;$X59)),"")&amp;IF(LEFT($AA59,1)=RIGHT(E$2),IF(OR($A59="S",$A59="D"),"","CCB"),"")</f>
        <v/>
      </c>
      <c r="F60" s="102" t="str">
        <f t="shared" si="142"/>
        <v/>
      </c>
      <c r="G60" s="102" t="str">
        <f t="shared" si="142"/>
        <v/>
      </c>
      <c r="H60" s="102" t="str">
        <f t="shared" si="142"/>
        <v/>
      </c>
      <c r="I60" s="102" t="str">
        <f t="shared" si="142"/>
        <v/>
      </c>
      <c r="J60" s="102" t="str">
        <f t="shared" si="142"/>
        <v/>
      </c>
      <c r="K60" s="94"/>
      <c r="L60" s="89"/>
      <c r="M60" s="90"/>
      <c r="N60" s="91" t="str">
        <f>IF(($U59="VAC1"),IF(ISERROR(SEARCH("*9h-18*",$V59)),IF($V59="9h-13h","","CS "&amp;$V59),IF(ISERROR(SEARCH("*Ort*",$V59)),"CS 14h-18h","CS Ortho 14h-18h")),IF(($W59="VAC1"),IF(ISERROR(SEARCH("*9h-18*",$X59)),IF($X59="9h-13h","","CS "&amp;$X59),IF(ISERROR(SEARCH("*Ort*",$X59)),"CS 14h-18h","CS Ortho 14h-18h")),""))&amp;IF($M60="HM",$E60,IF($M60="PH",$F60,IF($M60="RL",$G60,IF($M60="RO",$H60,IF($M60="TK",$I60,IF($M60="AS",$J60,""))))))</f>
        <v/>
      </c>
      <c r="O60" s="89"/>
      <c r="P60" s="90"/>
      <c r="Q60" s="91" t="str">
        <f t="shared" ref="Q60" si="143">IF(($U59="VAC2"),IF(ISERROR(SEARCH("*9h-18*",$V59)),IF($V59="9h-13h","","CS "&amp;$V59),IF(ISERROR(SEARCH("*Ort*",$V59)),"CS 14h-18h","CS Ortho 14h-18h")),IF(($W59="VAC2"),IF(ISERROR(SEARCH("*9h-18*",$X59)),IF($X59="9h-13h","","CS "&amp;$X59),IF(ISERROR(SEARCH("*Ort*",$X59)),"CS 14h-18h","CS Ortho 14h-18h")),""))&amp;IF($M60="HM",$E60,IF($M60="PH",$F60,IF($M60="RL",$G60,IF($M60="RO",$H60,IF($M60="TK",$I60,IF($M60="AS",$J60,""))))))</f>
        <v/>
      </c>
      <c r="R60" s="92"/>
      <c r="S60" s="245"/>
      <c r="T60" s="247"/>
      <c r="U60" s="241"/>
      <c r="V60" s="249"/>
      <c r="W60" s="241"/>
      <c r="X60" s="249"/>
      <c r="Y60" s="239"/>
      <c r="Z60" s="256"/>
      <c r="AA60" s="251"/>
      <c r="AB60" s="134"/>
      <c r="AC60" s="154"/>
      <c r="AD60" s="134"/>
      <c r="AE60" s="249"/>
      <c r="AF60" s="104"/>
      <c r="AG60" s="112" t="str">
        <f>IF($AA59="MAROUANI",IF(OR($A59="S",$A59="D"),"WE CCB","Sem CCB"),"")</f>
        <v/>
      </c>
      <c r="AH60" s="109" t="str">
        <f>IF($AA59="HALIMI",IF(OR($A59="S",$A59="D"),"WE CCB","Sem CCB"),"")</f>
        <v/>
      </c>
      <c r="AI60" s="109" t="str">
        <f>IF($AA59="LEPRIYA",IF(OR($A59="S",$A59="D"),"WE CCB","Sem CCB"),"")</f>
        <v/>
      </c>
      <c r="AJ60" s="109" t="str">
        <f>IF($AA59="OURCHANE",IF(OR($A59="S",$A59="D"),"WE CCB","Sem CCB"),"")</f>
        <v/>
      </c>
      <c r="AK60" s="109" t="str">
        <f>IF($AA59="KANA",IF(OR($A59="S",$A59="D"),"WE CCB","Sem CCB"),"")</f>
        <v/>
      </c>
      <c r="AL60" s="109" t="str">
        <f>IF($AA59="BERNARD",IF(OR($A59="S",$A59="D"),"WE CCB","Sem CCB"),"")</f>
        <v/>
      </c>
    </row>
    <row r="61" spans="1:38" x14ac:dyDescent="0.2">
      <c r="A61" s="265" t="str">
        <f>IF((B61=""),"",CHOOSE(WEEKDAY(B61,2),"L","M","M","J","V","S","D"))</f>
        <v>J</v>
      </c>
      <c r="B61" s="267">
        <f>IF(($B59=""),"",IF((MONTH(B59)=MONTH(($B59+1))),($B59+1),""))</f>
        <v>42824</v>
      </c>
      <c r="C61" s="172" t="str">
        <f>IF(D61="","","Dom :")</f>
        <v/>
      </c>
      <c r="D61" s="87"/>
      <c r="E61" s="101" t="str">
        <f t="shared" si="0"/>
        <v/>
      </c>
      <c r="F61" s="101" t="str">
        <f t="shared" si="0"/>
        <v/>
      </c>
      <c r="G61" s="101" t="str">
        <f t="shared" si="0"/>
        <v/>
      </c>
      <c r="H61" s="101" t="str">
        <f t="shared" si="0"/>
        <v/>
      </c>
      <c r="I61" s="101" t="str">
        <f t="shared" si="0"/>
        <v/>
      </c>
      <c r="J61" s="101" t="str">
        <f t="shared" si="0"/>
        <v/>
      </c>
      <c r="K61" s="93"/>
      <c r="L61" s="85"/>
      <c r="M61" s="86"/>
      <c r="N61" s="87" t="str">
        <f t="shared" ref="N61" si="144">IF(($U61="VAC1"),IF(ISERROR(SEARCH("*9h*",$V61)),"","CS 9h-13h"),IF(($W61="VAC1"),IF(ISERROR(SEARCH("*9h*",$X61)),"","CS 9h-13h"),""))&amp;IF($M61="HM",$E61,IF($M61="PH",$F61,IF($M61="RL",$G61,IF($M61="RO",$H61,IF($M61="TK",$I61,IF($M61="AS",$J61,""))))))</f>
        <v/>
      </c>
      <c r="O61" s="85"/>
      <c r="P61" s="86"/>
      <c r="Q61" s="87" t="str">
        <f t="shared" ref="Q61" si="145">IF(($U61="VAC2"),IF(ISERROR(SEARCH("*9h*",$V61)),"","CS 9h-13h"),IF(($W61="VAC2"),IF(ISERROR(SEARCH("*9h*",$X61)),"","CS 9h-13h"),""))&amp;IF($M61="HM",$E61,IF($M61="PH",$F61,IF($M61="RL",$G61,IF($M61="RO",$H61,IF($M61="TK",$I61,IF($M61="AS",$J61,""))))))</f>
        <v/>
      </c>
      <c r="R61" s="88"/>
      <c r="S61" s="244" t="str">
        <f>A61</f>
        <v>J</v>
      </c>
      <c r="T61" s="246">
        <f>B61</f>
        <v>42824</v>
      </c>
      <c r="U61" s="240"/>
      <c r="V61" s="248"/>
      <c r="W61" s="240"/>
      <c r="X61" s="248"/>
      <c r="Y61" s="238" t="str">
        <f>A61</f>
        <v>J</v>
      </c>
      <c r="Z61" s="255">
        <f>B61</f>
        <v>42824</v>
      </c>
      <c r="AA61" s="250"/>
      <c r="AB61" s="133"/>
      <c r="AC61" s="153"/>
      <c r="AD61" s="133"/>
      <c r="AE61" s="248"/>
      <c r="AF61" s="103"/>
      <c r="AG61" s="111" t="str">
        <f>IF($D61="MAROUANI",IF($A61="S","Sam",IF(OR($A61="L",$A61="M",$A61="J",$A61="V"),"Sem","")),"")</f>
        <v/>
      </c>
      <c r="AH61" s="108" t="str">
        <f>IF($D61="HALIMI",IF($A61="S","Sam",IF(OR($A61="L",$A61="M",$A61="J",$A61="V"),"Sem","")),"")</f>
        <v/>
      </c>
      <c r="AI61" s="108" t="str">
        <f>IF($D61="LEPRIYA",IF($A61="S","Sam",IF(OR($A61="L",$A61="M",$A61="J",$A61="V"),"Sem","")),"")</f>
        <v/>
      </c>
      <c r="AJ61" s="108" t="str">
        <f>IF($D61="OURCHANE",IF($A61="S","Sam",IF(OR($A61="L",$A61="M",$A61="J",$A61="V"),"Sem","")),"")</f>
        <v/>
      </c>
      <c r="AK61" s="108" t="str">
        <f>IF($D61="KANA",IF($A61="S","Sam",IF(OR($A61="L",$A61="M",$A61="J",$A61="V"),"Sem","")),"")</f>
        <v/>
      </c>
      <c r="AL61" s="108" t="str">
        <f>IF($D61="BERNARD",IF($A61="S","Sam",IF(OR($A61="L",$A61="M",$A61="J",$A61="V"),"Sem","")),"")</f>
        <v/>
      </c>
    </row>
    <row r="62" spans="1:38" ht="13.5" thickBot="1" x14ac:dyDescent="0.25">
      <c r="A62" s="266"/>
      <c r="B62" s="268"/>
      <c r="C62" s="173" t="str">
        <f>IF($D62="","","CCB :")</f>
        <v/>
      </c>
      <c r="D62" s="91" t="str">
        <f>IF($AA61="","",$AA61)</f>
        <v/>
      </c>
      <c r="E62" s="102" t="str">
        <f t="shared" ref="E62:J62" si="146">IF(($U61=E$2),IF(($V61="9H-12H"),"",("CS "&amp;$V61)),"")&amp;IF(($W61=E$2),IF(($X61="9H-12H"),"",("CS "&amp;$X61)),"")&amp;IF(LEFT($AA61,1)=RIGHT(E$2),IF(OR($A61="S",$A61="D"),"","CCB"),"")</f>
        <v/>
      </c>
      <c r="F62" s="102" t="str">
        <f t="shared" si="146"/>
        <v/>
      </c>
      <c r="G62" s="102" t="str">
        <f t="shared" si="146"/>
        <v/>
      </c>
      <c r="H62" s="102" t="str">
        <f t="shared" si="146"/>
        <v/>
      </c>
      <c r="I62" s="102" t="str">
        <f t="shared" si="146"/>
        <v/>
      </c>
      <c r="J62" s="102" t="str">
        <f t="shared" si="146"/>
        <v/>
      </c>
      <c r="K62" s="94"/>
      <c r="L62" s="89"/>
      <c r="M62" s="90"/>
      <c r="N62" s="91" t="str">
        <f t="shared" ref="N62" si="147">IF(($U61="VAC1"),IF(ISERROR(SEARCH("*9h-18*",$V61)),IF($V61="9h-13h","","CS "&amp;$V61),IF(ISERROR(SEARCH("*Ort*",$V61)),"CS 14h-18h","CS Ortho 14h-18h")),IF(($W61="VAC1"),IF(ISERROR(SEARCH("*9h-18*",$X61)),IF($X61="9h-13h","","CS "&amp;$X61),IF(ISERROR(SEARCH("*Ort*",$X61)),"CS 14h-18h","CS Ortho 14h-18h")),""))&amp;IF($M62="HM",$E62,IF($M62="PH",$F62,IF($M62="RL",$G62,IF($M62="RO",$H62,IF($M62="TK",$I62,IF($M62="AS",$J62,""))))))</f>
        <v/>
      </c>
      <c r="O62" s="89"/>
      <c r="P62" s="90"/>
      <c r="Q62" s="91" t="str">
        <f t="shared" ref="Q62" si="148">IF(($U61="VAC2"),IF(ISERROR(SEARCH("*9h-18*",$V61)),IF($V61="9h-13h","","CS "&amp;$V61),IF(ISERROR(SEARCH("*Ort*",$V61)),"CS 14h-18h","CS Ortho 14h-18h")),IF(($W61="VAC2"),IF(ISERROR(SEARCH("*9h-18*",$X61)),IF($X61="9h-13h","","CS "&amp;$X61),IF(ISERROR(SEARCH("*Ort*",$X61)),"CS 14h-18h","CS Ortho 14h-18h")),""))&amp;IF($M62="HM",$E62,IF($M62="PH",$F62,IF($M62="RL",$G62,IF($M62="RO",$H62,IF($M62="TK",$I62,IF($M62="AS",$J62,""))))))</f>
        <v/>
      </c>
      <c r="R62" s="92"/>
      <c r="S62" s="245"/>
      <c r="T62" s="247"/>
      <c r="U62" s="241"/>
      <c r="V62" s="249"/>
      <c r="W62" s="241"/>
      <c r="X62" s="249"/>
      <c r="Y62" s="239"/>
      <c r="Z62" s="256"/>
      <c r="AA62" s="251"/>
      <c r="AB62" s="134"/>
      <c r="AC62" s="154"/>
      <c r="AD62" s="134"/>
      <c r="AE62" s="249"/>
      <c r="AF62" s="104"/>
      <c r="AG62" s="112" t="str">
        <f>IF($AA61="MAROUANI",IF(OR($A61="S",$A61="D"),"WE CCB","Sem CCB"),"")</f>
        <v/>
      </c>
      <c r="AH62" s="109" t="str">
        <f>IF($AA61="HALIMI",IF(OR($A61="S",$A61="D"),"WE CCB","Sem CCB"),"")</f>
        <v/>
      </c>
      <c r="AI62" s="109" t="str">
        <f>IF($AA61="LEPRIYA",IF(OR($A61="S",$A61="D"),"WE CCB","Sem CCB"),"")</f>
        <v/>
      </c>
      <c r="AJ62" s="109" t="str">
        <f>IF($AA61="OURCHANE",IF(OR($A61="S",$A61="D"),"WE CCB","Sem CCB"),"")</f>
        <v/>
      </c>
      <c r="AK62" s="109" t="str">
        <f>IF($AA61="KANA",IF(OR($A61="S",$A61="D"),"WE CCB","Sem CCB"),"")</f>
        <v/>
      </c>
      <c r="AL62" s="109" t="str">
        <f>IF($AA61="BERNARD",IF(OR($A61="S",$A61="D"),"WE CCB","Sem CCB"),"")</f>
        <v/>
      </c>
    </row>
    <row r="63" spans="1:38" x14ac:dyDescent="0.2">
      <c r="A63" s="265" t="str">
        <f>IF((B63=""),"",CHOOSE(WEEKDAY(B63,2),"L","M","M","J","V","S","D"))</f>
        <v>V</v>
      </c>
      <c r="B63" s="267">
        <f>IF(($B61=""),"",IF((MONTH(B61)=MONTH(($B61+1))),($B61+1),""))</f>
        <v>42825</v>
      </c>
      <c r="C63" s="172" t="str">
        <f>IF(D63="","","Dom :")</f>
        <v/>
      </c>
      <c r="D63" s="87"/>
      <c r="E63" s="101" t="str">
        <f t="shared" si="0"/>
        <v/>
      </c>
      <c r="F63" s="101" t="str">
        <f t="shared" si="0"/>
        <v/>
      </c>
      <c r="G63" s="101" t="str">
        <f t="shared" si="0"/>
        <v/>
      </c>
      <c r="H63" s="101" t="str">
        <f t="shared" si="0"/>
        <v/>
      </c>
      <c r="I63" s="101" t="str">
        <f t="shared" si="0"/>
        <v/>
      </c>
      <c r="J63" s="101" t="str">
        <f t="shared" si="0"/>
        <v/>
      </c>
      <c r="K63" s="93"/>
      <c r="L63" s="85"/>
      <c r="M63" s="86"/>
      <c r="N63" s="87" t="str">
        <f t="shared" ref="N63" si="149">IF(($U63="VAC1"),IF(ISERROR(SEARCH("*9h*",$V63)),"","CS 9h-13h"),IF(($W63="VAC1"),IF(ISERROR(SEARCH("*9h*",$X63)),"","CS 9h-13h"),""))&amp;IF($M63="HM",$E63,IF($M63="PH",$F63,IF($M63="RL",$G63,IF($M63="RO",$H63,IF($M63="TK",$I63,IF($M63="AS",$J63,""))))))</f>
        <v/>
      </c>
      <c r="O63" s="85"/>
      <c r="P63" s="86"/>
      <c r="Q63" s="87" t="str">
        <f t="shared" ref="Q63" si="150">IF(($U63="VAC2"),IF(ISERROR(SEARCH("*9h*",$V63)),"","CS 9h-13h"),IF(($W63="VAC2"),IF(ISERROR(SEARCH("*9h*",$X63)),"","CS 9h-13h"),""))&amp;IF($M63="HM",$E63,IF($M63="PH",$F63,IF($M63="RL",$G63,IF($M63="RO",$H63,IF($M63="TK",$I63,IF($M63="AS",$J63,""))))))</f>
        <v/>
      </c>
      <c r="R63" s="88"/>
      <c r="S63" s="244" t="str">
        <f>A63</f>
        <v>V</v>
      </c>
      <c r="T63" s="246">
        <f>B63</f>
        <v>42825</v>
      </c>
      <c r="U63" s="240"/>
      <c r="V63" s="248"/>
      <c r="W63" s="240"/>
      <c r="X63" s="248"/>
      <c r="Y63" s="238" t="str">
        <f>A63</f>
        <v>V</v>
      </c>
      <c r="Z63" s="255">
        <f>B63</f>
        <v>42825</v>
      </c>
      <c r="AA63" s="250"/>
      <c r="AB63" s="133"/>
      <c r="AC63" s="153"/>
      <c r="AD63" s="133"/>
      <c r="AE63" s="248"/>
      <c r="AF63" s="103"/>
      <c r="AG63" s="111" t="str">
        <f>IF($D63="MAROUANI",IF($A63="S","Sam",IF(OR($A63="L",$A63="M",$A63="J",$A63="V"),"Sem","")),"")</f>
        <v/>
      </c>
      <c r="AH63" s="108" t="str">
        <f>IF($D63="HALIMI",IF($A63="S","Sam",IF(OR($A63="L",$A63="M",$A63="J",$A63="V"),"Sem","")),"")</f>
        <v/>
      </c>
      <c r="AI63" s="108" t="str">
        <f>IF($D63="LEPRIYA",IF($A63="S","Sam",IF(OR($A63="L",$A63="M",$A63="J",$A63="V"),"Sem","")),"")</f>
        <v/>
      </c>
      <c r="AJ63" s="108" t="str">
        <f>IF($D63="OURCHANE",IF($A63="S","Sam",IF(OR($A63="L",$A63="M",$A63="J",$A63="V"),"Sem","")),"")</f>
        <v/>
      </c>
      <c r="AK63" s="108" t="str">
        <f>IF($D63="KANA",IF($A63="S","Sam",IF(OR($A63="L",$A63="M",$A63="J",$A63="V"),"Sem","")),"")</f>
        <v/>
      </c>
      <c r="AL63" s="108" t="str">
        <f>IF($D63="BERNARD",IF($A63="S","Sam",IF(OR($A63="L",$A63="M",$A63="J",$A63="V"),"Sem","")),"")</f>
        <v/>
      </c>
    </row>
    <row r="64" spans="1:38" ht="13.5" thickBot="1" x14ac:dyDescent="0.25">
      <c r="A64" s="266"/>
      <c r="B64" s="268"/>
      <c r="C64" s="173" t="str">
        <f>IF($D64="","","CCB :")</f>
        <v/>
      </c>
      <c r="D64" s="91" t="str">
        <f>IF($AA63="","",$AA63)</f>
        <v/>
      </c>
      <c r="E64" s="102" t="str">
        <f t="shared" ref="E64:J64" si="151">IF(($U63=E$2),IF(($V63="9H-12H"),"",("CS "&amp;$V63)),"")&amp;IF(($W63=E$2),IF(($X63="9H-12H"),"",("CS "&amp;$X63)),"")&amp;IF(LEFT($AA63,1)=RIGHT(E$2),IF(OR($A63="S",$A63="D"),"","CCB"),"")</f>
        <v/>
      </c>
      <c r="F64" s="102" t="str">
        <f t="shared" si="151"/>
        <v/>
      </c>
      <c r="G64" s="102" t="str">
        <f t="shared" si="151"/>
        <v/>
      </c>
      <c r="H64" s="102" t="str">
        <f t="shared" si="151"/>
        <v/>
      </c>
      <c r="I64" s="102" t="str">
        <f t="shared" si="151"/>
        <v/>
      </c>
      <c r="J64" s="102" t="str">
        <f t="shared" si="151"/>
        <v/>
      </c>
      <c r="K64" s="94"/>
      <c r="L64" s="89"/>
      <c r="M64" s="90"/>
      <c r="N64" s="91" t="str">
        <f t="shared" ref="N64" si="152">IF(($U63="VAC1"),IF(ISERROR(SEARCH("*9h-18*",$V63)),IF($V63="9h-13h","","CS "&amp;$V63),IF(ISERROR(SEARCH("*Ort*",$V63)),"CS 14h-18h","CS Ortho 14h-18h")),IF(($W63="VAC1"),IF(ISERROR(SEARCH("*9h-18*",$X63)),IF($X63="9h-13h","","CS "&amp;$X63),IF(ISERROR(SEARCH("*Ort*",$X63)),"CS 14h-18h","CS Ortho 14h-18h")),""))&amp;IF($M64="HM",$E64,IF($M64="PH",$F64,IF($M64="RL",$G64,IF($M64="RO",$H64,IF($M64="TK",$I64,IF($M64="AS",$J64,""))))))</f>
        <v/>
      </c>
      <c r="O64" s="89"/>
      <c r="P64" s="90"/>
      <c r="Q64" s="91" t="str">
        <f t="shared" ref="Q64" si="153">IF(($U63="VAC2"),IF(ISERROR(SEARCH("*9h-18*",$V63)),IF($V63="9h-13h","","CS "&amp;$V63),IF(ISERROR(SEARCH("*Ort*",$V63)),"CS 14h-18h","CS Ortho 14h-18h")),IF(($W63="VAC2"),IF(ISERROR(SEARCH("*9h-18*",$X63)),IF($X63="9h-13h","","CS "&amp;$X63),IF(ISERROR(SEARCH("*Ort*",$X63)),"CS 14h-18h","CS Ortho 14h-18h")),""))&amp;IF($M64="HM",$E64,IF($M64="PH",$F64,IF($M64="RL",$G64,IF($M64="RO",$H64,IF($M64="TK",$I64,IF($M64="AS",$J64,""))))))</f>
        <v/>
      </c>
      <c r="R64" s="92"/>
      <c r="S64" s="245"/>
      <c r="T64" s="247"/>
      <c r="U64" s="241"/>
      <c r="V64" s="249"/>
      <c r="W64" s="241"/>
      <c r="X64" s="249"/>
      <c r="Y64" s="239"/>
      <c r="Z64" s="256"/>
      <c r="AA64" s="251"/>
      <c r="AB64" s="134"/>
      <c r="AC64" s="154"/>
      <c r="AD64" s="134"/>
      <c r="AE64" s="249"/>
      <c r="AF64" s="104"/>
      <c r="AG64" s="112" t="str">
        <f>IF($AA63="MAROUANI",IF(OR($A63="S",$A63="D"),"WE CCB","Sem CCB"),"")</f>
        <v/>
      </c>
      <c r="AH64" s="109" t="str">
        <f>IF($AA63="HALIMI",IF(OR($A63="S",$A63="D"),"WE CCB","Sem CCB"),"")</f>
        <v/>
      </c>
      <c r="AI64" s="109" t="str">
        <f>IF($AA63="LEPRIYA",IF(OR($A63="S",$A63="D"),"WE CCB","Sem CCB"),"")</f>
        <v/>
      </c>
      <c r="AJ64" s="109" t="str">
        <f>IF($AA63="OURCHANE",IF(OR($A63="S",$A63="D"),"WE CCB","Sem CCB"),"")</f>
        <v/>
      </c>
      <c r="AK64" s="109" t="str">
        <f>IF($AA63="KANA",IF(OR($A63="S",$A63="D"),"WE CCB","Sem CCB"),"")</f>
        <v/>
      </c>
      <c r="AL64" s="109" t="str">
        <f>IF($AA63="BERNARD",IF(OR($A63="S",$A63="D"),"WE CCB","Sem CCB"),"")</f>
        <v/>
      </c>
    </row>
    <row r="65" spans="1:43" x14ac:dyDescent="0.2">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8"/>
    </row>
    <row r="66" spans="1:43" ht="31.5" customHeight="1" x14ac:dyDescent="0.2">
      <c r="A66" s="7"/>
      <c r="B66" s="7"/>
      <c r="C66" s="7"/>
      <c r="D66" s="7"/>
      <c r="E66" s="7"/>
      <c r="F66" s="269" t="s">
        <v>98</v>
      </c>
      <c r="G66" s="270"/>
      <c r="H66" s="270"/>
      <c r="I66" s="271"/>
      <c r="J66" s="7"/>
      <c r="K66" s="7"/>
      <c r="L66" s="7"/>
      <c r="M66" s="7"/>
      <c r="N66" s="7"/>
      <c r="O66" s="7"/>
      <c r="P66" s="7"/>
      <c r="Q66" s="7"/>
      <c r="R66" s="7"/>
      <c r="S66" s="7"/>
      <c r="T66" s="272" t="s">
        <v>90</v>
      </c>
      <c r="U66" s="273"/>
      <c r="V66" s="273"/>
      <c r="W66" s="273"/>
      <c r="X66" s="274"/>
      <c r="Y66" s="7"/>
      <c r="Z66" s="7"/>
      <c r="AB66" s="272" t="s">
        <v>91</v>
      </c>
      <c r="AC66" s="273"/>
      <c r="AD66" s="274"/>
      <c r="AF66" s="7"/>
      <c r="AG66" s="7"/>
      <c r="AH66" s="7"/>
      <c r="AI66" s="7"/>
      <c r="AJ66" s="7"/>
      <c r="AK66" s="8"/>
    </row>
    <row r="67" spans="1:43" ht="15.75" customHeight="1" x14ac:dyDescent="0.2">
      <c r="A67" s="1"/>
      <c r="B67" s="1"/>
      <c r="C67" s="1"/>
      <c r="D67" s="1"/>
      <c r="E67" s="27"/>
      <c r="F67" s="27"/>
      <c r="G67" s="27"/>
      <c r="H67" s="27"/>
      <c r="I67" s="27"/>
      <c r="J67" s="27"/>
      <c r="K67" s="1"/>
      <c r="L67" s="3"/>
      <c r="M67" s="3"/>
      <c r="N67" s="3"/>
      <c r="AB67" s="3"/>
      <c r="AC67" s="3"/>
      <c r="AD67" s="3"/>
      <c r="AE67" s="3"/>
      <c r="AF67" s="3"/>
      <c r="AG67" s="1"/>
      <c r="AH67" s="1"/>
      <c r="AI67" s="1"/>
      <c r="AJ67" s="1"/>
    </row>
    <row r="68" spans="1:43" ht="15.75" customHeight="1" x14ac:dyDescent="0.2">
      <c r="A68" s="120"/>
      <c r="B68" s="120"/>
      <c r="C68" s="120"/>
      <c r="D68" s="10"/>
      <c r="E68" s="289" t="s">
        <v>13</v>
      </c>
      <c r="F68" s="290"/>
      <c r="G68" s="290"/>
      <c r="H68" s="290"/>
      <c r="I68" s="290"/>
      <c r="J68" s="290"/>
      <c r="K68" s="4"/>
      <c r="L68" s="1"/>
      <c r="M68" s="1"/>
      <c r="N68" s="1"/>
      <c r="AC68" s="1"/>
      <c r="AD68" s="1"/>
      <c r="AE68" s="1"/>
      <c r="AF68" s="1"/>
      <c r="AG68" s="1"/>
      <c r="AH68" s="1"/>
      <c r="AI68" s="1"/>
      <c r="AJ68" s="1"/>
    </row>
    <row r="69" spans="1:43" ht="15.75" customHeight="1" x14ac:dyDescent="0.2">
      <c r="A69" s="279" t="s">
        <v>14</v>
      </c>
      <c r="B69" s="280"/>
      <c r="C69" s="281"/>
      <c r="D69" s="282"/>
      <c r="E69" s="38" t="str">
        <f t="shared" ref="E69:J69" si="154">E$2</f>
        <v>HM</v>
      </c>
      <c r="F69" s="38" t="str">
        <f t="shared" si="154"/>
        <v>PH</v>
      </c>
      <c r="G69" s="38" t="str">
        <f t="shared" si="154"/>
        <v>RL</v>
      </c>
      <c r="H69" s="38" t="str">
        <f t="shared" si="154"/>
        <v>RO</v>
      </c>
      <c r="I69" s="38" t="str">
        <f t="shared" si="154"/>
        <v>TK</v>
      </c>
      <c r="J69" s="38" t="str">
        <f t="shared" si="154"/>
        <v>JCB</v>
      </c>
      <c r="K69" s="4"/>
      <c r="L69" s="1"/>
      <c r="M69" s="1"/>
      <c r="N69" s="1"/>
      <c r="AC69" s="1"/>
      <c r="AD69" s="1"/>
      <c r="AE69" s="1"/>
      <c r="AF69" s="1"/>
      <c r="AG69" s="1"/>
      <c r="AH69" s="1"/>
      <c r="AI69" s="1"/>
      <c r="AJ69" s="1"/>
    </row>
    <row r="70" spans="1:43" ht="15.75" customHeight="1" x14ac:dyDescent="0.2">
      <c r="A70" s="192" t="s">
        <v>72</v>
      </c>
      <c r="B70" s="193"/>
      <c r="C70" s="194"/>
      <c r="D70" s="195"/>
      <c r="E70" s="39">
        <f t="shared" ref="E70:J70" si="155">SUMPRODUCT(($AG$2:$AL$2=E$69)*($AG$3:$AL$64="Sem"))</f>
        <v>0</v>
      </c>
      <c r="F70" s="39">
        <f t="shared" si="155"/>
        <v>0</v>
      </c>
      <c r="G70" s="39">
        <f t="shared" si="155"/>
        <v>0</v>
      </c>
      <c r="H70" s="39">
        <f t="shared" si="155"/>
        <v>0</v>
      </c>
      <c r="I70" s="39">
        <f t="shared" si="155"/>
        <v>0</v>
      </c>
      <c r="J70" s="39">
        <f t="shared" si="155"/>
        <v>0</v>
      </c>
      <c r="K70" s="4"/>
      <c r="L70" s="1"/>
      <c r="M70" s="1"/>
      <c r="N70" s="1"/>
      <c r="AF70" s="1"/>
      <c r="AG70" s="1"/>
      <c r="AH70" s="1"/>
      <c r="AI70" s="1"/>
      <c r="AJ70" s="1"/>
      <c r="AM70" s="8"/>
      <c r="AN70" s="8"/>
      <c r="AO70" s="8"/>
      <c r="AP70" s="8"/>
      <c r="AQ70" s="8"/>
    </row>
    <row r="71" spans="1:43" ht="15.75" customHeight="1" x14ac:dyDescent="0.2">
      <c r="A71" s="192" t="s">
        <v>73</v>
      </c>
      <c r="B71" s="193"/>
      <c r="C71" s="194"/>
      <c r="D71" s="195"/>
      <c r="E71" s="39">
        <f t="shared" ref="E71:J71" si="156">SUMPRODUCT(($AG$2:$AL$2=E$69)*($AG$3:$AL$64="Sam"))</f>
        <v>0</v>
      </c>
      <c r="F71" s="39">
        <f t="shared" si="156"/>
        <v>0</v>
      </c>
      <c r="G71" s="39">
        <f t="shared" si="156"/>
        <v>0</v>
      </c>
      <c r="H71" s="39">
        <f t="shared" si="156"/>
        <v>0</v>
      </c>
      <c r="I71" s="39">
        <f t="shared" si="156"/>
        <v>0</v>
      </c>
      <c r="J71" s="39">
        <f t="shared" si="156"/>
        <v>0</v>
      </c>
      <c r="K71" s="4"/>
      <c r="L71" s="1"/>
      <c r="M71" s="1"/>
      <c r="N71" s="1"/>
      <c r="AF71" s="1"/>
      <c r="AG71" s="1"/>
      <c r="AH71" s="1"/>
      <c r="AI71" s="1"/>
      <c r="AJ71" s="1"/>
    </row>
    <row r="72" spans="1:43" ht="15.75" customHeight="1" x14ac:dyDescent="0.2">
      <c r="A72" s="188" t="s">
        <v>74</v>
      </c>
      <c r="B72" s="189"/>
      <c r="C72" s="190"/>
      <c r="D72" s="191"/>
      <c r="E72" s="98">
        <f t="shared" ref="E72:J72" si="157">COUNTIF($U$3:$X$64,E$69)</f>
        <v>0</v>
      </c>
      <c r="F72" s="98">
        <f t="shared" si="157"/>
        <v>0</v>
      </c>
      <c r="G72" s="98">
        <f t="shared" si="157"/>
        <v>0</v>
      </c>
      <c r="H72" s="98">
        <f t="shared" si="157"/>
        <v>0</v>
      </c>
      <c r="I72" s="98">
        <f t="shared" si="157"/>
        <v>0</v>
      </c>
      <c r="J72" s="98">
        <f t="shared" si="157"/>
        <v>0</v>
      </c>
      <c r="K72" s="4"/>
      <c r="L72" s="1"/>
      <c r="M72" s="1"/>
      <c r="N72" s="1"/>
      <c r="AF72" s="1"/>
      <c r="AG72" s="1"/>
      <c r="AH72" s="1"/>
      <c r="AI72" s="1"/>
      <c r="AJ72" s="1"/>
    </row>
    <row r="73" spans="1:43" ht="15.75" customHeight="1" x14ac:dyDescent="0.2">
      <c r="A73" s="188" t="s">
        <v>106</v>
      </c>
      <c r="B73" s="189"/>
      <c r="C73" s="190"/>
      <c r="D73" s="191"/>
      <c r="E73" s="98">
        <f t="shared" ref="E73:J73" si="158">COUNTIFS($U$3:$U$64,E$69,$V$3:$V$64,"*ort*")+COUNTIFS($W$3:$W$64,E$69,$X$3:$X$64,"*ort*")</f>
        <v>0</v>
      </c>
      <c r="F73" s="98">
        <f t="shared" si="158"/>
        <v>0</v>
      </c>
      <c r="G73" s="98">
        <f t="shared" si="158"/>
        <v>0</v>
      </c>
      <c r="H73" s="98">
        <f t="shared" si="158"/>
        <v>0</v>
      </c>
      <c r="I73" s="98">
        <f t="shared" si="158"/>
        <v>0</v>
      </c>
      <c r="J73" s="98">
        <f t="shared" si="158"/>
        <v>0</v>
      </c>
      <c r="K73" s="4"/>
      <c r="L73" s="1"/>
      <c r="M73" s="1"/>
      <c r="N73" s="1"/>
      <c r="AF73" s="1"/>
      <c r="AG73" s="1"/>
      <c r="AH73" s="1"/>
      <c r="AI73" s="1"/>
      <c r="AJ73" s="1"/>
    </row>
    <row r="74" spans="1:43" ht="15.75" customHeight="1" thickBot="1" x14ac:dyDescent="0.25">
      <c r="A74" s="275" t="s">
        <v>146</v>
      </c>
      <c r="B74" s="276"/>
      <c r="C74" s="277"/>
      <c r="D74" s="278"/>
      <c r="E74" s="97">
        <f>COUNTIFS($U$3:$U$64,E$69,$V$3:$V$64,"*9h*",$V$3:$V$64,"*18h*")+COUNTIFS($W$3:$W$64,E$69,$X$3:$X$64,"*9h*",$X$3:$X$64,"*18h*")</f>
        <v>0</v>
      </c>
      <c r="F74" s="97">
        <f t="shared" ref="F74:J74" si="159">COUNTIFS($U$3:$U$64,F$69,$V$3:$V$64,"*9h*",$V$3:$V$64,"*18h*")+COUNTIFS($W$3:$W$64,F$69,$X$3:$X$64,"*9h*",$X$3:$X$64,"*18h*")</f>
        <v>0</v>
      </c>
      <c r="G74" s="97">
        <f t="shared" si="159"/>
        <v>0</v>
      </c>
      <c r="H74" s="97">
        <f t="shared" si="159"/>
        <v>0</v>
      </c>
      <c r="I74" s="97">
        <f t="shared" si="159"/>
        <v>0</v>
      </c>
      <c r="J74" s="97">
        <f t="shared" si="159"/>
        <v>0</v>
      </c>
      <c r="K74" s="4"/>
      <c r="L74" s="1"/>
      <c r="M74" s="1"/>
      <c r="N74" s="1"/>
      <c r="AF74" s="1"/>
      <c r="AG74" s="1"/>
      <c r="AH74" s="1"/>
      <c r="AI74" s="1"/>
      <c r="AJ74" s="1"/>
    </row>
    <row r="75" spans="1:43" ht="15.75" customHeight="1" thickTop="1" x14ac:dyDescent="0.2">
      <c r="A75" s="291" t="s">
        <v>99</v>
      </c>
      <c r="B75" s="292"/>
      <c r="C75" s="293"/>
      <c r="D75" s="294"/>
      <c r="E75" s="95">
        <f t="shared" ref="E75:J75" si="160">SUMPRODUCT(($AG$2:$AL$2=E$69)*($AG$3:$AL$64="Sem CCB"))</f>
        <v>0</v>
      </c>
      <c r="F75" s="95">
        <f t="shared" si="160"/>
        <v>0</v>
      </c>
      <c r="G75" s="95">
        <f t="shared" si="160"/>
        <v>0</v>
      </c>
      <c r="H75" s="95">
        <f t="shared" si="160"/>
        <v>0</v>
      </c>
      <c r="I75" s="95">
        <f t="shared" si="160"/>
        <v>0</v>
      </c>
      <c r="J75" s="96">
        <f t="shared" si="160"/>
        <v>0</v>
      </c>
      <c r="K75" s="4"/>
      <c r="L75" s="1"/>
      <c r="M75" s="1"/>
      <c r="N75" s="1"/>
      <c r="AF75" s="1"/>
      <c r="AG75" s="1"/>
      <c r="AH75" s="1"/>
      <c r="AI75" s="1"/>
      <c r="AJ75" s="1"/>
    </row>
    <row r="76" spans="1:43" ht="15.75" customHeight="1" x14ac:dyDescent="0.2">
      <c r="A76" s="192" t="s">
        <v>75</v>
      </c>
      <c r="B76" s="193"/>
      <c r="C76" s="194"/>
      <c r="D76" s="195"/>
      <c r="E76" s="59">
        <f t="shared" ref="E76:J76" si="161">SUMPRODUCT(($AG$2:$AL$2=E$69)*($AG$3:$AL$64="WE CCB"))/2</f>
        <v>0</v>
      </c>
      <c r="F76" s="59">
        <f t="shared" si="161"/>
        <v>0</v>
      </c>
      <c r="G76" s="59">
        <f t="shared" si="161"/>
        <v>0</v>
      </c>
      <c r="H76" s="59">
        <f t="shared" si="161"/>
        <v>0</v>
      </c>
      <c r="I76" s="59">
        <f t="shared" si="161"/>
        <v>0</v>
      </c>
      <c r="J76" s="59">
        <f t="shared" si="161"/>
        <v>0</v>
      </c>
      <c r="K76" s="4"/>
      <c r="L76" s="1"/>
      <c r="M76" s="1"/>
      <c r="N76" s="1"/>
      <c r="AF76" s="1"/>
      <c r="AG76" s="1"/>
      <c r="AH76" s="1"/>
      <c r="AI76" s="1"/>
      <c r="AJ76" s="1"/>
    </row>
    <row r="77" spans="1:43" ht="15.75" customHeight="1" x14ac:dyDescent="0.2">
      <c r="A77" s="11"/>
      <c r="B77" s="12"/>
      <c r="C77" s="12"/>
      <c r="D77" s="13"/>
      <c r="E77" s="14"/>
      <c r="F77" s="14"/>
      <c r="G77" s="14"/>
      <c r="H77" s="14"/>
      <c r="I77" s="14"/>
      <c r="J77" s="14"/>
      <c r="K77" s="1"/>
      <c r="L77" s="1"/>
      <c r="M77" s="1"/>
      <c r="N77" s="1"/>
      <c r="AF77" s="1"/>
      <c r="AG77" s="1"/>
      <c r="AH77" s="1"/>
      <c r="AI77" s="1"/>
      <c r="AJ77" s="1"/>
    </row>
    <row r="78" spans="1:43" ht="15.75" customHeight="1" x14ac:dyDescent="0.2">
      <c r="A78" s="16"/>
      <c r="B78" s="17"/>
      <c r="C78" s="17"/>
      <c r="D78" s="18"/>
      <c r="E78" s="38" t="str">
        <f t="shared" ref="E78:J78" si="162">E$2</f>
        <v>HM</v>
      </c>
      <c r="F78" s="38" t="str">
        <f t="shared" si="162"/>
        <v>PH</v>
      </c>
      <c r="G78" s="38" t="str">
        <f t="shared" si="162"/>
        <v>RL</v>
      </c>
      <c r="H78" s="38" t="str">
        <f t="shared" si="162"/>
        <v>RO</v>
      </c>
      <c r="I78" s="38" t="str">
        <f t="shared" si="162"/>
        <v>TK</v>
      </c>
      <c r="J78" s="38" t="str">
        <f t="shared" si="162"/>
        <v>JCB</v>
      </c>
      <c r="K78" s="4"/>
      <c r="L78" s="1"/>
      <c r="M78" s="1"/>
      <c r="N78" s="1"/>
      <c r="AF78" s="1"/>
      <c r="AG78" s="1"/>
      <c r="AH78" s="1"/>
      <c r="AI78" s="1"/>
      <c r="AJ78" s="1"/>
    </row>
    <row r="79" spans="1:43" ht="15.75" customHeight="1" x14ac:dyDescent="0.2">
      <c r="A79" s="299" t="s">
        <v>16</v>
      </c>
      <c r="B79" s="300"/>
      <c r="C79" s="301"/>
      <c r="D79" s="42" t="s">
        <v>26</v>
      </c>
      <c r="E79" s="40">
        <f t="shared" ref="E79:J79" si="163">ROWS($E$3:$J$64)-SUMPRODUCT(($E$2:$J$2=E$78)*($E$3:$J$64=""))-SUMPRODUCT(($E$2:$J$2=E$78)*($E$3:$J$64="congé"))-SUMPRODUCT(($E$2:$J$2=E$78)*($E$3:$J$64="OFF"))-SUMPRODUCT(($E$2:$J$2=E$78)*($E$3:$J$64="Astreinte CCB"))</f>
        <v>0</v>
      </c>
      <c r="F79" s="40">
        <f t="shared" si="163"/>
        <v>0</v>
      </c>
      <c r="G79" s="40">
        <f t="shared" si="163"/>
        <v>0</v>
      </c>
      <c r="H79" s="40">
        <f t="shared" si="163"/>
        <v>0</v>
      </c>
      <c r="I79" s="40">
        <f t="shared" si="163"/>
        <v>0</v>
      </c>
      <c r="J79" s="40">
        <f t="shared" si="163"/>
        <v>0</v>
      </c>
      <c r="K79" s="4"/>
      <c r="L79" s="1"/>
      <c r="M79" s="1"/>
      <c r="N79" s="1"/>
      <c r="AF79" s="1"/>
      <c r="AG79" s="1"/>
      <c r="AH79" s="1"/>
      <c r="AI79" s="1"/>
      <c r="AJ79" s="1"/>
    </row>
    <row r="80" spans="1:43" ht="15.75" customHeight="1" x14ac:dyDescent="0.2">
      <c r="A80" s="302"/>
      <c r="B80" s="303"/>
      <c r="C80" s="304"/>
      <c r="D80" s="43" t="s">
        <v>27</v>
      </c>
      <c r="E80" s="40">
        <f>ROUND((((ROWS($E$3:$J$64)*COLUMNS($E$3:$J$64))-COUNTBLANK($E$3:$J$64)-COUNTIF($E$3:$J$64,"OFF")-COUNTIF($E$3:$J$64,"Congé")-COUNTIF($E$3:$J$64,"Astreinte CCB"))*Listes!C$3/SUM(Listes!$C$3:$H$3)),2)</f>
        <v>0</v>
      </c>
      <c r="F80" s="40">
        <f>ROUND((((ROWS($E$3:$J$64)*COLUMNS($E$3:$J$64))-COUNTBLANK($E$3:$J$64)-COUNTIF($E$3:$J$64,"OFF")-COUNTIF($E$3:$J$64,"Congé")-COUNTIF($E$3:$J$64,"Astreinte CCB"))*Listes!D$3/SUM(Listes!$C$3:$H$3)),2)</f>
        <v>0</v>
      </c>
      <c r="G80" s="40">
        <f>ROUND((((ROWS($E$3:$J$64)*COLUMNS($E$3:$J$64))-COUNTBLANK($E$3:$J$64)-COUNTIF($E$3:$J$64,"OFF")-COUNTIF($E$3:$J$64,"Congé")-COUNTIF($E$3:$J$64,"Astreinte CCB"))*Listes!E$3/SUM(Listes!$C$3:$H$3)),2)</f>
        <v>0</v>
      </c>
      <c r="H80" s="40">
        <f>ROUND((((ROWS($E$3:$J$64)*COLUMNS($E$3:$J$64))-COUNTBLANK($E$3:$J$64)-COUNTIF($E$3:$J$64,"OFF")-COUNTIF($E$3:$J$64,"Congé")-COUNTIF($E$3:$J$64,"Astreinte CCB"))*Listes!F$3/SUM(Listes!$C$3:$H$3)),2)</f>
        <v>0</v>
      </c>
      <c r="I80" s="40">
        <f>ROUND((((ROWS($E$3:$J$64)*COLUMNS($E$3:$J$64))-COUNTBLANK($E$3:$J$64)-COUNTIF($E$3:$J$64,"OFF")-COUNTIF($E$3:$J$64,"Congé")-COUNTIF($E$3:$J$64,"Astreinte CCB"))*Listes!G$3/SUM(Listes!$C$3:$H$3)),2)</f>
        <v>0</v>
      </c>
      <c r="J80" s="40">
        <f>ROUND((((ROWS($E$3:$J$64)*COLUMNS($E$3:$J$64))-COUNTBLANK($E$3:$J$64)-COUNTIF($E$3:$J$64,"OFF")-COUNTIF($E$3:$J$64,"Congé")-COUNTIF($E$3:$J$64,"Astreinte CCB"))*Listes!H$3/SUM(Listes!$C$3:$H$3)),2)</f>
        <v>0</v>
      </c>
      <c r="K80" s="1"/>
      <c r="L80" s="1"/>
      <c r="M80" s="1"/>
      <c r="N80" s="1"/>
      <c r="AC80" s="1"/>
      <c r="AD80" s="1"/>
      <c r="AE80" s="1"/>
      <c r="AF80" s="1"/>
      <c r="AG80" s="1"/>
      <c r="AH80" s="1"/>
      <c r="AI80" s="1"/>
      <c r="AJ80" s="1"/>
    </row>
    <row r="81" spans="1:37" ht="15.75" customHeight="1" x14ac:dyDescent="0.2">
      <c r="A81" s="41"/>
      <c r="B81" s="41"/>
      <c r="C81" s="41"/>
      <c r="D81" s="41"/>
      <c r="E81" s="41"/>
      <c r="F81" s="41"/>
      <c r="G81" s="41"/>
      <c r="H81" s="41"/>
      <c r="I81" s="41"/>
      <c r="J81" s="41"/>
      <c r="K81" s="1"/>
      <c r="L81" s="1"/>
      <c r="M81" s="1"/>
      <c r="N81" s="1"/>
      <c r="AC81" s="1"/>
      <c r="AD81" s="1"/>
      <c r="AE81" s="1"/>
      <c r="AF81" s="1"/>
      <c r="AG81" s="1"/>
      <c r="AH81" s="1"/>
      <c r="AI81" s="1"/>
      <c r="AJ81" s="1"/>
    </row>
    <row r="82" spans="1:37" ht="15.75" customHeight="1" x14ac:dyDescent="0.2">
      <c r="A82" s="19"/>
      <c r="B82" s="20"/>
      <c r="C82" s="20"/>
      <c r="D82" s="20"/>
      <c r="E82" s="17"/>
      <c r="F82" s="17"/>
      <c r="G82" s="17"/>
      <c r="H82" s="17"/>
      <c r="I82" s="17"/>
      <c r="J82" s="17"/>
      <c r="K82" s="1"/>
      <c r="L82" s="1"/>
      <c r="M82" s="1"/>
      <c r="N82" s="1"/>
      <c r="AC82" s="1"/>
      <c r="AD82" s="1"/>
      <c r="AE82" s="1"/>
      <c r="AF82" s="1"/>
      <c r="AG82" s="1"/>
      <c r="AH82" s="1"/>
      <c r="AI82" s="1"/>
      <c r="AJ82" s="1"/>
    </row>
    <row r="83" spans="1:37" ht="15.75" customHeight="1" x14ac:dyDescent="0.2">
      <c r="A83" s="21"/>
      <c r="B83" s="17"/>
      <c r="C83" s="17"/>
      <c r="D83" s="18"/>
      <c r="E83" s="283" t="s">
        <v>17</v>
      </c>
      <c r="F83" s="284"/>
      <c r="G83" s="284"/>
      <c r="H83" s="284"/>
      <c r="I83" s="284"/>
      <c r="J83" s="284"/>
      <c r="K83" s="5"/>
      <c r="L83" s="1"/>
      <c r="M83" s="1"/>
      <c r="N83" s="1"/>
      <c r="AC83" s="1"/>
      <c r="AD83" s="1"/>
      <c r="AE83" s="1"/>
      <c r="AF83" s="1"/>
      <c r="AG83" s="1"/>
      <c r="AH83" s="1"/>
      <c r="AI83" s="1"/>
      <c r="AJ83" s="1"/>
    </row>
    <row r="84" spans="1:37" ht="15.75" customHeight="1" x14ac:dyDescent="0.2">
      <c r="A84" s="285" t="s">
        <v>14</v>
      </c>
      <c r="B84" s="286"/>
      <c r="C84" s="287"/>
      <c r="D84" s="288"/>
      <c r="E84" s="38" t="str">
        <f t="shared" ref="E84:J84" si="164">E$2</f>
        <v>HM</v>
      </c>
      <c r="F84" s="38" t="str">
        <f t="shared" si="164"/>
        <v>PH</v>
      </c>
      <c r="G84" s="38" t="str">
        <f t="shared" si="164"/>
        <v>RL</v>
      </c>
      <c r="H84" s="38" t="str">
        <f t="shared" si="164"/>
        <v>RO</v>
      </c>
      <c r="I84" s="38" t="str">
        <f t="shared" si="164"/>
        <v>TK</v>
      </c>
      <c r="J84" s="38" t="str">
        <f t="shared" si="164"/>
        <v>JCB</v>
      </c>
      <c r="K84" s="6"/>
      <c r="AC84" s="1"/>
      <c r="AD84" s="1"/>
      <c r="AE84" s="1"/>
      <c r="AF84" s="64"/>
      <c r="AG84" s="1"/>
      <c r="AH84" s="1"/>
      <c r="AI84" s="1"/>
      <c r="AJ84" s="1"/>
      <c r="AK84" s="1"/>
    </row>
    <row r="85" spans="1:37" ht="15.75" customHeight="1" x14ac:dyDescent="0.2">
      <c r="A85" s="192" t="s">
        <v>72</v>
      </c>
      <c r="B85" s="193"/>
      <c r="C85" s="194"/>
      <c r="D85" s="195"/>
      <c r="E85" s="39">
        <f>'Févr 17'!E85:E85+E70</f>
        <v>0</v>
      </c>
      <c r="F85" s="39">
        <f>'Févr 17'!F85:F85+F70</f>
        <v>0</v>
      </c>
      <c r="G85" s="39">
        <f>'Févr 17'!G85:G85+G70</f>
        <v>0</v>
      </c>
      <c r="H85" s="39">
        <f>'Févr 17'!H85:H85+H70</f>
        <v>0</v>
      </c>
      <c r="I85" s="39">
        <f>'Févr 17'!I85:I85+I70</f>
        <v>0</v>
      </c>
      <c r="J85" s="39">
        <f>'Févr 17'!J85:J85+J70</f>
        <v>0</v>
      </c>
      <c r="K85" s="6"/>
      <c r="AC85" s="1"/>
      <c r="AD85" s="1"/>
      <c r="AE85" s="1"/>
      <c r="AF85" s="1"/>
      <c r="AG85" s="1"/>
      <c r="AH85" s="1"/>
      <c r="AI85" s="1"/>
      <c r="AJ85" s="1"/>
      <c r="AK85" s="1"/>
    </row>
    <row r="86" spans="1:37" ht="15.75" customHeight="1" x14ac:dyDescent="0.2">
      <c r="A86" s="192" t="s">
        <v>73</v>
      </c>
      <c r="B86" s="193"/>
      <c r="C86" s="194"/>
      <c r="D86" s="195"/>
      <c r="E86" s="39">
        <f>'Févr 17'!E86:E86+E71</f>
        <v>0</v>
      </c>
      <c r="F86" s="39">
        <f>'Févr 17'!F86:F86+F71</f>
        <v>0</v>
      </c>
      <c r="G86" s="39">
        <f>'Févr 17'!G86:G86+G71</f>
        <v>0</v>
      </c>
      <c r="H86" s="39">
        <f>'Févr 17'!H86:H86+H71</f>
        <v>0</v>
      </c>
      <c r="I86" s="39">
        <f>'Févr 17'!I86:I86+I71</f>
        <v>0</v>
      </c>
      <c r="J86" s="39">
        <f>'Févr 17'!J86:J86+J71</f>
        <v>0</v>
      </c>
      <c r="K86" s="6"/>
      <c r="AC86" s="1"/>
      <c r="AD86" s="1"/>
      <c r="AE86" s="1"/>
      <c r="AF86" s="1"/>
      <c r="AG86" s="1"/>
      <c r="AH86" s="1"/>
      <c r="AI86" s="1"/>
      <c r="AJ86" s="1"/>
      <c r="AK86" s="1"/>
    </row>
    <row r="87" spans="1:37" ht="15.75" customHeight="1" x14ac:dyDescent="0.2">
      <c r="A87" s="188" t="s">
        <v>15</v>
      </c>
      <c r="B87" s="189"/>
      <c r="C87" s="190"/>
      <c r="D87" s="191"/>
      <c r="E87" s="98">
        <f>'Févr 17'!E87:E87+E72</f>
        <v>0</v>
      </c>
      <c r="F87" s="98">
        <f>'Févr 17'!F87:F87+F72</f>
        <v>1</v>
      </c>
      <c r="G87" s="98">
        <f>'Févr 17'!G87:G87+G72</f>
        <v>0</v>
      </c>
      <c r="H87" s="98">
        <f>'Févr 17'!H87:H87+H72</f>
        <v>1</v>
      </c>
      <c r="I87" s="98">
        <f>'Févr 17'!I87:I87+I72</f>
        <v>1</v>
      </c>
      <c r="J87" s="100">
        <f>'Févr 17'!J87:J87+J72</f>
        <v>0</v>
      </c>
      <c r="K87" s="6"/>
      <c r="AC87" s="1"/>
      <c r="AD87" s="1"/>
      <c r="AE87" s="1"/>
      <c r="AF87" s="1"/>
      <c r="AG87" s="1"/>
      <c r="AH87" s="1"/>
      <c r="AI87" s="1"/>
      <c r="AJ87" s="1"/>
      <c r="AK87" s="1"/>
    </row>
    <row r="88" spans="1:37" ht="15.75" customHeight="1" x14ac:dyDescent="0.2">
      <c r="A88" s="192" t="s">
        <v>106</v>
      </c>
      <c r="B88" s="193"/>
      <c r="C88" s="194"/>
      <c r="D88" s="195"/>
      <c r="E88" s="39">
        <f>'Févr 17'!E88:E88+E73</f>
        <v>0</v>
      </c>
      <c r="F88" s="39">
        <f>'Févr 17'!F88:F88+F73</f>
        <v>1</v>
      </c>
      <c r="G88" s="39">
        <f>'Févr 17'!G88:G88+G73</f>
        <v>0</v>
      </c>
      <c r="H88" s="39">
        <f>'Févr 17'!H88:H88+H73</f>
        <v>0</v>
      </c>
      <c r="I88" s="39">
        <f>'Févr 17'!I88:I88+I73</f>
        <v>0</v>
      </c>
      <c r="J88" s="39">
        <f>'Févr 17'!J88:J88+J73</f>
        <v>0</v>
      </c>
      <c r="K88" s="6"/>
      <c r="AC88" s="1"/>
      <c r="AD88" s="1"/>
      <c r="AE88" s="1"/>
      <c r="AF88" s="1"/>
      <c r="AG88" s="1"/>
      <c r="AH88" s="1"/>
      <c r="AI88" s="1"/>
      <c r="AJ88" s="1"/>
      <c r="AK88" s="1"/>
    </row>
    <row r="89" spans="1:37" ht="15.75" customHeight="1" thickBot="1" x14ac:dyDescent="0.25">
      <c r="A89" s="275" t="s">
        <v>146</v>
      </c>
      <c r="B89" s="276"/>
      <c r="C89" s="277"/>
      <c r="D89" s="278"/>
      <c r="E89" s="99">
        <f>'Févr 17'!E89:E89+E74</f>
        <v>0</v>
      </c>
      <c r="F89" s="99">
        <f>'Févr 17'!F89:F89+F74</f>
        <v>1</v>
      </c>
      <c r="G89" s="99">
        <f>'Févr 17'!G89:G89+G74</f>
        <v>0</v>
      </c>
      <c r="H89" s="99">
        <f>'Févr 17'!H89:H89+H74</f>
        <v>0</v>
      </c>
      <c r="I89" s="99">
        <f>'Févr 17'!I89:I89+I74</f>
        <v>0</v>
      </c>
      <c r="J89" s="99">
        <f>'Févr 17'!J89:J89+J74</f>
        <v>0</v>
      </c>
      <c r="K89" s="6"/>
      <c r="AC89" s="1"/>
      <c r="AD89" s="1"/>
      <c r="AE89" s="1"/>
      <c r="AF89" s="1"/>
      <c r="AG89" s="1"/>
      <c r="AH89" s="1"/>
      <c r="AI89" s="1"/>
      <c r="AJ89" s="1"/>
      <c r="AK89" s="1"/>
    </row>
    <row r="90" spans="1:37" ht="15.75" customHeight="1" thickTop="1" x14ac:dyDescent="0.2">
      <c r="A90" s="295" t="s">
        <v>99</v>
      </c>
      <c r="B90" s="296"/>
      <c r="C90" s="297"/>
      <c r="D90" s="298"/>
      <c r="E90" s="59">
        <f>'Févr 17'!E90:E90+E75</f>
        <v>1</v>
      </c>
      <c r="F90" s="59">
        <f>'Févr 17'!F90:F90+F75</f>
        <v>0</v>
      </c>
      <c r="G90" s="59">
        <f>'Févr 17'!G90:G90+G75</f>
        <v>0</v>
      </c>
      <c r="H90" s="59">
        <f>'Févr 17'!H90:H90+H75</f>
        <v>0</v>
      </c>
      <c r="I90" s="59">
        <f>'Févr 17'!I90:I90+I75</f>
        <v>1</v>
      </c>
      <c r="J90" s="59">
        <f>'Févr 17'!J90:J90+J75</f>
        <v>0</v>
      </c>
      <c r="K90" s="6"/>
      <c r="AC90" s="1"/>
      <c r="AD90" s="1"/>
      <c r="AE90" s="1"/>
      <c r="AF90" s="1"/>
      <c r="AG90" s="1"/>
      <c r="AH90" s="1"/>
      <c r="AI90" s="1"/>
      <c r="AJ90" s="1"/>
      <c r="AK90" s="1"/>
    </row>
    <row r="91" spans="1:37" ht="15.75" customHeight="1" x14ac:dyDescent="0.2">
      <c r="A91" s="192" t="s">
        <v>75</v>
      </c>
      <c r="B91" s="193"/>
      <c r="C91" s="194"/>
      <c r="D91" s="195"/>
      <c r="E91" s="39">
        <f>'Févr 17'!E91:E91+E76</f>
        <v>0</v>
      </c>
      <c r="F91" s="39">
        <f>'Févr 17'!F91:F91+F76</f>
        <v>0</v>
      </c>
      <c r="G91" s="39">
        <f>'Févr 17'!G91:G91+G76</f>
        <v>0</v>
      </c>
      <c r="H91" s="39">
        <f>'Févr 17'!H91:H91+H76</f>
        <v>0</v>
      </c>
      <c r="I91" s="39">
        <f>'Févr 17'!I91:I91+I76</f>
        <v>0</v>
      </c>
      <c r="J91" s="39">
        <f>'Févr 17'!J91:J91+J76</f>
        <v>0</v>
      </c>
      <c r="K91" s="6"/>
      <c r="AC91" s="1"/>
      <c r="AD91" s="1"/>
      <c r="AE91" s="1"/>
      <c r="AF91" s="1"/>
      <c r="AG91" s="1"/>
      <c r="AH91" s="1"/>
      <c r="AI91" s="1"/>
      <c r="AJ91" s="1"/>
      <c r="AK91" s="1"/>
    </row>
    <row r="92" spans="1:37" ht="15.75" customHeight="1" x14ac:dyDescent="0.2">
      <c r="A92" s="11"/>
      <c r="B92" s="12"/>
      <c r="C92" s="12"/>
      <c r="D92" s="13"/>
      <c r="E92" s="14"/>
      <c r="F92" s="14"/>
      <c r="G92" s="14"/>
      <c r="H92" s="14"/>
      <c r="I92" s="14"/>
      <c r="J92" s="119"/>
      <c r="AC92" s="1"/>
      <c r="AD92" s="1"/>
      <c r="AE92" s="1"/>
      <c r="AF92" s="1"/>
      <c r="AG92" s="1"/>
      <c r="AH92" s="1"/>
      <c r="AI92" s="1"/>
      <c r="AJ92" s="1"/>
      <c r="AK92" s="1"/>
    </row>
    <row r="93" spans="1:37" ht="15.75" customHeight="1" x14ac:dyDescent="0.2">
      <c r="A93" s="16"/>
      <c r="B93" s="17"/>
      <c r="C93" s="17"/>
      <c r="D93" s="18"/>
      <c r="E93" s="38" t="str">
        <f t="shared" ref="E93:J93" si="165">E$2</f>
        <v>HM</v>
      </c>
      <c r="F93" s="38" t="str">
        <f t="shared" si="165"/>
        <v>PH</v>
      </c>
      <c r="G93" s="38" t="str">
        <f t="shared" si="165"/>
        <v>RL</v>
      </c>
      <c r="H93" s="38" t="str">
        <f t="shared" si="165"/>
        <v>RO</v>
      </c>
      <c r="I93" s="38" t="str">
        <f t="shared" si="165"/>
        <v>TK</v>
      </c>
      <c r="J93" s="38" t="str">
        <f t="shared" si="165"/>
        <v>JCB</v>
      </c>
      <c r="K93" s="6"/>
      <c r="AC93" s="1"/>
      <c r="AD93" s="1"/>
      <c r="AE93" s="1"/>
      <c r="AF93" s="1"/>
      <c r="AG93" s="1"/>
      <c r="AH93" s="1"/>
      <c r="AI93" s="1"/>
      <c r="AJ93" s="1"/>
      <c r="AK93" s="1"/>
    </row>
    <row r="94" spans="1:37" ht="15.75" customHeight="1" x14ac:dyDescent="0.2">
      <c r="A94" s="299" t="s">
        <v>16</v>
      </c>
      <c r="B94" s="300"/>
      <c r="C94" s="301"/>
      <c r="D94" s="42" t="s">
        <v>26</v>
      </c>
      <c r="E94" s="40">
        <f>'Févr 17'!E94+E79</f>
        <v>2</v>
      </c>
      <c r="F94" s="22">
        <f>'Févr 17'!F94+F79</f>
        <v>2</v>
      </c>
      <c r="G94" s="22">
        <f>'Févr 17'!G94+G79</f>
        <v>0</v>
      </c>
      <c r="H94" s="22">
        <f>'Févr 17'!H94+H79</f>
        <v>1</v>
      </c>
      <c r="I94" s="22">
        <f>'Févr 17'!I94+I79</f>
        <v>2</v>
      </c>
      <c r="J94" s="22">
        <f>'Févr 17'!J94+J79</f>
        <v>0</v>
      </c>
      <c r="K94" s="6"/>
      <c r="AC94" s="1"/>
      <c r="AD94" s="1"/>
      <c r="AE94" s="1"/>
      <c r="AF94" s="1"/>
      <c r="AG94" s="1"/>
      <c r="AH94" s="1"/>
      <c r="AI94" s="1"/>
      <c r="AJ94" s="1"/>
      <c r="AK94" s="1"/>
    </row>
    <row r="95" spans="1:37" ht="15.75" customHeight="1" thickBot="1" x14ac:dyDescent="0.25">
      <c r="A95" s="305"/>
      <c r="B95" s="306"/>
      <c r="C95" s="307"/>
      <c r="D95" s="60" t="s">
        <v>27</v>
      </c>
      <c r="E95" s="61">
        <f>'Févr 17'!E95+E80</f>
        <v>1.27</v>
      </c>
      <c r="F95" s="62">
        <f>'Févr 17'!F95+F80</f>
        <v>1.27</v>
      </c>
      <c r="G95" s="62">
        <f>'Févr 17'!G95+G80</f>
        <v>1.27</v>
      </c>
      <c r="H95" s="62">
        <f>'Févr 17'!H95+H80</f>
        <v>1.27</v>
      </c>
      <c r="I95" s="62">
        <f>'Févr 17'!I95+I80</f>
        <v>0.95</v>
      </c>
      <c r="J95" s="62">
        <f>'Févr 17'!J95+J80</f>
        <v>0.95</v>
      </c>
    </row>
    <row r="96" spans="1:37" ht="15.75" customHeight="1" thickTop="1" x14ac:dyDescent="0.2">
      <c r="A96" s="308" t="s">
        <v>76</v>
      </c>
      <c r="B96" s="309"/>
      <c r="C96" s="310"/>
      <c r="D96" s="311"/>
      <c r="E96" s="63">
        <f>COUNTIF(E$3:E$64,"Congé")+'Févr 17'!E96</f>
        <v>0</v>
      </c>
      <c r="F96" s="63">
        <f>COUNTIF(F$3:F$64,"Congé")+'Févr 17'!F96</f>
        <v>0</v>
      </c>
      <c r="G96" s="63">
        <f>COUNTIF(G$3:G$64,"Congé")+'Févr 17'!G96</f>
        <v>0</v>
      </c>
      <c r="H96" s="63">
        <f>COUNTIF(H$3:H$64,"Congé")+'Févr 17'!H96</f>
        <v>0</v>
      </c>
      <c r="I96" s="63">
        <f>COUNTIF(I$3:I$64,"Congé")+'Févr 17'!I96</f>
        <v>0</v>
      </c>
      <c r="J96" s="63">
        <f>COUNTIF(J$3:J$64,"Congé")+'Févr 17'!J96</f>
        <v>0</v>
      </c>
    </row>
    <row r="97" spans="1:12" ht="15.75" customHeight="1" x14ac:dyDescent="0.2">
      <c r="A97" s="196" t="s">
        <v>147</v>
      </c>
      <c r="B97" s="197"/>
      <c r="C97" s="198" t="s">
        <v>78</v>
      </c>
      <c r="D97" s="199"/>
      <c r="E97" s="44">
        <f>SUMPRODUCT(($E$2:$J$2=E$93)*($E$3:$J$64="OFF"))</f>
        <v>0</v>
      </c>
      <c r="F97" s="44">
        <f t="shared" ref="F97:J97" si="166">SUMPRODUCT(($E$2:$J$2=F$93)*($E$3:$J$64="OFF"))</f>
        <v>0</v>
      </c>
      <c r="G97" s="44">
        <f t="shared" si="166"/>
        <v>0</v>
      </c>
      <c r="H97" s="44">
        <f t="shared" si="166"/>
        <v>0</v>
      </c>
      <c r="I97" s="44">
        <f t="shared" si="166"/>
        <v>0</v>
      </c>
      <c r="J97" s="44">
        <f t="shared" si="166"/>
        <v>0</v>
      </c>
    </row>
    <row r="98" spans="1:12" ht="15.75" customHeight="1" x14ac:dyDescent="0.2">
      <c r="A98" s="196" t="s">
        <v>77</v>
      </c>
      <c r="B98" s="197"/>
      <c r="C98" s="198" t="s">
        <v>78</v>
      </c>
      <c r="D98" s="199"/>
      <c r="E98" s="44">
        <f>COUNTIF(E$3:E$64,"Vac libre")+'Févr 17'!E98</f>
        <v>0</v>
      </c>
      <c r="F98" s="44">
        <f>COUNTIF(F$3:F$64,"Vac libre")+'Févr 17'!F98</f>
        <v>0</v>
      </c>
      <c r="G98" s="44">
        <f>COUNTIF(G$3:G$64,"Vac libre")+'Févr 17'!G98</f>
        <v>0</v>
      </c>
      <c r="H98" s="44">
        <f>COUNTIF(H$3:H$64,"Vac libre")+'Févr 17'!H98</f>
        <v>0</v>
      </c>
      <c r="I98" s="44">
        <f>COUNTIF(I$3:I$64,"Vac libre")+'Févr 17'!I98</f>
        <v>0</v>
      </c>
      <c r="J98" s="44">
        <f>COUNTIF(J$3:J$64,"Vac libre")+'Févr 17'!J98</f>
        <v>0</v>
      </c>
    </row>
    <row r="99" spans="1:12" ht="15.75" customHeight="1" x14ac:dyDescent="0.2">
      <c r="A99" s="71"/>
      <c r="B99" s="71"/>
      <c r="C99" s="72"/>
      <c r="D99" s="72"/>
      <c r="E99" s="73"/>
      <c r="F99" s="73"/>
      <c r="G99" s="73"/>
      <c r="H99" s="73"/>
      <c r="I99" s="73"/>
      <c r="J99" s="73"/>
    </row>
    <row r="100" spans="1:12" ht="15.75" customHeight="1" thickBot="1" x14ac:dyDescent="0.25">
      <c r="A100" s="71"/>
      <c r="B100" s="71"/>
      <c r="C100" s="72"/>
      <c r="D100" s="72"/>
      <c r="E100" s="73"/>
      <c r="F100" s="73"/>
      <c r="G100" s="73"/>
      <c r="H100" s="73"/>
      <c r="I100" s="73"/>
      <c r="J100" s="73"/>
    </row>
    <row r="101" spans="1:12" ht="15.75" customHeight="1" thickBot="1" x14ac:dyDescent="0.25">
      <c r="A101" s="71"/>
      <c r="B101" s="71"/>
      <c r="C101" s="262" t="str">
        <f>"Vacations dûes en "&amp;CHOOSE(MONTH($B$3),"Janvier","Février","Mars","Avril","Mai","Juin","Juillet","Août","Septembre","Octobre","Novembre","Décembre")&amp;" "&amp;YEAR($B$3)</f>
        <v>Vacations dûes en Mars 2017</v>
      </c>
      <c r="D101" s="263"/>
      <c r="E101" s="263"/>
      <c r="F101" s="263"/>
      <c r="G101" s="263"/>
      <c r="H101" s="263"/>
      <c r="I101" s="263"/>
      <c r="J101" s="263"/>
      <c r="K101" s="263"/>
      <c r="L101" s="264"/>
    </row>
    <row r="102" spans="1:12" ht="15.75" customHeight="1" thickBot="1" x14ac:dyDescent="0.25">
      <c r="A102" s="71"/>
      <c r="B102" s="71"/>
      <c r="C102" s="262" t="s">
        <v>88</v>
      </c>
      <c r="D102" s="263"/>
      <c r="E102" s="158" t="str">
        <f t="shared" ref="E102:J102" si="167">E$2</f>
        <v>HM</v>
      </c>
      <c r="F102" s="158" t="str">
        <f t="shared" si="167"/>
        <v>PH</v>
      </c>
      <c r="G102" s="158" t="str">
        <f t="shared" si="167"/>
        <v>RL</v>
      </c>
      <c r="H102" s="158" t="str">
        <f t="shared" si="167"/>
        <v>RO</v>
      </c>
      <c r="I102" s="158" t="str">
        <f t="shared" si="167"/>
        <v>TK</v>
      </c>
      <c r="J102" s="158" t="str">
        <f t="shared" si="167"/>
        <v>JCB</v>
      </c>
      <c r="K102" s="79" t="s">
        <v>89</v>
      </c>
      <c r="L102" s="80"/>
    </row>
    <row r="103" spans="1:12" ht="15.75" customHeight="1" x14ac:dyDescent="0.2">
      <c r="A103" s="71"/>
      <c r="B103" s="71"/>
      <c r="C103" s="314"/>
      <c r="D103" s="315"/>
      <c r="E103" s="78" t="str">
        <f t="shared" ref="E103:J113" si="168">IF($C103="","",SUMPRODUCT(($L$3:$L$64=$C103)*($M$3:$M$64=E$102))+SUMPRODUCT(($O$3:$O$64=$C103)*($P$3:$P$64=E$102))+SUMPRODUCT(($AB$3:$AB$64=$C103)*(LEFT($AA$3:$AA$64,1)=RIGHT(E$102)))+SUMPRODUCT(($AB$4:$AB$65=$C103)*(LEFT($AA$3:$AA$64,1)=RIGHT(E$102))))</f>
        <v/>
      </c>
      <c r="F103" s="78" t="str">
        <f t="shared" si="168"/>
        <v/>
      </c>
      <c r="G103" s="78" t="str">
        <f t="shared" si="168"/>
        <v/>
      </c>
      <c r="H103" s="78" t="str">
        <f t="shared" si="168"/>
        <v/>
      </c>
      <c r="I103" s="78" t="str">
        <f t="shared" si="168"/>
        <v/>
      </c>
      <c r="J103" s="78" t="str">
        <f t="shared" si="168"/>
        <v/>
      </c>
      <c r="K103" s="234" t="str">
        <f>IF($C103="","",SUMPRODUCT(($L$3:$L64=$C103)*($M$3:$M64=""))+SUMPRODUCT(($O$3:$O64=$C103)*($P$3:$P64=""))+SUMPRODUCT(($AB$3:$AB$64=$C103)*($AA$3:$AA$64=""))-SUMPRODUCT(($AB$4:$AB$65=$C103)*($AA$3:$AA$64&lt;&gt;"")))</f>
        <v/>
      </c>
      <c r="L103" s="235" t="str">
        <f>IF($C103="","",SUMPRODUCT(($L$3:$L64=$C103)*($M$3:$M64=L$102))+SUMPRODUCT(($O$3:$O64=$C103)*($P$3:$P64=L$102)))</f>
        <v/>
      </c>
    </row>
    <row r="104" spans="1:12" ht="15.75" customHeight="1" x14ac:dyDescent="0.2">
      <c r="A104" s="71"/>
      <c r="B104" s="71"/>
      <c r="C104" s="222"/>
      <c r="D104" s="223"/>
      <c r="E104" s="76" t="str">
        <f t="shared" si="168"/>
        <v/>
      </c>
      <c r="F104" s="76" t="str">
        <f t="shared" si="168"/>
        <v/>
      </c>
      <c r="G104" s="76" t="str">
        <f t="shared" si="168"/>
        <v/>
      </c>
      <c r="H104" s="76" t="str">
        <f t="shared" si="168"/>
        <v/>
      </c>
      <c r="I104" s="76" t="str">
        <f t="shared" si="168"/>
        <v/>
      </c>
      <c r="J104" s="76" t="str">
        <f t="shared" si="168"/>
        <v/>
      </c>
      <c r="K104" s="224" t="str">
        <f>IF($C104="","",SUMPRODUCT(($L$3:$L65=$C104)*($M$3:$M65=""))+SUMPRODUCT(($O$3:$O65=$C104)*($P$3:$P65=""))+SUMPRODUCT(($AB$3:$AB$64=$C104)*($AA$3:$AA$64=""))-SUMPRODUCT(($AB$4:$AB$65=$C104)*($AA$3:$AA$64&lt;&gt;"")))</f>
        <v/>
      </c>
      <c r="L104" s="225" t="str">
        <f>IF($C104="","",SUMPRODUCT(($L$3:$L65=$C104)*($M$3:$M65=L$102))+SUMPRODUCT(($O$3:$O65=$C104)*($P$3:$P65=L$102)))</f>
        <v/>
      </c>
    </row>
    <row r="105" spans="1:12" ht="15.75" customHeight="1" x14ac:dyDescent="0.2">
      <c r="A105" s="71"/>
      <c r="B105" s="71"/>
      <c r="C105" s="236"/>
      <c r="D105" s="237"/>
      <c r="E105" s="75" t="str">
        <f t="shared" si="168"/>
        <v/>
      </c>
      <c r="F105" s="75" t="str">
        <f t="shared" si="168"/>
        <v/>
      </c>
      <c r="G105" s="75" t="str">
        <f t="shared" si="168"/>
        <v/>
      </c>
      <c r="H105" s="75" t="str">
        <f t="shared" si="168"/>
        <v/>
      </c>
      <c r="I105" s="75" t="str">
        <f t="shared" si="168"/>
        <v/>
      </c>
      <c r="J105" s="75" t="str">
        <f t="shared" si="168"/>
        <v/>
      </c>
      <c r="K105" s="230" t="str">
        <f>IF($C105="","",SUMPRODUCT(($L$3:$L66=$C105)*($M$3:$M66=""))+SUMPRODUCT(($O$3:$O66=$C105)*($P$3:$P66=""))+SUMPRODUCT(($AB$3:$AB$64=$C105)*($AA$3:$AA$64=""))-SUMPRODUCT(($AB$4:$AB$65=$C105)*($AA$3:$AA$64&lt;&gt;"")))</f>
        <v/>
      </c>
      <c r="L105" s="231" t="str">
        <f>IF($C105="","",SUMPRODUCT(($L$3:$L66=$C105)*($M$3:$M66=L$102))+SUMPRODUCT(($O$3:$O66=$C105)*($P$3:$P66=L$102)))</f>
        <v/>
      </c>
    </row>
    <row r="106" spans="1:12" ht="15.75" customHeight="1" x14ac:dyDescent="0.2">
      <c r="A106" s="71"/>
      <c r="B106" s="71"/>
      <c r="C106" s="222"/>
      <c r="D106" s="223"/>
      <c r="E106" s="76" t="str">
        <f t="shared" si="168"/>
        <v/>
      </c>
      <c r="F106" s="76" t="str">
        <f t="shared" si="168"/>
        <v/>
      </c>
      <c r="G106" s="76" t="str">
        <f t="shared" si="168"/>
        <v/>
      </c>
      <c r="H106" s="76" t="str">
        <f t="shared" si="168"/>
        <v/>
      </c>
      <c r="I106" s="76" t="str">
        <f t="shared" si="168"/>
        <v/>
      </c>
      <c r="J106" s="76" t="str">
        <f t="shared" si="168"/>
        <v/>
      </c>
      <c r="K106" s="224" t="str">
        <f>IF($C106="","",SUMPRODUCT(($L$3:$L67=$C106)*($M$3:$M67=""))+SUMPRODUCT(($O$3:$O67=$C106)*($P$3:$P67=""))+SUMPRODUCT(($AB$3:$AB$64=$C106)*($AA$3:$AA$64=""))-SUMPRODUCT(($AB$4:$AB$65=$C106)*($AA$3:$AA$64&lt;&gt;"")))</f>
        <v/>
      </c>
      <c r="L106" s="225" t="str">
        <f>IF($C106="","",SUMPRODUCT(($L$3:$L67=$C106)*($M$3:$M67=L$102))+SUMPRODUCT(($O$3:$O67=$C106)*($P$3:$P67=L$102)))</f>
        <v/>
      </c>
    </row>
    <row r="107" spans="1:12" ht="15.75" customHeight="1" x14ac:dyDescent="0.2">
      <c r="A107" s="71"/>
      <c r="B107" s="71"/>
      <c r="C107" s="236"/>
      <c r="D107" s="237"/>
      <c r="E107" s="75" t="str">
        <f t="shared" si="168"/>
        <v/>
      </c>
      <c r="F107" s="75" t="str">
        <f t="shared" si="168"/>
        <v/>
      </c>
      <c r="G107" s="75" t="str">
        <f t="shared" si="168"/>
        <v/>
      </c>
      <c r="H107" s="75" t="str">
        <f t="shared" si="168"/>
        <v/>
      </c>
      <c r="I107" s="75" t="str">
        <f t="shared" si="168"/>
        <v/>
      </c>
      <c r="J107" s="75" t="str">
        <f t="shared" si="168"/>
        <v/>
      </c>
      <c r="K107" s="230" t="str">
        <f>IF($C107="","",SUMPRODUCT(($L$3:$L68=$C107)*($M$3:$M68=""))+SUMPRODUCT(($O$3:$O68=$C107)*($P$3:$P68=""))+SUMPRODUCT(($AB$3:$AB$64=$C107)*($AA$3:$AA$64=""))-SUMPRODUCT(($AB$4:$AB$65=$C107)*($AA$3:$AA$64&lt;&gt;"")))</f>
        <v/>
      </c>
      <c r="L107" s="231" t="str">
        <f>IF($C107="","",SUMPRODUCT(($L$3:$L68=$C107)*($M$3:$M68=L$102))+SUMPRODUCT(($O$3:$O68=$C107)*($P$3:$P68=L$102)))</f>
        <v/>
      </c>
    </row>
    <row r="108" spans="1:12" ht="15.75" customHeight="1" x14ac:dyDescent="0.2">
      <c r="A108" s="71"/>
      <c r="B108" s="71"/>
      <c r="C108" s="222"/>
      <c r="D108" s="223"/>
      <c r="E108" s="76" t="str">
        <f t="shared" si="168"/>
        <v/>
      </c>
      <c r="F108" s="76" t="str">
        <f t="shared" si="168"/>
        <v/>
      </c>
      <c r="G108" s="76" t="str">
        <f t="shared" si="168"/>
        <v/>
      </c>
      <c r="H108" s="76" t="str">
        <f t="shared" si="168"/>
        <v/>
      </c>
      <c r="I108" s="76" t="str">
        <f t="shared" si="168"/>
        <v/>
      </c>
      <c r="J108" s="76" t="str">
        <f t="shared" si="168"/>
        <v/>
      </c>
      <c r="K108" s="224" t="str">
        <f>IF($C108="","",SUMPRODUCT(($L$3:$L69=$C108)*($M$3:$M69=""))+SUMPRODUCT(($O$3:$O69=$C108)*($P$3:$P69=""))+SUMPRODUCT(($AB$3:$AB$64=$C108)*($AA$3:$AA$64=""))-SUMPRODUCT(($AB$4:$AB$65=$C108)*($AA$3:$AA$64&lt;&gt;"")))</f>
        <v/>
      </c>
      <c r="L108" s="225" t="str">
        <f>IF($C108="","",SUMPRODUCT(($L$3:$L69=$C108)*($M$3:$M69=L$102))+SUMPRODUCT(($O$3:$O69=$C108)*($P$3:$P69=L$102)))</f>
        <v/>
      </c>
    </row>
    <row r="109" spans="1:12" ht="15.75" customHeight="1" x14ac:dyDescent="0.2">
      <c r="A109" s="71"/>
      <c r="B109" s="71"/>
      <c r="C109" s="236"/>
      <c r="D109" s="237"/>
      <c r="E109" s="75" t="str">
        <f t="shared" si="168"/>
        <v/>
      </c>
      <c r="F109" s="75" t="str">
        <f t="shared" si="168"/>
        <v/>
      </c>
      <c r="G109" s="75" t="str">
        <f t="shared" si="168"/>
        <v/>
      </c>
      <c r="H109" s="75" t="str">
        <f t="shared" si="168"/>
        <v/>
      </c>
      <c r="I109" s="75" t="str">
        <f t="shared" si="168"/>
        <v/>
      </c>
      <c r="J109" s="75" t="str">
        <f t="shared" si="168"/>
        <v/>
      </c>
      <c r="K109" s="230" t="str">
        <f>IF($C109="","",SUMPRODUCT(($L$3:$L70=$C109)*($M$3:$M70=""))+SUMPRODUCT(($O$3:$O70=$C109)*($P$3:$P70=""))+SUMPRODUCT(($AB$3:$AB$64=$C109)*($AA$3:$AA$64=""))-SUMPRODUCT(($AB$4:$AB$65=$C109)*($AA$3:$AA$64&lt;&gt;"")))</f>
        <v/>
      </c>
      <c r="L109" s="231" t="str">
        <f>IF($C109="","",SUMPRODUCT(($L$3:$L70=$C109)*($M$3:$M70=L$102))+SUMPRODUCT(($O$3:$O70=$C109)*($P$3:$P70=L$102)))</f>
        <v/>
      </c>
    </row>
    <row r="110" spans="1:12" ht="15.75" customHeight="1" x14ac:dyDescent="0.2">
      <c r="A110" s="71"/>
      <c r="B110" s="71"/>
      <c r="C110" s="222"/>
      <c r="D110" s="223"/>
      <c r="E110" s="76" t="str">
        <f t="shared" si="168"/>
        <v/>
      </c>
      <c r="F110" s="76" t="str">
        <f t="shared" si="168"/>
        <v/>
      </c>
      <c r="G110" s="76" t="str">
        <f t="shared" si="168"/>
        <v/>
      </c>
      <c r="H110" s="76" t="str">
        <f t="shared" si="168"/>
        <v/>
      </c>
      <c r="I110" s="76" t="str">
        <f t="shared" si="168"/>
        <v/>
      </c>
      <c r="J110" s="76" t="str">
        <f t="shared" si="168"/>
        <v/>
      </c>
      <c r="K110" s="224" t="str">
        <f>IF($C110="","",SUMPRODUCT(($L$3:$L71=$C110)*($M$3:$M71=""))+SUMPRODUCT(($O$3:$O71=$C110)*($P$3:$P71=""))+SUMPRODUCT(($AB$3:$AB$64=$C110)*($AA$3:$AA$64=""))-SUMPRODUCT(($AB$4:$AB$65=$C110)*($AA$3:$AA$64&lt;&gt;"")))</f>
        <v/>
      </c>
      <c r="L110" s="225" t="str">
        <f>IF($C110="","",SUMPRODUCT(($L$3:$L71=$C110)*($M$3:$M71=L$102))+SUMPRODUCT(($O$3:$O71=$C110)*($P$3:$P71=L$102)))</f>
        <v/>
      </c>
    </row>
    <row r="111" spans="1:12" ht="15.75" customHeight="1" x14ac:dyDescent="0.2">
      <c r="C111" s="236"/>
      <c r="D111" s="237"/>
      <c r="E111" s="75" t="str">
        <f t="shared" si="168"/>
        <v/>
      </c>
      <c r="F111" s="75" t="str">
        <f t="shared" si="168"/>
        <v/>
      </c>
      <c r="G111" s="75" t="str">
        <f t="shared" si="168"/>
        <v/>
      </c>
      <c r="H111" s="75" t="str">
        <f t="shared" si="168"/>
        <v/>
      </c>
      <c r="I111" s="75" t="str">
        <f t="shared" si="168"/>
        <v/>
      </c>
      <c r="J111" s="75" t="str">
        <f t="shared" si="168"/>
        <v/>
      </c>
      <c r="K111" s="230" t="str">
        <f>IF($C111="","",SUMPRODUCT(($L$3:$L72=$C111)*($M$3:$M72=""))+SUMPRODUCT(($O$3:$O72=$C111)*($P$3:$P72=""))+SUMPRODUCT(($AB$3:$AB$64=$C111)*($AA$3:$AA$64=""))-SUMPRODUCT(($AB$4:$AB$65=$C111)*($AA$3:$AA$64&lt;&gt;"")))</f>
        <v/>
      </c>
      <c r="L111" s="231" t="str">
        <f>IF($C111="","",SUMPRODUCT(($L$3:$L72=$C111)*($M$3:$M72=L$102))+SUMPRODUCT(($O$3:$O72=$C111)*($P$3:$P72=L$102)))</f>
        <v/>
      </c>
    </row>
    <row r="112" spans="1:12" ht="12.75" customHeight="1" x14ac:dyDescent="0.2">
      <c r="C112" s="222"/>
      <c r="D112" s="223"/>
      <c r="E112" s="76" t="str">
        <f t="shared" si="168"/>
        <v/>
      </c>
      <c r="F112" s="76" t="str">
        <f t="shared" si="168"/>
        <v/>
      </c>
      <c r="G112" s="76" t="str">
        <f t="shared" si="168"/>
        <v/>
      </c>
      <c r="H112" s="76" t="str">
        <f t="shared" si="168"/>
        <v/>
      </c>
      <c r="I112" s="76" t="str">
        <f t="shared" si="168"/>
        <v/>
      </c>
      <c r="J112" s="76" t="str">
        <f t="shared" si="168"/>
        <v/>
      </c>
      <c r="K112" s="224" t="str">
        <f>IF($C112="","",SUMPRODUCT(($L$3:$L74=$C112)*($M$3:$M74=""))+SUMPRODUCT(($O$3:$O74=$C112)*($P$3:$P74=""))+SUMPRODUCT(($AB$3:$AB$64=$C112)*($AA$3:$AA$64=""))-SUMPRODUCT(($AB$4:$AB$65=$C112)*($AA$3:$AA$64&lt;&gt;"")))</f>
        <v/>
      </c>
      <c r="L112" s="225" t="str">
        <f>IF($C112="","",SUMPRODUCT(($L$3:$L74=$C112)*($M$3:$M74=L$102))+SUMPRODUCT(($O$3:$O74=$C112)*($P$3:$P74=L$102)))</f>
        <v/>
      </c>
    </row>
    <row r="113" spans="1:12" ht="12.75" customHeight="1" thickBot="1" x14ac:dyDescent="0.25">
      <c r="C113" s="226"/>
      <c r="D113" s="227"/>
      <c r="E113" s="77" t="str">
        <f t="shared" si="168"/>
        <v/>
      </c>
      <c r="F113" s="77" t="str">
        <f t="shared" si="168"/>
        <v/>
      </c>
      <c r="G113" s="77" t="str">
        <f t="shared" si="168"/>
        <v/>
      </c>
      <c r="H113" s="77" t="str">
        <f t="shared" si="168"/>
        <v/>
      </c>
      <c r="I113" s="77" t="str">
        <f t="shared" si="168"/>
        <v/>
      </c>
      <c r="J113" s="77" t="str">
        <f t="shared" si="168"/>
        <v/>
      </c>
      <c r="K113" s="228" t="str">
        <f>IF($C113="","",SUMPRODUCT(($L$3:$L75=$C113)*($M$3:$M75=""))+SUMPRODUCT(($O$3:$O75=$C113)*($P$3:$P75=""))+SUMPRODUCT(($AB$3:$AB$64=$C113)*($AA$3:$AA$64=""))-SUMPRODUCT(($AB$4:$AB$65=$C113)*($AA$3:$AA$64&lt;&gt;"")))</f>
        <v/>
      </c>
      <c r="L113" s="229" t="str">
        <f>IF($C113="","",SUMPRODUCT(($L$3:$L75=$C113)*($M$3:$M75=L$102))+SUMPRODUCT(($O$3:$O75=$C113)*($P$3:$P75=L$102)))</f>
        <v/>
      </c>
    </row>
    <row r="116" spans="1:12" ht="12.75" customHeight="1" thickBot="1" x14ac:dyDescent="0.25"/>
    <row r="117" spans="1:12" ht="12.75" customHeight="1" x14ac:dyDescent="0.2">
      <c r="B117" s="3"/>
      <c r="C117" s="3"/>
      <c r="D117" s="3"/>
      <c r="E117" s="204" t="s">
        <v>60</v>
      </c>
      <c r="F117" s="205"/>
      <c r="G117" s="205"/>
      <c r="H117" s="205"/>
      <c r="I117" s="205"/>
      <c r="J117" s="206"/>
    </row>
    <row r="118" spans="1:12" ht="12.75" customHeight="1" thickBot="1" x14ac:dyDescent="0.25">
      <c r="B118" s="1"/>
      <c r="C118" s="1"/>
      <c r="E118" s="207"/>
      <c r="F118" s="208"/>
      <c r="G118" s="208"/>
      <c r="H118" s="208"/>
      <c r="I118" s="208"/>
      <c r="J118" s="209"/>
    </row>
    <row r="119" spans="1:12" ht="12.75" customHeight="1" thickBot="1" x14ac:dyDescent="0.25">
      <c r="B119" s="1"/>
      <c r="C119" s="1"/>
      <c r="D119" s="20"/>
      <c r="E119" s="170" t="str">
        <f t="shared" ref="E119:J119" si="169">E$2</f>
        <v>HM</v>
      </c>
      <c r="F119" s="158" t="str">
        <f t="shared" si="169"/>
        <v>PH</v>
      </c>
      <c r="G119" s="158" t="str">
        <f t="shared" si="169"/>
        <v>RL</v>
      </c>
      <c r="H119" s="158" t="str">
        <f t="shared" si="169"/>
        <v>RO</v>
      </c>
      <c r="I119" s="158" t="str">
        <f t="shared" si="169"/>
        <v>TK</v>
      </c>
      <c r="J119" s="171" t="str">
        <f t="shared" si="169"/>
        <v>JCB</v>
      </c>
    </row>
    <row r="120" spans="1:12" ht="12.75" customHeight="1" x14ac:dyDescent="0.2">
      <c r="A120" s="216" t="s">
        <v>59</v>
      </c>
      <c r="B120" s="217"/>
      <c r="C120" s="232" t="str">
        <f>Listes!A78</f>
        <v>LEFOLL</v>
      </c>
      <c r="D120" s="233"/>
      <c r="E120" s="165" t="str">
        <f t="shared" ref="E120:J129" si="170">IF($C120="","",COUNTIF(E$3:E$64,"*" &amp;$C120 &amp;"*")+COUNTIFS($M$3:$M$64,E$119,$N$3:$N$64,"*" &amp;$C120 &amp;"*")+COUNTIFS($P$3:$P$64,E$119,$Q$3:$Q$64,"*" &amp;$C120 &amp;"*")&amp;"   ( "&amp;E169&amp;" )")</f>
        <v>0   ( 0 )</v>
      </c>
      <c r="F120" s="167" t="str">
        <f t="shared" si="170"/>
        <v>0   ( 0 )</v>
      </c>
      <c r="G120" s="167" t="str">
        <f t="shared" si="170"/>
        <v>0   ( 0 )</v>
      </c>
      <c r="H120" s="167" t="str">
        <f t="shared" si="170"/>
        <v>0   ( 0 )</v>
      </c>
      <c r="I120" s="167" t="str">
        <f t="shared" si="170"/>
        <v>0   ( 0 )</v>
      </c>
      <c r="J120" s="121" t="str">
        <f t="shared" si="170"/>
        <v>0   ( 0 )</v>
      </c>
    </row>
    <row r="121" spans="1:12" ht="12.75" customHeight="1" x14ac:dyDescent="0.2">
      <c r="A121" s="218"/>
      <c r="B121" s="219"/>
      <c r="C121" s="210" t="str">
        <f>Listes!A79</f>
        <v>VDB</v>
      </c>
      <c r="D121" s="211"/>
      <c r="E121" s="160" t="str">
        <f t="shared" si="170"/>
        <v>0   ( 0 )</v>
      </c>
      <c r="F121" s="163" t="str">
        <f t="shared" si="170"/>
        <v>0   ( 0 )</v>
      </c>
      <c r="G121" s="163" t="str">
        <f t="shared" si="170"/>
        <v>0   ( 0 )</v>
      </c>
      <c r="H121" s="163" t="str">
        <f t="shared" si="170"/>
        <v>0   ( 0 )</v>
      </c>
      <c r="I121" s="163" t="str">
        <f t="shared" si="170"/>
        <v>0   ( 0 )</v>
      </c>
      <c r="J121" s="117" t="str">
        <f t="shared" si="170"/>
        <v>0   ( 0 )</v>
      </c>
    </row>
    <row r="122" spans="1:12" ht="12.75" customHeight="1" x14ac:dyDescent="0.2">
      <c r="A122" s="218"/>
      <c r="B122" s="219"/>
      <c r="C122" s="212" t="str">
        <f>Listes!A80</f>
        <v>DUFF</v>
      </c>
      <c r="D122" s="213"/>
      <c r="E122" s="162" t="str">
        <f t="shared" si="170"/>
        <v>0   ( 0 )</v>
      </c>
      <c r="F122" s="166" t="str">
        <f t="shared" si="170"/>
        <v>0   ( 0 )</v>
      </c>
      <c r="G122" s="166" t="str">
        <f t="shared" si="170"/>
        <v>0   ( 0 )</v>
      </c>
      <c r="H122" s="166" t="str">
        <f t="shared" si="170"/>
        <v>0   ( 0 )</v>
      </c>
      <c r="I122" s="166" t="str">
        <f t="shared" si="170"/>
        <v>0   ( 0 )</v>
      </c>
      <c r="J122" s="118" t="str">
        <f t="shared" si="170"/>
        <v>0   ( 0 )</v>
      </c>
    </row>
    <row r="123" spans="1:12" ht="12.75" customHeight="1" x14ac:dyDescent="0.2">
      <c r="A123" s="218"/>
      <c r="B123" s="219"/>
      <c r="C123" s="210" t="str">
        <f>Listes!A81</f>
        <v>MEZIANE</v>
      </c>
      <c r="D123" s="211"/>
      <c r="E123" s="160" t="str">
        <f t="shared" si="170"/>
        <v>0   ( 0 )</v>
      </c>
      <c r="F123" s="163" t="str">
        <f t="shared" si="170"/>
        <v>0   ( 0 )</v>
      </c>
      <c r="G123" s="163" t="str">
        <f t="shared" si="170"/>
        <v>0   ( 0 )</v>
      </c>
      <c r="H123" s="163" t="str">
        <f t="shared" si="170"/>
        <v>0   ( 0 )</v>
      </c>
      <c r="I123" s="163" t="str">
        <f t="shared" si="170"/>
        <v>0   ( 0 )</v>
      </c>
      <c r="J123" s="117" t="str">
        <f t="shared" si="170"/>
        <v>0   ( 0 )</v>
      </c>
    </row>
    <row r="124" spans="1:12" ht="12.75" customHeight="1" x14ac:dyDescent="0.2">
      <c r="A124" s="218"/>
      <c r="B124" s="219"/>
      <c r="C124" s="212" t="str">
        <f>Listes!A82</f>
        <v>WAKIM</v>
      </c>
      <c r="D124" s="213"/>
      <c r="E124" s="162" t="str">
        <f t="shared" si="170"/>
        <v>0   ( 0 )</v>
      </c>
      <c r="F124" s="166" t="str">
        <f t="shared" si="170"/>
        <v>0   ( 0 )</v>
      </c>
      <c r="G124" s="166" t="str">
        <f t="shared" si="170"/>
        <v>0   ( 0 )</v>
      </c>
      <c r="H124" s="166" t="str">
        <f t="shared" si="170"/>
        <v>0   ( 0 )</v>
      </c>
      <c r="I124" s="166" t="str">
        <f t="shared" si="170"/>
        <v>0   ( 0 )</v>
      </c>
      <c r="J124" s="118" t="str">
        <f t="shared" si="170"/>
        <v>0   ( 0 )</v>
      </c>
    </row>
    <row r="125" spans="1:12" ht="12.75" customHeight="1" x14ac:dyDescent="0.2">
      <c r="A125" s="218"/>
      <c r="B125" s="219"/>
      <c r="C125" s="210" t="str">
        <f>Listes!A83</f>
        <v>WORCEL</v>
      </c>
      <c r="D125" s="211"/>
      <c r="E125" s="160" t="str">
        <f t="shared" si="170"/>
        <v>0   ( 0 )</v>
      </c>
      <c r="F125" s="163" t="str">
        <f t="shared" si="170"/>
        <v>0   ( 0 )</v>
      </c>
      <c r="G125" s="163" t="str">
        <f t="shared" si="170"/>
        <v>0   ( 0 )</v>
      </c>
      <c r="H125" s="163" t="str">
        <f t="shared" si="170"/>
        <v>0   ( 0 )</v>
      </c>
      <c r="I125" s="163" t="str">
        <f t="shared" si="170"/>
        <v>0   ( 0 )</v>
      </c>
      <c r="J125" s="117" t="str">
        <f t="shared" si="170"/>
        <v>0   ( 0 )</v>
      </c>
    </row>
    <row r="126" spans="1:12" ht="12.75" customHeight="1" x14ac:dyDescent="0.2">
      <c r="A126" s="218"/>
      <c r="B126" s="219"/>
      <c r="C126" s="212" t="str">
        <f>Listes!A84</f>
        <v>RATTE</v>
      </c>
      <c r="D126" s="213"/>
      <c r="E126" s="162" t="str">
        <f t="shared" si="170"/>
        <v>0   ( 0 )</v>
      </c>
      <c r="F126" s="166" t="str">
        <f t="shared" si="170"/>
        <v>0   ( 0 )</v>
      </c>
      <c r="G126" s="166" t="str">
        <f t="shared" si="170"/>
        <v>0   ( 0 )</v>
      </c>
      <c r="H126" s="166" t="str">
        <f t="shared" si="170"/>
        <v>0   ( 0 )</v>
      </c>
      <c r="I126" s="166" t="str">
        <f t="shared" si="170"/>
        <v>0   ( 0 )</v>
      </c>
      <c r="J126" s="118" t="str">
        <f t="shared" si="170"/>
        <v>0   ( 0 )</v>
      </c>
    </row>
    <row r="127" spans="1:12" ht="12.75" customHeight="1" x14ac:dyDescent="0.2">
      <c r="A127" s="218"/>
      <c r="B127" s="219"/>
      <c r="C127" s="210" t="str">
        <f>Listes!A85</f>
        <v>SOLIGNAC</v>
      </c>
      <c r="D127" s="211"/>
      <c r="E127" s="160" t="str">
        <f t="shared" si="170"/>
        <v>0   ( 0 )</v>
      </c>
      <c r="F127" s="163" t="str">
        <f t="shared" si="170"/>
        <v>0   ( 0 )</v>
      </c>
      <c r="G127" s="163" t="str">
        <f t="shared" si="170"/>
        <v>0   ( 0 )</v>
      </c>
      <c r="H127" s="163" t="str">
        <f t="shared" si="170"/>
        <v>0   ( 0 )</v>
      </c>
      <c r="I127" s="163" t="str">
        <f t="shared" si="170"/>
        <v>0   ( 0 )</v>
      </c>
      <c r="J127" s="117" t="str">
        <f t="shared" si="170"/>
        <v>0   ( 0 )</v>
      </c>
    </row>
    <row r="128" spans="1:12" ht="12.75" customHeight="1" x14ac:dyDescent="0.2">
      <c r="A128" s="218"/>
      <c r="B128" s="219"/>
      <c r="C128" s="212" t="str">
        <f>Listes!A86</f>
        <v>TOUZ</v>
      </c>
      <c r="D128" s="213"/>
      <c r="E128" s="162" t="str">
        <f t="shared" si="170"/>
        <v>0   ( 0 )</v>
      </c>
      <c r="F128" s="166" t="str">
        <f t="shared" si="170"/>
        <v>0   ( 0 )</v>
      </c>
      <c r="G128" s="166" t="str">
        <f t="shared" si="170"/>
        <v>0   ( 0 )</v>
      </c>
      <c r="H128" s="166" t="str">
        <f t="shared" si="170"/>
        <v>0   ( 0 )</v>
      </c>
      <c r="I128" s="166" t="str">
        <f t="shared" si="170"/>
        <v>0   ( 0 )</v>
      </c>
      <c r="J128" s="118" t="str">
        <f t="shared" si="170"/>
        <v>0   ( 0 )</v>
      </c>
    </row>
    <row r="129" spans="1:10" ht="12.75" customHeight="1" x14ac:dyDescent="0.2">
      <c r="A129" s="218"/>
      <c r="B129" s="219"/>
      <c r="C129" s="210" t="str">
        <f>Listes!A87</f>
        <v>SADAKA</v>
      </c>
      <c r="D129" s="211"/>
      <c r="E129" s="160" t="str">
        <f t="shared" si="170"/>
        <v>0   ( 0 )</v>
      </c>
      <c r="F129" s="163" t="str">
        <f t="shared" si="170"/>
        <v>0   ( 0 )</v>
      </c>
      <c r="G129" s="163" t="str">
        <f t="shared" si="170"/>
        <v>0   ( 0 )</v>
      </c>
      <c r="H129" s="163" t="str">
        <f t="shared" si="170"/>
        <v>0   ( 0 )</v>
      </c>
      <c r="I129" s="163" t="str">
        <f t="shared" si="170"/>
        <v>0   ( 0 )</v>
      </c>
      <c r="J129" s="117" t="str">
        <f t="shared" si="170"/>
        <v>0   ( 0 )</v>
      </c>
    </row>
    <row r="130" spans="1:10" ht="12.75" customHeight="1" x14ac:dyDescent="0.2">
      <c r="A130" s="218"/>
      <c r="B130" s="219"/>
      <c r="C130" s="212" t="str">
        <f>Listes!A88</f>
        <v>ZEINE</v>
      </c>
      <c r="D130" s="213"/>
      <c r="E130" s="162" t="str">
        <f t="shared" ref="E130:J139" si="171">IF($C130="","",COUNTIF(E$3:E$64,"*" &amp;$C130 &amp;"*")+COUNTIFS($M$3:$M$64,E$119,$N$3:$N$64,"*" &amp;$C130 &amp;"*")+COUNTIFS($P$3:$P$64,E$119,$Q$3:$Q$64,"*" &amp;$C130 &amp;"*")&amp;"   ( "&amp;E179&amp;" )")</f>
        <v>0   ( 0 )</v>
      </c>
      <c r="F130" s="166" t="str">
        <f t="shared" si="171"/>
        <v>0   ( 0 )</v>
      </c>
      <c r="G130" s="166" t="str">
        <f t="shared" si="171"/>
        <v>0   ( 0 )</v>
      </c>
      <c r="H130" s="166" t="str">
        <f t="shared" si="171"/>
        <v>0   ( 0 )</v>
      </c>
      <c r="I130" s="166" t="str">
        <f t="shared" si="171"/>
        <v>0   ( 0 )</v>
      </c>
      <c r="J130" s="118" t="str">
        <f t="shared" si="171"/>
        <v>0   ( 0 )</v>
      </c>
    </row>
    <row r="131" spans="1:10" ht="12.75" customHeight="1" x14ac:dyDescent="0.2">
      <c r="A131" s="218"/>
      <c r="B131" s="219"/>
      <c r="C131" s="210" t="str">
        <f>Listes!A89</f>
        <v>WELBY</v>
      </c>
      <c r="D131" s="211"/>
      <c r="E131" s="160" t="str">
        <f t="shared" si="171"/>
        <v>0   ( 0 )</v>
      </c>
      <c r="F131" s="163" t="str">
        <f t="shared" si="171"/>
        <v>0   ( 0 )</v>
      </c>
      <c r="G131" s="163" t="str">
        <f t="shared" si="171"/>
        <v>0   ( 0 )</v>
      </c>
      <c r="H131" s="163" t="str">
        <f t="shared" si="171"/>
        <v>0   ( 0 )</v>
      </c>
      <c r="I131" s="163" t="str">
        <f t="shared" si="171"/>
        <v>0   ( 0 )</v>
      </c>
      <c r="J131" s="117" t="str">
        <f t="shared" si="171"/>
        <v>0   ( 0 )</v>
      </c>
    </row>
    <row r="132" spans="1:10" ht="12.75" customHeight="1" x14ac:dyDescent="0.2">
      <c r="A132" s="218"/>
      <c r="B132" s="219"/>
      <c r="C132" s="212" t="str">
        <f>Listes!A90</f>
        <v>ALEX</v>
      </c>
      <c r="D132" s="213"/>
      <c r="E132" s="162" t="str">
        <f t="shared" si="171"/>
        <v>0   ( 0 )</v>
      </c>
      <c r="F132" s="166" t="str">
        <f t="shared" si="171"/>
        <v>0   ( 0 )</v>
      </c>
      <c r="G132" s="166" t="str">
        <f t="shared" si="171"/>
        <v>0   ( 0 )</v>
      </c>
      <c r="H132" s="166" t="str">
        <f t="shared" si="171"/>
        <v>0   ( 0 )</v>
      </c>
      <c r="I132" s="166" t="str">
        <f t="shared" si="171"/>
        <v>0   ( 0 )</v>
      </c>
      <c r="J132" s="118" t="str">
        <f t="shared" si="171"/>
        <v>0   ( 0 )</v>
      </c>
    </row>
    <row r="133" spans="1:10" ht="12.75" customHeight="1" x14ac:dyDescent="0.2">
      <c r="A133" s="218"/>
      <c r="B133" s="219"/>
      <c r="C133" s="210" t="str">
        <f>Listes!A91</f>
        <v>AMAGLI</v>
      </c>
      <c r="D133" s="211"/>
      <c r="E133" s="160" t="str">
        <f t="shared" si="171"/>
        <v>0   ( 0 )</v>
      </c>
      <c r="F133" s="163" t="str">
        <f t="shared" si="171"/>
        <v>0   ( 0 )</v>
      </c>
      <c r="G133" s="163" t="str">
        <f t="shared" si="171"/>
        <v>0   ( 0 )</v>
      </c>
      <c r="H133" s="163" t="str">
        <f t="shared" si="171"/>
        <v>0   ( 0 )</v>
      </c>
      <c r="I133" s="163" t="str">
        <f t="shared" si="171"/>
        <v>0   ( 0 )</v>
      </c>
      <c r="J133" s="117" t="str">
        <f t="shared" si="171"/>
        <v>0   ( 0 )</v>
      </c>
    </row>
    <row r="134" spans="1:10" ht="12.75" customHeight="1" x14ac:dyDescent="0.2">
      <c r="A134" s="218"/>
      <c r="B134" s="219"/>
      <c r="C134" s="212" t="str">
        <f>Listes!A92</f>
        <v>IRANI</v>
      </c>
      <c r="D134" s="213"/>
      <c r="E134" s="162" t="str">
        <f t="shared" si="171"/>
        <v>0   ( 0 )</v>
      </c>
      <c r="F134" s="166" t="str">
        <f t="shared" si="171"/>
        <v>0   ( 0 )</v>
      </c>
      <c r="G134" s="166" t="str">
        <f t="shared" si="171"/>
        <v>0   ( 0 )</v>
      </c>
      <c r="H134" s="166" t="str">
        <f t="shared" si="171"/>
        <v>0   ( 0 )</v>
      </c>
      <c r="I134" s="166" t="str">
        <f t="shared" si="171"/>
        <v>0   ( 0 )</v>
      </c>
      <c r="J134" s="118" t="str">
        <f t="shared" si="171"/>
        <v>0   ( 0 )</v>
      </c>
    </row>
    <row r="135" spans="1:10" ht="12.75" customHeight="1" x14ac:dyDescent="0.2">
      <c r="A135" s="218"/>
      <c r="B135" s="219"/>
      <c r="C135" s="210" t="str">
        <f>Listes!A93</f>
        <v>KHAYAT</v>
      </c>
      <c r="D135" s="211"/>
      <c r="E135" s="160" t="str">
        <f t="shared" si="171"/>
        <v>0   ( 0 )</v>
      </c>
      <c r="F135" s="163" t="str">
        <f t="shared" si="171"/>
        <v>0   ( 0 )</v>
      </c>
      <c r="G135" s="163" t="str">
        <f t="shared" si="171"/>
        <v>0   ( 0 )</v>
      </c>
      <c r="H135" s="163" t="str">
        <f t="shared" si="171"/>
        <v>0   ( 0 )</v>
      </c>
      <c r="I135" s="163" t="str">
        <f t="shared" si="171"/>
        <v>0   ( 0 )</v>
      </c>
      <c r="J135" s="117" t="str">
        <f t="shared" si="171"/>
        <v>0   ( 0 )</v>
      </c>
    </row>
    <row r="136" spans="1:10" ht="12.75" customHeight="1" x14ac:dyDescent="0.2">
      <c r="A136" s="218"/>
      <c r="B136" s="219"/>
      <c r="C136" s="212" t="str">
        <f>Listes!A94</f>
        <v>PARIENTE</v>
      </c>
      <c r="D136" s="213"/>
      <c r="E136" s="162" t="str">
        <f t="shared" si="171"/>
        <v>0   ( 0 )</v>
      </c>
      <c r="F136" s="166" t="str">
        <f t="shared" si="171"/>
        <v>0   ( 0 )</v>
      </c>
      <c r="G136" s="166" t="str">
        <f t="shared" si="171"/>
        <v>0   ( 0 )</v>
      </c>
      <c r="H136" s="166" t="str">
        <f t="shared" si="171"/>
        <v>0   ( 0 )</v>
      </c>
      <c r="I136" s="166" t="str">
        <f t="shared" si="171"/>
        <v>0   ( 0 )</v>
      </c>
      <c r="J136" s="118" t="str">
        <f t="shared" si="171"/>
        <v>0   ( 0 )</v>
      </c>
    </row>
    <row r="137" spans="1:10" ht="12.75" customHeight="1" x14ac:dyDescent="0.2">
      <c r="A137" s="218"/>
      <c r="B137" s="219"/>
      <c r="C137" s="210" t="str">
        <f>Listes!A95</f>
        <v>SOUED</v>
      </c>
      <c r="D137" s="211"/>
      <c r="E137" s="160" t="str">
        <f t="shared" si="171"/>
        <v>0   ( 0 )</v>
      </c>
      <c r="F137" s="163" t="str">
        <f t="shared" si="171"/>
        <v>0   ( 0 )</v>
      </c>
      <c r="G137" s="163" t="str">
        <f t="shared" si="171"/>
        <v>0   ( 0 )</v>
      </c>
      <c r="H137" s="163" t="str">
        <f t="shared" si="171"/>
        <v>0   ( 0 )</v>
      </c>
      <c r="I137" s="163" t="str">
        <f t="shared" si="171"/>
        <v>0   ( 0 )</v>
      </c>
      <c r="J137" s="117" t="str">
        <f t="shared" si="171"/>
        <v>0   ( 0 )</v>
      </c>
    </row>
    <row r="138" spans="1:10" ht="12.75" customHeight="1" x14ac:dyDescent="0.2">
      <c r="A138" s="218"/>
      <c r="B138" s="219"/>
      <c r="C138" s="212" t="str">
        <f>Listes!A96</f>
        <v>CHARR</v>
      </c>
      <c r="D138" s="213"/>
      <c r="E138" s="162" t="str">
        <f t="shared" si="171"/>
        <v>0   ( 0 )</v>
      </c>
      <c r="F138" s="166" t="str">
        <f t="shared" si="171"/>
        <v>0   ( 0 )</v>
      </c>
      <c r="G138" s="166" t="str">
        <f t="shared" si="171"/>
        <v>0   ( 0 )</v>
      </c>
      <c r="H138" s="166" t="str">
        <f t="shared" si="171"/>
        <v>0   ( 0 )</v>
      </c>
      <c r="I138" s="166" t="str">
        <f t="shared" si="171"/>
        <v>0   ( 0 )</v>
      </c>
      <c r="J138" s="118" t="str">
        <f t="shared" si="171"/>
        <v>0   ( 0 )</v>
      </c>
    </row>
    <row r="139" spans="1:10" ht="12.75" customHeight="1" x14ac:dyDescent="0.2">
      <c r="A139" s="218"/>
      <c r="B139" s="219"/>
      <c r="C139" s="210" t="str">
        <f>Listes!A97</f>
        <v>RIBATET</v>
      </c>
      <c r="D139" s="211"/>
      <c r="E139" s="160" t="str">
        <f t="shared" si="171"/>
        <v>0   ( 0 )</v>
      </c>
      <c r="F139" s="163" t="str">
        <f t="shared" si="171"/>
        <v>0   ( 0 )</v>
      </c>
      <c r="G139" s="163" t="str">
        <f t="shared" si="171"/>
        <v>0   ( 0 )</v>
      </c>
      <c r="H139" s="163" t="str">
        <f t="shared" si="171"/>
        <v>0   ( 0 )</v>
      </c>
      <c r="I139" s="163" t="str">
        <f t="shared" si="171"/>
        <v>0   ( 0 )</v>
      </c>
      <c r="J139" s="117" t="str">
        <f t="shared" si="171"/>
        <v>0   ( 0 )</v>
      </c>
    </row>
    <row r="140" spans="1:10" ht="12.75" customHeight="1" x14ac:dyDescent="0.2">
      <c r="A140" s="218"/>
      <c r="B140" s="219"/>
      <c r="C140" s="212" t="str">
        <f>Listes!A98</f>
        <v>KAROUBI</v>
      </c>
      <c r="D140" s="213"/>
      <c r="E140" s="162" t="str">
        <f t="shared" ref="E140:J149" si="172">IF($C140="","",COUNTIF(E$3:E$64,"*" &amp;$C140 &amp;"*")+COUNTIFS($M$3:$M$64,E$119,$N$3:$N$64,"*" &amp;$C140 &amp;"*")+COUNTIFS($P$3:$P$64,E$119,$Q$3:$Q$64,"*" &amp;$C140 &amp;"*")&amp;"   ( "&amp;E189&amp;" )")</f>
        <v>0   ( 0 )</v>
      </c>
      <c r="F140" s="166" t="str">
        <f t="shared" si="172"/>
        <v>0   ( 0 )</v>
      </c>
      <c r="G140" s="166" t="str">
        <f t="shared" si="172"/>
        <v>0   ( 0 )</v>
      </c>
      <c r="H140" s="166" t="str">
        <f t="shared" si="172"/>
        <v>0   ( 0 )</v>
      </c>
      <c r="I140" s="166" t="str">
        <f t="shared" si="172"/>
        <v>0   ( 0 )</v>
      </c>
      <c r="J140" s="118" t="str">
        <f t="shared" si="172"/>
        <v>0   ( 0 )</v>
      </c>
    </row>
    <row r="141" spans="1:10" ht="12.75" customHeight="1" x14ac:dyDescent="0.2">
      <c r="A141" s="218"/>
      <c r="B141" s="219"/>
      <c r="C141" s="210" t="str">
        <f>Listes!A99</f>
        <v>MARTIN</v>
      </c>
      <c r="D141" s="211"/>
      <c r="E141" s="160" t="str">
        <f t="shared" si="172"/>
        <v>0   ( 0 )</v>
      </c>
      <c r="F141" s="163" t="str">
        <f t="shared" si="172"/>
        <v>0   ( 0 )</v>
      </c>
      <c r="G141" s="163" t="str">
        <f t="shared" si="172"/>
        <v>0   ( 0 )</v>
      </c>
      <c r="H141" s="163" t="str">
        <f t="shared" si="172"/>
        <v>0   ( 0 )</v>
      </c>
      <c r="I141" s="163" t="str">
        <f t="shared" si="172"/>
        <v>0   ( 0 )</v>
      </c>
      <c r="J141" s="117" t="str">
        <f t="shared" si="172"/>
        <v>0   ( 0 )</v>
      </c>
    </row>
    <row r="142" spans="1:10" ht="12.75" customHeight="1" x14ac:dyDescent="0.2">
      <c r="A142" s="218"/>
      <c r="B142" s="219"/>
      <c r="C142" s="212" t="str">
        <f>Listes!A100</f>
        <v>GALL</v>
      </c>
      <c r="D142" s="213"/>
      <c r="E142" s="162" t="str">
        <f t="shared" si="172"/>
        <v>0   ( 0 )</v>
      </c>
      <c r="F142" s="166" t="str">
        <f t="shared" si="172"/>
        <v>0   ( 0 )</v>
      </c>
      <c r="G142" s="166" t="str">
        <f t="shared" si="172"/>
        <v>0   ( 0 )</v>
      </c>
      <c r="H142" s="166" t="str">
        <f t="shared" si="172"/>
        <v>0   ( 0 )</v>
      </c>
      <c r="I142" s="166" t="str">
        <f t="shared" si="172"/>
        <v>0   ( 0 )</v>
      </c>
      <c r="J142" s="118" t="str">
        <f t="shared" si="172"/>
        <v>0   ( 0 )</v>
      </c>
    </row>
    <row r="143" spans="1:10" ht="12.75" customHeight="1" x14ac:dyDescent="0.2">
      <c r="A143" s="218"/>
      <c r="B143" s="219"/>
      <c r="C143" s="210" t="str">
        <f>Listes!A101</f>
        <v>BLANCHET</v>
      </c>
      <c r="D143" s="211"/>
      <c r="E143" s="160" t="str">
        <f t="shared" si="172"/>
        <v>0   ( 0 )</v>
      </c>
      <c r="F143" s="163" t="str">
        <f t="shared" si="172"/>
        <v>0   ( 0 )</v>
      </c>
      <c r="G143" s="163" t="str">
        <f t="shared" si="172"/>
        <v>0   ( 0 )</v>
      </c>
      <c r="H143" s="163" t="str">
        <f t="shared" si="172"/>
        <v>0   ( 0 )</v>
      </c>
      <c r="I143" s="163" t="str">
        <f t="shared" si="172"/>
        <v>0   ( 0 )</v>
      </c>
      <c r="J143" s="117" t="str">
        <f t="shared" si="172"/>
        <v>0   ( 0 )</v>
      </c>
    </row>
    <row r="144" spans="1:10" ht="12.75" customHeight="1" x14ac:dyDescent="0.2">
      <c r="A144" s="218"/>
      <c r="B144" s="219"/>
      <c r="C144" s="212" t="str">
        <f>Listes!A102</f>
        <v>NGUYEN</v>
      </c>
      <c r="D144" s="213"/>
      <c r="E144" s="162" t="str">
        <f t="shared" si="172"/>
        <v>0   ( 0 )</v>
      </c>
      <c r="F144" s="166" t="str">
        <f t="shared" si="172"/>
        <v>0   ( 0 )</v>
      </c>
      <c r="G144" s="166" t="str">
        <f t="shared" si="172"/>
        <v>0   ( 0 )</v>
      </c>
      <c r="H144" s="166" t="str">
        <f t="shared" si="172"/>
        <v>0   ( 0 )</v>
      </c>
      <c r="I144" s="166" t="str">
        <f t="shared" si="172"/>
        <v>0   ( 0 )</v>
      </c>
      <c r="J144" s="118" t="str">
        <f t="shared" si="172"/>
        <v>0   ( 0 )</v>
      </c>
    </row>
    <row r="145" spans="1:10" ht="12.75" customHeight="1" x14ac:dyDescent="0.2">
      <c r="A145" s="218"/>
      <c r="B145" s="219"/>
      <c r="C145" s="210" t="str">
        <f>Listes!A103</f>
        <v>SMADJA</v>
      </c>
      <c r="D145" s="211"/>
      <c r="E145" s="160" t="str">
        <f t="shared" si="172"/>
        <v>0   ( 0 )</v>
      </c>
      <c r="F145" s="163" t="str">
        <f t="shared" si="172"/>
        <v>0   ( 0 )</v>
      </c>
      <c r="G145" s="163" t="str">
        <f t="shared" si="172"/>
        <v>0   ( 0 )</v>
      </c>
      <c r="H145" s="163" t="str">
        <f t="shared" si="172"/>
        <v>0   ( 0 )</v>
      </c>
      <c r="I145" s="163" t="str">
        <f t="shared" si="172"/>
        <v>0   ( 0 )</v>
      </c>
      <c r="J145" s="117" t="str">
        <f t="shared" si="172"/>
        <v>0   ( 0 )</v>
      </c>
    </row>
    <row r="146" spans="1:10" ht="12.75" customHeight="1" x14ac:dyDescent="0.2">
      <c r="A146" s="218"/>
      <c r="B146" s="219"/>
      <c r="C146" s="212" t="str">
        <f>Listes!A104</f>
        <v>PETIT</v>
      </c>
      <c r="D146" s="213"/>
      <c r="E146" s="162" t="str">
        <f t="shared" si="172"/>
        <v>0   ( 0 )</v>
      </c>
      <c r="F146" s="166" t="str">
        <f t="shared" si="172"/>
        <v>0   ( 0 )</v>
      </c>
      <c r="G146" s="166" t="str">
        <f t="shared" si="172"/>
        <v>0   ( 0 )</v>
      </c>
      <c r="H146" s="166" t="str">
        <f t="shared" si="172"/>
        <v>0   ( 0 )</v>
      </c>
      <c r="I146" s="166" t="str">
        <f t="shared" si="172"/>
        <v>0   ( 0 )</v>
      </c>
      <c r="J146" s="118" t="str">
        <f t="shared" si="172"/>
        <v>0   ( 0 )</v>
      </c>
    </row>
    <row r="147" spans="1:10" ht="12.75" customHeight="1" x14ac:dyDescent="0.2">
      <c r="A147" s="218"/>
      <c r="B147" s="219"/>
      <c r="C147" s="210" t="str">
        <f>Listes!A105</f>
        <v>FEIDT</v>
      </c>
      <c r="D147" s="211"/>
      <c r="E147" s="160" t="str">
        <f t="shared" si="172"/>
        <v>0   ( 0 )</v>
      </c>
      <c r="F147" s="163" t="str">
        <f t="shared" si="172"/>
        <v>0   ( 0 )</v>
      </c>
      <c r="G147" s="163" t="str">
        <f t="shared" si="172"/>
        <v>0   ( 0 )</v>
      </c>
      <c r="H147" s="163" t="str">
        <f t="shared" si="172"/>
        <v>0   ( 0 )</v>
      </c>
      <c r="I147" s="163" t="str">
        <f t="shared" si="172"/>
        <v>0   ( 0 )</v>
      </c>
      <c r="J147" s="117" t="str">
        <f t="shared" si="172"/>
        <v>0   ( 0 )</v>
      </c>
    </row>
    <row r="148" spans="1:10" ht="12.75" customHeight="1" x14ac:dyDescent="0.2">
      <c r="A148" s="218"/>
      <c r="B148" s="219"/>
      <c r="C148" s="212" t="str">
        <f>Listes!A106</f>
        <v>OSTRO</v>
      </c>
      <c r="D148" s="213"/>
      <c r="E148" s="162" t="str">
        <f t="shared" si="172"/>
        <v>0   ( 0 )</v>
      </c>
      <c r="F148" s="166" t="str">
        <f t="shared" si="172"/>
        <v>0   ( 0 )</v>
      </c>
      <c r="G148" s="166" t="str">
        <f t="shared" si="172"/>
        <v>0   ( 0 )</v>
      </c>
      <c r="H148" s="166" t="str">
        <f t="shared" si="172"/>
        <v>0   ( 0 )</v>
      </c>
      <c r="I148" s="166" t="str">
        <f t="shared" si="172"/>
        <v>0   ( 0 )</v>
      </c>
      <c r="J148" s="118" t="str">
        <f t="shared" si="172"/>
        <v>0   ( 0 )</v>
      </c>
    </row>
    <row r="149" spans="1:10" ht="12.75" customHeight="1" x14ac:dyDescent="0.2">
      <c r="A149" s="218"/>
      <c r="B149" s="219"/>
      <c r="C149" s="210" t="str">
        <f>Listes!A107</f>
        <v>WEIFF</v>
      </c>
      <c r="D149" s="211"/>
      <c r="E149" s="160" t="str">
        <f t="shared" si="172"/>
        <v>0   ( 0 )</v>
      </c>
      <c r="F149" s="163" t="str">
        <f t="shared" si="172"/>
        <v>0   ( 0 )</v>
      </c>
      <c r="G149" s="163" t="str">
        <f t="shared" si="172"/>
        <v>0   ( 0 )</v>
      </c>
      <c r="H149" s="163" t="str">
        <f t="shared" si="172"/>
        <v>0   ( 0 )</v>
      </c>
      <c r="I149" s="163" t="str">
        <f t="shared" si="172"/>
        <v>0   ( 0 )</v>
      </c>
      <c r="J149" s="117" t="str">
        <f t="shared" si="172"/>
        <v>0   ( 0 )</v>
      </c>
    </row>
    <row r="150" spans="1:10" ht="12.75" customHeight="1" x14ac:dyDescent="0.2">
      <c r="A150" s="218"/>
      <c r="B150" s="219"/>
      <c r="C150" s="212" t="str">
        <f>Listes!A108</f>
        <v>AKUE</v>
      </c>
      <c r="D150" s="213"/>
      <c r="E150" s="162" t="str">
        <f t="shared" ref="E150:J155" si="173">IF($C150="","",COUNTIF(E$3:E$64,"*" &amp;$C150 &amp;"*")+COUNTIFS($M$3:$M$64,E$119,$N$3:$N$64,"*" &amp;$C150 &amp;"*")+COUNTIFS($P$3:$P$64,E$119,$Q$3:$Q$64,"*" &amp;$C150 &amp;"*")&amp;"   ( "&amp;E193&amp;" )")</f>
        <v>0   ( 0 )</v>
      </c>
      <c r="F150" s="166" t="str">
        <f t="shared" si="173"/>
        <v>0   ( 0 )</v>
      </c>
      <c r="G150" s="166" t="str">
        <f t="shared" si="173"/>
        <v>0   ( 0 )</v>
      </c>
      <c r="H150" s="166" t="str">
        <f t="shared" si="173"/>
        <v>0   ( 0 )</v>
      </c>
      <c r="I150" s="166" t="str">
        <f t="shared" si="173"/>
        <v>0   ( 0 )</v>
      </c>
      <c r="J150" s="169" t="str">
        <f t="shared" si="173"/>
        <v>0   ( 0 )</v>
      </c>
    </row>
    <row r="151" spans="1:10" ht="12.75" customHeight="1" x14ac:dyDescent="0.2">
      <c r="A151" s="218"/>
      <c r="B151" s="219"/>
      <c r="C151" s="210" t="str">
        <f>Listes!A109</f>
        <v>LEBON</v>
      </c>
      <c r="D151" s="211"/>
      <c r="E151" s="160" t="str">
        <f t="shared" si="173"/>
        <v>0   ( 0 )</v>
      </c>
      <c r="F151" s="163" t="str">
        <f t="shared" si="173"/>
        <v>0   ( 0 )</v>
      </c>
      <c r="G151" s="163" t="str">
        <f t="shared" si="173"/>
        <v>0   ( 0 )</v>
      </c>
      <c r="H151" s="163" t="str">
        <f t="shared" si="173"/>
        <v>0   ( 0 )</v>
      </c>
      <c r="I151" s="163" t="str">
        <f t="shared" si="173"/>
        <v>0   ( 0 )</v>
      </c>
      <c r="J151" s="168" t="str">
        <f t="shared" si="173"/>
        <v>0   ( 0 )</v>
      </c>
    </row>
    <row r="152" spans="1:10" ht="12.75" customHeight="1" x14ac:dyDescent="0.2">
      <c r="A152" s="218"/>
      <c r="B152" s="219"/>
      <c r="C152" s="212" t="str">
        <f>Listes!A110</f>
        <v>PIATON</v>
      </c>
      <c r="D152" s="213"/>
      <c r="E152" s="162" t="str">
        <f t="shared" si="173"/>
        <v>0   ( 0 )</v>
      </c>
      <c r="F152" s="166" t="str">
        <f t="shared" si="173"/>
        <v>0   ( 0 )</v>
      </c>
      <c r="G152" s="166" t="str">
        <f t="shared" si="173"/>
        <v>0   ( 0 )</v>
      </c>
      <c r="H152" s="166" t="str">
        <f t="shared" si="173"/>
        <v>0   ( 0 )</v>
      </c>
      <c r="I152" s="166" t="str">
        <f t="shared" si="173"/>
        <v>0   ( 0 )</v>
      </c>
      <c r="J152" s="169" t="str">
        <f t="shared" si="173"/>
        <v>0   ( 0 )</v>
      </c>
    </row>
    <row r="153" spans="1:10" ht="12.75" customHeight="1" x14ac:dyDescent="0.2">
      <c r="A153" s="218"/>
      <c r="B153" s="219"/>
      <c r="C153" s="210" t="str">
        <f>Listes!A111</f>
        <v>NOAC</v>
      </c>
      <c r="D153" s="211"/>
      <c r="E153" s="160" t="str">
        <f t="shared" si="173"/>
        <v>0   ( 0 )</v>
      </c>
      <c r="F153" s="163" t="str">
        <f t="shared" si="173"/>
        <v>0   ( 0 )</v>
      </c>
      <c r="G153" s="163" t="str">
        <f t="shared" si="173"/>
        <v>0   ( 0 )</v>
      </c>
      <c r="H153" s="163" t="str">
        <f t="shared" si="173"/>
        <v>0   ( 0 )</v>
      </c>
      <c r="I153" s="163" t="str">
        <f t="shared" si="173"/>
        <v>0   ( 0 )</v>
      </c>
      <c r="J153" s="168" t="str">
        <f t="shared" si="173"/>
        <v>0   ( 0 )</v>
      </c>
    </row>
    <row r="154" spans="1:10" ht="12.75" customHeight="1" x14ac:dyDescent="0.2">
      <c r="A154" s="218"/>
      <c r="B154" s="219"/>
      <c r="C154" s="212" t="str">
        <f>Listes!A112</f>
        <v>COLLIOT</v>
      </c>
      <c r="D154" s="213"/>
      <c r="E154" s="162" t="str">
        <f t="shared" si="173"/>
        <v>0   ( 0 )</v>
      </c>
      <c r="F154" s="166" t="str">
        <f t="shared" si="173"/>
        <v>0   ( 0 )</v>
      </c>
      <c r="G154" s="166" t="str">
        <f t="shared" si="173"/>
        <v>0   ( 0 )</v>
      </c>
      <c r="H154" s="166" t="str">
        <f t="shared" si="173"/>
        <v>0   ( 0 )</v>
      </c>
      <c r="I154" s="166" t="str">
        <f t="shared" si="173"/>
        <v>0   ( 0 )</v>
      </c>
      <c r="J154" s="169" t="str">
        <f t="shared" si="173"/>
        <v>0   ( 0 )</v>
      </c>
    </row>
    <row r="155" spans="1:10" ht="12.75" customHeight="1" x14ac:dyDescent="0.2">
      <c r="A155" s="218"/>
      <c r="B155" s="219"/>
      <c r="C155" s="210" t="str">
        <f>Listes!A113</f>
        <v>FARCHOUKH</v>
      </c>
      <c r="D155" s="211"/>
      <c r="E155" s="160" t="str">
        <f t="shared" si="173"/>
        <v>0   ( 0 )</v>
      </c>
      <c r="F155" s="163" t="str">
        <f t="shared" si="173"/>
        <v>0   ( 0 )</v>
      </c>
      <c r="G155" s="163" t="str">
        <f t="shared" si="173"/>
        <v>0   ( 0 )</v>
      </c>
      <c r="H155" s="163" t="str">
        <f t="shared" si="173"/>
        <v>0   ( 0 )</v>
      </c>
      <c r="I155" s="163" t="str">
        <f t="shared" si="173"/>
        <v>0   ( 0 )</v>
      </c>
      <c r="J155" s="168" t="str">
        <f t="shared" si="173"/>
        <v>0   ( 0 )</v>
      </c>
    </row>
    <row r="156" spans="1:10" ht="12.75" customHeight="1" x14ac:dyDescent="0.2">
      <c r="A156" s="218"/>
      <c r="B156" s="219"/>
      <c r="C156" s="212" t="str">
        <f>Listes!A114</f>
        <v>FAUCHE</v>
      </c>
      <c r="D156" s="213"/>
      <c r="E156" s="162" t="str">
        <f t="shared" ref="E156:J161" si="174">IF($C156="","",COUNTIF(E$3:E$64,"*" &amp;$C156 &amp;"*")+COUNTIFS($M$3:$M$64,E$119,$N$3:$N$64,"*" &amp;$C156 &amp;"*")+COUNTIFS($P$3:$P$64,E$119,$Q$3:$Q$64,"*" &amp;$C156 &amp;"*")&amp;"   ( "&amp;E205&amp;" )")</f>
        <v>0   ( 0 )</v>
      </c>
      <c r="F156" s="166" t="str">
        <f t="shared" si="174"/>
        <v>0   ( 0 )</v>
      </c>
      <c r="G156" s="166" t="str">
        <f t="shared" si="174"/>
        <v>0   ( 0 )</v>
      </c>
      <c r="H156" s="166" t="str">
        <f t="shared" si="174"/>
        <v>0   ( 0 )</v>
      </c>
      <c r="I156" s="166" t="str">
        <f t="shared" si="174"/>
        <v>0   ( 0 )</v>
      </c>
      <c r="J156" s="118" t="str">
        <f t="shared" si="174"/>
        <v>0   ( 0 )</v>
      </c>
    </row>
    <row r="157" spans="1:10" ht="12.75" customHeight="1" x14ac:dyDescent="0.2">
      <c r="A157" s="218"/>
      <c r="B157" s="219"/>
      <c r="C157" s="210" t="str">
        <f>Listes!A115</f>
        <v>LACHERE</v>
      </c>
      <c r="D157" s="211"/>
      <c r="E157" s="160" t="str">
        <f t="shared" si="174"/>
        <v>0   ( 0 )</v>
      </c>
      <c r="F157" s="163" t="str">
        <f t="shared" si="174"/>
        <v>0   ( 0 )</v>
      </c>
      <c r="G157" s="163" t="str">
        <f t="shared" si="174"/>
        <v>0   ( 0 )</v>
      </c>
      <c r="H157" s="163" t="str">
        <f t="shared" si="174"/>
        <v>0   ( 0 )</v>
      </c>
      <c r="I157" s="163" t="str">
        <f t="shared" si="174"/>
        <v>0   ( 0 )</v>
      </c>
      <c r="J157" s="117" t="str">
        <f t="shared" si="174"/>
        <v>0   ( 0 )</v>
      </c>
    </row>
    <row r="158" spans="1:10" ht="12.75" customHeight="1" x14ac:dyDescent="0.2">
      <c r="A158" s="218"/>
      <c r="B158" s="219"/>
      <c r="C158" s="212">
        <f>Listes!A116</f>
        <v>0</v>
      </c>
      <c r="D158" s="213"/>
      <c r="E158" s="162" t="str">
        <f t="shared" si="174"/>
        <v>0   ( 0 )</v>
      </c>
      <c r="F158" s="166" t="str">
        <f t="shared" si="174"/>
        <v>0   ( 0 )</v>
      </c>
      <c r="G158" s="166" t="str">
        <f t="shared" si="174"/>
        <v>0   ( 0 )</v>
      </c>
      <c r="H158" s="166" t="str">
        <f t="shared" si="174"/>
        <v>0   ( 0 )</v>
      </c>
      <c r="I158" s="166" t="str">
        <f t="shared" si="174"/>
        <v>0   ( 0 )</v>
      </c>
      <c r="J158" s="174" t="str">
        <f t="shared" si="174"/>
        <v>0   ( 0 )</v>
      </c>
    </row>
    <row r="159" spans="1:10" ht="12.75" customHeight="1" x14ac:dyDescent="0.2">
      <c r="A159" s="218"/>
      <c r="B159" s="219"/>
      <c r="C159" s="210">
        <f>Listes!A117</f>
        <v>0</v>
      </c>
      <c r="D159" s="211"/>
      <c r="E159" s="160" t="str">
        <f t="shared" si="174"/>
        <v>0   ( 0 )</v>
      </c>
      <c r="F159" s="163" t="str">
        <f t="shared" si="174"/>
        <v>0   ( 0 )</v>
      </c>
      <c r="G159" s="163" t="str">
        <f t="shared" si="174"/>
        <v>0   ( 0 )</v>
      </c>
      <c r="H159" s="163" t="str">
        <f t="shared" si="174"/>
        <v>0   ( 0 )</v>
      </c>
      <c r="I159" s="163" t="str">
        <f t="shared" si="174"/>
        <v>0   ( 0 )</v>
      </c>
      <c r="J159" s="175" t="str">
        <f t="shared" si="174"/>
        <v>0   ( 0 )</v>
      </c>
    </row>
    <row r="160" spans="1:10" ht="12.75" customHeight="1" x14ac:dyDescent="0.2">
      <c r="A160" s="218"/>
      <c r="B160" s="219"/>
      <c r="C160" s="200">
        <f>Listes!A118</f>
        <v>0</v>
      </c>
      <c r="D160" s="201"/>
      <c r="E160" s="162" t="str">
        <f t="shared" si="174"/>
        <v>0   ( 0 )</v>
      </c>
      <c r="F160" s="166" t="str">
        <f t="shared" si="174"/>
        <v>0   ( 0 )</v>
      </c>
      <c r="G160" s="166" t="str">
        <f t="shared" si="174"/>
        <v>0   ( 0 )</v>
      </c>
      <c r="H160" s="166" t="str">
        <f t="shared" si="174"/>
        <v>0   ( 0 )</v>
      </c>
      <c r="I160" s="166" t="str">
        <f t="shared" si="174"/>
        <v>0   ( 0 )</v>
      </c>
      <c r="J160" s="174" t="str">
        <f t="shared" si="174"/>
        <v>0   ( 0 )</v>
      </c>
    </row>
    <row r="161" spans="1:14" ht="12.75" customHeight="1" thickBot="1" x14ac:dyDescent="0.25">
      <c r="A161" s="220"/>
      <c r="B161" s="221"/>
      <c r="C161" s="202">
        <f>Listes!A119</f>
        <v>0</v>
      </c>
      <c r="D161" s="203"/>
      <c r="E161" s="178" t="str">
        <f t="shared" si="174"/>
        <v>0   ( 0 )</v>
      </c>
      <c r="F161" s="179" t="str">
        <f t="shared" si="174"/>
        <v>0   ( 0 )</v>
      </c>
      <c r="G161" s="179" t="str">
        <f t="shared" si="174"/>
        <v>0   ( 0 )</v>
      </c>
      <c r="H161" s="179" t="str">
        <f t="shared" si="174"/>
        <v>0   ( 0 )</v>
      </c>
      <c r="I161" s="179" t="str">
        <f t="shared" si="174"/>
        <v>0   ( 0 )</v>
      </c>
      <c r="J161" s="181" t="str">
        <f t="shared" si="174"/>
        <v>0   ( 0 )</v>
      </c>
    </row>
    <row r="162" spans="1:14" ht="12.75" customHeight="1" x14ac:dyDescent="0.2">
      <c r="D162" s="51"/>
      <c r="E162" s="51"/>
      <c r="F162" s="51"/>
      <c r="G162" s="51"/>
      <c r="H162" s="51"/>
      <c r="I162" s="51"/>
      <c r="J162" s="51"/>
      <c r="K162" s="51"/>
      <c r="L162" s="51"/>
      <c r="M162" s="51"/>
      <c r="N162" s="51"/>
    </row>
    <row r="166" spans="1:14" ht="12.75" hidden="1" customHeight="1" x14ac:dyDescent="0.2">
      <c r="B166" s="3"/>
      <c r="C166" s="3"/>
      <c r="D166" s="3"/>
      <c r="E166" s="204" t="s">
        <v>60</v>
      </c>
      <c r="F166" s="205"/>
      <c r="G166" s="205"/>
      <c r="H166" s="205"/>
      <c r="I166" s="205"/>
      <c r="J166" s="206"/>
    </row>
    <row r="167" spans="1:14" ht="12.75" hidden="1" customHeight="1" thickBot="1" x14ac:dyDescent="0.25">
      <c r="B167" s="1"/>
      <c r="C167" s="1"/>
      <c r="E167" s="207"/>
      <c r="F167" s="208"/>
      <c r="G167" s="208"/>
      <c r="H167" s="208"/>
      <c r="I167" s="208"/>
      <c r="J167" s="209"/>
    </row>
    <row r="168" spans="1:14" ht="12.75" hidden="1" customHeight="1" thickBot="1" x14ac:dyDescent="0.25">
      <c r="B168" s="1"/>
      <c r="C168" s="1"/>
      <c r="D168" s="20"/>
      <c r="E168" s="170" t="str">
        <f t="shared" ref="E168:J168" si="175">E$2</f>
        <v>HM</v>
      </c>
      <c r="F168" s="158" t="str">
        <f t="shared" si="175"/>
        <v>PH</v>
      </c>
      <c r="G168" s="158" t="str">
        <f t="shared" si="175"/>
        <v>RL</v>
      </c>
      <c r="H168" s="158" t="str">
        <f t="shared" si="175"/>
        <v>RO</v>
      </c>
      <c r="I168" s="158" t="str">
        <f t="shared" si="175"/>
        <v>TK</v>
      </c>
      <c r="J168" s="171" t="str">
        <f t="shared" si="175"/>
        <v>JCB</v>
      </c>
    </row>
    <row r="169" spans="1:14" ht="12.75" hidden="1" customHeight="1" x14ac:dyDescent="0.2">
      <c r="A169" s="216" t="s">
        <v>59</v>
      </c>
      <c r="B169" s="217"/>
      <c r="C169" s="232" t="str">
        <f t="shared" ref="C169:C209" si="176">C120</f>
        <v>LEFOLL</v>
      </c>
      <c r="D169" s="233"/>
      <c r="E169" s="165">
        <f>IF($C169="","",COUNTIF(E$3:E$64,"*" &amp;$C169 &amp;"*")+COUNTIFS($M$3:$M$64,E$119,$N$3:$N$64,"*" &amp;$C169 &amp;"*")+COUNTIFS($P$3:$P$64,E$119,$Q$3:$Q$64,"*" &amp;$C169 &amp;"*")+'Févr 17'!E169)</f>
        <v>0</v>
      </c>
      <c r="F169" s="167">
        <f>IF($C169="","",COUNTIF(F$3:F$64,"*" &amp;$C169 &amp;"*")+COUNTIFS($M$3:$M$64,F$119,$N$3:$N$64,"*" &amp;$C169 &amp;"*")+COUNTIFS($P$3:$P$64,F$119,$Q$3:$Q$64,"*" &amp;$C169 &amp;"*")+'Févr 17'!F169)</f>
        <v>0</v>
      </c>
      <c r="G169" s="167">
        <f>IF($C169="","",COUNTIF(G$3:G$64,"*" &amp;$C169 &amp;"*")+COUNTIFS($M$3:$M$64,G$119,$N$3:$N$64,"*" &amp;$C169 &amp;"*")+COUNTIFS($P$3:$P$64,G$119,$Q$3:$Q$64,"*" &amp;$C169 &amp;"*")+'Févr 17'!G169)</f>
        <v>0</v>
      </c>
      <c r="H169" s="167">
        <f>IF($C169="","",COUNTIF(H$3:H$64,"*" &amp;$C169 &amp;"*")+COUNTIFS($M$3:$M$64,H$119,$N$3:$N$64,"*" &amp;$C169 &amp;"*")+COUNTIFS($P$3:$P$64,H$119,$Q$3:$Q$64,"*" &amp;$C169 &amp;"*")+'Févr 17'!H169)</f>
        <v>0</v>
      </c>
      <c r="I169" s="167">
        <f>IF($C169="","",COUNTIF(I$3:I$64,"*" &amp;$C169 &amp;"*")+COUNTIFS($M$3:$M$64,I$119,$N$3:$N$64,"*" &amp;$C169 &amp;"*")+COUNTIFS($P$3:$P$64,I$119,$Q$3:$Q$64,"*" &amp;$C169 &amp;"*")+'Févr 17'!I169)</f>
        <v>0</v>
      </c>
      <c r="J169" s="176">
        <f>IF($C169="","",COUNTIF(J$3:J$64,"*" &amp;$C169 &amp;"*")+COUNTIFS($M$3:$M$64,J$119,$N$3:$N$64,"*" &amp;$C169 &amp;"*")+COUNTIFS($P$3:$P$64,J$119,$Q$3:$Q$64,"*" &amp;$C169 &amp;"*")+'Févr 17'!J169)</f>
        <v>0</v>
      </c>
    </row>
    <row r="170" spans="1:14" ht="12.75" hidden="1" customHeight="1" x14ac:dyDescent="0.2">
      <c r="A170" s="218"/>
      <c r="B170" s="219"/>
      <c r="C170" s="210" t="str">
        <f t="shared" si="176"/>
        <v>VDB</v>
      </c>
      <c r="D170" s="211"/>
      <c r="E170" s="160">
        <f>IF($C170="","",COUNTIF(E$3:E$64,"*" &amp;$C170 &amp;"*")+COUNTIFS($M$3:$M$64,E$119,$N$3:$N$64,"*" &amp;$C170 &amp;"*")+COUNTIFS($P$3:$P$64,E$119,$Q$3:$Q$64,"*" &amp;$C170 &amp;"*")+'Févr 17'!E170)</f>
        <v>0</v>
      </c>
      <c r="F170" s="163">
        <f>IF($C170="","",COUNTIF(F$3:F$64,"*" &amp;$C170 &amp;"*")+COUNTIFS($M$3:$M$64,F$119,$N$3:$N$64,"*" &amp;$C170 &amp;"*")+COUNTIFS($P$3:$P$64,F$119,$Q$3:$Q$64,"*" &amp;$C170 &amp;"*")+'Févr 17'!F170)</f>
        <v>0</v>
      </c>
      <c r="G170" s="163">
        <f>IF($C170="","",COUNTIF(G$3:G$64,"*" &amp;$C170 &amp;"*")+COUNTIFS($M$3:$M$64,G$119,$N$3:$N$64,"*" &amp;$C170 &amp;"*")+COUNTIFS($P$3:$P$64,G$119,$Q$3:$Q$64,"*" &amp;$C170 &amp;"*")+'Févr 17'!G170)</f>
        <v>0</v>
      </c>
      <c r="H170" s="163">
        <f>IF($C170="","",COUNTIF(H$3:H$64,"*" &amp;$C170 &amp;"*")+COUNTIFS($M$3:$M$64,H$119,$N$3:$N$64,"*" &amp;$C170 &amp;"*")+COUNTIFS($P$3:$P$64,H$119,$Q$3:$Q$64,"*" &amp;$C170 &amp;"*")+'Févr 17'!H170)</f>
        <v>0</v>
      </c>
      <c r="I170" s="163">
        <f>IF($C170="","",COUNTIF(I$3:I$64,"*" &amp;$C170 &amp;"*")+COUNTIFS($M$3:$M$64,I$119,$N$3:$N$64,"*" &amp;$C170 &amp;"*")+COUNTIFS($P$3:$P$64,I$119,$Q$3:$Q$64,"*" &amp;$C170 &amp;"*")+'Févr 17'!I170)</f>
        <v>0</v>
      </c>
      <c r="J170" s="175">
        <f>IF($C170="","",COUNTIF(J$3:J$64,"*" &amp;$C170 &amp;"*")+COUNTIFS($M$3:$M$64,J$119,$N$3:$N$64,"*" &amp;$C170 &amp;"*")+COUNTIFS($P$3:$P$64,J$119,$Q$3:$Q$64,"*" &amp;$C170 &amp;"*")+'Févr 17'!J170)</f>
        <v>0</v>
      </c>
    </row>
    <row r="171" spans="1:14" ht="12.75" hidden="1" customHeight="1" x14ac:dyDescent="0.2">
      <c r="A171" s="218"/>
      <c r="B171" s="219"/>
      <c r="C171" s="212" t="str">
        <f t="shared" si="176"/>
        <v>DUFF</v>
      </c>
      <c r="D171" s="213"/>
      <c r="E171" s="162">
        <f>IF($C171="","",COUNTIF(E$3:E$64,"*" &amp;$C171 &amp;"*")+COUNTIFS($M$3:$M$64,E$119,$N$3:$N$64,"*" &amp;$C171 &amp;"*")+COUNTIFS($P$3:$P$64,E$119,$Q$3:$Q$64,"*" &amp;$C171 &amp;"*")+'Févr 17'!E171)</f>
        <v>0</v>
      </c>
      <c r="F171" s="166">
        <f>IF($C171="","",COUNTIF(F$3:F$64,"*" &amp;$C171 &amp;"*")+COUNTIFS($M$3:$M$64,F$119,$N$3:$N$64,"*" &amp;$C171 &amp;"*")+COUNTIFS($P$3:$P$64,F$119,$Q$3:$Q$64,"*" &amp;$C171 &amp;"*")+'Févr 17'!F171)</f>
        <v>0</v>
      </c>
      <c r="G171" s="166">
        <f>IF($C171="","",COUNTIF(G$3:G$64,"*" &amp;$C171 &amp;"*")+COUNTIFS($M$3:$M$64,G$119,$N$3:$N$64,"*" &amp;$C171 &amp;"*")+COUNTIFS($P$3:$P$64,G$119,$Q$3:$Q$64,"*" &amp;$C171 &amp;"*")+'Févr 17'!G171)</f>
        <v>0</v>
      </c>
      <c r="H171" s="166">
        <f>IF($C171="","",COUNTIF(H$3:H$64,"*" &amp;$C171 &amp;"*")+COUNTIFS($M$3:$M$64,H$119,$N$3:$N$64,"*" &amp;$C171 &amp;"*")+COUNTIFS($P$3:$P$64,H$119,$Q$3:$Q$64,"*" &amp;$C171 &amp;"*")+'Févr 17'!H171)</f>
        <v>0</v>
      </c>
      <c r="I171" s="166">
        <f>IF($C171="","",COUNTIF(I$3:I$64,"*" &amp;$C171 &amp;"*")+COUNTIFS($M$3:$M$64,I$119,$N$3:$N$64,"*" &amp;$C171 &amp;"*")+COUNTIFS($P$3:$P$64,I$119,$Q$3:$Q$64,"*" &amp;$C171 &amp;"*")+'Févr 17'!I171)</f>
        <v>0</v>
      </c>
      <c r="J171" s="174">
        <f>IF($C171="","",COUNTIF(J$3:J$64,"*" &amp;$C171 &amp;"*")+COUNTIFS($M$3:$M$64,J$119,$N$3:$N$64,"*" &amp;$C171 &amp;"*")+COUNTIFS($P$3:$P$64,J$119,$Q$3:$Q$64,"*" &amp;$C171 &amp;"*")+'Févr 17'!J171)</f>
        <v>0</v>
      </c>
    </row>
    <row r="172" spans="1:14" ht="12.75" hidden="1" customHeight="1" x14ac:dyDescent="0.2">
      <c r="A172" s="218"/>
      <c r="B172" s="219"/>
      <c r="C172" s="210" t="str">
        <f t="shared" si="176"/>
        <v>MEZIANE</v>
      </c>
      <c r="D172" s="211"/>
      <c r="E172" s="160">
        <f>IF($C172="","",COUNTIF(E$3:E$64,"*" &amp;$C172 &amp;"*")+COUNTIFS($M$3:$M$64,E$119,$N$3:$N$64,"*" &amp;$C172 &amp;"*")+COUNTIFS($P$3:$P$64,E$119,$Q$3:$Q$64,"*" &amp;$C172 &amp;"*")+'Févr 17'!E172)</f>
        <v>0</v>
      </c>
      <c r="F172" s="163">
        <f>IF($C172="","",COUNTIF(F$3:F$64,"*" &amp;$C172 &amp;"*")+COUNTIFS($M$3:$M$64,F$119,$N$3:$N$64,"*" &amp;$C172 &amp;"*")+COUNTIFS($P$3:$P$64,F$119,$Q$3:$Q$64,"*" &amp;$C172 &amp;"*")+'Févr 17'!F172)</f>
        <v>0</v>
      </c>
      <c r="G172" s="163">
        <f>IF($C172="","",COUNTIF(G$3:G$64,"*" &amp;$C172 &amp;"*")+COUNTIFS($M$3:$M$64,G$119,$N$3:$N$64,"*" &amp;$C172 &amp;"*")+COUNTIFS($P$3:$P$64,G$119,$Q$3:$Q$64,"*" &amp;$C172 &amp;"*")+'Févr 17'!G172)</f>
        <v>0</v>
      </c>
      <c r="H172" s="163">
        <f>IF($C172="","",COUNTIF(H$3:H$64,"*" &amp;$C172 &amp;"*")+COUNTIFS($M$3:$M$64,H$119,$N$3:$N$64,"*" &amp;$C172 &amp;"*")+COUNTIFS($P$3:$P$64,H$119,$Q$3:$Q$64,"*" &amp;$C172 &amp;"*")+'Févr 17'!H172)</f>
        <v>0</v>
      </c>
      <c r="I172" s="163">
        <f>IF($C172="","",COUNTIF(I$3:I$64,"*" &amp;$C172 &amp;"*")+COUNTIFS($M$3:$M$64,I$119,$N$3:$N$64,"*" &amp;$C172 &amp;"*")+COUNTIFS($P$3:$P$64,I$119,$Q$3:$Q$64,"*" &amp;$C172 &amp;"*")+'Févr 17'!I172)</f>
        <v>0</v>
      </c>
      <c r="J172" s="175">
        <f>IF($C172="","",COUNTIF(J$3:J$64,"*" &amp;$C172 &amp;"*")+COUNTIFS($M$3:$M$64,J$119,$N$3:$N$64,"*" &amp;$C172 &amp;"*")+COUNTIFS($P$3:$P$64,J$119,$Q$3:$Q$64,"*" &amp;$C172 &amp;"*")+'Févr 17'!J172)</f>
        <v>0</v>
      </c>
    </row>
    <row r="173" spans="1:14" ht="12.75" hidden="1" customHeight="1" x14ac:dyDescent="0.2">
      <c r="A173" s="218"/>
      <c r="B173" s="219"/>
      <c r="C173" s="212" t="str">
        <f t="shared" si="176"/>
        <v>WAKIM</v>
      </c>
      <c r="D173" s="213"/>
      <c r="E173" s="162">
        <f>IF($C173="","",COUNTIF(E$3:E$64,"*" &amp;$C173 &amp;"*")+COUNTIFS($M$3:$M$64,E$119,$N$3:$N$64,"*" &amp;$C173 &amp;"*")+COUNTIFS($P$3:$P$64,E$119,$Q$3:$Q$64,"*" &amp;$C173 &amp;"*")+'Févr 17'!E173)</f>
        <v>0</v>
      </c>
      <c r="F173" s="166">
        <f>IF($C173="","",COUNTIF(F$3:F$64,"*" &amp;$C173 &amp;"*")+COUNTIFS($M$3:$M$64,F$119,$N$3:$N$64,"*" &amp;$C173 &amp;"*")+COUNTIFS($P$3:$P$64,F$119,$Q$3:$Q$64,"*" &amp;$C173 &amp;"*")+'Févr 17'!F173)</f>
        <v>0</v>
      </c>
      <c r="G173" s="166">
        <f>IF($C173="","",COUNTIF(G$3:G$64,"*" &amp;$C173 &amp;"*")+COUNTIFS($M$3:$M$64,G$119,$N$3:$N$64,"*" &amp;$C173 &amp;"*")+COUNTIFS($P$3:$P$64,G$119,$Q$3:$Q$64,"*" &amp;$C173 &amp;"*")+'Févr 17'!G173)</f>
        <v>0</v>
      </c>
      <c r="H173" s="166">
        <f>IF($C173="","",COUNTIF(H$3:H$64,"*" &amp;$C173 &amp;"*")+COUNTIFS($M$3:$M$64,H$119,$N$3:$N$64,"*" &amp;$C173 &amp;"*")+COUNTIFS($P$3:$P$64,H$119,$Q$3:$Q$64,"*" &amp;$C173 &amp;"*")+'Févr 17'!H173)</f>
        <v>0</v>
      </c>
      <c r="I173" s="166">
        <f>IF($C173="","",COUNTIF(I$3:I$64,"*" &amp;$C173 &amp;"*")+COUNTIFS($M$3:$M$64,I$119,$N$3:$N$64,"*" &amp;$C173 &amp;"*")+COUNTIFS($P$3:$P$64,I$119,$Q$3:$Q$64,"*" &amp;$C173 &amp;"*")+'Févr 17'!I173)</f>
        <v>0</v>
      </c>
      <c r="J173" s="174">
        <f>IF($C173="","",COUNTIF(J$3:J$64,"*" &amp;$C173 &amp;"*")+COUNTIFS($M$3:$M$64,J$119,$N$3:$N$64,"*" &amp;$C173 &amp;"*")+COUNTIFS($P$3:$P$64,J$119,$Q$3:$Q$64,"*" &amp;$C173 &amp;"*")+'Févr 17'!J173)</f>
        <v>0</v>
      </c>
    </row>
    <row r="174" spans="1:14" ht="12.75" hidden="1" customHeight="1" x14ac:dyDescent="0.2">
      <c r="A174" s="218"/>
      <c r="B174" s="219"/>
      <c r="C174" s="210" t="str">
        <f t="shared" si="176"/>
        <v>WORCEL</v>
      </c>
      <c r="D174" s="211"/>
      <c r="E174" s="160">
        <f>IF($C174="","",COUNTIF(E$3:E$64,"*" &amp;$C174 &amp;"*")+COUNTIFS($M$3:$M$64,E$119,$N$3:$N$64,"*" &amp;$C174 &amp;"*")+COUNTIFS($P$3:$P$64,E$119,$Q$3:$Q$64,"*" &amp;$C174 &amp;"*")+'Févr 17'!E174)</f>
        <v>0</v>
      </c>
      <c r="F174" s="163">
        <f>IF($C174="","",COUNTIF(F$3:F$64,"*" &amp;$C174 &amp;"*")+COUNTIFS($M$3:$M$64,F$119,$N$3:$N$64,"*" &amp;$C174 &amp;"*")+COUNTIFS($P$3:$P$64,F$119,$Q$3:$Q$64,"*" &amp;$C174 &amp;"*")+'Févr 17'!F174)</f>
        <v>0</v>
      </c>
      <c r="G174" s="163">
        <f>IF($C174="","",COUNTIF(G$3:G$64,"*" &amp;$C174 &amp;"*")+COUNTIFS($M$3:$M$64,G$119,$N$3:$N$64,"*" &amp;$C174 &amp;"*")+COUNTIFS($P$3:$P$64,G$119,$Q$3:$Q$64,"*" &amp;$C174 &amp;"*")+'Févr 17'!G174)</f>
        <v>0</v>
      </c>
      <c r="H174" s="163">
        <f>IF($C174="","",COUNTIF(H$3:H$64,"*" &amp;$C174 &amp;"*")+COUNTIFS($M$3:$M$64,H$119,$N$3:$N$64,"*" &amp;$C174 &amp;"*")+COUNTIFS($P$3:$P$64,H$119,$Q$3:$Q$64,"*" &amp;$C174 &amp;"*")+'Févr 17'!H174)</f>
        <v>0</v>
      </c>
      <c r="I174" s="163">
        <f>IF($C174="","",COUNTIF(I$3:I$64,"*" &amp;$C174 &amp;"*")+COUNTIFS($M$3:$M$64,I$119,$N$3:$N$64,"*" &amp;$C174 &amp;"*")+COUNTIFS($P$3:$P$64,I$119,$Q$3:$Q$64,"*" &amp;$C174 &amp;"*")+'Févr 17'!I174)</f>
        <v>0</v>
      </c>
      <c r="J174" s="175">
        <f>IF($C174="","",COUNTIF(J$3:J$64,"*" &amp;$C174 &amp;"*")+COUNTIFS($M$3:$M$64,J$119,$N$3:$N$64,"*" &amp;$C174 &amp;"*")+COUNTIFS($P$3:$P$64,J$119,$Q$3:$Q$64,"*" &amp;$C174 &amp;"*")+'Févr 17'!J174)</f>
        <v>0</v>
      </c>
    </row>
    <row r="175" spans="1:14" ht="12.75" hidden="1" customHeight="1" x14ac:dyDescent="0.2">
      <c r="A175" s="218"/>
      <c r="B175" s="219"/>
      <c r="C175" s="212" t="str">
        <f t="shared" si="176"/>
        <v>RATTE</v>
      </c>
      <c r="D175" s="213"/>
      <c r="E175" s="162">
        <f>IF($C175="","",COUNTIF(E$3:E$64,"*" &amp;$C175 &amp;"*")+COUNTIFS($M$3:$M$64,E$119,$N$3:$N$64,"*" &amp;$C175 &amp;"*")+COUNTIFS($P$3:$P$64,E$119,$Q$3:$Q$64,"*" &amp;$C175 &amp;"*")+'Févr 17'!E175)</f>
        <v>0</v>
      </c>
      <c r="F175" s="166">
        <f>IF($C175="","",COUNTIF(F$3:F$64,"*" &amp;$C175 &amp;"*")+COUNTIFS($M$3:$M$64,F$119,$N$3:$N$64,"*" &amp;$C175 &amp;"*")+COUNTIFS($P$3:$P$64,F$119,$Q$3:$Q$64,"*" &amp;$C175 &amp;"*")+'Févr 17'!F175)</f>
        <v>0</v>
      </c>
      <c r="G175" s="166">
        <f>IF($C175="","",COUNTIF(G$3:G$64,"*" &amp;$C175 &amp;"*")+COUNTIFS($M$3:$M$64,G$119,$N$3:$N$64,"*" &amp;$C175 &amp;"*")+COUNTIFS($P$3:$P$64,G$119,$Q$3:$Q$64,"*" &amp;$C175 &amp;"*")+'Févr 17'!G175)</f>
        <v>0</v>
      </c>
      <c r="H175" s="166">
        <f>IF($C175="","",COUNTIF(H$3:H$64,"*" &amp;$C175 &amp;"*")+COUNTIFS($M$3:$M$64,H$119,$N$3:$N$64,"*" &amp;$C175 &amp;"*")+COUNTIFS($P$3:$P$64,H$119,$Q$3:$Q$64,"*" &amp;$C175 &amp;"*")+'Févr 17'!H175)</f>
        <v>0</v>
      </c>
      <c r="I175" s="166">
        <f>IF($C175="","",COUNTIF(I$3:I$64,"*" &amp;$C175 &amp;"*")+COUNTIFS($M$3:$M$64,I$119,$N$3:$N$64,"*" &amp;$C175 &amp;"*")+COUNTIFS($P$3:$P$64,I$119,$Q$3:$Q$64,"*" &amp;$C175 &amp;"*")+'Févr 17'!I175)</f>
        <v>0</v>
      </c>
      <c r="J175" s="174">
        <f>IF($C175="","",COUNTIF(J$3:J$64,"*" &amp;$C175 &amp;"*")+COUNTIFS($M$3:$M$64,J$119,$N$3:$N$64,"*" &amp;$C175 &amp;"*")+COUNTIFS($P$3:$P$64,J$119,$Q$3:$Q$64,"*" &amp;$C175 &amp;"*")+'Févr 17'!J175)</f>
        <v>0</v>
      </c>
    </row>
    <row r="176" spans="1:14" ht="12.75" hidden="1" customHeight="1" x14ac:dyDescent="0.2">
      <c r="A176" s="218"/>
      <c r="B176" s="219"/>
      <c r="C176" s="210" t="str">
        <f t="shared" si="176"/>
        <v>SOLIGNAC</v>
      </c>
      <c r="D176" s="211"/>
      <c r="E176" s="160">
        <f>IF($C176="","",COUNTIF(E$3:E$64,"*" &amp;$C176 &amp;"*")+COUNTIFS($M$3:$M$64,E$119,$N$3:$N$64,"*" &amp;$C176 &amp;"*")+COUNTIFS($P$3:$P$64,E$119,$Q$3:$Q$64,"*" &amp;$C176 &amp;"*")+'Févr 17'!E176)</f>
        <v>0</v>
      </c>
      <c r="F176" s="163">
        <f>IF($C176="","",COUNTIF(F$3:F$64,"*" &amp;$C176 &amp;"*")+COUNTIFS($M$3:$M$64,F$119,$N$3:$N$64,"*" &amp;$C176 &amp;"*")+COUNTIFS($P$3:$P$64,F$119,$Q$3:$Q$64,"*" &amp;$C176 &amp;"*")+'Févr 17'!F176)</f>
        <v>0</v>
      </c>
      <c r="G176" s="163">
        <f>IF($C176="","",COUNTIF(G$3:G$64,"*" &amp;$C176 &amp;"*")+COUNTIFS($M$3:$M$64,G$119,$N$3:$N$64,"*" &amp;$C176 &amp;"*")+COUNTIFS($P$3:$P$64,G$119,$Q$3:$Q$64,"*" &amp;$C176 &amp;"*")+'Févr 17'!G176)</f>
        <v>0</v>
      </c>
      <c r="H176" s="163">
        <f>IF($C176="","",COUNTIF(H$3:H$64,"*" &amp;$C176 &amp;"*")+COUNTIFS($M$3:$M$64,H$119,$N$3:$N$64,"*" &amp;$C176 &amp;"*")+COUNTIFS($P$3:$P$64,H$119,$Q$3:$Q$64,"*" &amp;$C176 &amp;"*")+'Févr 17'!H176)</f>
        <v>0</v>
      </c>
      <c r="I176" s="163">
        <f>IF($C176="","",COUNTIF(I$3:I$64,"*" &amp;$C176 &amp;"*")+COUNTIFS($M$3:$M$64,I$119,$N$3:$N$64,"*" &amp;$C176 &amp;"*")+COUNTIFS($P$3:$P$64,I$119,$Q$3:$Q$64,"*" &amp;$C176 &amp;"*")+'Févr 17'!I176)</f>
        <v>0</v>
      </c>
      <c r="J176" s="175">
        <f>IF($C176="","",COUNTIF(J$3:J$64,"*" &amp;$C176 &amp;"*")+COUNTIFS($M$3:$M$64,J$119,$N$3:$N$64,"*" &amp;$C176 &amp;"*")+COUNTIFS($P$3:$P$64,J$119,$Q$3:$Q$64,"*" &amp;$C176 &amp;"*")+'Févr 17'!J176)</f>
        <v>0</v>
      </c>
    </row>
    <row r="177" spans="1:10" ht="12.75" hidden="1" customHeight="1" x14ac:dyDescent="0.2">
      <c r="A177" s="218"/>
      <c r="B177" s="219"/>
      <c r="C177" s="212" t="str">
        <f t="shared" si="176"/>
        <v>TOUZ</v>
      </c>
      <c r="D177" s="213"/>
      <c r="E177" s="162">
        <f>IF($C177="","",COUNTIF(E$3:E$64,"*" &amp;$C177 &amp;"*")+COUNTIFS($M$3:$M$64,E$119,$N$3:$N$64,"*" &amp;$C177 &amp;"*")+COUNTIFS($P$3:$P$64,E$119,$Q$3:$Q$64,"*" &amp;$C177 &amp;"*")+'Févr 17'!E177)</f>
        <v>0</v>
      </c>
      <c r="F177" s="166">
        <f>IF($C177="","",COUNTIF(F$3:F$64,"*" &amp;$C177 &amp;"*")+COUNTIFS($M$3:$M$64,F$119,$N$3:$N$64,"*" &amp;$C177 &amp;"*")+COUNTIFS($P$3:$P$64,F$119,$Q$3:$Q$64,"*" &amp;$C177 &amp;"*")+'Févr 17'!F177)</f>
        <v>0</v>
      </c>
      <c r="G177" s="166">
        <f>IF($C177="","",COUNTIF(G$3:G$64,"*" &amp;$C177 &amp;"*")+COUNTIFS($M$3:$M$64,G$119,$N$3:$N$64,"*" &amp;$C177 &amp;"*")+COUNTIFS($P$3:$P$64,G$119,$Q$3:$Q$64,"*" &amp;$C177 &amp;"*")+'Févr 17'!G177)</f>
        <v>0</v>
      </c>
      <c r="H177" s="166">
        <f>IF($C177="","",COUNTIF(H$3:H$64,"*" &amp;$C177 &amp;"*")+COUNTIFS($M$3:$M$64,H$119,$N$3:$N$64,"*" &amp;$C177 &amp;"*")+COUNTIFS($P$3:$P$64,H$119,$Q$3:$Q$64,"*" &amp;$C177 &amp;"*")+'Févr 17'!H177)</f>
        <v>0</v>
      </c>
      <c r="I177" s="166">
        <f>IF($C177="","",COUNTIF(I$3:I$64,"*" &amp;$C177 &amp;"*")+COUNTIFS($M$3:$M$64,I$119,$N$3:$N$64,"*" &amp;$C177 &amp;"*")+COUNTIFS($P$3:$P$64,I$119,$Q$3:$Q$64,"*" &amp;$C177 &amp;"*")+'Févr 17'!I177)</f>
        <v>0</v>
      </c>
      <c r="J177" s="174">
        <f>IF($C177="","",COUNTIF(J$3:J$64,"*" &amp;$C177 &amp;"*")+COUNTIFS($M$3:$M$64,J$119,$N$3:$N$64,"*" &amp;$C177 &amp;"*")+COUNTIFS($P$3:$P$64,J$119,$Q$3:$Q$64,"*" &amp;$C177 &amp;"*")+'Févr 17'!J177)</f>
        <v>0</v>
      </c>
    </row>
    <row r="178" spans="1:10" ht="12.75" hidden="1" customHeight="1" x14ac:dyDescent="0.2">
      <c r="A178" s="218"/>
      <c r="B178" s="219"/>
      <c r="C178" s="210" t="str">
        <f t="shared" si="176"/>
        <v>SADAKA</v>
      </c>
      <c r="D178" s="211"/>
      <c r="E178" s="160">
        <f>IF($C178="","",COUNTIF(E$3:E$64,"*" &amp;$C178 &amp;"*")+COUNTIFS($M$3:$M$64,E$119,$N$3:$N$64,"*" &amp;$C178 &amp;"*")+COUNTIFS($P$3:$P$64,E$119,$Q$3:$Q$64,"*" &amp;$C178 &amp;"*")+'Févr 17'!E178)</f>
        <v>0</v>
      </c>
      <c r="F178" s="163">
        <f>IF($C178="","",COUNTIF(F$3:F$64,"*" &amp;$C178 &amp;"*")+COUNTIFS($M$3:$M$64,F$119,$N$3:$N$64,"*" &amp;$C178 &amp;"*")+COUNTIFS($P$3:$P$64,F$119,$Q$3:$Q$64,"*" &amp;$C178 &amp;"*")+'Févr 17'!F178)</f>
        <v>0</v>
      </c>
      <c r="G178" s="163">
        <f>IF($C178="","",COUNTIF(G$3:G$64,"*" &amp;$C178 &amp;"*")+COUNTIFS($M$3:$M$64,G$119,$N$3:$N$64,"*" &amp;$C178 &amp;"*")+COUNTIFS($P$3:$P$64,G$119,$Q$3:$Q$64,"*" &amp;$C178 &amp;"*")+'Févr 17'!G178)</f>
        <v>0</v>
      </c>
      <c r="H178" s="163">
        <f>IF($C178="","",COUNTIF(H$3:H$64,"*" &amp;$C178 &amp;"*")+COUNTIFS($M$3:$M$64,H$119,$N$3:$N$64,"*" &amp;$C178 &amp;"*")+COUNTIFS($P$3:$P$64,H$119,$Q$3:$Q$64,"*" &amp;$C178 &amp;"*")+'Févr 17'!H178)</f>
        <v>0</v>
      </c>
      <c r="I178" s="163">
        <f>IF($C178="","",COUNTIF(I$3:I$64,"*" &amp;$C178 &amp;"*")+COUNTIFS($M$3:$M$64,I$119,$N$3:$N$64,"*" &amp;$C178 &amp;"*")+COUNTIFS($P$3:$P$64,I$119,$Q$3:$Q$64,"*" &amp;$C178 &amp;"*")+'Févr 17'!I178)</f>
        <v>0</v>
      </c>
      <c r="J178" s="175">
        <f>IF($C178="","",COUNTIF(J$3:J$64,"*" &amp;$C178 &amp;"*")+COUNTIFS($M$3:$M$64,J$119,$N$3:$N$64,"*" &amp;$C178 &amp;"*")+COUNTIFS($P$3:$P$64,J$119,$Q$3:$Q$64,"*" &amp;$C178 &amp;"*")+'Févr 17'!J178)</f>
        <v>0</v>
      </c>
    </row>
    <row r="179" spans="1:10" ht="12.75" hidden="1" customHeight="1" x14ac:dyDescent="0.2">
      <c r="A179" s="218"/>
      <c r="B179" s="219"/>
      <c r="C179" s="212" t="str">
        <f t="shared" si="176"/>
        <v>ZEINE</v>
      </c>
      <c r="D179" s="213"/>
      <c r="E179" s="162">
        <f>IF($C179="","",COUNTIF(E$3:E$64,"*" &amp;$C179 &amp;"*")+COUNTIFS($M$3:$M$64,E$119,$N$3:$N$64,"*" &amp;$C179 &amp;"*")+COUNTIFS($P$3:$P$64,E$119,$Q$3:$Q$64,"*" &amp;$C179 &amp;"*")+'Févr 17'!E179)</f>
        <v>0</v>
      </c>
      <c r="F179" s="166">
        <f>IF($C179="","",COUNTIF(F$3:F$64,"*" &amp;$C179 &amp;"*")+COUNTIFS($M$3:$M$64,F$119,$N$3:$N$64,"*" &amp;$C179 &amp;"*")+COUNTIFS($P$3:$P$64,F$119,$Q$3:$Q$64,"*" &amp;$C179 &amp;"*")+'Févr 17'!F179)</f>
        <v>0</v>
      </c>
      <c r="G179" s="166">
        <f>IF($C179="","",COUNTIF(G$3:G$64,"*" &amp;$C179 &amp;"*")+COUNTIFS($M$3:$M$64,G$119,$N$3:$N$64,"*" &amp;$C179 &amp;"*")+COUNTIFS($P$3:$P$64,G$119,$Q$3:$Q$64,"*" &amp;$C179 &amp;"*")+'Févr 17'!G179)</f>
        <v>0</v>
      </c>
      <c r="H179" s="166">
        <f>IF($C179="","",COUNTIF(H$3:H$64,"*" &amp;$C179 &amp;"*")+COUNTIFS($M$3:$M$64,H$119,$N$3:$N$64,"*" &amp;$C179 &amp;"*")+COUNTIFS($P$3:$P$64,H$119,$Q$3:$Q$64,"*" &amp;$C179 &amp;"*")+'Févr 17'!H179)</f>
        <v>0</v>
      </c>
      <c r="I179" s="166">
        <f>IF($C179="","",COUNTIF(I$3:I$64,"*" &amp;$C179 &amp;"*")+COUNTIFS($M$3:$M$64,I$119,$N$3:$N$64,"*" &amp;$C179 &amp;"*")+COUNTIFS($P$3:$P$64,I$119,$Q$3:$Q$64,"*" &amp;$C179 &amp;"*")+'Févr 17'!I179)</f>
        <v>0</v>
      </c>
      <c r="J179" s="174">
        <f>IF($C179="","",COUNTIF(J$3:J$64,"*" &amp;$C179 &amp;"*")+COUNTIFS($M$3:$M$64,J$119,$N$3:$N$64,"*" &amp;$C179 &amp;"*")+COUNTIFS($P$3:$P$64,J$119,$Q$3:$Q$64,"*" &amp;$C179 &amp;"*")+'Févr 17'!J179)</f>
        <v>0</v>
      </c>
    </row>
    <row r="180" spans="1:10" ht="12.75" hidden="1" customHeight="1" x14ac:dyDescent="0.2">
      <c r="A180" s="218"/>
      <c r="B180" s="219"/>
      <c r="C180" s="210" t="str">
        <f t="shared" si="176"/>
        <v>WELBY</v>
      </c>
      <c r="D180" s="211"/>
      <c r="E180" s="160">
        <f>IF($C180="","",COUNTIF(E$3:E$64,"*" &amp;$C180 &amp;"*")+COUNTIFS($M$3:$M$64,E$119,$N$3:$N$64,"*" &amp;$C180 &amp;"*")+COUNTIFS($P$3:$P$64,E$119,$Q$3:$Q$64,"*" &amp;$C180 &amp;"*")+'Févr 17'!E180)</f>
        <v>0</v>
      </c>
      <c r="F180" s="163">
        <f>IF($C180="","",COUNTIF(F$3:F$64,"*" &amp;$C180 &amp;"*")+COUNTIFS($M$3:$M$64,F$119,$N$3:$N$64,"*" &amp;$C180 &amp;"*")+COUNTIFS($P$3:$P$64,F$119,$Q$3:$Q$64,"*" &amp;$C180 &amp;"*")+'Févr 17'!F180)</f>
        <v>0</v>
      </c>
      <c r="G180" s="163">
        <f>IF($C180="","",COUNTIF(G$3:G$64,"*" &amp;$C180 &amp;"*")+COUNTIFS($M$3:$M$64,G$119,$N$3:$N$64,"*" &amp;$C180 &amp;"*")+COUNTIFS($P$3:$P$64,G$119,$Q$3:$Q$64,"*" &amp;$C180 &amp;"*")+'Févr 17'!G180)</f>
        <v>0</v>
      </c>
      <c r="H180" s="163">
        <f>IF($C180="","",COUNTIF(H$3:H$64,"*" &amp;$C180 &amp;"*")+COUNTIFS($M$3:$M$64,H$119,$N$3:$N$64,"*" &amp;$C180 &amp;"*")+COUNTIFS($P$3:$P$64,H$119,$Q$3:$Q$64,"*" &amp;$C180 &amp;"*")+'Févr 17'!H180)</f>
        <v>0</v>
      </c>
      <c r="I180" s="163">
        <f>IF($C180="","",COUNTIF(I$3:I$64,"*" &amp;$C180 &amp;"*")+COUNTIFS($M$3:$M$64,I$119,$N$3:$N$64,"*" &amp;$C180 &amp;"*")+COUNTIFS($P$3:$P$64,I$119,$Q$3:$Q$64,"*" &amp;$C180 &amp;"*")+'Févr 17'!I180)</f>
        <v>0</v>
      </c>
      <c r="J180" s="175">
        <f>IF($C180="","",COUNTIF(J$3:J$64,"*" &amp;$C180 &amp;"*")+COUNTIFS($M$3:$M$64,J$119,$N$3:$N$64,"*" &amp;$C180 &amp;"*")+COUNTIFS($P$3:$P$64,J$119,$Q$3:$Q$64,"*" &amp;$C180 &amp;"*")+'Févr 17'!J180)</f>
        <v>0</v>
      </c>
    </row>
    <row r="181" spans="1:10" ht="12.75" hidden="1" customHeight="1" x14ac:dyDescent="0.2">
      <c r="A181" s="218"/>
      <c r="B181" s="219"/>
      <c r="C181" s="212" t="str">
        <f t="shared" si="176"/>
        <v>ALEX</v>
      </c>
      <c r="D181" s="213"/>
      <c r="E181" s="162">
        <f>IF($C181="","",COUNTIF(E$3:E$64,"*" &amp;$C181 &amp;"*")+COUNTIFS($M$3:$M$64,E$119,$N$3:$N$64,"*" &amp;$C181 &amp;"*")+COUNTIFS($P$3:$P$64,E$119,$Q$3:$Q$64,"*" &amp;$C181 &amp;"*")+'Févr 17'!E181)</f>
        <v>0</v>
      </c>
      <c r="F181" s="166">
        <f>IF($C181="","",COUNTIF(F$3:F$64,"*" &amp;$C181 &amp;"*")+COUNTIFS($M$3:$M$64,F$119,$N$3:$N$64,"*" &amp;$C181 &amp;"*")+COUNTIFS($P$3:$P$64,F$119,$Q$3:$Q$64,"*" &amp;$C181 &amp;"*")+'Févr 17'!F181)</f>
        <v>0</v>
      </c>
      <c r="G181" s="166">
        <f>IF($C181="","",COUNTIF(G$3:G$64,"*" &amp;$C181 &amp;"*")+COUNTIFS($M$3:$M$64,G$119,$N$3:$N$64,"*" &amp;$C181 &amp;"*")+COUNTIFS($P$3:$P$64,G$119,$Q$3:$Q$64,"*" &amp;$C181 &amp;"*")+'Févr 17'!G181)</f>
        <v>0</v>
      </c>
      <c r="H181" s="166">
        <f>IF($C181="","",COUNTIF(H$3:H$64,"*" &amp;$C181 &amp;"*")+COUNTIFS($M$3:$M$64,H$119,$N$3:$N$64,"*" &amp;$C181 &amp;"*")+COUNTIFS($P$3:$P$64,H$119,$Q$3:$Q$64,"*" &amp;$C181 &amp;"*")+'Févr 17'!H181)</f>
        <v>0</v>
      </c>
      <c r="I181" s="166">
        <f>IF($C181="","",COUNTIF(I$3:I$64,"*" &amp;$C181 &amp;"*")+COUNTIFS($M$3:$M$64,I$119,$N$3:$N$64,"*" &amp;$C181 &amp;"*")+COUNTIFS($P$3:$P$64,I$119,$Q$3:$Q$64,"*" &amp;$C181 &amp;"*")+'Févr 17'!I181)</f>
        <v>0</v>
      </c>
      <c r="J181" s="174">
        <f>IF($C181="","",COUNTIF(J$3:J$64,"*" &amp;$C181 &amp;"*")+COUNTIFS($M$3:$M$64,J$119,$N$3:$N$64,"*" &amp;$C181 &amp;"*")+COUNTIFS($P$3:$P$64,J$119,$Q$3:$Q$64,"*" &amp;$C181 &amp;"*")+'Févr 17'!J181)</f>
        <v>0</v>
      </c>
    </row>
    <row r="182" spans="1:10" ht="12.75" hidden="1" customHeight="1" x14ac:dyDescent="0.2">
      <c r="A182" s="218"/>
      <c r="B182" s="219"/>
      <c r="C182" s="210" t="str">
        <f t="shared" si="176"/>
        <v>AMAGLI</v>
      </c>
      <c r="D182" s="211"/>
      <c r="E182" s="160">
        <f>IF($C182="","",COUNTIF(E$3:E$64,"*" &amp;$C182 &amp;"*")+COUNTIFS($M$3:$M$64,E$119,$N$3:$N$64,"*" &amp;$C182 &amp;"*")+COUNTIFS($P$3:$P$64,E$119,$Q$3:$Q$64,"*" &amp;$C182 &amp;"*")+'Févr 17'!E182)</f>
        <v>0</v>
      </c>
      <c r="F182" s="163">
        <f>IF($C182="","",COUNTIF(F$3:F$64,"*" &amp;$C182 &amp;"*")+COUNTIFS($M$3:$M$64,F$119,$N$3:$N$64,"*" &amp;$C182 &amp;"*")+COUNTIFS($P$3:$P$64,F$119,$Q$3:$Q$64,"*" &amp;$C182 &amp;"*")+'Févr 17'!F182)</f>
        <v>0</v>
      </c>
      <c r="G182" s="163">
        <f>IF($C182="","",COUNTIF(G$3:G$64,"*" &amp;$C182 &amp;"*")+COUNTIFS($M$3:$M$64,G$119,$N$3:$N$64,"*" &amp;$C182 &amp;"*")+COUNTIFS($P$3:$P$64,G$119,$Q$3:$Q$64,"*" &amp;$C182 &amp;"*")+'Févr 17'!G182)</f>
        <v>0</v>
      </c>
      <c r="H182" s="163">
        <f>IF($C182="","",COUNTIF(H$3:H$64,"*" &amp;$C182 &amp;"*")+COUNTIFS($M$3:$M$64,H$119,$N$3:$N$64,"*" &amp;$C182 &amp;"*")+COUNTIFS($P$3:$P$64,H$119,$Q$3:$Q$64,"*" &amp;$C182 &amp;"*")+'Févr 17'!H182)</f>
        <v>0</v>
      </c>
      <c r="I182" s="163">
        <f>IF($C182="","",COUNTIF(I$3:I$64,"*" &amp;$C182 &amp;"*")+COUNTIFS($M$3:$M$64,I$119,$N$3:$N$64,"*" &amp;$C182 &amp;"*")+COUNTIFS($P$3:$P$64,I$119,$Q$3:$Q$64,"*" &amp;$C182 &amp;"*")+'Févr 17'!I182)</f>
        <v>0</v>
      </c>
      <c r="J182" s="175">
        <f>IF($C182="","",COUNTIF(J$3:J$64,"*" &amp;$C182 &amp;"*")+COUNTIFS($M$3:$M$64,J$119,$N$3:$N$64,"*" &amp;$C182 &amp;"*")+COUNTIFS($P$3:$P$64,J$119,$Q$3:$Q$64,"*" &amp;$C182 &amp;"*")+'Févr 17'!J182)</f>
        <v>0</v>
      </c>
    </row>
    <row r="183" spans="1:10" ht="12.75" hidden="1" customHeight="1" x14ac:dyDescent="0.2">
      <c r="A183" s="218"/>
      <c r="B183" s="219"/>
      <c r="C183" s="212" t="str">
        <f t="shared" si="176"/>
        <v>IRANI</v>
      </c>
      <c r="D183" s="213"/>
      <c r="E183" s="162">
        <f>IF($C183="","",COUNTIF(E$3:E$64,"*" &amp;$C183 &amp;"*")+COUNTIFS($M$3:$M$64,E$119,$N$3:$N$64,"*" &amp;$C183 &amp;"*")+COUNTIFS($P$3:$P$64,E$119,$Q$3:$Q$64,"*" &amp;$C183 &amp;"*")+'Févr 17'!E183)</f>
        <v>0</v>
      </c>
      <c r="F183" s="166">
        <f>IF($C183="","",COUNTIF(F$3:F$64,"*" &amp;$C183 &amp;"*")+COUNTIFS($M$3:$M$64,F$119,$N$3:$N$64,"*" &amp;$C183 &amp;"*")+COUNTIFS($P$3:$P$64,F$119,$Q$3:$Q$64,"*" &amp;$C183 &amp;"*")+'Févr 17'!F183)</f>
        <v>0</v>
      </c>
      <c r="G183" s="166">
        <f>IF($C183="","",COUNTIF(G$3:G$64,"*" &amp;$C183 &amp;"*")+COUNTIFS($M$3:$M$64,G$119,$N$3:$N$64,"*" &amp;$C183 &amp;"*")+COUNTIFS($P$3:$P$64,G$119,$Q$3:$Q$64,"*" &amp;$C183 &amp;"*")+'Févr 17'!G183)</f>
        <v>0</v>
      </c>
      <c r="H183" s="166">
        <f>IF($C183="","",COUNTIF(H$3:H$64,"*" &amp;$C183 &amp;"*")+COUNTIFS($M$3:$M$64,H$119,$N$3:$N$64,"*" &amp;$C183 &amp;"*")+COUNTIFS($P$3:$P$64,H$119,$Q$3:$Q$64,"*" &amp;$C183 &amp;"*")+'Févr 17'!H183)</f>
        <v>0</v>
      </c>
      <c r="I183" s="166">
        <f>IF($C183="","",COUNTIF(I$3:I$64,"*" &amp;$C183 &amp;"*")+COUNTIFS($M$3:$M$64,I$119,$N$3:$N$64,"*" &amp;$C183 &amp;"*")+COUNTIFS($P$3:$P$64,I$119,$Q$3:$Q$64,"*" &amp;$C183 &amp;"*")+'Févr 17'!I183)</f>
        <v>0</v>
      </c>
      <c r="J183" s="174">
        <f>IF($C183="","",COUNTIF(J$3:J$64,"*" &amp;$C183 &amp;"*")+COUNTIFS($M$3:$M$64,J$119,$N$3:$N$64,"*" &amp;$C183 &amp;"*")+COUNTIFS($P$3:$P$64,J$119,$Q$3:$Q$64,"*" &amp;$C183 &amp;"*")+'Févr 17'!J183)</f>
        <v>0</v>
      </c>
    </row>
    <row r="184" spans="1:10" ht="12.75" hidden="1" customHeight="1" x14ac:dyDescent="0.2">
      <c r="A184" s="218"/>
      <c r="B184" s="219"/>
      <c r="C184" s="210" t="str">
        <f t="shared" si="176"/>
        <v>KHAYAT</v>
      </c>
      <c r="D184" s="211"/>
      <c r="E184" s="160">
        <f>IF($C184="","",COUNTIF(E$3:E$64,"*" &amp;$C184 &amp;"*")+COUNTIFS($M$3:$M$64,E$119,$N$3:$N$64,"*" &amp;$C184 &amp;"*")+COUNTIFS($P$3:$P$64,E$119,$Q$3:$Q$64,"*" &amp;$C184 &amp;"*")+'Févr 17'!E184)</f>
        <v>0</v>
      </c>
      <c r="F184" s="163">
        <f>IF($C184="","",COUNTIF(F$3:F$64,"*" &amp;$C184 &amp;"*")+COUNTIFS($M$3:$M$64,F$119,$N$3:$N$64,"*" &amp;$C184 &amp;"*")+COUNTIFS($P$3:$P$64,F$119,$Q$3:$Q$64,"*" &amp;$C184 &amp;"*")+'Févr 17'!F184)</f>
        <v>0</v>
      </c>
      <c r="G184" s="163">
        <f>IF($C184="","",COUNTIF(G$3:G$64,"*" &amp;$C184 &amp;"*")+COUNTIFS($M$3:$M$64,G$119,$N$3:$N$64,"*" &amp;$C184 &amp;"*")+COUNTIFS($P$3:$P$64,G$119,$Q$3:$Q$64,"*" &amp;$C184 &amp;"*")+'Févr 17'!G184)</f>
        <v>0</v>
      </c>
      <c r="H184" s="163">
        <f>IF($C184="","",COUNTIF(H$3:H$64,"*" &amp;$C184 &amp;"*")+COUNTIFS($M$3:$M$64,H$119,$N$3:$N$64,"*" &amp;$C184 &amp;"*")+COUNTIFS($P$3:$P$64,H$119,$Q$3:$Q$64,"*" &amp;$C184 &amp;"*")+'Févr 17'!H184)</f>
        <v>0</v>
      </c>
      <c r="I184" s="163">
        <f>IF($C184="","",COUNTIF(I$3:I$64,"*" &amp;$C184 &amp;"*")+COUNTIFS($M$3:$M$64,I$119,$N$3:$N$64,"*" &amp;$C184 &amp;"*")+COUNTIFS($P$3:$P$64,I$119,$Q$3:$Q$64,"*" &amp;$C184 &amp;"*")+'Févr 17'!I184)</f>
        <v>0</v>
      </c>
      <c r="J184" s="175">
        <f>IF($C184="","",COUNTIF(J$3:J$64,"*" &amp;$C184 &amp;"*")+COUNTIFS($M$3:$M$64,J$119,$N$3:$N$64,"*" &amp;$C184 &amp;"*")+COUNTIFS($P$3:$P$64,J$119,$Q$3:$Q$64,"*" &amp;$C184 &amp;"*")+'Févr 17'!J184)</f>
        <v>0</v>
      </c>
    </row>
    <row r="185" spans="1:10" ht="12.75" hidden="1" customHeight="1" x14ac:dyDescent="0.2">
      <c r="A185" s="218"/>
      <c r="B185" s="219"/>
      <c r="C185" s="212" t="str">
        <f t="shared" si="176"/>
        <v>PARIENTE</v>
      </c>
      <c r="D185" s="213"/>
      <c r="E185" s="162">
        <f>IF($C185="","",COUNTIF(E$3:E$64,"*" &amp;$C185 &amp;"*")+COUNTIFS($M$3:$M$64,E$119,$N$3:$N$64,"*" &amp;$C185 &amp;"*")+COUNTIFS($P$3:$P$64,E$119,$Q$3:$Q$64,"*" &amp;$C185 &amp;"*")+'Févr 17'!E185)</f>
        <v>0</v>
      </c>
      <c r="F185" s="166">
        <f>IF($C185="","",COUNTIF(F$3:F$64,"*" &amp;$C185 &amp;"*")+COUNTIFS($M$3:$M$64,F$119,$N$3:$N$64,"*" &amp;$C185 &amp;"*")+COUNTIFS($P$3:$P$64,F$119,$Q$3:$Q$64,"*" &amp;$C185 &amp;"*")+'Févr 17'!F185)</f>
        <v>0</v>
      </c>
      <c r="G185" s="166">
        <f>IF($C185="","",COUNTIF(G$3:G$64,"*" &amp;$C185 &amp;"*")+COUNTIFS($M$3:$M$64,G$119,$N$3:$N$64,"*" &amp;$C185 &amp;"*")+COUNTIFS($P$3:$P$64,G$119,$Q$3:$Q$64,"*" &amp;$C185 &amp;"*")+'Févr 17'!G185)</f>
        <v>0</v>
      </c>
      <c r="H185" s="166">
        <f>IF($C185="","",COUNTIF(H$3:H$64,"*" &amp;$C185 &amp;"*")+COUNTIFS($M$3:$M$64,H$119,$N$3:$N$64,"*" &amp;$C185 &amp;"*")+COUNTIFS($P$3:$P$64,H$119,$Q$3:$Q$64,"*" &amp;$C185 &amp;"*")+'Févr 17'!H185)</f>
        <v>0</v>
      </c>
      <c r="I185" s="166">
        <f>IF($C185="","",COUNTIF(I$3:I$64,"*" &amp;$C185 &amp;"*")+COUNTIFS($M$3:$M$64,I$119,$N$3:$N$64,"*" &amp;$C185 &amp;"*")+COUNTIFS($P$3:$P$64,I$119,$Q$3:$Q$64,"*" &amp;$C185 &amp;"*")+'Févr 17'!I185)</f>
        <v>0</v>
      </c>
      <c r="J185" s="174">
        <f>IF($C185="","",COUNTIF(J$3:J$64,"*" &amp;$C185 &amp;"*")+COUNTIFS($M$3:$M$64,J$119,$N$3:$N$64,"*" &amp;$C185 &amp;"*")+COUNTIFS($P$3:$P$64,J$119,$Q$3:$Q$64,"*" &amp;$C185 &amp;"*")+'Févr 17'!J185)</f>
        <v>0</v>
      </c>
    </row>
    <row r="186" spans="1:10" ht="12.75" hidden="1" customHeight="1" x14ac:dyDescent="0.2">
      <c r="A186" s="218"/>
      <c r="B186" s="219"/>
      <c r="C186" s="210" t="str">
        <f t="shared" si="176"/>
        <v>SOUED</v>
      </c>
      <c r="D186" s="211"/>
      <c r="E186" s="160">
        <f>IF($C186="","",COUNTIF(E$3:E$64,"*" &amp;$C186 &amp;"*")+COUNTIFS($M$3:$M$64,E$119,$N$3:$N$64,"*" &amp;$C186 &amp;"*")+COUNTIFS($P$3:$P$64,E$119,$Q$3:$Q$64,"*" &amp;$C186 &amp;"*")+'Févr 17'!E186)</f>
        <v>0</v>
      </c>
      <c r="F186" s="163">
        <f>IF($C186="","",COUNTIF(F$3:F$64,"*" &amp;$C186 &amp;"*")+COUNTIFS($M$3:$M$64,F$119,$N$3:$N$64,"*" &amp;$C186 &amp;"*")+COUNTIFS($P$3:$P$64,F$119,$Q$3:$Q$64,"*" &amp;$C186 &amp;"*")+'Févr 17'!F186)</f>
        <v>0</v>
      </c>
      <c r="G186" s="163">
        <f>IF($C186="","",COUNTIF(G$3:G$64,"*" &amp;$C186 &amp;"*")+COUNTIFS($M$3:$M$64,G$119,$N$3:$N$64,"*" &amp;$C186 &amp;"*")+COUNTIFS($P$3:$P$64,G$119,$Q$3:$Q$64,"*" &amp;$C186 &amp;"*")+'Févr 17'!G186)</f>
        <v>0</v>
      </c>
      <c r="H186" s="163">
        <f>IF($C186="","",COUNTIF(H$3:H$64,"*" &amp;$C186 &amp;"*")+COUNTIFS($M$3:$M$64,H$119,$N$3:$N$64,"*" &amp;$C186 &amp;"*")+COUNTIFS($P$3:$P$64,H$119,$Q$3:$Q$64,"*" &amp;$C186 &amp;"*")+'Févr 17'!H186)</f>
        <v>0</v>
      </c>
      <c r="I186" s="163">
        <f>IF($C186="","",COUNTIF(I$3:I$64,"*" &amp;$C186 &amp;"*")+COUNTIFS($M$3:$M$64,I$119,$N$3:$N$64,"*" &amp;$C186 &amp;"*")+COUNTIFS($P$3:$P$64,I$119,$Q$3:$Q$64,"*" &amp;$C186 &amp;"*")+'Févr 17'!I186)</f>
        <v>0</v>
      </c>
      <c r="J186" s="175">
        <f>IF($C186="","",COUNTIF(J$3:J$64,"*" &amp;$C186 &amp;"*")+COUNTIFS($M$3:$M$64,J$119,$N$3:$N$64,"*" &amp;$C186 &amp;"*")+COUNTIFS($P$3:$P$64,J$119,$Q$3:$Q$64,"*" &amp;$C186 &amp;"*")+'Févr 17'!J186)</f>
        <v>0</v>
      </c>
    </row>
    <row r="187" spans="1:10" ht="12.75" hidden="1" customHeight="1" x14ac:dyDescent="0.2">
      <c r="A187" s="218"/>
      <c r="B187" s="219"/>
      <c r="C187" s="212" t="str">
        <f t="shared" si="176"/>
        <v>CHARR</v>
      </c>
      <c r="D187" s="213"/>
      <c r="E187" s="162">
        <f>IF($C187="","",COUNTIF(E$3:E$64,"*" &amp;$C187 &amp;"*")+COUNTIFS($M$3:$M$64,E$119,$N$3:$N$64,"*" &amp;$C187 &amp;"*")+COUNTIFS($P$3:$P$64,E$119,$Q$3:$Q$64,"*" &amp;$C187 &amp;"*")+'Févr 17'!E187)</f>
        <v>0</v>
      </c>
      <c r="F187" s="166">
        <f>IF($C187="","",COUNTIF(F$3:F$64,"*" &amp;$C187 &amp;"*")+COUNTIFS($M$3:$M$64,F$119,$N$3:$N$64,"*" &amp;$C187 &amp;"*")+COUNTIFS($P$3:$P$64,F$119,$Q$3:$Q$64,"*" &amp;$C187 &amp;"*")+'Févr 17'!F187)</f>
        <v>0</v>
      </c>
      <c r="G187" s="166">
        <f>IF($C187="","",COUNTIF(G$3:G$64,"*" &amp;$C187 &amp;"*")+COUNTIFS($M$3:$M$64,G$119,$N$3:$N$64,"*" &amp;$C187 &amp;"*")+COUNTIFS($P$3:$P$64,G$119,$Q$3:$Q$64,"*" &amp;$C187 &amp;"*")+'Févr 17'!G187)</f>
        <v>0</v>
      </c>
      <c r="H187" s="166">
        <f>IF($C187="","",COUNTIF(H$3:H$64,"*" &amp;$C187 &amp;"*")+COUNTIFS($M$3:$M$64,H$119,$N$3:$N$64,"*" &amp;$C187 &amp;"*")+COUNTIFS($P$3:$P$64,H$119,$Q$3:$Q$64,"*" &amp;$C187 &amp;"*")+'Févr 17'!H187)</f>
        <v>0</v>
      </c>
      <c r="I187" s="166">
        <f>IF($C187="","",COUNTIF(I$3:I$64,"*" &amp;$C187 &amp;"*")+COUNTIFS($M$3:$M$64,I$119,$N$3:$N$64,"*" &amp;$C187 &amp;"*")+COUNTIFS($P$3:$P$64,I$119,$Q$3:$Q$64,"*" &amp;$C187 &amp;"*")+'Févr 17'!I187)</f>
        <v>0</v>
      </c>
      <c r="J187" s="174">
        <f>IF($C187="","",COUNTIF(J$3:J$64,"*" &amp;$C187 &amp;"*")+COUNTIFS($M$3:$M$64,J$119,$N$3:$N$64,"*" &amp;$C187 &amp;"*")+COUNTIFS($P$3:$P$64,J$119,$Q$3:$Q$64,"*" &amp;$C187 &amp;"*")+'Févr 17'!J187)</f>
        <v>0</v>
      </c>
    </row>
    <row r="188" spans="1:10" ht="12.75" hidden="1" customHeight="1" x14ac:dyDescent="0.2">
      <c r="A188" s="218"/>
      <c r="B188" s="219"/>
      <c r="C188" s="210" t="str">
        <f t="shared" si="176"/>
        <v>RIBATET</v>
      </c>
      <c r="D188" s="211"/>
      <c r="E188" s="160">
        <f>IF($C188="","",COUNTIF(E$3:E$64,"*" &amp;$C188 &amp;"*")+COUNTIFS($M$3:$M$64,E$119,$N$3:$N$64,"*" &amp;$C188 &amp;"*")+COUNTIFS($P$3:$P$64,E$119,$Q$3:$Q$64,"*" &amp;$C188 &amp;"*")+'Févr 17'!E188)</f>
        <v>0</v>
      </c>
      <c r="F188" s="163">
        <f>IF($C188="","",COUNTIF(F$3:F$64,"*" &amp;$C188 &amp;"*")+COUNTIFS($M$3:$M$64,F$119,$N$3:$N$64,"*" &amp;$C188 &amp;"*")+COUNTIFS($P$3:$P$64,F$119,$Q$3:$Q$64,"*" &amp;$C188 &amp;"*")+'Févr 17'!F188)</f>
        <v>0</v>
      </c>
      <c r="G188" s="163">
        <f>IF($C188="","",COUNTIF(G$3:G$64,"*" &amp;$C188 &amp;"*")+COUNTIFS($M$3:$M$64,G$119,$N$3:$N$64,"*" &amp;$C188 &amp;"*")+COUNTIFS($P$3:$P$64,G$119,$Q$3:$Q$64,"*" &amp;$C188 &amp;"*")+'Févr 17'!G188)</f>
        <v>0</v>
      </c>
      <c r="H188" s="163">
        <f>IF($C188="","",COUNTIF(H$3:H$64,"*" &amp;$C188 &amp;"*")+COUNTIFS($M$3:$M$64,H$119,$N$3:$N$64,"*" &amp;$C188 &amp;"*")+COUNTIFS($P$3:$P$64,H$119,$Q$3:$Q$64,"*" &amp;$C188 &amp;"*")+'Févr 17'!H188)</f>
        <v>0</v>
      </c>
      <c r="I188" s="163">
        <f>IF($C188="","",COUNTIF(I$3:I$64,"*" &amp;$C188 &amp;"*")+COUNTIFS($M$3:$M$64,I$119,$N$3:$N$64,"*" &amp;$C188 &amp;"*")+COUNTIFS($P$3:$P$64,I$119,$Q$3:$Q$64,"*" &amp;$C188 &amp;"*")+'Févr 17'!I188)</f>
        <v>0</v>
      </c>
      <c r="J188" s="175">
        <f>IF($C188="","",COUNTIF(J$3:J$64,"*" &amp;$C188 &amp;"*")+COUNTIFS($M$3:$M$64,J$119,$N$3:$N$64,"*" &amp;$C188 &amp;"*")+COUNTIFS($P$3:$P$64,J$119,$Q$3:$Q$64,"*" &amp;$C188 &amp;"*")+'Févr 17'!J188)</f>
        <v>0</v>
      </c>
    </row>
    <row r="189" spans="1:10" ht="12.75" hidden="1" customHeight="1" x14ac:dyDescent="0.2">
      <c r="A189" s="218"/>
      <c r="B189" s="219"/>
      <c r="C189" s="212" t="str">
        <f t="shared" si="176"/>
        <v>KAROUBI</v>
      </c>
      <c r="D189" s="213"/>
      <c r="E189" s="162">
        <f>IF($C189="","",COUNTIF(E$3:E$64,"*" &amp;$C189 &amp;"*")+COUNTIFS($M$3:$M$64,E$119,$N$3:$N$64,"*" &amp;$C189 &amp;"*")+COUNTIFS($P$3:$P$64,E$119,$Q$3:$Q$64,"*" &amp;$C189 &amp;"*")+'Févr 17'!E189)</f>
        <v>0</v>
      </c>
      <c r="F189" s="166">
        <f>IF($C189="","",COUNTIF(F$3:F$64,"*" &amp;$C189 &amp;"*")+COUNTIFS($M$3:$M$64,F$119,$N$3:$N$64,"*" &amp;$C189 &amp;"*")+COUNTIFS($P$3:$P$64,F$119,$Q$3:$Q$64,"*" &amp;$C189 &amp;"*")+'Févr 17'!F189)</f>
        <v>0</v>
      </c>
      <c r="G189" s="166">
        <f>IF($C189="","",COUNTIF(G$3:G$64,"*" &amp;$C189 &amp;"*")+COUNTIFS($M$3:$M$64,G$119,$N$3:$N$64,"*" &amp;$C189 &amp;"*")+COUNTIFS($P$3:$P$64,G$119,$Q$3:$Q$64,"*" &amp;$C189 &amp;"*")+'Févr 17'!G189)</f>
        <v>0</v>
      </c>
      <c r="H189" s="166">
        <f>IF($C189="","",COUNTIF(H$3:H$64,"*" &amp;$C189 &amp;"*")+COUNTIFS($M$3:$M$64,H$119,$N$3:$N$64,"*" &amp;$C189 &amp;"*")+COUNTIFS($P$3:$P$64,H$119,$Q$3:$Q$64,"*" &amp;$C189 &amp;"*")+'Févr 17'!H189)</f>
        <v>0</v>
      </c>
      <c r="I189" s="166">
        <f>IF($C189="","",COUNTIF(I$3:I$64,"*" &amp;$C189 &amp;"*")+COUNTIFS($M$3:$M$64,I$119,$N$3:$N$64,"*" &amp;$C189 &amp;"*")+COUNTIFS($P$3:$P$64,I$119,$Q$3:$Q$64,"*" &amp;$C189 &amp;"*")+'Févr 17'!I189)</f>
        <v>0</v>
      </c>
      <c r="J189" s="174">
        <f>IF($C189="","",COUNTIF(J$3:J$64,"*" &amp;$C189 &amp;"*")+COUNTIFS($M$3:$M$64,J$119,$N$3:$N$64,"*" &amp;$C189 &amp;"*")+COUNTIFS($P$3:$P$64,J$119,$Q$3:$Q$64,"*" &amp;$C189 &amp;"*")+'Févr 17'!J189)</f>
        <v>0</v>
      </c>
    </row>
    <row r="190" spans="1:10" ht="12.75" hidden="1" customHeight="1" x14ac:dyDescent="0.2">
      <c r="A190" s="218"/>
      <c r="B190" s="219"/>
      <c r="C190" s="210" t="str">
        <f t="shared" si="176"/>
        <v>MARTIN</v>
      </c>
      <c r="D190" s="211"/>
      <c r="E190" s="160">
        <f>IF($C190="","",COUNTIF(E$3:E$64,"*" &amp;$C190 &amp;"*")+COUNTIFS($M$3:$M$64,E$119,$N$3:$N$64,"*" &amp;$C190 &amp;"*")+COUNTIFS($P$3:$P$64,E$119,$Q$3:$Q$64,"*" &amp;$C190 &amp;"*")+'Févr 17'!E190)</f>
        <v>0</v>
      </c>
      <c r="F190" s="163">
        <f>IF($C190="","",COUNTIF(F$3:F$64,"*" &amp;$C190 &amp;"*")+COUNTIFS($M$3:$M$64,F$119,$N$3:$N$64,"*" &amp;$C190 &amp;"*")+COUNTIFS($P$3:$P$64,F$119,$Q$3:$Q$64,"*" &amp;$C190 &amp;"*")+'Févr 17'!F190)</f>
        <v>0</v>
      </c>
      <c r="G190" s="163">
        <f>IF($C190="","",COUNTIF(G$3:G$64,"*" &amp;$C190 &amp;"*")+COUNTIFS($M$3:$M$64,G$119,$N$3:$N$64,"*" &amp;$C190 &amp;"*")+COUNTIFS($P$3:$P$64,G$119,$Q$3:$Q$64,"*" &amp;$C190 &amp;"*")+'Févr 17'!G190)</f>
        <v>0</v>
      </c>
      <c r="H190" s="163">
        <f>IF($C190="","",COUNTIF(H$3:H$64,"*" &amp;$C190 &amp;"*")+COUNTIFS($M$3:$M$64,H$119,$N$3:$N$64,"*" &amp;$C190 &amp;"*")+COUNTIFS($P$3:$P$64,H$119,$Q$3:$Q$64,"*" &amp;$C190 &amp;"*")+'Févr 17'!H190)</f>
        <v>0</v>
      </c>
      <c r="I190" s="163">
        <f>IF($C190="","",COUNTIF(I$3:I$64,"*" &amp;$C190 &amp;"*")+COUNTIFS($M$3:$M$64,I$119,$N$3:$N$64,"*" &amp;$C190 &amp;"*")+COUNTIFS($P$3:$P$64,I$119,$Q$3:$Q$64,"*" &amp;$C190 &amp;"*")+'Févr 17'!I190)</f>
        <v>0</v>
      </c>
      <c r="J190" s="175">
        <f>IF($C190="","",COUNTIF(J$3:J$64,"*" &amp;$C190 &amp;"*")+COUNTIFS($M$3:$M$64,J$119,$N$3:$N$64,"*" &amp;$C190 &amp;"*")+COUNTIFS($P$3:$P$64,J$119,$Q$3:$Q$64,"*" &amp;$C190 &amp;"*")+'Févr 17'!J190)</f>
        <v>0</v>
      </c>
    </row>
    <row r="191" spans="1:10" ht="12.75" hidden="1" customHeight="1" x14ac:dyDescent="0.2">
      <c r="A191" s="218"/>
      <c r="B191" s="219"/>
      <c r="C191" s="212" t="str">
        <f t="shared" si="176"/>
        <v>GALL</v>
      </c>
      <c r="D191" s="213"/>
      <c r="E191" s="162">
        <f>IF($C191="","",COUNTIF(E$3:E$64,"*" &amp;$C191 &amp;"*")+COUNTIFS($M$3:$M$64,E$119,$N$3:$N$64,"*" &amp;$C191 &amp;"*")+COUNTIFS($P$3:$P$64,E$119,$Q$3:$Q$64,"*" &amp;$C191 &amp;"*")+'Févr 17'!E191)</f>
        <v>0</v>
      </c>
      <c r="F191" s="166">
        <f>IF($C191="","",COUNTIF(F$3:F$64,"*" &amp;$C191 &amp;"*")+COUNTIFS($M$3:$M$64,F$119,$N$3:$N$64,"*" &amp;$C191 &amp;"*")+COUNTIFS($P$3:$P$64,F$119,$Q$3:$Q$64,"*" &amp;$C191 &amp;"*")+'Févr 17'!F191)</f>
        <v>0</v>
      </c>
      <c r="G191" s="166">
        <f>IF($C191="","",COUNTIF(G$3:G$64,"*" &amp;$C191 &amp;"*")+COUNTIFS($M$3:$M$64,G$119,$N$3:$N$64,"*" &amp;$C191 &amp;"*")+COUNTIFS($P$3:$P$64,G$119,$Q$3:$Q$64,"*" &amp;$C191 &amp;"*")+'Févr 17'!G191)</f>
        <v>0</v>
      </c>
      <c r="H191" s="166">
        <f>IF($C191="","",COUNTIF(H$3:H$64,"*" &amp;$C191 &amp;"*")+COUNTIFS($M$3:$M$64,H$119,$N$3:$N$64,"*" &amp;$C191 &amp;"*")+COUNTIFS($P$3:$P$64,H$119,$Q$3:$Q$64,"*" &amp;$C191 &amp;"*")+'Févr 17'!H191)</f>
        <v>0</v>
      </c>
      <c r="I191" s="166">
        <f>IF($C191="","",COUNTIF(I$3:I$64,"*" &amp;$C191 &amp;"*")+COUNTIFS($M$3:$M$64,I$119,$N$3:$N$64,"*" &amp;$C191 &amp;"*")+COUNTIFS($P$3:$P$64,I$119,$Q$3:$Q$64,"*" &amp;$C191 &amp;"*")+'Févr 17'!I191)</f>
        <v>0</v>
      </c>
      <c r="J191" s="174">
        <f>IF($C191="","",COUNTIF(J$3:J$64,"*" &amp;$C191 &amp;"*")+COUNTIFS($M$3:$M$64,J$119,$N$3:$N$64,"*" &amp;$C191 &amp;"*")+COUNTIFS($P$3:$P$64,J$119,$Q$3:$Q$64,"*" &amp;$C191 &amp;"*")+'Févr 17'!J191)</f>
        <v>0</v>
      </c>
    </row>
    <row r="192" spans="1:10" ht="12.75" hidden="1" customHeight="1" x14ac:dyDescent="0.2">
      <c r="A192" s="218"/>
      <c r="B192" s="219"/>
      <c r="C192" s="210" t="str">
        <f t="shared" si="176"/>
        <v>BLANCHET</v>
      </c>
      <c r="D192" s="211"/>
      <c r="E192" s="160">
        <f>IF($C192="","",COUNTIF(E$3:E$64,"*" &amp;$C192 &amp;"*")+COUNTIFS($M$3:$M$64,E$119,$N$3:$N$64,"*" &amp;$C192 &amp;"*")+COUNTIFS($P$3:$P$64,E$119,$Q$3:$Q$64,"*" &amp;$C192 &amp;"*")+'Févr 17'!E192)</f>
        <v>0</v>
      </c>
      <c r="F192" s="163">
        <f>IF($C192="","",COUNTIF(F$3:F$64,"*" &amp;$C192 &amp;"*")+COUNTIFS($M$3:$M$64,F$119,$N$3:$N$64,"*" &amp;$C192 &amp;"*")+COUNTIFS($P$3:$P$64,F$119,$Q$3:$Q$64,"*" &amp;$C192 &amp;"*")+'Févr 17'!F192)</f>
        <v>0</v>
      </c>
      <c r="G192" s="163">
        <f>IF($C192="","",COUNTIF(G$3:G$64,"*" &amp;$C192 &amp;"*")+COUNTIFS($M$3:$M$64,G$119,$N$3:$N$64,"*" &amp;$C192 &amp;"*")+COUNTIFS($P$3:$P$64,G$119,$Q$3:$Q$64,"*" &amp;$C192 &amp;"*")+'Févr 17'!G192)</f>
        <v>0</v>
      </c>
      <c r="H192" s="163">
        <f>IF($C192="","",COUNTIF(H$3:H$64,"*" &amp;$C192 &amp;"*")+COUNTIFS($M$3:$M$64,H$119,$N$3:$N$64,"*" &amp;$C192 &amp;"*")+COUNTIFS($P$3:$P$64,H$119,$Q$3:$Q$64,"*" &amp;$C192 &amp;"*")+'Févr 17'!H192)</f>
        <v>0</v>
      </c>
      <c r="I192" s="163">
        <f>IF($C192="","",COUNTIF(I$3:I$64,"*" &amp;$C192 &amp;"*")+COUNTIFS($M$3:$M$64,I$119,$N$3:$N$64,"*" &amp;$C192 &amp;"*")+COUNTIFS($P$3:$P$64,I$119,$Q$3:$Q$64,"*" &amp;$C192 &amp;"*")+'Févr 17'!I192)</f>
        <v>0</v>
      </c>
      <c r="J192" s="175">
        <f>IF($C192="","",COUNTIF(J$3:J$64,"*" &amp;$C192 &amp;"*")+COUNTIFS($M$3:$M$64,J$119,$N$3:$N$64,"*" &amp;$C192 &amp;"*")+COUNTIFS($P$3:$P$64,J$119,$Q$3:$Q$64,"*" &amp;$C192 &amp;"*")+'Févr 17'!J192)</f>
        <v>0</v>
      </c>
    </row>
    <row r="193" spans="1:10" ht="12.75" hidden="1" customHeight="1" x14ac:dyDescent="0.2">
      <c r="A193" s="218"/>
      <c r="B193" s="219"/>
      <c r="C193" s="212" t="str">
        <f t="shared" si="176"/>
        <v>NGUYEN</v>
      </c>
      <c r="D193" s="213"/>
      <c r="E193" s="162">
        <f>IF($C193="","",COUNTIF(E$3:E$64,"*" &amp;$C193 &amp;"*")+COUNTIFS($M$3:$M$64,E$119,$N$3:$N$64,"*" &amp;$C193 &amp;"*")+COUNTIFS($P$3:$P$64,E$119,$Q$3:$Q$64,"*" &amp;$C193 &amp;"*")+'Févr 17'!E193)</f>
        <v>0</v>
      </c>
      <c r="F193" s="166">
        <f>IF($C193="","",COUNTIF(F$3:F$64,"*" &amp;$C193 &amp;"*")+COUNTIFS($M$3:$M$64,F$119,$N$3:$N$64,"*" &amp;$C193 &amp;"*")+COUNTIFS($P$3:$P$64,F$119,$Q$3:$Q$64,"*" &amp;$C193 &amp;"*")+'Févr 17'!F193)</f>
        <v>0</v>
      </c>
      <c r="G193" s="166">
        <f>IF($C193="","",COUNTIF(G$3:G$64,"*" &amp;$C193 &amp;"*")+COUNTIFS($M$3:$M$64,G$119,$N$3:$N$64,"*" &amp;$C193 &amp;"*")+COUNTIFS($P$3:$P$64,G$119,$Q$3:$Q$64,"*" &amp;$C193 &amp;"*")+'Févr 17'!G193)</f>
        <v>0</v>
      </c>
      <c r="H193" s="166">
        <f>IF($C193="","",COUNTIF(H$3:H$64,"*" &amp;$C193 &amp;"*")+COUNTIFS($M$3:$M$64,H$119,$N$3:$N$64,"*" &amp;$C193 &amp;"*")+COUNTIFS($P$3:$P$64,H$119,$Q$3:$Q$64,"*" &amp;$C193 &amp;"*")+'Févr 17'!H193)</f>
        <v>0</v>
      </c>
      <c r="I193" s="166">
        <f>IF($C193="","",COUNTIF(I$3:I$64,"*" &amp;$C193 &amp;"*")+COUNTIFS($M$3:$M$64,I$119,$N$3:$N$64,"*" &amp;$C193 &amp;"*")+COUNTIFS($P$3:$P$64,I$119,$Q$3:$Q$64,"*" &amp;$C193 &amp;"*")+'Févr 17'!I193)</f>
        <v>0</v>
      </c>
      <c r="J193" s="174">
        <f>IF($C193="","",COUNTIF(J$3:J$64,"*" &amp;$C193 &amp;"*")+COUNTIFS($M$3:$M$64,J$119,$N$3:$N$64,"*" &amp;$C193 &amp;"*")+COUNTIFS($P$3:$P$64,J$119,$Q$3:$Q$64,"*" &amp;$C193 &amp;"*")+'Févr 17'!J193)</f>
        <v>0</v>
      </c>
    </row>
    <row r="194" spans="1:10" ht="12.75" hidden="1" customHeight="1" x14ac:dyDescent="0.2">
      <c r="A194" s="218"/>
      <c r="B194" s="219"/>
      <c r="C194" s="210" t="str">
        <f t="shared" si="176"/>
        <v>SMADJA</v>
      </c>
      <c r="D194" s="211"/>
      <c r="E194" s="160">
        <f>IF($C194="","",COUNTIF(E$3:E$64,"*" &amp;$C194 &amp;"*")+COUNTIFS($M$3:$M$64,E$119,$N$3:$N$64,"*" &amp;$C194 &amp;"*")+COUNTIFS($P$3:$P$64,E$119,$Q$3:$Q$64,"*" &amp;$C194 &amp;"*")+'Févr 17'!E194)</f>
        <v>0</v>
      </c>
      <c r="F194" s="163">
        <f>IF($C194="","",COUNTIF(F$3:F$64,"*" &amp;$C194 &amp;"*")+COUNTIFS($M$3:$M$64,F$119,$N$3:$N$64,"*" &amp;$C194 &amp;"*")+COUNTIFS($P$3:$P$64,F$119,$Q$3:$Q$64,"*" &amp;$C194 &amp;"*")+'Févr 17'!F194)</f>
        <v>0</v>
      </c>
      <c r="G194" s="163">
        <f>IF($C194="","",COUNTIF(G$3:G$64,"*" &amp;$C194 &amp;"*")+COUNTIFS($M$3:$M$64,G$119,$N$3:$N$64,"*" &amp;$C194 &amp;"*")+COUNTIFS($P$3:$P$64,G$119,$Q$3:$Q$64,"*" &amp;$C194 &amp;"*")+'Févr 17'!G194)</f>
        <v>0</v>
      </c>
      <c r="H194" s="163">
        <f>IF($C194="","",COUNTIF(H$3:H$64,"*" &amp;$C194 &amp;"*")+COUNTIFS($M$3:$M$64,H$119,$N$3:$N$64,"*" &amp;$C194 &amp;"*")+COUNTIFS($P$3:$P$64,H$119,$Q$3:$Q$64,"*" &amp;$C194 &amp;"*")+'Févr 17'!H194)</f>
        <v>0</v>
      </c>
      <c r="I194" s="163">
        <f>IF($C194="","",COUNTIF(I$3:I$64,"*" &amp;$C194 &amp;"*")+COUNTIFS($M$3:$M$64,I$119,$N$3:$N$64,"*" &amp;$C194 &amp;"*")+COUNTIFS($P$3:$P$64,I$119,$Q$3:$Q$64,"*" &amp;$C194 &amp;"*")+'Févr 17'!I194)</f>
        <v>0</v>
      </c>
      <c r="J194" s="175">
        <f>IF($C194="","",COUNTIF(J$3:J$64,"*" &amp;$C194 &amp;"*")+COUNTIFS($M$3:$M$64,J$119,$N$3:$N$64,"*" &amp;$C194 &amp;"*")+COUNTIFS($P$3:$P$64,J$119,$Q$3:$Q$64,"*" &amp;$C194 &amp;"*")+'Févr 17'!J194)</f>
        <v>0</v>
      </c>
    </row>
    <row r="195" spans="1:10" ht="12.75" hidden="1" customHeight="1" x14ac:dyDescent="0.2">
      <c r="A195" s="218"/>
      <c r="B195" s="219"/>
      <c r="C195" s="212" t="str">
        <f t="shared" si="176"/>
        <v>PETIT</v>
      </c>
      <c r="D195" s="213"/>
      <c r="E195" s="162">
        <f>IF($C195="","",COUNTIF(E$3:E$64,"*" &amp;$C195 &amp;"*")+COUNTIFS($M$3:$M$64,E$119,$N$3:$N$64,"*" &amp;$C195 &amp;"*")+COUNTIFS($P$3:$P$64,E$119,$Q$3:$Q$64,"*" &amp;$C195 &amp;"*")+'Févr 17'!E195)</f>
        <v>0</v>
      </c>
      <c r="F195" s="166">
        <f>IF($C195="","",COUNTIF(F$3:F$64,"*" &amp;$C195 &amp;"*")+COUNTIFS($M$3:$M$64,F$119,$N$3:$N$64,"*" &amp;$C195 &amp;"*")+COUNTIFS($P$3:$P$64,F$119,$Q$3:$Q$64,"*" &amp;$C195 &amp;"*")+'Févr 17'!F195)</f>
        <v>0</v>
      </c>
      <c r="G195" s="166">
        <f>IF($C195="","",COUNTIF(G$3:G$64,"*" &amp;$C195 &amp;"*")+COUNTIFS($M$3:$M$64,G$119,$N$3:$N$64,"*" &amp;$C195 &amp;"*")+COUNTIFS($P$3:$P$64,G$119,$Q$3:$Q$64,"*" &amp;$C195 &amp;"*")+'Févr 17'!G195)</f>
        <v>0</v>
      </c>
      <c r="H195" s="166">
        <f>IF($C195="","",COUNTIF(H$3:H$64,"*" &amp;$C195 &amp;"*")+COUNTIFS($M$3:$M$64,H$119,$N$3:$N$64,"*" &amp;$C195 &amp;"*")+COUNTIFS($P$3:$P$64,H$119,$Q$3:$Q$64,"*" &amp;$C195 &amp;"*")+'Févr 17'!H195)</f>
        <v>0</v>
      </c>
      <c r="I195" s="166">
        <f>IF($C195="","",COUNTIF(I$3:I$64,"*" &amp;$C195 &amp;"*")+COUNTIFS($M$3:$M$64,I$119,$N$3:$N$64,"*" &amp;$C195 &amp;"*")+COUNTIFS($P$3:$P$64,I$119,$Q$3:$Q$64,"*" &amp;$C195 &amp;"*")+'Févr 17'!I195)</f>
        <v>0</v>
      </c>
      <c r="J195" s="174">
        <f>IF($C195="","",COUNTIF(J$3:J$64,"*" &amp;$C195 &amp;"*")+COUNTIFS($M$3:$M$64,J$119,$N$3:$N$64,"*" &amp;$C195 &amp;"*")+COUNTIFS($P$3:$P$64,J$119,$Q$3:$Q$64,"*" &amp;$C195 &amp;"*")+'Févr 17'!J195)</f>
        <v>0</v>
      </c>
    </row>
    <row r="196" spans="1:10" ht="12.75" hidden="1" customHeight="1" x14ac:dyDescent="0.2">
      <c r="A196" s="218"/>
      <c r="B196" s="219"/>
      <c r="C196" s="210" t="str">
        <f t="shared" si="176"/>
        <v>FEIDT</v>
      </c>
      <c r="D196" s="211"/>
      <c r="E196" s="160">
        <f>IF($C196="","",COUNTIF(E$3:E$64,"*" &amp;$C196 &amp;"*")+COUNTIFS($M$3:$M$64,E$119,$N$3:$N$64,"*" &amp;$C196 &amp;"*")+COUNTIFS($P$3:$P$64,E$119,$Q$3:$Q$64,"*" &amp;$C196 &amp;"*")+'Févr 17'!E196)</f>
        <v>0</v>
      </c>
      <c r="F196" s="163">
        <f>IF($C196="","",COUNTIF(F$3:F$64,"*" &amp;$C196 &amp;"*")+COUNTIFS($M$3:$M$64,F$119,$N$3:$N$64,"*" &amp;$C196 &amp;"*")+COUNTIFS($P$3:$P$64,F$119,$Q$3:$Q$64,"*" &amp;$C196 &amp;"*")+'Févr 17'!F196)</f>
        <v>0</v>
      </c>
      <c r="G196" s="163">
        <f>IF($C196="","",COUNTIF(G$3:G$64,"*" &amp;$C196 &amp;"*")+COUNTIFS($M$3:$M$64,G$119,$N$3:$N$64,"*" &amp;$C196 &amp;"*")+COUNTIFS($P$3:$P$64,G$119,$Q$3:$Q$64,"*" &amp;$C196 &amp;"*")+'Févr 17'!G196)</f>
        <v>0</v>
      </c>
      <c r="H196" s="163">
        <f>IF($C196="","",COUNTIF(H$3:H$64,"*" &amp;$C196 &amp;"*")+COUNTIFS($M$3:$M$64,H$119,$N$3:$N$64,"*" &amp;$C196 &amp;"*")+COUNTIFS($P$3:$P$64,H$119,$Q$3:$Q$64,"*" &amp;$C196 &amp;"*")+'Févr 17'!H196)</f>
        <v>0</v>
      </c>
      <c r="I196" s="163">
        <f>IF($C196="","",COUNTIF(I$3:I$64,"*" &amp;$C196 &amp;"*")+COUNTIFS($M$3:$M$64,I$119,$N$3:$N$64,"*" &amp;$C196 &amp;"*")+COUNTIFS($P$3:$P$64,I$119,$Q$3:$Q$64,"*" &amp;$C196 &amp;"*")+'Févr 17'!I196)</f>
        <v>0</v>
      </c>
      <c r="J196" s="175">
        <f>IF($C196="","",COUNTIF(J$3:J$64,"*" &amp;$C196 &amp;"*")+COUNTIFS($M$3:$M$64,J$119,$N$3:$N$64,"*" &amp;$C196 &amp;"*")+COUNTIFS($P$3:$P$64,J$119,$Q$3:$Q$64,"*" &amp;$C196 &amp;"*")+'Févr 17'!J196)</f>
        <v>0</v>
      </c>
    </row>
    <row r="197" spans="1:10" ht="12.75" hidden="1" customHeight="1" x14ac:dyDescent="0.2">
      <c r="A197" s="218"/>
      <c r="B197" s="219"/>
      <c r="C197" s="212" t="str">
        <f t="shared" si="176"/>
        <v>OSTRO</v>
      </c>
      <c r="D197" s="213"/>
      <c r="E197" s="162">
        <f>IF($C197="","",COUNTIF(E$3:E$64,"*" &amp;$C197 &amp;"*")+COUNTIFS($M$3:$M$64,E$119,$N$3:$N$64,"*" &amp;$C197 &amp;"*")+COUNTIFS($P$3:$P$64,E$119,$Q$3:$Q$64,"*" &amp;$C197 &amp;"*")+'Févr 17'!E197)</f>
        <v>0</v>
      </c>
      <c r="F197" s="166">
        <f>IF($C197="","",COUNTIF(F$3:F$64,"*" &amp;$C197 &amp;"*")+COUNTIFS($M$3:$M$64,F$119,$N$3:$N$64,"*" &amp;$C197 &amp;"*")+COUNTIFS($P$3:$P$64,F$119,$Q$3:$Q$64,"*" &amp;$C197 &amp;"*")+'Févr 17'!F197)</f>
        <v>0</v>
      </c>
      <c r="G197" s="166">
        <f>IF($C197="","",COUNTIF(G$3:G$64,"*" &amp;$C197 &amp;"*")+COUNTIFS($M$3:$M$64,G$119,$N$3:$N$64,"*" &amp;$C197 &amp;"*")+COUNTIFS($P$3:$P$64,G$119,$Q$3:$Q$64,"*" &amp;$C197 &amp;"*")+'Févr 17'!G197)</f>
        <v>0</v>
      </c>
      <c r="H197" s="166">
        <f>IF($C197="","",COUNTIF(H$3:H$64,"*" &amp;$C197 &amp;"*")+COUNTIFS($M$3:$M$64,H$119,$N$3:$N$64,"*" &amp;$C197 &amp;"*")+COUNTIFS($P$3:$P$64,H$119,$Q$3:$Q$64,"*" &amp;$C197 &amp;"*")+'Févr 17'!H197)</f>
        <v>0</v>
      </c>
      <c r="I197" s="166">
        <f>IF($C197="","",COUNTIF(I$3:I$64,"*" &amp;$C197 &amp;"*")+COUNTIFS($M$3:$M$64,I$119,$N$3:$N$64,"*" &amp;$C197 &amp;"*")+COUNTIFS($P$3:$P$64,I$119,$Q$3:$Q$64,"*" &amp;$C197 &amp;"*")+'Févr 17'!I197)</f>
        <v>0</v>
      </c>
      <c r="J197" s="174">
        <f>IF($C197="","",COUNTIF(J$3:J$64,"*" &amp;$C197 &amp;"*")+COUNTIFS($M$3:$M$64,J$119,$N$3:$N$64,"*" &amp;$C197 &amp;"*")+COUNTIFS($P$3:$P$64,J$119,$Q$3:$Q$64,"*" &amp;$C197 &amp;"*")+'Févr 17'!J197)</f>
        <v>0</v>
      </c>
    </row>
    <row r="198" spans="1:10" ht="12.75" hidden="1" customHeight="1" x14ac:dyDescent="0.2">
      <c r="A198" s="218"/>
      <c r="B198" s="219"/>
      <c r="C198" s="210" t="str">
        <f t="shared" si="176"/>
        <v>WEIFF</v>
      </c>
      <c r="D198" s="211"/>
      <c r="E198" s="160">
        <f>IF($C198="","",COUNTIF(E$3:E$64,"*" &amp;$C198 &amp;"*")+COUNTIFS($M$3:$M$64,E$119,$N$3:$N$64,"*" &amp;$C198 &amp;"*")+COUNTIFS($P$3:$P$64,E$119,$Q$3:$Q$64,"*" &amp;$C198 &amp;"*")+'Févr 17'!E198)</f>
        <v>0</v>
      </c>
      <c r="F198" s="163">
        <f>IF($C198="","",COUNTIF(F$3:F$64,"*" &amp;$C198 &amp;"*")+COUNTIFS($M$3:$M$64,F$119,$N$3:$N$64,"*" &amp;$C198 &amp;"*")+COUNTIFS($P$3:$P$64,F$119,$Q$3:$Q$64,"*" &amp;$C198 &amp;"*")+'Févr 17'!F198)</f>
        <v>0</v>
      </c>
      <c r="G198" s="163">
        <f>IF($C198="","",COUNTIF(G$3:G$64,"*" &amp;$C198 &amp;"*")+COUNTIFS($M$3:$M$64,G$119,$N$3:$N$64,"*" &amp;$C198 &amp;"*")+COUNTIFS($P$3:$P$64,G$119,$Q$3:$Q$64,"*" &amp;$C198 &amp;"*")+'Févr 17'!G198)</f>
        <v>0</v>
      </c>
      <c r="H198" s="163">
        <f>IF($C198="","",COUNTIF(H$3:H$64,"*" &amp;$C198 &amp;"*")+COUNTIFS($M$3:$M$64,H$119,$N$3:$N$64,"*" &amp;$C198 &amp;"*")+COUNTIFS($P$3:$P$64,H$119,$Q$3:$Q$64,"*" &amp;$C198 &amp;"*")+'Févr 17'!H198)</f>
        <v>0</v>
      </c>
      <c r="I198" s="163">
        <f>IF($C198="","",COUNTIF(I$3:I$64,"*" &amp;$C198 &amp;"*")+COUNTIFS($M$3:$M$64,I$119,$N$3:$N$64,"*" &amp;$C198 &amp;"*")+COUNTIFS($P$3:$P$64,I$119,$Q$3:$Q$64,"*" &amp;$C198 &amp;"*")+'Févr 17'!I198)</f>
        <v>0</v>
      </c>
      <c r="J198" s="175">
        <f>IF($C198="","",COUNTIF(J$3:J$64,"*" &amp;$C198 &amp;"*")+COUNTIFS($M$3:$M$64,J$119,$N$3:$N$64,"*" &amp;$C198 &amp;"*")+COUNTIFS($P$3:$P$64,J$119,$Q$3:$Q$64,"*" &amp;$C198 &amp;"*")+'Févr 17'!J198)</f>
        <v>0</v>
      </c>
    </row>
    <row r="199" spans="1:10" ht="12.75" hidden="1" customHeight="1" x14ac:dyDescent="0.2">
      <c r="A199" s="218"/>
      <c r="B199" s="219"/>
      <c r="C199" s="212" t="str">
        <f t="shared" si="176"/>
        <v>AKUE</v>
      </c>
      <c r="D199" s="213"/>
      <c r="E199" s="162">
        <f>IF($C199="","",COUNTIF(E$3:E$64,"*" &amp;$C199 &amp;"*")+COUNTIFS($M$3:$M$64,E$119,$N$3:$N$64,"*" &amp;$C199 &amp;"*")+COUNTIFS($P$3:$P$64,E$119,$Q$3:$Q$64,"*" &amp;$C199 &amp;"*")+'Févr 17'!E199)</f>
        <v>0</v>
      </c>
      <c r="F199" s="166">
        <f>IF($C199="","",COUNTIF(F$3:F$64,"*" &amp;$C199 &amp;"*")+COUNTIFS($M$3:$M$64,F$119,$N$3:$N$64,"*" &amp;$C199 &amp;"*")+COUNTIFS($P$3:$P$64,F$119,$Q$3:$Q$64,"*" &amp;$C199 &amp;"*")+'Févr 17'!F199)</f>
        <v>0</v>
      </c>
      <c r="G199" s="166">
        <f>IF($C199="","",COUNTIF(G$3:G$64,"*" &amp;$C199 &amp;"*")+COUNTIFS($M$3:$M$64,G$119,$N$3:$N$64,"*" &amp;$C199 &amp;"*")+COUNTIFS($P$3:$P$64,G$119,$Q$3:$Q$64,"*" &amp;$C199 &amp;"*")+'Févr 17'!G199)</f>
        <v>0</v>
      </c>
      <c r="H199" s="166">
        <f>IF($C199="","",COUNTIF(H$3:H$64,"*" &amp;$C199 &amp;"*")+COUNTIFS($M$3:$M$64,H$119,$N$3:$N$64,"*" &amp;$C199 &amp;"*")+COUNTIFS($P$3:$P$64,H$119,$Q$3:$Q$64,"*" &amp;$C199 &amp;"*")+'Févr 17'!H199)</f>
        <v>0</v>
      </c>
      <c r="I199" s="166">
        <f>IF($C199="","",COUNTIF(I$3:I$64,"*" &amp;$C199 &amp;"*")+COUNTIFS($M$3:$M$64,I$119,$N$3:$N$64,"*" &amp;$C199 &amp;"*")+COUNTIFS($P$3:$P$64,I$119,$Q$3:$Q$64,"*" &amp;$C199 &amp;"*")+'Févr 17'!I199)</f>
        <v>0</v>
      </c>
      <c r="J199" s="174">
        <f>IF($C199="","",COUNTIF(J$3:J$64,"*" &amp;$C199 &amp;"*")+COUNTIFS($M$3:$M$64,J$119,$N$3:$N$64,"*" &amp;$C199 &amp;"*")+COUNTIFS($P$3:$P$64,J$119,$Q$3:$Q$64,"*" &amp;$C199 &amp;"*")+'Févr 17'!J199)</f>
        <v>0</v>
      </c>
    </row>
    <row r="200" spans="1:10" ht="12.75" hidden="1" customHeight="1" x14ac:dyDescent="0.2">
      <c r="A200" s="218"/>
      <c r="B200" s="219"/>
      <c r="C200" s="210" t="str">
        <f t="shared" si="176"/>
        <v>LEBON</v>
      </c>
      <c r="D200" s="211"/>
      <c r="E200" s="160">
        <f>IF($C200="","",COUNTIF(E$3:E$64,"*" &amp;$C200 &amp;"*")+COUNTIFS($M$3:$M$64,E$119,$N$3:$N$64,"*" &amp;$C200 &amp;"*")+COUNTIFS($P$3:$P$64,E$119,$Q$3:$Q$64,"*" &amp;$C200 &amp;"*")+'Févr 17'!E200)</f>
        <v>0</v>
      </c>
      <c r="F200" s="163">
        <f>IF($C200="","",COUNTIF(F$3:F$64,"*" &amp;$C200 &amp;"*")+COUNTIFS($M$3:$M$64,F$119,$N$3:$N$64,"*" &amp;$C200 &amp;"*")+COUNTIFS($P$3:$P$64,F$119,$Q$3:$Q$64,"*" &amp;$C200 &amp;"*")+'Févr 17'!F200)</f>
        <v>0</v>
      </c>
      <c r="G200" s="163">
        <f>IF($C200="","",COUNTIF(G$3:G$64,"*" &amp;$C200 &amp;"*")+COUNTIFS($M$3:$M$64,G$119,$N$3:$N$64,"*" &amp;$C200 &amp;"*")+COUNTIFS($P$3:$P$64,G$119,$Q$3:$Q$64,"*" &amp;$C200 &amp;"*")+'Févr 17'!G200)</f>
        <v>0</v>
      </c>
      <c r="H200" s="163">
        <f>IF($C200="","",COUNTIF(H$3:H$64,"*" &amp;$C200 &amp;"*")+COUNTIFS($M$3:$M$64,H$119,$N$3:$N$64,"*" &amp;$C200 &amp;"*")+COUNTIFS($P$3:$P$64,H$119,$Q$3:$Q$64,"*" &amp;$C200 &amp;"*")+'Févr 17'!H200)</f>
        <v>0</v>
      </c>
      <c r="I200" s="163">
        <f>IF($C200="","",COUNTIF(I$3:I$64,"*" &amp;$C200 &amp;"*")+COUNTIFS($M$3:$M$64,I$119,$N$3:$N$64,"*" &amp;$C200 &amp;"*")+COUNTIFS($P$3:$P$64,I$119,$Q$3:$Q$64,"*" &amp;$C200 &amp;"*")+'Févr 17'!I200)</f>
        <v>0</v>
      </c>
      <c r="J200" s="175">
        <f>IF($C200="","",COUNTIF(J$3:J$64,"*" &amp;$C200 &amp;"*")+COUNTIFS($M$3:$M$64,J$119,$N$3:$N$64,"*" &amp;$C200 &amp;"*")+COUNTIFS($P$3:$P$64,J$119,$Q$3:$Q$64,"*" &amp;$C200 &amp;"*")+'Févr 17'!J200)</f>
        <v>0</v>
      </c>
    </row>
    <row r="201" spans="1:10" ht="12.75" hidden="1" customHeight="1" x14ac:dyDescent="0.2">
      <c r="A201" s="218"/>
      <c r="B201" s="219"/>
      <c r="C201" s="212" t="str">
        <f t="shared" si="176"/>
        <v>PIATON</v>
      </c>
      <c r="D201" s="213"/>
      <c r="E201" s="162">
        <f>IF($C201="","",COUNTIF(E$3:E$64,"*" &amp;$C201 &amp;"*")+COUNTIFS($M$3:$M$64,E$119,$N$3:$N$64,"*" &amp;$C201 &amp;"*")+COUNTIFS($P$3:$P$64,E$119,$Q$3:$Q$64,"*" &amp;$C201 &amp;"*")+'Févr 17'!E201)</f>
        <v>0</v>
      </c>
      <c r="F201" s="166">
        <f>IF($C201="","",COUNTIF(F$3:F$64,"*" &amp;$C201 &amp;"*")+COUNTIFS($M$3:$M$64,F$119,$N$3:$N$64,"*" &amp;$C201 &amp;"*")+COUNTIFS($P$3:$P$64,F$119,$Q$3:$Q$64,"*" &amp;$C201 &amp;"*")+'Févr 17'!F201)</f>
        <v>0</v>
      </c>
      <c r="G201" s="166">
        <f>IF($C201="","",COUNTIF(G$3:G$64,"*" &amp;$C201 &amp;"*")+COUNTIFS($M$3:$M$64,G$119,$N$3:$N$64,"*" &amp;$C201 &amp;"*")+COUNTIFS($P$3:$P$64,G$119,$Q$3:$Q$64,"*" &amp;$C201 &amp;"*")+'Févr 17'!G201)</f>
        <v>0</v>
      </c>
      <c r="H201" s="166">
        <f>IF($C201="","",COUNTIF(H$3:H$64,"*" &amp;$C201 &amp;"*")+COUNTIFS($M$3:$M$64,H$119,$N$3:$N$64,"*" &amp;$C201 &amp;"*")+COUNTIFS($P$3:$P$64,H$119,$Q$3:$Q$64,"*" &amp;$C201 &amp;"*")+'Févr 17'!H201)</f>
        <v>0</v>
      </c>
      <c r="I201" s="166">
        <f>IF($C201="","",COUNTIF(I$3:I$64,"*" &amp;$C201 &amp;"*")+COUNTIFS($M$3:$M$64,I$119,$N$3:$N$64,"*" &amp;$C201 &amp;"*")+COUNTIFS($P$3:$P$64,I$119,$Q$3:$Q$64,"*" &amp;$C201 &amp;"*")+'Févr 17'!I201)</f>
        <v>0</v>
      </c>
      <c r="J201" s="174">
        <f>IF($C201="","",COUNTIF(J$3:J$64,"*" &amp;$C201 &amp;"*")+COUNTIFS($M$3:$M$64,J$119,$N$3:$N$64,"*" &amp;$C201 &amp;"*")+COUNTIFS($P$3:$P$64,J$119,$Q$3:$Q$64,"*" &amp;$C201 &amp;"*")+'Févr 17'!J201)</f>
        <v>0</v>
      </c>
    </row>
    <row r="202" spans="1:10" ht="12.75" hidden="1" customHeight="1" x14ac:dyDescent="0.2">
      <c r="A202" s="218"/>
      <c r="B202" s="219"/>
      <c r="C202" s="210" t="str">
        <f t="shared" si="176"/>
        <v>NOAC</v>
      </c>
      <c r="D202" s="211"/>
      <c r="E202" s="160">
        <f>IF($C202="","",COUNTIF(E$3:E$64,"*" &amp;$C202 &amp;"*")+COUNTIFS($M$3:$M$64,E$119,$N$3:$N$64,"*" &amp;$C202 &amp;"*")+COUNTIFS($P$3:$P$64,E$119,$Q$3:$Q$64,"*" &amp;$C202 &amp;"*")+'Févr 17'!E202)</f>
        <v>0</v>
      </c>
      <c r="F202" s="163">
        <f>IF($C202="","",COUNTIF(F$3:F$64,"*" &amp;$C202 &amp;"*")+COUNTIFS($M$3:$M$64,F$119,$N$3:$N$64,"*" &amp;$C202 &amp;"*")+COUNTIFS($P$3:$P$64,F$119,$Q$3:$Q$64,"*" &amp;$C202 &amp;"*")+'Févr 17'!F202)</f>
        <v>0</v>
      </c>
      <c r="G202" s="163">
        <f>IF($C202="","",COUNTIF(G$3:G$64,"*" &amp;$C202 &amp;"*")+COUNTIFS($M$3:$M$64,G$119,$N$3:$N$64,"*" &amp;$C202 &amp;"*")+COUNTIFS($P$3:$P$64,G$119,$Q$3:$Q$64,"*" &amp;$C202 &amp;"*")+'Févr 17'!G202)</f>
        <v>0</v>
      </c>
      <c r="H202" s="163">
        <f>IF($C202="","",COUNTIF(H$3:H$64,"*" &amp;$C202 &amp;"*")+COUNTIFS($M$3:$M$64,H$119,$N$3:$N$64,"*" &amp;$C202 &amp;"*")+COUNTIFS($P$3:$P$64,H$119,$Q$3:$Q$64,"*" &amp;$C202 &amp;"*")+'Févr 17'!H202)</f>
        <v>0</v>
      </c>
      <c r="I202" s="163">
        <f>IF($C202="","",COUNTIF(I$3:I$64,"*" &amp;$C202 &amp;"*")+COUNTIFS($M$3:$M$64,I$119,$N$3:$N$64,"*" &amp;$C202 &amp;"*")+COUNTIFS($P$3:$P$64,I$119,$Q$3:$Q$64,"*" &amp;$C202 &amp;"*")+'Févr 17'!I202)</f>
        <v>0</v>
      </c>
      <c r="J202" s="175">
        <f>IF($C202="","",COUNTIF(J$3:J$64,"*" &amp;$C202 &amp;"*")+COUNTIFS($M$3:$M$64,J$119,$N$3:$N$64,"*" &amp;$C202 &amp;"*")+COUNTIFS($P$3:$P$64,J$119,$Q$3:$Q$64,"*" &amp;$C202 &amp;"*")+'Févr 17'!J202)</f>
        <v>0</v>
      </c>
    </row>
    <row r="203" spans="1:10" ht="12.75" hidden="1" customHeight="1" x14ac:dyDescent="0.2">
      <c r="A203" s="218"/>
      <c r="B203" s="219"/>
      <c r="C203" s="212" t="str">
        <f t="shared" si="176"/>
        <v>COLLIOT</v>
      </c>
      <c r="D203" s="213"/>
      <c r="E203" s="162">
        <f>IF($C203="","",COUNTIF(E$3:E$64,"*" &amp;$C203 &amp;"*")+COUNTIFS($M$3:$M$64,E$119,$N$3:$N$64,"*" &amp;$C203 &amp;"*")+COUNTIFS($P$3:$P$64,E$119,$Q$3:$Q$64,"*" &amp;$C203 &amp;"*")+'Févr 17'!E203)</f>
        <v>0</v>
      </c>
      <c r="F203" s="166">
        <f>IF($C203="","",COUNTIF(F$3:F$64,"*" &amp;$C203 &amp;"*")+COUNTIFS($M$3:$M$64,F$119,$N$3:$N$64,"*" &amp;$C203 &amp;"*")+COUNTIFS($P$3:$P$64,F$119,$Q$3:$Q$64,"*" &amp;$C203 &amp;"*")+'Févr 17'!F203)</f>
        <v>0</v>
      </c>
      <c r="G203" s="166">
        <f>IF($C203="","",COUNTIF(G$3:G$64,"*" &amp;$C203 &amp;"*")+COUNTIFS($M$3:$M$64,G$119,$N$3:$N$64,"*" &amp;$C203 &amp;"*")+COUNTIFS($P$3:$P$64,G$119,$Q$3:$Q$64,"*" &amp;$C203 &amp;"*")+'Févr 17'!G203)</f>
        <v>0</v>
      </c>
      <c r="H203" s="166">
        <f>IF($C203="","",COUNTIF(H$3:H$64,"*" &amp;$C203 &amp;"*")+COUNTIFS($M$3:$M$64,H$119,$N$3:$N$64,"*" &amp;$C203 &amp;"*")+COUNTIFS($P$3:$P$64,H$119,$Q$3:$Q$64,"*" &amp;$C203 &amp;"*")+'Févr 17'!H203)</f>
        <v>0</v>
      </c>
      <c r="I203" s="166">
        <f>IF($C203="","",COUNTIF(I$3:I$64,"*" &amp;$C203 &amp;"*")+COUNTIFS($M$3:$M$64,I$119,$N$3:$N$64,"*" &amp;$C203 &amp;"*")+COUNTIFS($P$3:$P$64,I$119,$Q$3:$Q$64,"*" &amp;$C203 &amp;"*")+'Févr 17'!I203)</f>
        <v>0</v>
      </c>
      <c r="J203" s="174">
        <f>IF($C203="","",COUNTIF(J$3:J$64,"*" &amp;$C203 &amp;"*")+COUNTIFS($M$3:$M$64,J$119,$N$3:$N$64,"*" &amp;$C203 &amp;"*")+COUNTIFS($P$3:$P$64,J$119,$Q$3:$Q$64,"*" &amp;$C203 &amp;"*")+'Févr 17'!J203)</f>
        <v>0</v>
      </c>
    </row>
    <row r="204" spans="1:10" ht="12.75" hidden="1" customHeight="1" x14ac:dyDescent="0.2">
      <c r="A204" s="218"/>
      <c r="B204" s="219"/>
      <c r="C204" s="210" t="str">
        <f t="shared" si="176"/>
        <v>FARCHOUKH</v>
      </c>
      <c r="D204" s="211"/>
      <c r="E204" s="160">
        <f>IF($C204="","",COUNTIF(E$3:E$64,"*" &amp;$C204 &amp;"*")+COUNTIFS($M$3:$M$64,E$119,$N$3:$N$64,"*" &amp;$C204 &amp;"*")+COUNTIFS($P$3:$P$64,E$119,$Q$3:$Q$64,"*" &amp;$C204 &amp;"*")+'Févr 17'!E204)</f>
        <v>0</v>
      </c>
      <c r="F204" s="163">
        <f>IF($C204="","",COUNTIF(F$3:F$64,"*" &amp;$C204 &amp;"*")+COUNTIFS($M$3:$M$64,F$119,$N$3:$N$64,"*" &amp;$C204 &amp;"*")+COUNTIFS($P$3:$P$64,F$119,$Q$3:$Q$64,"*" &amp;$C204 &amp;"*")+'Févr 17'!F204)</f>
        <v>0</v>
      </c>
      <c r="G204" s="163">
        <f>IF($C204="","",COUNTIF(G$3:G$64,"*" &amp;$C204 &amp;"*")+COUNTIFS($M$3:$M$64,G$119,$N$3:$N$64,"*" &amp;$C204 &amp;"*")+COUNTIFS($P$3:$P$64,G$119,$Q$3:$Q$64,"*" &amp;$C204 &amp;"*")+'Févr 17'!G204)</f>
        <v>0</v>
      </c>
      <c r="H204" s="163">
        <f>IF($C204="","",COUNTIF(H$3:H$64,"*" &amp;$C204 &amp;"*")+COUNTIFS($M$3:$M$64,H$119,$N$3:$N$64,"*" &amp;$C204 &amp;"*")+COUNTIFS($P$3:$P$64,H$119,$Q$3:$Q$64,"*" &amp;$C204 &amp;"*")+'Févr 17'!H204)</f>
        <v>0</v>
      </c>
      <c r="I204" s="163">
        <f>IF($C204="","",COUNTIF(I$3:I$64,"*" &amp;$C204 &amp;"*")+COUNTIFS($M$3:$M$64,I$119,$N$3:$N$64,"*" &amp;$C204 &amp;"*")+COUNTIFS($P$3:$P$64,I$119,$Q$3:$Q$64,"*" &amp;$C204 &amp;"*")+'Févr 17'!I204)</f>
        <v>0</v>
      </c>
      <c r="J204" s="175">
        <f>IF($C204="","",COUNTIF(J$3:J$64,"*" &amp;$C204 &amp;"*")+COUNTIFS($M$3:$M$64,J$119,$N$3:$N$64,"*" &amp;$C204 &amp;"*")+COUNTIFS($P$3:$P$64,J$119,$Q$3:$Q$64,"*" &amp;$C204 &amp;"*")+'Févr 17'!J204)</f>
        <v>0</v>
      </c>
    </row>
    <row r="205" spans="1:10" ht="12.75" hidden="1" customHeight="1" x14ac:dyDescent="0.2">
      <c r="A205" s="218"/>
      <c r="B205" s="219"/>
      <c r="C205" s="212" t="str">
        <f t="shared" si="176"/>
        <v>FAUCHE</v>
      </c>
      <c r="D205" s="213"/>
      <c r="E205" s="162">
        <f>IF($C205="","",COUNTIF(E$3:E$64,"*" &amp;$C205 &amp;"*")+COUNTIFS($M$3:$M$64,E$119,$N$3:$N$64,"*" &amp;$C205 &amp;"*")+COUNTIFS($P$3:$P$64,E$119,$Q$3:$Q$64,"*" &amp;$C205 &amp;"*")+'Févr 17'!E205)</f>
        <v>0</v>
      </c>
      <c r="F205" s="166">
        <f>IF($C205="","",COUNTIF(F$3:F$64,"*" &amp;$C205 &amp;"*")+COUNTIFS($M$3:$M$64,F$119,$N$3:$N$64,"*" &amp;$C205 &amp;"*")+COUNTIFS($P$3:$P$64,F$119,$Q$3:$Q$64,"*" &amp;$C205 &amp;"*")+'Févr 17'!F205)</f>
        <v>0</v>
      </c>
      <c r="G205" s="166">
        <f>IF($C205="","",COUNTIF(G$3:G$64,"*" &amp;$C205 &amp;"*")+COUNTIFS($M$3:$M$64,G$119,$N$3:$N$64,"*" &amp;$C205 &amp;"*")+COUNTIFS($P$3:$P$64,G$119,$Q$3:$Q$64,"*" &amp;$C205 &amp;"*")+'Févr 17'!G205)</f>
        <v>0</v>
      </c>
      <c r="H205" s="166">
        <f>IF($C205="","",COUNTIF(H$3:H$64,"*" &amp;$C205 &amp;"*")+COUNTIFS($M$3:$M$64,H$119,$N$3:$N$64,"*" &amp;$C205 &amp;"*")+COUNTIFS($P$3:$P$64,H$119,$Q$3:$Q$64,"*" &amp;$C205 &amp;"*")+'Févr 17'!H205)</f>
        <v>0</v>
      </c>
      <c r="I205" s="166">
        <f>IF($C205="","",COUNTIF(I$3:I$64,"*" &amp;$C205 &amp;"*")+COUNTIFS($M$3:$M$64,I$119,$N$3:$N$64,"*" &amp;$C205 &amp;"*")+COUNTIFS($P$3:$P$64,I$119,$Q$3:$Q$64,"*" &amp;$C205 &amp;"*")+'Févr 17'!I205)</f>
        <v>0</v>
      </c>
      <c r="J205" s="174">
        <f>IF($C205="","",COUNTIF(J$3:J$64,"*" &amp;$C205 &amp;"*")+COUNTIFS($M$3:$M$64,J$119,$N$3:$N$64,"*" &amp;$C205 &amp;"*")+COUNTIFS($P$3:$P$64,J$119,$Q$3:$Q$64,"*" &amp;$C205 &amp;"*")+'Févr 17'!J205)</f>
        <v>0</v>
      </c>
    </row>
    <row r="206" spans="1:10" ht="12.75" hidden="1" customHeight="1" x14ac:dyDescent="0.2">
      <c r="A206" s="218"/>
      <c r="B206" s="219"/>
      <c r="C206" s="210" t="str">
        <f t="shared" si="176"/>
        <v>LACHERE</v>
      </c>
      <c r="D206" s="211"/>
      <c r="E206" s="160">
        <f>IF($C206="","",COUNTIF(E$3:E$64,"*" &amp;$C206 &amp;"*")+COUNTIFS($M$3:$M$64,E$119,$N$3:$N$64,"*" &amp;$C206 &amp;"*")+COUNTIFS($P$3:$P$64,E$119,$Q$3:$Q$64,"*" &amp;$C206 &amp;"*")+'Févr 17'!E206)</f>
        <v>0</v>
      </c>
      <c r="F206" s="163">
        <f>IF($C206="","",COUNTIF(F$3:F$64,"*" &amp;$C206 &amp;"*")+COUNTIFS($M$3:$M$64,F$119,$N$3:$N$64,"*" &amp;$C206 &amp;"*")+COUNTIFS($P$3:$P$64,F$119,$Q$3:$Q$64,"*" &amp;$C206 &amp;"*")+'Févr 17'!F206)</f>
        <v>0</v>
      </c>
      <c r="G206" s="163">
        <f>IF($C206="","",COUNTIF(G$3:G$64,"*" &amp;$C206 &amp;"*")+COUNTIFS($M$3:$M$64,G$119,$N$3:$N$64,"*" &amp;$C206 &amp;"*")+COUNTIFS($P$3:$P$64,G$119,$Q$3:$Q$64,"*" &amp;$C206 &amp;"*")+'Févr 17'!G206)</f>
        <v>0</v>
      </c>
      <c r="H206" s="163">
        <f>IF($C206="","",COUNTIF(H$3:H$64,"*" &amp;$C206 &amp;"*")+COUNTIFS($M$3:$M$64,H$119,$N$3:$N$64,"*" &amp;$C206 &amp;"*")+COUNTIFS($P$3:$P$64,H$119,$Q$3:$Q$64,"*" &amp;$C206 &amp;"*")+'Févr 17'!H206)</f>
        <v>0</v>
      </c>
      <c r="I206" s="163">
        <f>IF($C206="","",COUNTIF(I$3:I$64,"*" &amp;$C206 &amp;"*")+COUNTIFS($M$3:$M$64,I$119,$N$3:$N$64,"*" &amp;$C206 &amp;"*")+COUNTIFS($P$3:$P$64,I$119,$Q$3:$Q$64,"*" &amp;$C206 &amp;"*")+'Févr 17'!I206)</f>
        <v>0</v>
      </c>
      <c r="J206" s="175">
        <f>IF($C206="","",COUNTIF(J$3:J$64,"*" &amp;$C206 &amp;"*")+COUNTIFS($M$3:$M$64,J$119,$N$3:$N$64,"*" &amp;$C206 &amp;"*")+COUNTIFS($P$3:$P$64,J$119,$Q$3:$Q$64,"*" &amp;$C206 &amp;"*")+'Févr 17'!J206)</f>
        <v>0</v>
      </c>
    </row>
    <row r="207" spans="1:10" ht="12.75" hidden="1" customHeight="1" x14ac:dyDescent="0.2">
      <c r="A207" s="218"/>
      <c r="B207" s="219"/>
      <c r="C207" s="212">
        <f t="shared" si="176"/>
        <v>0</v>
      </c>
      <c r="D207" s="213"/>
      <c r="E207" s="162">
        <f>IF($C207="","",COUNTIF(E$3:E$64,"*" &amp;$C207 &amp;"*")+COUNTIFS($M$3:$M$64,E$119,$N$3:$N$64,"*" &amp;$C207 &amp;"*")+COUNTIFS($P$3:$P$64,E$119,$Q$3:$Q$64,"*" &amp;$C207 &amp;"*")+'Févr 17'!E207)</f>
        <v>0</v>
      </c>
      <c r="F207" s="166">
        <f>IF($C207="","",COUNTIF(F$3:F$64,"*" &amp;$C207 &amp;"*")+COUNTIFS($M$3:$M$64,F$119,$N$3:$N$64,"*" &amp;$C207 &amp;"*")+COUNTIFS($P$3:$P$64,F$119,$Q$3:$Q$64,"*" &amp;$C207 &amp;"*")+'Févr 17'!F207)</f>
        <v>0</v>
      </c>
      <c r="G207" s="166">
        <f>IF($C207="","",COUNTIF(G$3:G$64,"*" &amp;$C207 &amp;"*")+COUNTIFS($M$3:$M$64,G$119,$N$3:$N$64,"*" &amp;$C207 &amp;"*")+COUNTIFS($P$3:$P$64,G$119,$Q$3:$Q$64,"*" &amp;$C207 &amp;"*")+'Févr 17'!G207)</f>
        <v>0</v>
      </c>
      <c r="H207" s="166">
        <f>IF($C207="","",COUNTIF(H$3:H$64,"*" &amp;$C207 &amp;"*")+COUNTIFS($M$3:$M$64,H$119,$N$3:$N$64,"*" &amp;$C207 &amp;"*")+COUNTIFS($P$3:$P$64,H$119,$Q$3:$Q$64,"*" &amp;$C207 &amp;"*")+'Févr 17'!H207)</f>
        <v>0</v>
      </c>
      <c r="I207" s="166">
        <f>IF($C207="","",COUNTIF(I$3:I$64,"*" &amp;$C207 &amp;"*")+COUNTIFS($M$3:$M$64,I$119,$N$3:$N$64,"*" &amp;$C207 &amp;"*")+COUNTIFS($P$3:$P$64,I$119,$Q$3:$Q$64,"*" &amp;$C207 &amp;"*")+'Févr 17'!I207)</f>
        <v>0</v>
      </c>
      <c r="J207" s="174">
        <f>IF($C207="","",COUNTIF(J$3:J$64,"*" &amp;$C207 &amp;"*")+COUNTIFS($M$3:$M$64,J$119,$N$3:$N$64,"*" &amp;$C207 &amp;"*")+COUNTIFS($P$3:$P$64,J$119,$Q$3:$Q$64,"*" &amp;$C207 &amp;"*")+'Févr 17'!J207)</f>
        <v>0</v>
      </c>
    </row>
    <row r="208" spans="1:10" ht="12.75" hidden="1" customHeight="1" x14ac:dyDescent="0.2">
      <c r="A208" s="218"/>
      <c r="B208" s="219"/>
      <c r="C208" s="210">
        <f t="shared" si="176"/>
        <v>0</v>
      </c>
      <c r="D208" s="211"/>
      <c r="E208" s="160">
        <f>IF($C208="","",COUNTIF(E$3:E$64,"*" &amp;$C208 &amp;"*")+COUNTIFS($M$3:$M$64,E$119,$N$3:$N$64,"*" &amp;$C208 &amp;"*")+COUNTIFS($P$3:$P$64,E$119,$Q$3:$Q$64,"*" &amp;$C208 &amp;"*")+'Févr 17'!E208)</f>
        <v>0</v>
      </c>
      <c r="F208" s="163">
        <f>IF($C208="","",COUNTIF(F$3:F$64,"*" &amp;$C208 &amp;"*")+COUNTIFS($M$3:$M$64,F$119,$N$3:$N$64,"*" &amp;$C208 &amp;"*")+COUNTIFS($P$3:$P$64,F$119,$Q$3:$Q$64,"*" &amp;$C208 &amp;"*")+'Févr 17'!F208)</f>
        <v>0</v>
      </c>
      <c r="G208" s="163">
        <f>IF($C208="","",COUNTIF(G$3:G$64,"*" &amp;$C208 &amp;"*")+COUNTIFS($M$3:$M$64,G$119,$N$3:$N$64,"*" &amp;$C208 &amp;"*")+COUNTIFS($P$3:$P$64,G$119,$Q$3:$Q$64,"*" &amp;$C208 &amp;"*")+'Févr 17'!G208)</f>
        <v>0</v>
      </c>
      <c r="H208" s="163">
        <f>IF($C208="","",COUNTIF(H$3:H$64,"*" &amp;$C208 &amp;"*")+COUNTIFS($M$3:$M$64,H$119,$N$3:$N$64,"*" &amp;$C208 &amp;"*")+COUNTIFS($P$3:$P$64,H$119,$Q$3:$Q$64,"*" &amp;$C208 &amp;"*")+'Févr 17'!H208)</f>
        <v>0</v>
      </c>
      <c r="I208" s="163">
        <f>IF($C208="","",COUNTIF(I$3:I$64,"*" &amp;$C208 &amp;"*")+COUNTIFS($M$3:$M$64,I$119,$N$3:$N$64,"*" &amp;$C208 &amp;"*")+COUNTIFS($P$3:$P$64,I$119,$Q$3:$Q$64,"*" &amp;$C208 &amp;"*")+'Févr 17'!I208)</f>
        <v>0</v>
      </c>
      <c r="J208" s="175">
        <f>IF($C208="","",COUNTIF(J$3:J$64,"*" &amp;$C208 &amp;"*")+COUNTIFS($M$3:$M$64,J$119,$N$3:$N$64,"*" &amp;$C208 &amp;"*")+COUNTIFS($P$3:$P$64,J$119,$Q$3:$Q$64,"*" &amp;$C208 &amp;"*")+'Févr 17'!J208)</f>
        <v>0</v>
      </c>
    </row>
    <row r="209" spans="1:10" ht="12.75" hidden="1" customHeight="1" x14ac:dyDescent="0.2">
      <c r="A209" s="218"/>
      <c r="B209" s="219"/>
      <c r="C209" s="200">
        <f t="shared" si="176"/>
        <v>0</v>
      </c>
      <c r="D209" s="201"/>
      <c r="E209" s="162">
        <f>IF($C209="","",COUNTIF(E$3:E$64,"*" &amp;$C209 &amp;"*")+COUNTIFS($M$3:$M$64,E$119,$N$3:$N$64,"*" &amp;$C209 &amp;"*")+COUNTIFS($P$3:$P$64,E$119,$Q$3:$Q$64,"*" &amp;$C209 &amp;"*")+'Févr 17'!E209)</f>
        <v>0</v>
      </c>
      <c r="F209" s="166">
        <f>IF($C209="","",COUNTIF(F$3:F$64,"*" &amp;$C209 &amp;"*")+COUNTIFS($M$3:$M$64,F$119,$N$3:$N$64,"*" &amp;$C209 &amp;"*")+COUNTIFS($P$3:$P$64,F$119,$Q$3:$Q$64,"*" &amp;$C209 &amp;"*")+'Févr 17'!F209)</f>
        <v>0</v>
      </c>
      <c r="G209" s="166">
        <f>IF($C209="","",COUNTIF(G$3:G$64,"*" &amp;$C209 &amp;"*")+COUNTIFS($M$3:$M$64,G$119,$N$3:$N$64,"*" &amp;$C209 &amp;"*")+COUNTIFS($P$3:$P$64,G$119,$Q$3:$Q$64,"*" &amp;$C209 &amp;"*")+'Févr 17'!G209)</f>
        <v>0</v>
      </c>
      <c r="H209" s="166">
        <f>IF($C209="","",COUNTIF(H$3:H$64,"*" &amp;$C209 &amp;"*")+COUNTIFS($M$3:$M$64,H$119,$N$3:$N$64,"*" &amp;$C209 &amp;"*")+COUNTIFS($P$3:$P$64,H$119,$Q$3:$Q$64,"*" &amp;$C209 &amp;"*")+'Févr 17'!H209)</f>
        <v>0</v>
      </c>
      <c r="I209" s="166">
        <f>IF($C209="","",COUNTIF(I$3:I$64,"*" &amp;$C209 &amp;"*")+COUNTIFS($M$3:$M$64,I$119,$N$3:$N$64,"*" &amp;$C209 &amp;"*")+COUNTIFS($P$3:$P$64,I$119,$Q$3:$Q$64,"*" &amp;$C209 &amp;"*")+'Févr 17'!I209)</f>
        <v>0</v>
      </c>
      <c r="J209" s="174">
        <f>IF($C209="","",COUNTIF(J$3:J$64,"*" &amp;$C209 &amp;"*")+COUNTIFS($M$3:$M$64,J$119,$N$3:$N$64,"*" &amp;$C209 &amp;"*")+COUNTIFS($P$3:$P$64,J$119,$Q$3:$Q$64,"*" &amp;$C209 &amp;"*")+'Févr 17'!J209)</f>
        <v>0</v>
      </c>
    </row>
    <row r="210" spans="1:10" ht="12.75" hidden="1" customHeight="1" thickBot="1" x14ac:dyDescent="0.25">
      <c r="A210" s="220"/>
      <c r="B210" s="221"/>
      <c r="C210" s="202">
        <f t="shared" ref="C210" si="177">C161</f>
        <v>0</v>
      </c>
      <c r="D210" s="203"/>
      <c r="E210" s="178">
        <f>IF($C210="","",COUNTIF(E$3:E$64,"*" &amp;$C210 &amp;"*")+COUNTIFS($M$3:$M$64,E$119,$N$3:$N$64,"*" &amp;$C210 &amp;"*")+COUNTIFS($P$3:$P$64,E$119,$Q$3:$Q$64,"*" &amp;$C210 &amp;"*")+'Févr 17'!E210)</f>
        <v>0</v>
      </c>
      <c r="F210" s="179">
        <f>IF($C210="","",COUNTIF(F$3:F$64,"*" &amp;$C210 &amp;"*")+COUNTIFS($M$3:$M$64,F$119,$N$3:$N$64,"*" &amp;$C210 &amp;"*")+COUNTIFS($P$3:$P$64,F$119,$Q$3:$Q$64,"*" &amp;$C210 &amp;"*")+'Févr 17'!F210)</f>
        <v>0</v>
      </c>
      <c r="G210" s="179">
        <f>IF($C210="","",COUNTIF(G$3:G$64,"*" &amp;$C210 &amp;"*")+COUNTIFS($M$3:$M$64,G$119,$N$3:$N$64,"*" &amp;$C210 &amp;"*")+COUNTIFS($P$3:$P$64,G$119,$Q$3:$Q$64,"*" &amp;$C210 &amp;"*")+'Févr 17'!G210)</f>
        <v>0</v>
      </c>
      <c r="H210" s="179">
        <f>IF($C210="","",COUNTIF(H$3:H$64,"*" &amp;$C210 &amp;"*")+COUNTIFS($M$3:$M$64,H$119,$N$3:$N$64,"*" &amp;$C210 &amp;"*")+COUNTIFS($P$3:$P$64,H$119,$Q$3:$Q$64,"*" &amp;$C210 &amp;"*")+'Févr 17'!H210)</f>
        <v>0</v>
      </c>
      <c r="I210" s="179">
        <f>IF($C210="","",COUNTIF(I$3:I$64,"*" &amp;$C210 &amp;"*")+COUNTIFS($M$3:$M$64,I$119,$N$3:$N$64,"*" &amp;$C210 &amp;"*")+COUNTIFS($P$3:$P$64,I$119,$Q$3:$Q$64,"*" &amp;$C210 &amp;"*")+'Févr 17'!I210)</f>
        <v>0</v>
      </c>
      <c r="J210" s="181">
        <f>IF($C210="","",COUNTIF(J$3:J$64,"*" &amp;$C210 &amp;"*")+COUNTIFS($M$3:$M$64,J$119,$N$3:$N$64,"*" &amp;$C210 &amp;"*")+COUNTIFS($P$3:$P$64,J$119,$Q$3:$Q$64,"*" &amp;$C210 &amp;"*")+'Févr 17'!J210)</f>
        <v>0</v>
      </c>
    </row>
  </sheetData>
  <dataConsolidate/>
  <mergeCells count="517">
    <mergeCell ref="W9:W10"/>
    <mergeCell ref="X9:X10"/>
    <mergeCell ref="A169:B210"/>
    <mergeCell ref="A120:B161"/>
    <mergeCell ref="T7:T8"/>
    <mergeCell ref="C150:D150"/>
    <mergeCell ref="C151:D151"/>
    <mergeCell ref="C152:D152"/>
    <mergeCell ref="C153:D153"/>
    <mergeCell ref="C154:D154"/>
    <mergeCell ref="C155:D155"/>
    <mergeCell ref="C199:D199"/>
    <mergeCell ref="C200:D200"/>
    <mergeCell ref="C201:D201"/>
    <mergeCell ref="C202:D202"/>
    <mergeCell ref="C203:D203"/>
    <mergeCell ref="C204:D204"/>
    <mergeCell ref="A7:A8"/>
    <mergeCell ref="B7:B8"/>
    <mergeCell ref="O2:Q2"/>
    <mergeCell ref="C2:D2"/>
    <mergeCell ref="S3:S4"/>
    <mergeCell ref="T3:T4"/>
    <mergeCell ref="U3:U4"/>
    <mergeCell ref="V3:V4"/>
    <mergeCell ref="W7:W8"/>
    <mergeCell ref="X7:X8"/>
    <mergeCell ref="S5:S6"/>
    <mergeCell ref="T5:T6"/>
    <mergeCell ref="U5:U6"/>
    <mergeCell ref="V5:V6"/>
    <mergeCell ref="W5:W6"/>
    <mergeCell ref="X5:X6"/>
    <mergeCell ref="S7:S8"/>
    <mergeCell ref="X3:X4"/>
    <mergeCell ref="L2:N2"/>
    <mergeCell ref="A11:A12"/>
    <mergeCell ref="B11:B12"/>
    <mergeCell ref="S9:S10"/>
    <mergeCell ref="T9:T10"/>
    <mergeCell ref="U9:U10"/>
    <mergeCell ref="V9:V10"/>
    <mergeCell ref="A9:A10"/>
    <mergeCell ref="A3:A4"/>
    <mergeCell ref="B3:B4"/>
    <mergeCell ref="B9:B10"/>
    <mergeCell ref="A5:A6"/>
    <mergeCell ref="B5:B6"/>
    <mergeCell ref="A15:A16"/>
    <mergeCell ref="B15:B16"/>
    <mergeCell ref="S13:S14"/>
    <mergeCell ref="T13:T14"/>
    <mergeCell ref="U13:U14"/>
    <mergeCell ref="V13:V14"/>
    <mergeCell ref="A13:A14"/>
    <mergeCell ref="B13:B14"/>
    <mergeCell ref="S15:S16"/>
    <mergeCell ref="T15:T16"/>
    <mergeCell ref="U15:U16"/>
    <mergeCell ref="V15:V16"/>
    <mergeCell ref="AA17:AA18"/>
    <mergeCell ref="Z17:Z18"/>
    <mergeCell ref="W17:W18"/>
    <mergeCell ref="X17:X18"/>
    <mergeCell ref="W15:W16"/>
    <mergeCell ref="X15:X16"/>
    <mergeCell ref="Z15:Z16"/>
    <mergeCell ref="AA15:AA16"/>
    <mergeCell ref="Y17:Y18"/>
    <mergeCell ref="S19:S20"/>
    <mergeCell ref="T19:T20"/>
    <mergeCell ref="U19:U20"/>
    <mergeCell ref="V19:V20"/>
    <mergeCell ref="A19:A20"/>
    <mergeCell ref="B19:B20"/>
    <mergeCell ref="S17:S18"/>
    <mergeCell ref="T17:T18"/>
    <mergeCell ref="U17:U18"/>
    <mergeCell ref="V17:V18"/>
    <mergeCell ref="A17:A18"/>
    <mergeCell ref="B17:B18"/>
    <mergeCell ref="AA21:AA22"/>
    <mergeCell ref="Z21:Z22"/>
    <mergeCell ref="W21:W22"/>
    <mergeCell ref="X21:X22"/>
    <mergeCell ref="W19:W20"/>
    <mergeCell ref="X19:X20"/>
    <mergeCell ref="Y19:Y20"/>
    <mergeCell ref="AA19:AA20"/>
    <mergeCell ref="Z19:Z20"/>
    <mergeCell ref="A23:A24"/>
    <mergeCell ref="B23:B24"/>
    <mergeCell ref="S21:S22"/>
    <mergeCell ref="T21:T22"/>
    <mergeCell ref="U21:U22"/>
    <mergeCell ref="V21:V22"/>
    <mergeCell ref="A21:A22"/>
    <mergeCell ref="B21:B22"/>
    <mergeCell ref="Y21:Y22"/>
    <mergeCell ref="W23:W24"/>
    <mergeCell ref="X23:X24"/>
    <mergeCell ref="Y23:Y24"/>
    <mergeCell ref="AA23:AA24"/>
    <mergeCell ref="Z23:Z24"/>
    <mergeCell ref="S23:S24"/>
    <mergeCell ref="T23:T24"/>
    <mergeCell ref="U23:U24"/>
    <mergeCell ref="V23:V24"/>
    <mergeCell ref="A27:A28"/>
    <mergeCell ref="B27:B28"/>
    <mergeCell ref="S25:S26"/>
    <mergeCell ref="T25:T26"/>
    <mergeCell ref="U25:U26"/>
    <mergeCell ref="V25:V26"/>
    <mergeCell ref="A25:A26"/>
    <mergeCell ref="B25:B26"/>
    <mergeCell ref="Y25:Y26"/>
    <mergeCell ref="W25:W26"/>
    <mergeCell ref="X25:X26"/>
    <mergeCell ref="W27:W28"/>
    <mergeCell ref="X27:X28"/>
    <mergeCell ref="Y27:Y28"/>
    <mergeCell ref="AA27:AA28"/>
    <mergeCell ref="Z27:Z28"/>
    <mergeCell ref="S27:S28"/>
    <mergeCell ref="T27:T28"/>
    <mergeCell ref="U27:U28"/>
    <mergeCell ref="V27:V28"/>
    <mergeCell ref="A31:A32"/>
    <mergeCell ref="B31:B32"/>
    <mergeCell ref="S29:S30"/>
    <mergeCell ref="T29:T30"/>
    <mergeCell ref="U29:U30"/>
    <mergeCell ref="V29:V30"/>
    <mergeCell ref="A29:A30"/>
    <mergeCell ref="B29:B30"/>
    <mergeCell ref="X35:X36"/>
    <mergeCell ref="Y35:Y36"/>
    <mergeCell ref="Y29:Y30"/>
    <mergeCell ref="W29:W30"/>
    <mergeCell ref="X29:X30"/>
    <mergeCell ref="W31:W32"/>
    <mergeCell ref="X31:X32"/>
    <mergeCell ref="Y31:Y32"/>
    <mergeCell ref="S31:S32"/>
    <mergeCell ref="T31:T32"/>
    <mergeCell ref="U31:U32"/>
    <mergeCell ref="V31:V32"/>
    <mergeCell ref="S33:S34"/>
    <mergeCell ref="T33:T34"/>
    <mergeCell ref="U33:U34"/>
    <mergeCell ref="V33:V34"/>
    <mergeCell ref="A33:A34"/>
    <mergeCell ref="B33:B34"/>
    <mergeCell ref="Y33:Y34"/>
    <mergeCell ref="W33:W34"/>
    <mergeCell ref="X33:X34"/>
    <mergeCell ref="Y37:Y38"/>
    <mergeCell ref="W37:W38"/>
    <mergeCell ref="X37:X38"/>
    <mergeCell ref="W39:W40"/>
    <mergeCell ref="X39:X40"/>
    <mergeCell ref="Y39:Y40"/>
    <mergeCell ref="AA39:AA40"/>
    <mergeCell ref="Z39:Z40"/>
    <mergeCell ref="S39:S40"/>
    <mergeCell ref="T39:T40"/>
    <mergeCell ref="S41:S42"/>
    <mergeCell ref="T41:T42"/>
    <mergeCell ref="U41:U42"/>
    <mergeCell ref="V41:V42"/>
    <mergeCell ref="A41:A42"/>
    <mergeCell ref="B41:B42"/>
    <mergeCell ref="W41:W42"/>
    <mergeCell ref="S35:S36"/>
    <mergeCell ref="T35:T36"/>
    <mergeCell ref="U35:U36"/>
    <mergeCell ref="V35:V36"/>
    <mergeCell ref="A39:A40"/>
    <mergeCell ref="B39:B40"/>
    <mergeCell ref="S37:S38"/>
    <mergeCell ref="T37:T38"/>
    <mergeCell ref="U37:U38"/>
    <mergeCell ref="V37:V38"/>
    <mergeCell ref="A37:A38"/>
    <mergeCell ref="B37:B38"/>
    <mergeCell ref="A35:A36"/>
    <mergeCell ref="B35:B36"/>
    <mergeCell ref="U39:U40"/>
    <mergeCell ref="V39:V40"/>
    <mergeCell ref="W35:W36"/>
    <mergeCell ref="X43:X44"/>
    <mergeCell ref="Y43:Y44"/>
    <mergeCell ref="AA43:AA44"/>
    <mergeCell ref="Z43:Z44"/>
    <mergeCell ref="S43:S44"/>
    <mergeCell ref="T43:T44"/>
    <mergeCell ref="U43:U44"/>
    <mergeCell ref="V43:V44"/>
    <mergeCell ref="A43:A44"/>
    <mergeCell ref="B43:B44"/>
    <mergeCell ref="A47:A48"/>
    <mergeCell ref="B47:B48"/>
    <mergeCell ref="A49:A50"/>
    <mergeCell ref="B49:B50"/>
    <mergeCell ref="S45:S46"/>
    <mergeCell ref="T45:T46"/>
    <mergeCell ref="U45:U46"/>
    <mergeCell ref="V45:V46"/>
    <mergeCell ref="A45:A46"/>
    <mergeCell ref="B45:B46"/>
    <mergeCell ref="S51:S52"/>
    <mergeCell ref="T51:T52"/>
    <mergeCell ref="U51:U52"/>
    <mergeCell ref="V51:V52"/>
    <mergeCell ref="S47:S48"/>
    <mergeCell ref="T47:T48"/>
    <mergeCell ref="U47:U48"/>
    <mergeCell ref="V47:V48"/>
    <mergeCell ref="S49:S50"/>
    <mergeCell ref="T49:T50"/>
    <mergeCell ref="U49:U50"/>
    <mergeCell ref="V49:V50"/>
    <mergeCell ref="S55:S56"/>
    <mergeCell ref="T55:T56"/>
    <mergeCell ref="U55:U56"/>
    <mergeCell ref="V55:V56"/>
    <mergeCell ref="S53:S54"/>
    <mergeCell ref="T53:T54"/>
    <mergeCell ref="U53:U54"/>
    <mergeCell ref="V53:V54"/>
    <mergeCell ref="W55:W56"/>
    <mergeCell ref="W53:W54"/>
    <mergeCell ref="A59:A60"/>
    <mergeCell ref="B59:B60"/>
    <mergeCell ref="A57:A58"/>
    <mergeCell ref="B57:B58"/>
    <mergeCell ref="A53:A54"/>
    <mergeCell ref="B53:B54"/>
    <mergeCell ref="Y53:Y54"/>
    <mergeCell ref="A51:A52"/>
    <mergeCell ref="B51:B52"/>
    <mergeCell ref="X55:X56"/>
    <mergeCell ref="Y55:Y56"/>
    <mergeCell ref="Y57:Y58"/>
    <mergeCell ref="W57:W58"/>
    <mergeCell ref="X57:X58"/>
    <mergeCell ref="W59:W60"/>
    <mergeCell ref="X59:X60"/>
    <mergeCell ref="Y59:Y60"/>
    <mergeCell ref="S57:S58"/>
    <mergeCell ref="T57:T58"/>
    <mergeCell ref="U57:U58"/>
    <mergeCell ref="V57:V58"/>
    <mergeCell ref="S59:S60"/>
    <mergeCell ref="T59:T60"/>
    <mergeCell ref="U59:U60"/>
    <mergeCell ref="A61:A62"/>
    <mergeCell ref="B61:B62"/>
    <mergeCell ref="A55:A56"/>
    <mergeCell ref="B55:B56"/>
    <mergeCell ref="A96:D96"/>
    <mergeCell ref="A91:D91"/>
    <mergeCell ref="A90:D90"/>
    <mergeCell ref="A85:D85"/>
    <mergeCell ref="E83:J83"/>
    <mergeCell ref="A84:D84"/>
    <mergeCell ref="A76:D76"/>
    <mergeCell ref="A75:D75"/>
    <mergeCell ref="A72:D72"/>
    <mergeCell ref="A86:D86"/>
    <mergeCell ref="A87:D87"/>
    <mergeCell ref="A94:C95"/>
    <mergeCell ref="A79:C80"/>
    <mergeCell ref="A74:D74"/>
    <mergeCell ref="A89:D89"/>
    <mergeCell ref="A71:D71"/>
    <mergeCell ref="A70:D70"/>
    <mergeCell ref="A69:D69"/>
    <mergeCell ref="E68:J68"/>
    <mergeCell ref="F66:I66"/>
    <mergeCell ref="A98:B98"/>
    <mergeCell ref="C98:D98"/>
    <mergeCell ref="C112:D112"/>
    <mergeCell ref="K112:L112"/>
    <mergeCell ref="C113:D113"/>
    <mergeCell ref="K113:L113"/>
    <mergeCell ref="C101:L101"/>
    <mergeCell ref="C102:D102"/>
    <mergeCell ref="C103:D103"/>
    <mergeCell ref="K103:L103"/>
    <mergeCell ref="C104:D104"/>
    <mergeCell ref="K104:L104"/>
    <mergeCell ref="C105:D105"/>
    <mergeCell ref="K105:L105"/>
    <mergeCell ref="C106:D106"/>
    <mergeCell ref="K106:L106"/>
    <mergeCell ref="S1:X1"/>
    <mergeCell ref="Y9:Y10"/>
    <mergeCell ref="Y11:Y12"/>
    <mergeCell ref="Y13:Y14"/>
    <mergeCell ref="Y15:Y16"/>
    <mergeCell ref="AA3:AA4"/>
    <mergeCell ref="AA5:AA6"/>
    <mergeCell ref="AA7:AA8"/>
    <mergeCell ref="AA9:AA10"/>
    <mergeCell ref="AA11:AA12"/>
    <mergeCell ref="AA13:AA14"/>
    <mergeCell ref="Z3:Z4"/>
    <mergeCell ref="Z5:Z6"/>
    <mergeCell ref="W13:W14"/>
    <mergeCell ref="X13:X14"/>
    <mergeCell ref="W11:W12"/>
    <mergeCell ref="X11:X12"/>
    <mergeCell ref="S11:S12"/>
    <mergeCell ref="U7:U8"/>
    <mergeCell ref="V7:V8"/>
    <mergeCell ref="T11:T12"/>
    <mergeCell ref="U11:U12"/>
    <mergeCell ref="V11:V12"/>
    <mergeCell ref="W3:W4"/>
    <mergeCell ref="V63:V64"/>
    <mergeCell ref="Y63:Y64"/>
    <mergeCell ref="AA63:AA64"/>
    <mergeCell ref="Z63:Z64"/>
    <mergeCell ref="W63:W64"/>
    <mergeCell ref="X63:X64"/>
    <mergeCell ref="T66:X66"/>
    <mergeCell ref="S63:S64"/>
    <mergeCell ref="A88:D88"/>
    <mergeCell ref="A97:B97"/>
    <mergeCell ref="C97:D97"/>
    <mergeCell ref="AE3:AE4"/>
    <mergeCell ref="AE5:AE6"/>
    <mergeCell ref="AE7:AE8"/>
    <mergeCell ref="AE9:AE10"/>
    <mergeCell ref="AE11:AE12"/>
    <mergeCell ref="AE13:AE14"/>
    <mergeCell ref="AE15:AE16"/>
    <mergeCell ref="AE17:AE18"/>
    <mergeCell ref="AE19:AE20"/>
    <mergeCell ref="AE27:AE28"/>
    <mergeCell ref="AE29:AE30"/>
    <mergeCell ref="AE31:AE32"/>
    <mergeCell ref="AE33:AE34"/>
    <mergeCell ref="AB66:AD66"/>
    <mergeCell ref="V59:V60"/>
    <mergeCell ref="T61:T62"/>
    <mergeCell ref="U61:U62"/>
    <mergeCell ref="V61:V62"/>
    <mergeCell ref="S61:S62"/>
    <mergeCell ref="A63:A64"/>
    <mergeCell ref="B63:B64"/>
    <mergeCell ref="AE53:AE54"/>
    <mergeCell ref="AE55:AE56"/>
    <mergeCell ref="AE57:AE58"/>
    <mergeCell ref="AE59:AE60"/>
    <mergeCell ref="AE61:AE62"/>
    <mergeCell ref="AE21:AE22"/>
    <mergeCell ref="AE23:AE24"/>
    <mergeCell ref="AE25:AE26"/>
    <mergeCell ref="AE63:AE64"/>
    <mergeCell ref="Z7:Z8"/>
    <mergeCell ref="Z9:Z10"/>
    <mergeCell ref="Z11:Z12"/>
    <mergeCell ref="Z13:Z14"/>
    <mergeCell ref="AA55:AA56"/>
    <mergeCell ref="Z55:Z56"/>
    <mergeCell ref="AA53:AA54"/>
    <mergeCell ref="Z53:Z54"/>
    <mergeCell ref="AA29:AA30"/>
    <mergeCell ref="Z29:Z30"/>
    <mergeCell ref="AA25:AA26"/>
    <mergeCell ref="Z25:Z26"/>
    <mergeCell ref="AE47:AE48"/>
    <mergeCell ref="AE35:AE36"/>
    <mergeCell ref="AE37:AE38"/>
    <mergeCell ref="AE39:AE40"/>
    <mergeCell ref="W61:W62"/>
    <mergeCell ref="X61:X62"/>
    <mergeCell ref="Y61:Y62"/>
    <mergeCell ref="AA61:AA62"/>
    <mergeCell ref="Z61:Z62"/>
    <mergeCell ref="AA59:AA60"/>
    <mergeCell ref="Z59:Z60"/>
    <mergeCell ref="AA57:AA58"/>
    <mergeCell ref="Z57:Z58"/>
    <mergeCell ref="X53:X54"/>
    <mergeCell ref="AA47:AA48"/>
    <mergeCell ref="Z47:Z48"/>
    <mergeCell ref="W47:W48"/>
    <mergeCell ref="X47:X48"/>
    <mergeCell ref="Y47:Y48"/>
    <mergeCell ref="AA37:AA38"/>
    <mergeCell ref="Z37:Z38"/>
    <mergeCell ref="AA33:AA34"/>
    <mergeCell ref="Z33:Z34"/>
    <mergeCell ref="Y49:Y50"/>
    <mergeCell ref="Y41:Y42"/>
    <mergeCell ref="W49:W50"/>
    <mergeCell ref="W51:W52"/>
    <mergeCell ref="X49:X50"/>
    <mergeCell ref="X51:X52"/>
    <mergeCell ref="Y51:Y52"/>
    <mergeCell ref="AA51:AA52"/>
    <mergeCell ref="Z51:Z52"/>
    <mergeCell ref="Y45:Y46"/>
    <mergeCell ref="W45:W46"/>
    <mergeCell ref="X45:X46"/>
    <mergeCell ref="X41:X42"/>
    <mergeCell ref="W43:W44"/>
    <mergeCell ref="AE41:AE42"/>
    <mergeCell ref="AE43:AE44"/>
    <mergeCell ref="AE45:AE46"/>
    <mergeCell ref="AA35:AA36"/>
    <mergeCell ref="Z35:Z36"/>
    <mergeCell ref="AA31:AA32"/>
    <mergeCell ref="Z31:Z32"/>
    <mergeCell ref="AE49:AE50"/>
    <mergeCell ref="AE51:AE52"/>
    <mergeCell ref="AA49:AA50"/>
    <mergeCell ref="Z49:Z50"/>
    <mergeCell ref="AA45:AA46"/>
    <mergeCell ref="Z45:Z46"/>
    <mergeCell ref="AA41:AA42"/>
    <mergeCell ref="Z41:Z42"/>
    <mergeCell ref="C141:D141"/>
    <mergeCell ref="C140:D140"/>
    <mergeCell ref="C139:D139"/>
    <mergeCell ref="C138:D138"/>
    <mergeCell ref="C137:D137"/>
    <mergeCell ref="C136:D136"/>
    <mergeCell ref="C135:D135"/>
    <mergeCell ref="C134:D134"/>
    <mergeCell ref="Y3:Y4"/>
    <mergeCell ref="Y5:Y6"/>
    <mergeCell ref="Y7:Y8"/>
    <mergeCell ref="C109:D109"/>
    <mergeCell ref="K109:L109"/>
    <mergeCell ref="C110:D110"/>
    <mergeCell ref="K110:L110"/>
    <mergeCell ref="C111:D111"/>
    <mergeCell ref="K111:L111"/>
    <mergeCell ref="C107:D107"/>
    <mergeCell ref="K107:L107"/>
    <mergeCell ref="C108:D108"/>
    <mergeCell ref="K108:L108"/>
    <mergeCell ref="T63:T64"/>
    <mergeCell ref="U63:U64"/>
    <mergeCell ref="A73:D73"/>
    <mergeCell ref="C156:D156"/>
    <mergeCell ref="C149:D149"/>
    <mergeCell ref="C148:D148"/>
    <mergeCell ref="C147:D147"/>
    <mergeCell ref="C146:D146"/>
    <mergeCell ref="C145:D145"/>
    <mergeCell ref="C144:D144"/>
    <mergeCell ref="C143:D143"/>
    <mergeCell ref="C142:D142"/>
    <mergeCell ref="C124:D124"/>
    <mergeCell ref="C123:D123"/>
    <mergeCell ref="C122:D122"/>
    <mergeCell ref="C161:D161"/>
    <mergeCell ref="E117:J118"/>
    <mergeCell ref="C169:D169"/>
    <mergeCell ref="C170:D170"/>
    <mergeCell ref="C171:D171"/>
    <mergeCell ref="C172:D172"/>
    <mergeCell ref="C133:D133"/>
    <mergeCell ref="C132:D132"/>
    <mergeCell ref="C131:D131"/>
    <mergeCell ref="C130:D130"/>
    <mergeCell ref="C129:D129"/>
    <mergeCell ref="C128:D128"/>
    <mergeCell ref="C127:D127"/>
    <mergeCell ref="C126:D126"/>
    <mergeCell ref="C125:D125"/>
    <mergeCell ref="C120:D120"/>
    <mergeCell ref="C121:D121"/>
    <mergeCell ref="C160:D160"/>
    <mergeCell ref="C159:D159"/>
    <mergeCell ref="C158:D158"/>
    <mergeCell ref="C157:D157"/>
    <mergeCell ref="C190:D190"/>
    <mergeCell ref="C173:D173"/>
    <mergeCell ref="C174:D174"/>
    <mergeCell ref="C175:D175"/>
    <mergeCell ref="C176:D176"/>
    <mergeCell ref="C177:D177"/>
    <mergeCell ref="C178:D178"/>
    <mergeCell ref="C179:D179"/>
    <mergeCell ref="C180:D180"/>
    <mergeCell ref="C181:D181"/>
    <mergeCell ref="Y1:AF1"/>
    <mergeCell ref="C206:D206"/>
    <mergeCell ref="C207:D207"/>
    <mergeCell ref="C208:D208"/>
    <mergeCell ref="C209:D209"/>
    <mergeCell ref="C210:D210"/>
    <mergeCell ref="E166:J167"/>
    <mergeCell ref="C191:D191"/>
    <mergeCell ref="C192:D192"/>
    <mergeCell ref="C193:D193"/>
    <mergeCell ref="C194:D194"/>
    <mergeCell ref="C195:D195"/>
    <mergeCell ref="C196:D196"/>
    <mergeCell ref="C197:D197"/>
    <mergeCell ref="C198:D198"/>
    <mergeCell ref="C205:D205"/>
    <mergeCell ref="C182:D182"/>
    <mergeCell ref="C183:D183"/>
    <mergeCell ref="C184:D184"/>
    <mergeCell ref="C185:D185"/>
    <mergeCell ref="C186:D186"/>
    <mergeCell ref="C187:D187"/>
    <mergeCell ref="C188:D188"/>
    <mergeCell ref="C189:D189"/>
  </mergeCells>
  <phoneticPr fontId="14" type="noConversion"/>
  <conditionalFormatting sqref="E94:G94 I94:J94">
    <cfRule type="expression" dxfId="89" priority="141">
      <formula>(E95-E94)&lt;0</formula>
    </cfRule>
    <cfRule type="expression" dxfId="88" priority="142">
      <formula>(E95-E94)&gt;0</formula>
    </cfRule>
    <cfRule type="expression" dxfId="87" priority="143">
      <formula>(E95-E94)=0</formula>
    </cfRule>
  </conditionalFormatting>
  <conditionalFormatting sqref="H94">
    <cfRule type="expression" dxfId="86" priority="138">
      <formula>(H95-H94)&lt;0</formula>
    </cfRule>
    <cfRule type="expression" dxfId="85" priority="139">
      <formula>(H95-H94)&gt;0</formula>
    </cfRule>
    <cfRule type="expression" dxfId="84" priority="140">
      <formula>(H95-H94)=0</formula>
    </cfRule>
  </conditionalFormatting>
  <conditionalFormatting sqref="AA3:AC4 AE3 R3:R64 V3:V64 AA5:AA64 L3:M64 X3:X64">
    <cfRule type="cellIs" dxfId="83" priority="81" operator="equal">
      <formula>""</formula>
    </cfRule>
  </conditionalFormatting>
  <conditionalFormatting sqref="AA3:AC4 AE3 R3:R64 V3:V64 AA5:AA64 L3:M64 X3:X64">
    <cfRule type="expression" dxfId="82" priority="80">
      <formula>L3&lt;&gt;""</formula>
    </cfRule>
  </conditionalFormatting>
  <conditionalFormatting sqref="AB3:AC64">
    <cfRule type="expression" dxfId="81" priority="78">
      <formula>AB3&lt;&gt;""</formula>
    </cfRule>
    <cfRule type="cellIs" dxfId="80" priority="79" operator="equal">
      <formula>""</formula>
    </cfRule>
  </conditionalFormatting>
  <conditionalFormatting sqref="AE3 AE5 AE7 AE9 AE11 AE13 AE15 AE17 AE19 AE21 AE23 AE25 AE27 AE29 AE31 AE33 AE35 AE37 AE39 AE41 AE43 AE45 AE47 AE49 AE51 AE53 AE55 AE57 AE59 AE61 AE63">
    <cfRule type="expression" dxfId="79" priority="76">
      <formula>AE3&lt;&gt;""</formula>
    </cfRule>
    <cfRule type="cellIs" dxfId="78" priority="77" operator="equal">
      <formula>""</formula>
    </cfRule>
  </conditionalFormatting>
  <conditionalFormatting sqref="AD3:AD64">
    <cfRule type="expression" dxfId="77" priority="68">
      <formula>$AD3&lt;&gt;""</formula>
    </cfRule>
    <cfRule type="cellIs" dxfId="76" priority="69" operator="equal">
      <formula>""</formula>
    </cfRule>
  </conditionalFormatting>
  <conditionalFormatting sqref="Q3:Q64 O3:O64">
    <cfRule type="cellIs" dxfId="75" priority="57" operator="equal">
      <formula>""</formula>
    </cfRule>
  </conditionalFormatting>
  <conditionalFormatting sqref="Q3:Q64 O3:O64">
    <cfRule type="expression" dxfId="74" priority="56">
      <formula>O3&lt;&gt;""</formula>
    </cfRule>
  </conditionalFormatting>
  <conditionalFormatting sqref="P3:P64">
    <cfRule type="cellIs" dxfId="73" priority="55" operator="equal">
      <formula>""</formula>
    </cfRule>
  </conditionalFormatting>
  <conditionalFormatting sqref="P3:P64">
    <cfRule type="expression" dxfId="72" priority="54">
      <formula>P3&lt;&gt;""</formula>
    </cfRule>
  </conditionalFormatting>
  <conditionalFormatting sqref="E79:J79">
    <cfRule type="expression" dxfId="71" priority="51">
      <formula>(E80-E79)&lt;0</formula>
    </cfRule>
    <cfRule type="expression" dxfId="70" priority="52">
      <formula>(E80-E79)&gt;0</formula>
    </cfRule>
    <cfRule type="expression" dxfId="69" priority="53">
      <formula>(E80-E79)=0</formula>
    </cfRule>
  </conditionalFormatting>
  <conditionalFormatting sqref="E3:I64">
    <cfRule type="expression" dxfId="68" priority="35">
      <formula>E3&lt;&gt;""</formula>
    </cfRule>
    <cfRule type="expression" dxfId="67" priority="36">
      <formula>E$2=$P3</formula>
    </cfRule>
    <cfRule type="expression" dxfId="66" priority="37">
      <formula>E$2=$M3</formula>
    </cfRule>
  </conditionalFormatting>
  <conditionalFormatting sqref="H63:H64 H5:H14">
    <cfRule type="expression" dxfId="65" priority="38">
      <formula>H5&lt;&gt;""</formula>
    </cfRule>
    <cfRule type="expression" dxfId="64" priority="39">
      <formula>E$2=$P5</formula>
    </cfRule>
    <cfRule type="expression" dxfId="63" priority="40">
      <formula>E$2=$M5</formula>
    </cfRule>
  </conditionalFormatting>
  <conditionalFormatting sqref="I33:I34 E21:H64">
    <cfRule type="expression" dxfId="62" priority="41">
      <formula>E21&lt;&gt;""</formula>
    </cfRule>
    <cfRule type="expression" dxfId="61" priority="42">
      <formula>H$2=$P20</formula>
    </cfRule>
    <cfRule type="expression" dxfId="60" priority="43">
      <formula>H$2=$M20</formula>
    </cfRule>
  </conditionalFormatting>
  <conditionalFormatting sqref="E5:E14">
    <cfRule type="expression" dxfId="59" priority="30">
      <formula>E5&lt;&gt;""</formula>
    </cfRule>
    <cfRule type="expression" dxfId="58" priority="31">
      <formula>E$2=$P5</formula>
    </cfRule>
    <cfRule type="expression" dxfId="57" priority="32">
      <formula>E$2=$M5</formula>
    </cfRule>
  </conditionalFormatting>
  <conditionalFormatting sqref="E3:I64">
    <cfRule type="cellIs" dxfId="56" priority="27" stopIfTrue="1" operator="equal">
      <formula>"Congé"</formula>
    </cfRule>
  </conditionalFormatting>
  <conditionalFormatting sqref="E3:J64">
    <cfRule type="expression" dxfId="55" priority="24">
      <formula>E3&lt;&gt;""</formula>
    </cfRule>
    <cfRule type="expression" dxfId="54" priority="25">
      <formula>E$2=$P3</formula>
    </cfRule>
    <cfRule type="expression" dxfId="53" priority="26">
      <formula>E$2=$M3</formula>
    </cfRule>
  </conditionalFormatting>
  <conditionalFormatting sqref="E3:J64">
    <cfRule type="cellIs" dxfId="52" priority="22" stopIfTrue="1" operator="equal">
      <formula>"Congé"</formula>
    </cfRule>
  </conditionalFormatting>
  <conditionalFormatting sqref="F56 F58 E3:J3 E5:J5 E7:J7 E9:J9 E11:J11 E13:J13 E15:J15 E17:J17 E19:J19 E21:J21 E23:J23 E25:J25 E27:J27 E29:J29 E31:J31 E33:J33 E35:J35 E37:J37 E39:J39 E41:J41 E43:J43 E45:J45 E47:J47 E51:J51 E53:J53 E55:J55 E57:J57 E59:J59 E61:J61 E63:J63 E49:J49">
    <cfRule type="expression" dxfId="51" priority="45">
      <formula>$A3="D"</formula>
    </cfRule>
  </conditionalFormatting>
  <conditionalFormatting sqref="F56:F57 E4:J4 E6:J6 E8:J8 E10:J10 E12:J12 E14:J14 E16:J16 E18:J18 E20:J20 E22:J22 E24:J24 E26:J26 E28:J28 E30:J30 E32:J32 E34:J34 E36:J36 E38:J38 E40:J40 E42:J42 E44:J44 E46:J46 E48:J48 E50:J50 E52:J52 E54:J54 E56 G56:J56 E58:J58 E60:J60 E62:J62 E64:J64">
    <cfRule type="expression" dxfId="50" priority="44">
      <formula>$A3="D"</formula>
    </cfRule>
  </conditionalFormatting>
  <conditionalFormatting sqref="I57:I58">
    <cfRule type="expression" dxfId="49" priority="19">
      <formula>I57&lt;&gt;""</formula>
    </cfRule>
    <cfRule type="expression" dxfId="48" priority="20">
      <formula>L$2=$P56</formula>
    </cfRule>
    <cfRule type="expression" dxfId="47" priority="21">
      <formula>L$2=$M56</formula>
    </cfRule>
  </conditionalFormatting>
  <conditionalFormatting sqref="N3:N64">
    <cfRule type="cellIs" dxfId="46" priority="18" operator="equal">
      <formula>""</formula>
    </cfRule>
  </conditionalFormatting>
  <conditionalFormatting sqref="N3:N64">
    <cfRule type="expression" dxfId="45" priority="17">
      <formula>N3&lt;&gt;""</formula>
    </cfRule>
  </conditionalFormatting>
  <conditionalFormatting sqref="C3:C64">
    <cfRule type="expression" dxfId="44" priority="9">
      <formula>AND(MOD(ROW(C3),2)&lt;&gt;0,C3&lt;&gt;"")</formula>
    </cfRule>
    <cfRule type="expression" dxfId="43" priority="10">
      <formula>AND(MOD(ROW(C3),2)=0,C3&lt;&gt;"")</formula>
    </cfRule>
  </conditionalFormatting>
  <conditionalFormatting sqref="C3:C64">
    <cfRule type="cellIs" dxfId="42" priority="8" operator="equal">
      <formula>""</formula>
    </cfRule>
  </conditionalFormatting>
  <conditionalFormatting sqref="D3:D64">
    <cfRule type="expression" dxfId="41" priority="6">
      <formula>AND(MOD(ROW(D3),2)&lt;&gt;0,D3&lt;&gt;"")</formula>
    </cfRule>
    <cfRule type="expression" dxfId="40" priority="7">
      <formula>AND(MOD(ROW(D3),2)=0,D3&lt;&gt;"")</formula>
    </cfRule>
  </conditionalFormatting>
  <conditionalFormatting sqref="D3:D64">
    <cfRule type="cellIs" dxfId="39" priority="5" operator="equal">
      <formula>""</formula>
    </cfRule>
  </conditionalFormatting>
  <conditionalFormatting sqref="U3:U64">
    <cfRule type="cellIs" dxfId="38" priority="4" operator="equal">
      <formula>""</formula>
    </cfRule>
  </conditionalFormatting>
  <conditionalFormatting sqref="U3:U64">
    <cfRule type="expression" dxfId="37" priority="3">
      <formula>U3&lt;&gt;""</formula>
    </cfRule>
  </conditionalFormatting>
  <conditionalFormatting sqref="W3:W64">
    <cfRule type="cellIs" dxfId="36" priority="2" operator="equal">
      <formula>""</formula>
    </cfRule>
  </conditionalFormatting>
  <conditionalFormatting sqref="W3:W64">
    <cfRule type="expression" dxfId="35" priority="1">
      <formula>W3&lt;&gt;""</formula>
    </cfRule>
  </conditionalFormatting>
  <dataValidations count="10">
    <dataValidation type="list" errorStyle="warning" allowBlank="1" showErrorMessage="1" prompt="Cliquez ici et saisissez une des valeurs de la liste. la liste d'éléments" sqref="R3:R64 AB3:AB64">
      <formula1>vacataires</formula1>
    </dataValidation>
    <dataValidation type="list" allowBlank="1" showInputMessage="1" showErrorMessage="1" sqref="K3:K64 AF3:AF64">
      <formula1>"X,XX,XXX,XXXX"</formula1>
    </dataValidation>
    <dataValidation errorStyle="warning" allowBlank="1" showErrorMessage="1" prompt="Cliquez ici et saisissez une des valeurs de la liste. la liste d'éléments" sqref="Q3:Q64 N3:N64"/>
    <dataValidation type="list" allowBlank="1" showInputMessage="1" showErrorMessage="1" sqref="C103:D113 L3:L64 O3:O64">
      <formula1>vacataires</formula1>
    </dataValidation>
    <dataValidation type="list" errorStyle="warning" allowBlank="1" showErrorMessage="1" prompt="Cliquez ici et saisissez une des valeurs de la liste. la liste d'éléments" sqref="X3:X64 V3:V64">
      <formula1>CONSULTATIONS</formula1>
    </dataValidation>
    <dataValidation type="list" allowBlank="1" showInputMessage="1" showErrorMessage="1" sqref="P3:P64 M3:M64">
      <formula1>"HM,PH,RL,RO,TK,AS"</formula1>
    </dataValidation>
    <dataValidation type="list" errorStyle="warning" allowBlank="1" showErrorMessage="1" prompt="Cliquez ici et saisissez une des valeurs de la liste. la liste d'éléments" sqref="AA3:AA64 D3:D64">
      <formula1>NEWAREA</formula1>
    </dataValidation>
    <dataValidation type="list" allowBlank="1" sqref="E3:J64">
      <formula1>"OFF,Vac Libre,Astreinte CCB,CONGE"</formula1>
    </dataValidation>
    <dataValidation type="list" allowBlank="1" showInputMessage="1" sqref="AC3:AC64">
      <formula1>CHIRCCB</formula1>
    </dataValidation>
    <dataValidation type="list" errorStyle="warning" allowBlank="1" showErrorMessage="1" sqref="U3:U64 W3:W64">
      <formula1>"HM,PH,RL,RO,TK,JCB,VAC1,VAC2"</formula1>
    </dataValidation>
  </dataValidations>
  <hyperlinks>
    <hyperlink ref="B3:B4" r:id="rId1" location="'1'!Zone_d_impression" tooltip="Cliquez pour accéder à la répartition journalière" display="2014_03_repart.xlsx - '1'!Zone_d_impression"/>
    <hyperlink ref="B5:B6" r:id="rId2" location="'2'!Zone_d_impression" tooltip="Cliquez pour accéder à la répartition journalière" display="2014_03_repart.xlsx - '2'!Zone_d_impression"/>
    <hyperlink ref="B9:B10" r:id="rId3" location="'4'!Zone_d_impression" tooltip="Cliquez pour accéder à la répartition journalière" display="2014_03_repart.xlsx - '4'!Zone_d_impression"/>
    <hyperlink ref="B11:B12" r:id="rId4" location="'5'!Zone_d_impression" tooltip="Cliquez pour accéder à la répartition journalière" display="2014_03_repart.xlsx - '5'!Zone_d_impression"/>
    <hyperlink ref="B13:B14" r:id="rId5" location="'6'!Zone_d_impression" tooltip="Cliquez pour accéder à la répartition journalière" display="2014_03_repart.xlsx - '6'!Zone_d_impression"/>
    <hyperlink ref="B15:B16" r:id="rId6" location="'7'!Zone_d_impression" tooltip="Cliquez pour accéder à la répartition journalière" display="2014_03_repart.xlsx - '7'!Zone_d_impression"/>
    <hyperlink ref="B17:B18" r:id="rId7" location="'8'!Zone_d_impression" tooltip="Cliquez pour accéder à la répartition journalière" display="2014_03_repart.xlsx - '8'!Zone_d_impression"/>
    <hyperlink ref="B19:B20" r:id="rId8" location="'9'!Zone_d_impression" tooltip="Cliquez pour accéder à la répartition journalière" display="2014_03_repart.xlsx - '9'!Zone_d_impression"/>
    <hyperlink ref="B21:B22" r:id="rId9" location="'10'!Zone_d_impression" tooltip="Cliquez pour accéder à la répartition journalière" display="2014_03_repart.xlsx - '10'!Zone_d_impression"/>
    <hyperlink ref="B23:B24" r:id="rId10" location="'11'!Zone_d_impression" tooltip="Cliquez pour accéder à la répartition journalière" display="2014_03_repart.xlsx - '11'!Zone_d_impression"/>
    <hyperlink ref="B25:B26" r:id="rId11" location="'12'!Zone_d_impression" tooltip="Cliquez pour accéder à la répartition journalière" display="2014_03_repart.xlsx - '12'!Zone_d_impression"/>
    <hyperlink ref="B27:B28" r:id="rId12" location="'13'!Zone_d_impression" tooltip="Cliquez pour accéder à la répartition journalière" display="2014_03_repart.xlsx - '13'!Zone_d_impression"/>
    <hyperlink ref="B29:B30" r:id="rId13" location="'14'!Zone_d_impression" tooltip="Cliquez pour accéder à la répartition journalière" display="2014_03_repart.xlsx - '14'!Zone_d_impression"/>
    <hyperlink ref="B31:B32" r:id="rId14" location="'15'!Zone_d_impression" tooltip="Cliquez pour accéder à la répartition journalière" display="2014_03_repart.xlsx - '15'!Zone_d_impression"/>
    <hyperlink ref="B33:B34" r:id="rId15" location="'16'!Zone_d_impression" tooltip="Cliquez pour accéder à la répartition journalière" display="2014_03_repart.xlsx - '16'!Zone_d_impression"/>
    <hyperlink ref="B35:B36" r:id="rId16" location="'17'!Zone_d_impression" tooltip="Cliquez pour accéder à la répartition journalière" display="2014_03_repart.xlsx - '17'!Zone_d_impression"/>
    <hyperlink ref="B37:B38" r:id="rId17" location="'18'!Zone_d_impression" tooltip="Cliquez pour accéder à la répartition journalière" display="2014_03_repart.xlsx - '18'!Zone_d_impression"/>
    <hyperlink ref="B39:B40" r:id="rId18" location="'19'!Zone_d_impression" tooltip="Cliquez pour accéder à la répartition journalière" display="2014_03_repart.xlsx - '19'!Zone_d_impression"/>
    <hyperlink ref="B41:B60" r:id="rId19" location="'2'!Zone_d_impression" tooltip="Cliquez pour accéder à la répartition journalière" display="Répartition journalière Mars 2014.xlsx - '2'!Zone_d_impression"/>
    <hyperlink ref="B41:B42" r:id="rId20" location="'20'!Zone_d_impression" tooltip="Cliquez pour accéder à la répartition journalière" display="2014_03_repart.xlsx - '20'!Zone_d_impression"/>
    <hyperlink ref="B43:B44" r:id="rId21" location="'21'!Zone_d_impression" tooltip="Cliquez pour accéder à la répartition journalière" display="2014_03_repart.xlsx - '21'!Zone_d_impression"/>
    <hyperlink ref="B45:B46" r:id="rId22" location="'22'!Zone_d_impression" tooltip="Cliquez pour accéder à la répartition journalière" display="2014_03_repart.xlsx - '22'!Zone_d_impression"/>
    <hyperlink ref="B47:B48" r:id="rId23" location="'23'!Zone_d_impression" tooltip="Cliquez pour accéder à la répartition journalière" display="2014_03_repart.xlsx - '23'!Zone_d_impression"/>
    <hyperlink ref="B49:B50" r:id="rId24" location="'24'!Zone_d_impression" tooltip="Cliquez pour accéder à la répartition journalière" display="2014_03_repart.xlsx - '24'!Zone_d_impression"/>
    <hyperlink ref="B51:B52" r:id="rId25" location="'25'!Zone_d_impression" tooltip="Cliquez pour accéder à la répartition journalière" display="2014_03_repart.xlsx - '25'!Zone_d_impression"/>
    <hyperlink ref="B53:B54" r:id="rId26" location="'26'!Zone_d_impression" tooltip="Cliquez pour accéder à la répartition journalière" display="2014_03_repart.xlsx - '26'!Zone_d_impression"/>
    <hyperlink ref="B55:B56" r:id="rId27" location="'27'!Zone_d_impression" tooltip="Cliquez pour accéder à la répartition journalière" display="2014_03_repart.xlsx - '27'!Zone_d_impression"/>
    <hyperlink ref="B57:B58" r:id="rId28" location="'28'!Zone_d_impression" tooltip="Cliquez pour afficher la répartition journalière." display="2014_03_repart.xlsx - '28'!Zone_d_impression"/>
    <hyperlink ref="B59:B60" r:id="rId29" location="'29'!Zone_d_impression" tooltip="Cliquez pour afficher la répartition journalière." display="2014_03_repart.xlsx - '29'!Zone_d_impression"/>
    <hyperlink ref="B61:B64" r:id="rId30" location="'29'!Zone_d_impression" tooltip="Cliquez pour afficher la répartition journalière." display="Répartition journalière Mars 2014.xlsx - '29'!Zone_d_impression"/>
    <hyperlink ref="B61:B62" r:id="rId31" location="'30'!Zone_d_impression" tooltip="Cliquez pour afficher la répartition journalière." display="2014_03_repart.xlsx - '30'!Zone_d_impression"/>
    <hyperlink ref="B63:B64" r:id="rId32" location="'31'!Zone_d_impression" tooltip="Cliquez pour afficher la répartition journalière." display="2014_03_repart.xlsx - '31'!Zone_d_impression"/>
    <hyperlink ref="B7:B8" r:id="rId33" location="'3'!Zone_d_impression" display="2014_03_repart.xlsx - '3'!Zone_d_impression"/>
    <hyperlink ref="K2" r:id="rId34" location="'IADE Mars 17'!A1" tooltip="Vers planning des IADE du mois courant" display="Planning_AREA_2017.xlsm - 'IADE Mars 17'!A1"/>
    <hyperlink ref="B3" r:id="rId35" location="'1'!A1" tooltip="Cliquez pour acceder a la repartition journaliere" display="2017_3_repart.xlsm - '1'!A1"/>
    <hyperlink ref="B5" r:id="rId36" location="'2'!A1" tooltip="Cliquez pour acceder a la repartition journaliere" display="2017_3_repart.xlsm - '2'!A1"/>
    <hyperlink ref="B7" r:id="rId37" location="'3'!A1" tooltip="Cliquez pour acceder a la repartition journaliere" display="2017_3_repart.xlsm - '3'!A1"/>
    <hyperlink ref="B9" r:id="rId38" location="'4'!A1" tooltip="Cliquez pour acceder a la repartition journaliere" display="2017_3_repart.xlsm - '4'!A1"/>
    <hyperlink ref="B11" r:id="rId39" location="'5'!A1" tooltip="Cliquez pour acceder a la repartition journaliere" display="2017_3_repart.xlsm - '5'!A1"/>
    <hyperlink ref="B13" r:id="rId40" location="'6'!A1" tooltip="Cliquez pour acceder a la repartition journaliere" display="2017_3_repart.xlsm - '6'!A1"/>
    <hyperlink ref="B15" r:id="rId41" location="'7'!A1" tooltip="Cliquez pour acceder a la repartition journaliere" display="2017_3_repart.xlsm - '7'!A1"/>
    <hyperlink ref="B17" r:id="rId42" location="'8'!A1" tooltip="Cliquez pour acceder a la repartition journaliere" display="2017_3_repart.xlsm - '8'!A1"/>
    <hyperlink ref="B19" r:id="rId43" location="'9'!A1" tooltip="Cliquez pour acceder a la repartition journaliere" display="2017_3_repart.xlsm - '9'!A1"/>
    <hyperlink ref="B21" r:id="rId44" location="'10'!A1" tooltip="Cliquez pour acceder a la repartition journaliere" display="2017_3_repart.xlsm - '10'!A1"/>
    <hyperlink ref="B23" r:id="rId45" location="'11'!A1" tooltip="Cliquez pour acceder a la repartition journaliere" display="2017_3_repart.xlsm - '11'!A1"/>
    <hyperlink ref="B25" r:id="rId46" location="'12'!A1" tooltip="Cliquez pour acceder a la repartition journaliere" display="2017_3_repart.xlsm - '12'!A1"/>
    <hyperlink ref="B27" r:id="rId47" location="'13'!A1" tooltip="Cliquez pour acceder a la repartition journaliere" display="2017_3_repart.xlsm - '13'!A1"/>
    <hyperlink ref="B29" r:id="rId48" location="'14'!A1" tooltip="Cliquez pour acceder a la repartition journaliere" display="2017_3_repart.xlsm - '14'!A1"/>
    <hyperlink ref="B31" r:id="rId49" location="'15'!A1" tooltip="Cliquez pour acceder a la repartition journaliere" display="2017_3_repart.xlsm - '15'!A1"/>
    <hyperlink ref="B33" r:id="rId50" location="'16'!A1" tooltip="Cliquez pour acceder a la repartition journaliere" display="2017_3_repart.xlsm - '16'!A1"/>
    <hyperlink ref="B35" r:id="rId51" location="'17'!A1" tooltip="Cliquez pour acceder a la repartition journaliere" display="2017_3_repart.xlsm - '17'!A1"/>
    <hyperlink ref="B37" r:id="rId52" location="'18'!A1" tooltip="Cliquez pour acceder a la repartition journaliere" display="2017_3_repart.xlsm - '18'!A1"/>
    <hyperlink ref="B39" r:id="rId53" location="'19'!A1" tooltip="Cliquez pour acceder a la repartition journaliere" display="2017_3_repart.xlsm - '19'!A1"/>
    <hyperlink ref="B41" r:id="rId54" location="'20'!A1" tooltip="Cliquez pour acceder a la repartition journaliere" display="2017_3_repart.xlsm - '20'!A1"/>
    <hyperlink ref="B43" r:id="rId55" location="'21'!A1" tooltip="Cliquez pour acceder a la repartition journaliere" display="2017_3_repart.xlsm - '21'!A1"/>
    <hyperlink ref="B45" r:id="rId56" location="'22'!A1" tooltip="Cliquez pour acceder a la repartition journaliere" display="2017_3_repart.xlsm - '22'!A1"/>
    <hyperlink ref="B47" r:id="rId57" location="'23'!A1" tooltip="Cliquez pour acceder a la repartition journaliere" display="2017_3_repart.xlsm - '23'!A1"/>
    <hyperlink ref="B49" r:id="rId58" location="'24'!A1" tooltip="Cliquez pour acceder a la repartition journaliere" display="2017_3_repart.xlsm - '24'!A1"/>
    <hyperlink ref="B51" r:id="rId59" location="'25'!A1" tooltip="Cliquez pour acceder a la repartition journaliere" display="2017_3_repart.xlsm - '25'!A1"/>
    <hyperlink ref="B53" r:id="rId60" location="'26'!A1" tooltip="Cliquez pour acceder a la repartition journaliere" display="2017_3_repart.xlsm - '26'!A1"/>
    <hyperlink ref="B55" r:id="rId61" location="'27'!A1" tooltip="Cliquez pour acceder a la repartition journaliere" display="2017_3_repart.xlsm - '27'!A1"/>
    <hyperlink ref="B57" r:id="rId62" location="'28'!A1" tooltip="Cliquez pour acceder a la repartition journaliere" display="2017_3_repart.xlsm - '28'!A1"/>
    <hyperlink ref="B59" r:id="rId63" location="'29'!A1" tooltip="Cliquez pour acceder a la repartition journaliere" display="2017_3_repart.xlsm - '29'!A1"/>
    <hyperlink ref="B61" r:id="rId64" location="'30'!A1" tooltip="Cliquez pour acceder a la repartition journaliere" display="2017_3_repart.xlsm - '30'!A1"/>
    <hyperlink ref="B63" r:id="rId65" location="'31'!A1" tooltip="Cliquez pour acceder a la repartition journaliere" display="2017_3_repart.xlsm - '31'!A1"/>
  </hyperlinks>
  <printOptions horizontalCentered="1" verticalCentered="1"/>
  <pageMargins left="0.24000000000000002" right="0.16" top="0.24000000000000002" bottom="0.28000000000000003" header="0.16" footer="0.2"/>
  <pageSetup paperSize="9" scale="56" orientation="landscape"/>
  <extLst>
    <ext xmlns:x14="http://schemas.microsoft.com/office/spreadsheetml/2009/9/main" uri="{78C0D931-6437-407d-A8EE-F0AAD7539E65}">
      <x14:conditionalFormattings>
        <x14:conditionalFormatting xmlns:xm="http://schemas.microsoft.com/office/excel/2006/main">
          <x14:cfRule type="expression" priority="58" id="{6A37EB6D-6CD0-4F30-A0EA-A92E06F56DAF}">
            <xm:f>AND($K3="",'IADE Mars 17'!$G3="")</xm:f>
            <x14:dxf/>
          </x14:cfRule>
          <x14:cfRule type="expression" priority="59" id="{A6D9F160-6590-49B4-8E0E-32267D560711}">
            <xm:f>AND('IADE Mars 17'!$G3=0,$K3&lt;&gt;"")</xm:f>
            <x14:dxf>
              <fill>
                <patternFill>
                  <bgColor rgb="FF66FF33"/>
                </patternFill>
              </fill>
            </x14:dxf>
          </x14:cfRule>
          <x14:cfRule type="expression" priority="60" id="{00BA73DE-BD95-49D0-A7CE-167CBAD7DD0C}">
            <xm:f>AND('IADE Mars 17'!$G3&gt;0,'IADE Mars 17'!$G3&lt;&gt;"")</xm:f>
            <x14:dxf>
              <fill>
                <patternFill>
                  <bgColor rgb="FF00B0F0"/>
                </patternFill>
              </fill>
            </x14:dxf>
          </x14:cfRule>
          <x14:cfRule type="expression" priority="61" id="{6DE3E323-5785-4723-A25E-2FF583440F39}">
            <xm:f>AND('IADE Mars 17'!$G3&lt;0,$K3&lt;&gt;"")</xm:f>
            <x14:dxf>
              <fill>
                <patternFill>
                  <bgColor rgb="FFFF0000"/>
                </patternFill>
              </fill>
            </x14:dxf>
          </x14:cfRule>
          <xm:sqref>K3:K64</xm:sqref>
        </x14:conditionalFormatting>
        <x14:conditionalFormatting xmlns:xm="http://schemas.microsoft.com/office/excel/2006/main">
          <x14:cfRule type="containsText" priority="34" operator="containsText" id="{C496BF69-074F-4D94-9939-9EFDD09E7A9B}">
            <xm:f>NOT(ISERROR(SEARCH("CCB",E3)))</xm:f>
            <xm:f>"CCB"</xm:f>
            <x14:dxf>
              <fill>
                <patternFill>
                  <bgColor rgb="FFFF66FF"/>
                </patternFill>
              </fill>
            </x14:dxf>
          </x14:cfRule>
          <xm:sqref>E3:I4 I5:I50 H15:H50 E15:G40 F41:G50 E5:H14 F51:I64 E41:E64</xm:sqref>
        </x14:conditionalFormatting>
        <x14:conditionalFormatting xmlns:xm="http://schemas.microsoft.com/office/excel/2006/main">
          <x14:cfRule type="containsText" priority="33" operator="containsText" id="{AF4EBB49-2A19-4EFE-8377-A247DAC703B3}">
            <xm:f>NOT(ISERROR(SEARCH("CCB",H33)))</xm:f>
            <xm:f>"CCB"</xm:f>
            <x14:dxf>
              <fill>
                <patternFill>
                  <bgColor rgb="FFFF66FF"/>
                </patternFill>
              </fill>
            </x14:dxf>
          </x14:cfRule>
          <xm:sqref>H33:H35 H37:H44 I33:I34</xm:sqref>
        </x14:conditionalFormatting>
        <x14:conditionalFormatting xmlns:xm="http://schemas.microsoft.com/office/excel/2006/main">
          <x14:cfRule type="containsText" priority="29" operator="containsText" id="{D97E4DB2-1C6E-40FA-A099-280744C8D836}">
            <xm:f>NOT(ISERROR(SEARCH("CCB",E5)))</xm:f>
            <xm:f>"CCB"</xm:f>
            <x14:dxf>
              <fill>
                <patternFill>
                  <bgColor rgb="FFFF66FF"/>
                </patternFill>
              </fill>
            </x14:dxf>
          </x14:cfRule>
          <xm:sqref>E63:E64 E5:E14</xm:sqref>
        </x14:conditionalFormatting>
        <x14:conditionalFormatting xmlns:xm="http://schemas.microsoft.com/office/excel/2006/main">
          <x14:cfRule type="containsText" priority="28" operator="containsText" id="{F6D4C4CF-D1EF-407E-A541-D163AAF1EE0B}">
            <xm:f>NOT(ISERROR(SEARCH("CCB",H36)))</xm:f>
            <xm:f>"CCB"</xm:f>
            <x14:dxf>
              <fill>
                <patternFill>
                  <bgColor rgb="FFFF66FF"/>
                </patternFill>
              </fill>
            </x14:dxf>
          </x14:cfRule>
          <xm:sqref>H36</xm:sqref>
        </x14:conditionalFormatting>
        <x14:conditionalFormatting xmlns:xm="http://schemas.microsoft.com/office/excel/2006/main">
          <x14:cfRule type="containsText" priority="23" operator="containsText" id="{E9344D85-C475-45BA-AF2E-7AF0E517FC27}">
            <xm:f>NOT(ISERROR(SEARCH("CCB",E3)))</xm:f>
            <xm:f>"CCB"</xm:f>
            <x14:dxf>
              <fill>
                <patternFill>
                  <bgColor rgb="FFFF66FF"/>
                </patternFill>
              </fill>
            </x14:dxf>
          </x14:cfRule>
          <xm:sqref>E3:J64</xm:sqref>
        </x14:conditionalFormatting>
      </x14:conditionalFormatting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3" tint="0.39997558519241921"/>
    <pageSetUpPr fitToPage="1"/>
  </sheetPr>
  <dimension ref="A1:L66"/>
  <sheetViews>
    <sheetView showZeros="0" zoomScale="70" zoomScaleNormal="70" zoomScalePageLayoutView="70" workbookViewId="0">
      <selection activeCell="L31" sqref="L31:L32"/>
    </sheetView>
  </sheetViews>
  <sheetFormatPr baseColWidth="10" defaultRowHeight="15" x14ac:dyDescent="0.25"/>
  <cols>
    <col min="1" max="2" width="9.28515625" customWidth="1"/>
    <col min="3" max="5" width="17.140625" customWidth="1"/>
    <col min="6" max="6" width="10" customWidth="1"/>
    <col min="7" max="7" width="12.85546875" customWidth="1"/>
    <col min="8" max="8" width="3.85546875" customWidth="1"/>
    <col min="10" max="10" width="17.140625" style="28" customWidth="1"/>
    <col min="12" max="12" width="28" bestFit="1" customWidth="1"/>
  </cols>
  <sheetData>
    <row r="1" spans="1:10" ht="28.5" customHeight="1" thickBot="1" x14ac:dyDescent="0.3">
      <c r="A1" s="316" t="str">
        <f>"Planning des Infirmiers anesthésistes à Domont et CCB pour  "&amp;CHOOSE(MONTH($B$3),"janvier","février","mars","avril","mai","juin","juillet","août","septembre","octobre","novembre","décembre")&amp;" "&amp;YEAR($B$3)</f>
        <v>Planning des Infirmiers anesthésistes à Domont et CCB pour  janvier 2017</v>
      </c>
      <c r="B1" s="316"/>
      <c r="C1" s="316"/>
      <c r="D1" s="316"/>
      <c r="E1" s="316"/>
      <c r="F1" s="316"/>
      <c r="G1" s="316"/>
      <c r="H1" s="316"/>
      <c r="I1" s="316"/>
      <c r="J1" s="316"/>
    </row>
    <row r="2" spans="1:10" ht="23.25" thickBot="1" x14ac:dyDescent="0.3">
      <c r="A2" s="23" t="s">
        <v>0</v>
      </c>
      <c r="B2" s="24" t="s">
        <v>1</v>
      </c>
      <c r="C2" s="24" t="s">
        <v>18</v>
      </c>
      <c r="D2" s="24" t="s">
        <v>19</v>
      </c>
      <c r="E2" s="24" t="s">
        <v>20</v>
      </c>
      <c r="F2" s="24" t="s">
        <v>21</v>
      </c>
      <c r="G2" s="31" t="s">
        <v>22</v>
      </c>
      <c r="I2" s="65" t="s">
        <v>84</v>
      </c>
      <c r="J2" s="65" t="s">
        <v>37</v>
      </c>
    </row>
    <row r="3" spans="1:10" x14ac:dyDescent="0.25">
      <c r="A3" s="317" t="str">
        <f>IF((B3=""),"",CHOOSE(WEEKDAY(B3,2),"L","M","M","J","V","S","D"))</f>
        <v>D</v>
      </c>
      <c r="B3" s="319">
        <f>'Janv 17'!B3:B4</f>
        <v>42736</v>
      </c>
      <c r="C3" s="25">
        <f>'[1]IADE Janv 17'!C3</f>
        <v>0</v>
      </c>
      <c r="D3" s="25">
        <f>'[1]IADE Janv 17'!D3</f>
        <v>0</v>
      </c>
      <c r="E3" s="25">
        <f>'[1]IADE Janv 17'!E3</f>
        <v>0</v>
      </c>
      <c r="F3" s="25">
        <f>'[1]IADE Janv 17'!F3</f>
        <v>0</v>
      </c>
      <c r="G3" s="33" t="str">
        <f>'[1]IADE Janv 17'!G3</f>
        <v/>
      </c>
      <c r="H3">
        <f>'[1]IADE Janv 17'!H3</f>
        <v>0</v>
      </c>
      <c r="I3" s="66" t="str">
        <f>'[1]IADE Janv 17'!I3</f>
        <v/>
      </c>
      <c r="J3" s="66">
        <f>'[1]IADE Janv 17'!J3</f>
        <v>0</v>
      </c>
    </row>
    <row r="4" spans="1:10" ht="15.75" thickBot="1" x14ac:dyDescent="0.3">
      <c r="A4" s="318"/>
      <c r="B4" s="320"/>
      <c r="C4" s="26">
        <f>'[1]IADE Janv 17'!C4</f>
        <v>0</v>
      </c>
      <c r="D4" s="26"/>
      <c r="E4" s="26">
        <f>'[1]IADE Janv 17'!E4</f>
        <v>0</v>
      </c>
      <c r="F4" s="26">
        <f>'[1]IADE Janv 17'!F4</f>
        <v>0</v>
      </c>
      <c r="G4" s="35" t="str">
        <f>'[1]IADE Janv 17'!G4</f>
        <v/>
      </c>
      <c r="H4">
        <f>'[1]IADE Janv 17'!H4</f>
        <v>0</v>
      </c>
      <c r="I4" s="67" t="str">
        <f>'[1]IADE Janv 17'!I4</f>
        <v/>
      </c>
      <c r="J4" s="67">
        <f>'[1]IADE Janv 17'!J4</f>
        <v>0</v>
      </c>
    </row>
    <row r="5" spans="1:10" x14ac:dyDescent="0.25">
      <c r="A5" s="317" t="str">
        <f>IF((B5=""),"",CHOOSE(WEEKDAY(B5,2),"L","M","M","J","V","S","D"))</f>
        <v>L</v>
      </c>
      <c r="B5" s="319">
        <f>IF(($B3=""),"",IF((MONTH(B3)=MONTH(($B3+1))),($B3+1),""))</f>
        <v>42737</v>
      </c>
      <c r="C5" s="25">
        <f>'[1]IADE Janv 17'!C5</f>
        <v>0</v>
      </c>
      <c r="D5" s="25"/>
      <c r="E5" s="25">
        <f>'[1]IADE Janv 17'!E5</f>
        <v>0</v>
      </c>
      <c r="F5" s="25">
        <f>'[1]IADE Janv 17'!F5</f>
        <v>0</v>
      </c>
      <c r="G5" s="33" t="str">
        <f>'[1]IADE Janv 17'!G5</f>
        <v/>
      </c>
      <c r="H5">
        <f>'[1]IADE Janv 17'!H5</f>
        <v>0</v>
      </c>
      <c r="I5" s="66" t="str">
        <f>'[1]IADE Janv 17'!I5</f>
        <v/>
      </c>
      <c r="J5" s="66">
        <f>'[1]IADE Janv 17'!J5</f>
        <v>0</v>
      </c>
    </row>
    <row r="6" spans="1:10" ht="15.75" thickBot="1" x14ac:dyDescent="0.3">
      <c r="A6" s="318"/>
      <c r="B6" s="320"/>
      <c r="C6" s="26">
        <f>'[1]IADE Janv 17'!C6</f>
        <v>0</v>
      </c>
      <c r="D6" s="26"/>
      <c r="E6" s="26">
        <f>'[1]IADE Janv 17'!E6</f>
        <v>0</v>
      </c>
      <c r="F6" s="26">
        <f>'[1]IADE Janv 17'!F6</f>
        <v>0</v>
      </c>
      <c r="G6" s="35" t="str">
        <f>'[1]IADE Janv 17'!G6</f>
        <v/>
      </c>
      <c r="H6">
        <f>'[1]IADE Janv 17'!H6</f>
        <v>0</v>
      </c>
      <c r="I6" s="67" t="str">
        <f>'[1]IADE Janv 17'!I6</f>
        <v/>
      </c>
      <c r="J6" s="67">
        <f>'[1]IADE Janv 17'!J6</f>
        <v>0</v>
      </c>
    </row>
    <row r="7" spans="1:10" x14ac:dyDescent="0.25">
      <c r="A7" s="317" t="str">
        <f>IF((B7=""),"",CHOOSE(WEEKDAY(B7,2),"L","M","M","J","V","S","D"))</f>
        <v>M</v>
      </c>
      <c r="B7" s="319">
        <f>IF(($B5=""),"",IF((MONTH(B5)=MONTH(($B5+1))),($B5+1),""))</f>
        <v>42738</v>
      </c>
      <c r="C7" s="32">
        <f>'[1]IADE Janv 17'!C7</f>
        <v>0</v>
      </c>
      <c r="D7" s="32"/>
      <c r="E7" s="25">
        <f>'[1]IADE Janv 17'!E7</f>
        <v>0</v>
      </c>
      <c r="F7" s="32">
        <f>'[1]IADE Janv 17'!F7</f>
        <v>0</v>
      </c>
      <c r="G7" s="33" t="str">
        <f>'[1]IADE Janv 17'!G7</f>
        <v/>
      </c>
      <c r="H7">
        <f>'[1]IADE Janv 17'!H7</f>
        <v>0</v>
      </c>
      <c r="I7" s="66" t="str">
        <f>'[1]IADE Janv 17'!I7</f>
        <v/>
      </c>
      <c r="J7" s="66">
        <f>'[1]IADE Janv 17'!J7</f>
        <v>0</v>
      </c>
    </row>
    <row r="8" spans="1:10" ht="15.75" thickBot="1" x14ac:dyDescent="0.3">
      <c r="A8" s="318"/>
      <c r="B8" s="320"/>
      <c r="C8" s="34">
        <f>'[1]IADE Janv 17'!C8</f>
        <v>0</v>
      </c>
      <c r="D8" s="34"/>
      <c r="E8" s="26">
        <f>'[1]IADE Janv 17'!E8</f>
        <v>0</v>
      </c>
      <c r="F8" s="34">
        <f>'[1]IADE Janv 17'!F8</f>
        <v>0</v>
      </c>
      <c r="G8" s="35" t="str">
        <f>'[1]IADE Janv 17'!G8</f>
        <v/>
      </c>
      <c r="H8">
        <f>'[1]IADE Janv 17'!H8</f>
        <v>0</v>
      </c>
      <c r="I8" s="67" t="str">
        <f>'[1]IADE Janv 17'!I8</f>
        <v/>
      </c>
      <c r="J8" s="67">
        <f>'[1]IADE Janv 17'!J8</f>
        <v>0</v>
      </c>
    </row>
    <row r="9" spans="1:10" x14ac:dyDescent="0.25">
      <c r="A9" s="317" t="str">
        <f>IF((B9=""),"",CHOOSE(WEEKDAY(B9,2),"L","M","M","J","V","S","D"))</f>
        <v>M</v>
      </c>
      <c r="B9" s="319">
        <f>IF(($B7=""),"",IF((MONTH(B7)=MONTH(($B7+1))),($B7+1),""))</f>
        <v>42739</v>
      </c>
      <c r="C9" s="32">
        <f>'[1]IADE Janv 17'!C9</f>
        <v>0</v>
      </c>
      <c r="D9" s="32"/>
      <c r="E9" s="25"/>
      <c r="F9" s="32">
        <f>'[1]IADE Janv 17'!F9</f>
        <v>0</v>
      </c>
      <c r="G9" s="33" t="str">
        <f>'[1]IADE Janv 17'!G9</f>
        <v/>
      </c>
      <c r="H9">
        <f>'[1]IADE Janv 17'!H9</f>
        <v>0</v>
      </c>
      <c r="I9" s="66" t="str">
        <f>'[1]IADE Janv 17'!I9</f>
        <v/>
      </c>
      <c r="J9" s="66">
        <f>'[1]IADE Janv 17'!J9</f>
        <v>0</v>
      </c>
    </row>
    <row r="10" spans="1:10" ht="15.75" thickBot="1" x14ac:dyDescent="0.3">
      <c r="A10" s="318"/>
      <c r="B10" s="320"/>
      <c r="C10" s="34">
        <f>'[1]IADE Janv 17'!C10</f>
        <v>0</v>
      </c>
      <c r="D10" s="34"/>
      <c r="E10" s="26">
        <f>'[1]IADE Janv 17'!E10</f>
        <v>0</v>
      </c>
      <c r="F10" s="34">
        <f>'[1]IADE Janv 17'!F10</f>
        <v>0</v>
      </c>
      <c r="G10" s="35" t="str">
        <f>'[1]IADE Janv 17'!G10</f>
        <v/>
      </c>
      <c r="H10">
        <f>'[1]IADE Janv 17'!H10</f>
        <v>0</v>
      </c>
      <c r="I10" s="67" t="str">
        <f>'[1]IADE Janv 17'!I10</f>
        <v/>
      </c>
      <c r="J10" s="67">
        <f>'[1]IADE Janv 17'!J10</f>
        <v>0</v>
      </c>
    </row>
    <row r="11" spans="1:10" x14ac:dyDescent="0.25">
      <c r="A11" s="317" t="str">
        <f>IF((B11=""),"",CHOOSE(WEEKDAY(B11,2),"L","M","M","J","V","S","D"))</f>
        <v>J</v>
      </c>
      <c r="B11" s="319">
        <f>IF(($B9=""),"",IF((MONTH(B9)=MONTH(($B9+1))),($B9+1),""))</f>
        <v>42740</v>
      </c>
      <c r="C11" s="32">
        <f>'[1]IADE Janv 17'!C11</f>
        <v>0</v>
      </c>
      <c r="D11" s="32"/>
      <c r="E11" s="25">
        <f>'[1]IADE Janv 17'!E11</f>
        <v>0</v>
      </c>
      <c r="F11" s="32">
        <f>'[1]IADE Janv 17'!F11</f>
        <v>0</v>
      </c>
      <c r="G11" s="33" t="str">
        <f>'[1]IADE Janv 17'!G11</f>
        <v/>
      </c>
      <c r="H11">
        <f>'[1]IADE Janv 17'!H11</f>
        <v>0</v>
      </c>
      <c r="I11" s="66" t="str">
        <f>'[1]IADE Janv 17'!I11</f>
        <v/>
      </c>
      <c r="J11" s="66">
        <f>'[1]IADE Janv 17'!J11</f>
        <v>0</v>
      </c>
    </row>
    <row r="12" spans="1:10" ht="15.75" thickBot="1" x14ac:dyDescent="0.3">
      <c r="A12" s="318"/>
      <c r="B12" s="320"/>
      <c r="C12" s="34">
        <f>'[1]IADE Janv 17'!C12</f>
        <v>0</v>
      </c>
      <c r="D12" s="34"/>
      <c r="E12" s="26">
        <f>'[1]IADE Janv 17'!E12</f>
        <v>0</v>
      </c>
      <c r="F12" s="34">
        <f>'[1]IADE Janv 17'!F12</f>
        <v>0</v>
      </c>
      <c r="G12" s="35" t="str">
        <f>'[1]IADE Janv 17'!G12</f>
        <v/>
      </c>
      <c r="H12">
        <f>'[1]IADE Janv 17'!H12</f>
        <v>0</v>
      </c>
      <c r="I12" s="67" t="str">
        <f>'[1]IADE Janv 17'!I12</f>
        <v/>
      </c>
      <c r="J12" s="67">
        <f>'[1]IADE Janv 17'!J12</f>
        <v>0</v>
      </c>
    </row>
    <row r="13" spans="1:10" x14ac:dyDescent="0.25">
      <c r="A13" s="317" t="str">
        <f>IF((B13=""),"",CHOOSE(WEEKDAY(B13,2),"L","M","M","J","V","S","D"))</f>
        <v>V</v>
      </c>
      <c r="B13" s="319">
        <f>IF(($B11=""),"",IF((MONTH(B11)=MONTH(($B11+1))),($B11+1),""))</f>
        <v>42741</v>
      </c>
      <c r="C13" s="32">
        <f>'[1]IADE Janv 17'!C13</f>
        <v>0</v>
      </c>
      <c r="D13" s="32"/>
      <c r="E13" s="25"/>
      <c r="F13" s="32">
        <f>'[1]IADE Janv 17'!F13</f>
        <v>0</v>
      </c>
      <c r="G13" s="33" t="str">
        <f>'[1]IADE Janv 17'!G13</f>
        <v/>
      </c>
      <c r="H13">
        <f>'[1]IADE Janv 17'!H13</f>
        <v>0</v>
      </c>
      <c r="I13" s="66" t="str">
        <f>'[1]IADE Janv 17'!I13</f>
        <v/>
      </c>
      <c r="J13" s="66">
        <f>'[1]IADE Janv 17'!J13</f>
        <v>0</v>
      </c>
    </row>
    <row r="14" spans="1:10" ht="15.75" thickBot="1" x14ac:dyDescent="0.3">
      <c r="A14" s="318"/>
      <c r="B14" s="320"/>
      <c r="C14" s="34">
        <f>'[1]IADE Janv 17'!C14</f>
        <v>0</v>
      </c>
      <c r="D14" s="34"/>
      <c r="E14" s="26">
        <f>'[1]IADE Janv 17'!E14</f>
        <v>0</v>
      </c>
      <c r="F14" s="34">
        <f>'[1]IADE Janv 17'!F14</f>
        <v>0</v>
      </c>
      <c r="G14" s="35" t="str">
        <f>'[1]IADE Janv 17'!G14</f>
        <v/>
      </c>
      <c r="H14">
        <f>'[1]IADE Janv 17'!H14</f>
        <v>0</v>
      </c>
      <c r="I14" s="67" t="str">
        <f>'[1]IADE Janv 17'!I14</f>
        <v/>
      </c>
      <c r="J14" s="67">
        <f>'[1]IADE Janv 17'!J14</f>
        <v>0</v>
      </c>
    </row>
    <row r="15" spans="1:10" x14ac:dyDescent="0.25">
      <c r="A15" s="317" t="str">
        <f>IF((B15=""),"",CHOOSE(WEEKDAY(B15,2),"L","M","M","J","V","S","D"))</f>
        <v>S</v>
      </c>
      <c r="B15" s="319">
        <f>IF(($B13=""),"",IF((MONTH(B13)=MONTH(($B13+1))),($B13+1),""))</f>
        <v>42742</v>
      </c>
      <c r="C15" s="32">
        <f>'[1]IADE Janv 17'!C15</f>
        <v>0</v>
      </c>
      <c r="D15" s="32"/>
      <c r="E15" s="25">
        <f>'[1]IADE Janv 17'!E15</f>
        <v>0</v>
      </c>
      <c r="F15" s="32">
        <f>'[1]IADE Janv 17'!F15</f>
        <v>0</v>
      </c>
      <c r="G15" s="33" t="str">
        <f>'[1]IADE Janv 17'!G15</f>
        <v/>
      </c>
      <c r="H15">
        <f>'[1]IADE Janv 17'!H15</f>
        <v>0</v>
      </c>
      <c r="I15" s="66" t="str">
        <f>'[1]IADE Janv 17'!I15</f>
        <v/>
      </c>
      <c r="J15" s="66">
        <f>'[1]IADE Janv 17'!J15</f>
        <v>0</v>
      </c>
    </row>
    <row r="16" spans="1:10" ht="15.75" thickBot="1" x14ac:dyDescent="0.3">
      <c r="A16" s="318"/>
      <c r="B16" s="320"/>
      <c r="C16" s="34">
        <f>'[1]IADE Janv 17'!C16</f>
        <v>0</v>
      </c>
      <c r="D16" s="34"/>
      <c r="E16" s="26">
        <f>'[1]IADE Janv 17'!E16</f>
        <v>0</v>
      </c>
      <c r="F16" s="34">
        <f>'[1]IADE Janv 17'!F16</f>
        <v>0</v>
      </c>
      <c r="G16" s="35" t="str">
        <f>'[1]IADE Janv 17'!G16</f>
        <v/>
      </c>
      <c r="H16">
        <f>'[1]IADE Janv 17'!H16</f>
        <v>0</v>
      </c>
      <c r="I16" s="67" t="str">
        <f>'[1]IADE Janv 17'!I16</f>
        <v/>
      </c>
      <c r="J16" s="67">
        <f>'[1]IADE Janv 17'!J16</f>
        <v>0</v>
      </c>
    </row>
    <row r="17" spans="1:12" x14ac:dyDescent="0.25">
      <c r="A17" s="317" t="str">
        <f>IF((B17=""),"",CHOOSE(WEEKDAY(B17,2),"L","M","M","J","V","S","D"))</f>
        <v>D</v>
      </c>
      <c r="B17" s="319">
        <f>IF(($B15=""),"",IF((MONTH(B15)=MONTH(($B15+1))),($B15+1),""))</f>
        <v>42743</v>
      </c>
      <c r="C17" s="32">
        <f>'[1]IADE Janv 17'!C17</f>
        <v>0</v>
      </c>
      <c r="D17" s="32"/>
      <c r="E17" s="25"/>
      <c r="F17" s="32">
        <f>'[1]IADE Janv 17'!F17</f>
        <v>0</v>
      </c>
      <c r="G17" s="33" t="str">
        <f>'[1]IADE Janv 17'!G17</f>
        <v/>
      </c>
      <c r="H17">
        <f>'[1]IADE Janv 17'!H17</f>
        <v>0</v>
      </c>
      <c r="I17" s="66" t="str">
        <f>'[1]IADE Janv 17'!I17</f>
        <v/>
      </c>
      <c r="J17" s="66">
        <f>'[1]IADE Janv 17'!J17</f>
        <v>0</v>
      </c>
    </row>
    <row r="18" spans="1:12" ht="15.75" thickBot="1" x14ac:dyDescent="0.3">
      <c r="A18" s="318"/>
      <c r="B18" s="320"/>
      <c r="C18" s="34">
        <f>'[1]IADE Janv 17'!C18</f>
        <v>0</v>
      </c>
      <c r="D18" s="34"/>
      <c r="E18" s="26">
        <f>'[1]IADE Janv 17'!E18</f>
        <v>0</v>
      </c>
      <c r="F18" s="34">
        <f>'[1]IADE Janv 17'!F18</f>
        <v>0</v>
      </c>
      <c r="G18" s="35" t="str">
        <f>'[1]IADE Janv 17'!G18</f>
        <v/>
      </c>
      <c r="H18">
        <f>'[1]IADE Janv 17'!H18</f>
        <v>0</v>
      </c>
      <c r="I18" s="67" t="str">
        <f>'[1]IADE Janv 17'!I18</f>
        <v/>
      </c>
      <c r="J18" s="67">
        <f>'[1]IADE Janv 17'!J18</f>
        <v>0</v>
      </c>
    </row>
    <row r="19" spans="1:12" x14ac:dyDescent="0.25">
      <c r="A19" s="317" t="str">
        <f>IF((B19=""),"",CHOOSE(WEEKDAY(B19,2),"L","M","M","J","V","S","D"))</f>
        <v>L</v>
      </c>
      <c r="B19" s="319">
        <f>IF(($B17=""),"",IF((MONTH(B17)=MONTH(($B17+1))),($B17+1),""))</f>
        <v>42744</v>
      </c>
      <c r="C19" s="32">
        <f>'[1]IADE Janv 17'!C19</f>
        <v>0</v>
      </c>
      <c r="D19" s="32"/>
      <c r="E19" s="25">
        <f>'[1]IADE Janv 17'!E19</f>
        <v>0</v>
      </c>
      <c r="F19" s="32">
        <f>'[1]IADE Janv 17'!F19</f>
        <v>0</v>
      </c>
      <c r="G19" s="33" t="str">
        <f>'[1]IADE Janv 17'!G19</f>
        <v/>
      </c>
      <c r="H19">
        <f>'[1]IADE Janv 17'!H19</f>
        <v>0</v>
      </c>
      <c r="I19" s="66" t="str">
        <f>'[1]IADE Janv 17'!I19</f>
        <v/>
      </c>
      <c r="J19" s="66">
        <f>'[1]IADE Janv 17'!J19</f>
        <v>0</v>
      </c>
    </row>
    <row r="20" spans="1:12" ht="15.75" thickBot="1" x14ac:dyDescent="0.3">
      <c r="A20" s="318"/>
      <c r="B20" s="320"/>
      <c r="C20" s="34">
        <f>'[1]IADE Janv 17'!C20</f>
        <v>0</v>
      </c>
      <c r="D20" s="34"/>
      <c r="E20" s="26">
        <f>'[1]IADE Janv 17'!E20</f>
        <v>0</v>
      </c>
      <c r="F20" s="34">
        <f>'[1]IADE Janv 17'!F20</f>
        <v>0</v>
      </c>
      <c r="G20" s="35" t="str">
        <f>'[1]IADE Janv 17'!G20</f>
        <v/>
      </c>
      <c r="H20">
        <f>'[1]IADE Janv 17'!H20</f>
        <v>0</v>
      </c>
      <c r="I20" s="67" t="str">
        <f>'[1]IADE Janv 17'!I20</f>
        <v/>
      </c>
      <c r="J20" s="67">
        <f>'[1]IADE Janv 17'!J20</f>
        <v>0</v>
      </c>
    </row>
    <row r="21" spans="1:12" x14ac:dyDescent="0.25">
      <c r="A21" s="317" t="str">
        <f>IF((B21=""),"",CHOOSE(WEEKDAY(B21,2),"L","M","M","J","V","S","D"))</f>
        <v>M</v>
      </c>
      <c r="B21" s="319">
        <f>IF(($B19=""),"",IF((MONTH(B19)=MONTH(($B19+1))),($B19+1),""))</f>
        <v>42745</v>
      </c>
      <c r="C21" s="32">
        <f>'[1]IADE Janv 17'!C21</f>
        <v>0</v>
      </c>
      <c r="D21" s="32"/>
      <c r="E21" s="25">
        <f>'[1]IADE Janv 17'!E21</f>
        <v>0</v>
      </c>
      <c r="F21" s="32">
        <f>'[1]IADE Janv 17'!F21</f>
        <v>0</v>
      </c>
      <c r="G21" s="33" t="str">
        <f>'[1]IADE Janv 17'!G21</f>
        <v/>
      </c>
      <c r="H21">
        <f>'[1]IADE Janv 17'!H21</f>
        <v>0</v>
      </c>
      <c r="I21" s="66" t="str">
        <f>'[1]IADE Janv 17'!I21</f>
        <v/>
      </c>
      <c r="J21" s="66">
        <f>'[1]IADE Janv 17'!J21</f>
        <v>0</v>
      </c>
    </row>
    <row r="22" spans="1:12" ht="15.75" thickBot="1" x14ac:dyDescent="0.3">
      <c r="A22" s="318"/>
      <c r="B22" s="320"/>
      <c r="C22" s="34">
        <f>'[1]IADE Janv 17'!C22</f>
        <v>0</v>
      </c>
      <c r="D22" s="34"/>
      <c r="E22" s="26">
        <f>'[1]IADE Janv 17'!E22</f>
        <v>0</v>
      </c>
      <c r="F22" s="34">
        <f>'[1]IADE Janv 17'!F22</f>
        <v>0</v>
      </c>
      <c r="G22" s="35" t="str">
        <f>'[1]IADE Janv 17'!G22</f>
        <v/>
      </c>
      <c r="H22">
        <f>'[1]IADE Janv 17'!H22</f>
        <v>0</v>
      </c>
      <c r="I22" s="67" t="str">
        <f>'[1]IADE Janv 17'!I22</f>
        <v/>
      </c>
      <c r="J22" s="67">
        <f>'[1]IADE Janv 17'!J22</f>
        <v>0</v>
      </c>
    </row>
    <row r="23" spans="1:12" x14ac:dyDescent="0.25">
      <c r="A23" s="317" t="str">
        <f>IF((B23=""),"",CHOOSE(WEEKDAY(B23,2),"L","M","M","J","V","S","D"))</f>
        <v>M</v>
      </c>
      <c r="B23" s="319">
        <f>IF(($B21=""),"",IF((MONTH(B21)=MONTH(($B21+1))),($B21+1),""))</f>
        <v>42746</v>
      </c>
      <c r="C23" s="32">
        <f>'[1]IADE Janv 17'!C23</f>
        <v>0</v>
      </c>
      <c r="D23" s="32"/>
      <c r="E23" s="25">
        <f>'[1]IADE Janv 17'!E23</f>
        <v>0</v>
      </c>
      <c r="F23" s="32">
        <f>'[1]IADE Janv 17'!F23</f>
        <v>0</v>
      </c>
      <c r="G23" s="33" t="str">
        <f>'[1]IADE Janv 17'!G23</f>
        <v/>
      </c>
      <c r="H23">
        <f>'[1]IADE Janv 17'!H23</f>
        <v>0</v>
      </c>
      <c r="I23" s="66" t="str">
        <f>'[1]IADE Janv 17'!I23</f>
        <v/>
      </c>
      <c r="J23" s="66">
        <f>'[1]IADE Janv 17'!J23</f>
        <v>0</v>
      </c>
    </row>
    <row r="24" spans="1:12" ht="15.75" thickBot="1" x14ac:dyDescent="0.3">
      <c r="A24" s="318"/>
      <c r="B24" s="320"/>
      <c r="C24" s="34">
        <f>'[1]IADE Janv 17'!C24</f>
        <v>0</v>
      </c>
      <c r="D24" s="34"/>
      <c r="E24" s="26">
        <f>'[1]IADE Janv 17'!E24</f>
        <v>0</v>
      </c>
      <c r="F24" s="34">
        <f>'[1]IADE Janv 17'!F24</f>
        <v>0</v>
      </c>
      <c r="G24" s="35" t="str">
        <f>'[1]IADE Janv 17'!G24</f>
        <v/>
      </c>
      <c r="H24">
        <f>'[1]IADE Janv 17'!H24</f>
        <v>0</v>
      </c>
      <c r="I24" s="67" t="str">
        <f>'[1]IADE Janv 17'!I24</f>
        <v/>
      </c>
      <c r="J24" s="67">
        <f>'[1]IADE Janv 17'!J24</f>
        <v>0</v>
      </c>
    </row>
    <row r="25" spans="1:12" x14ac:dyDescent="0.25">
      <c r="A25" s="317" t="str">
        <f>IF((B25=""),"",CHOOSE(WEEKDAY(B25,2),"L","M","M","J","V","S","D"))</f>
        <v>J</v>
      </c>
      <c r="B25" s="319">
        <f>IF(($B23=""),"",IF((MONTH(B23)=MONTH(($B23+1))),($B23+1),""))</f>
        <v>42747</v>
      </c>
      <c r="C25" s="32">
        <f>'[1]IADE Janv 17'!C25</f>
        <v>0</v>
      </c>
      <c r="D25" s="32"/>
      <c r="E25" s="25">
        <f>'[1]IADE Janv 17'!E25</f>
        <v>0</v>
      </c>
      <c r="F25" s="32">
        <f>'[1]IADE Janv 17'!F25</f>
        <v>0</v>
      </c>
      <c r="G25" s="33" t="str">
        <f>'[1]IADE Janv 17'!G25</f>
        <v/>
      </c>
      <c r="H25">
        <f>'[1]IADE Janv 17'!H25</f>
        <v>0</v>
      </c>
      <c r="I25" s="66" t="str">
        <f>'[1]IADE Janv 17'!I25</f>
        <v/>
      </c>
      <c r="J25" s="66">
        <f>'[1]IADE Janv 17'!J25</f>
        <v>0</v>
      </c>
    </row>
    <row r="26" spans="1:12" ht="15.75" thickBot="1" x14ac:dyDescent="0.3">
      <c r="A26" s="318"/>
      <c r="B26" s="320"/>
      <c r="C26" s="34">
        <f>'[1]IADE Janv 17'!C26</f>
        <v>0</v>
      </c>
      <c r="D26" s="34"/>
      <c r="E26" s="26">
        <f>'[1]IADE Janv 17'!E26</f>
        <v>0</v>
      </c>
      <c r="F26" s="34">
        <f>'[1]IADE Janv 17'!F26</f>
        <v>0</v>
      </c>
      <c r="G26" s="35" t="str">
        <f>'[1]IADE Janv 17'!G26</f>
        <v/>
      </c>
      <c r="H26">
        <f>'[1]IADE Janv 17'!H26</f>
        <v>0</v>
      </c>
      <c r="I26" s="67" t="str">
        <f>'[1]IADE Janv 17'!I26</f>
        <v/>
      </c>
      <c r="J26" s="67">
        <f>'[1]IADE Janv 17'!J26</f>
        <v>0</v>
      </c>
    </row>
    <row r="27" spans="1:12" x14ac:dyDescent="0.25">
      <c r="A27" s="317" t="str">
        <f>IF((B27=""),"",CHOOSE(WEEKDAY(B27,2),"L","M","M","J","V","S","D"))</f>
        <v>V</v>
      </c>
      <c r="B27" s="319">
        <f>IF(($B25=""),"",IF((MONTH(B25)=MONTH(($B25+1))),($B25+1),""))</f>
        <v>42748</v>
      </c>
      <c r="C27" s="32">
        <f>'[1]IADE Janv 17'!C27</f>
        <v>0</v>
      </c>
      <c r="D27" s="32"/>
      <c r="E27" s="25">
        <f>'[1]IADE Janv 17'!E27</f>
        <v>0</v>
      </c>
      <c r="F27" s="32">
        <f>'[1]IADE Janv 17'!F27</f>
        <v>0</v>
      </c>
      <c r="G27" s="33" t="str">
        <f>'[1]IADE Janv 17'!G27</f>
        <v/>
      </c>
      <c r="H27">
        <f>'[1]IADE Janv 17'!H27</f>
        <v>0</v>
      </c>
      <c r="I27" s="66" t="str">
        <f>'[1]IADE Janv 17'!I27</f>
        <v/>
      </c>
      <c r="J27" s="66">
        <f>'[1]IADE Janv 17'!J27</f>
        <v>0</v>
      </c>
    </row>
    <row r="28" spans="1:12" ht="15.75" thickBot="1" x14ac:dyDescent="0.3">
      <c r="A28" s="318"/>
      <c r="B28" s="320"/>
      <c r="C28" s="34">
        <f>'[1]IADE Janv 17'!C28</f>
        <v>0</v>
      </c>
      <c r="D28" s="34"/>
      <c r="E28" s="26">
        <f>'[1]IADE Janv 17'!E28</f>
        <v>0</v>
      </c>
      <c r="F28" s="34">
        <f>'[1]IADE Janv 17'!F28</f>
        <v>0</v>
      </c>
      <c r="G28" s="35" t="str">
        <f>'[1]IADE Janv 17'!G28</f>
        <v/>
      </c>
      <c r="H28">
        <f>'[1]IADE Janv 17'!H28</f>
        <v>0</v>
      </c>
      <c r="I28" s="67" t="str">
        <f>'[1]IADE Janv 17'!I28</f>
        <v/>
      </c>
      <c r="J28" s="67">
        <f>'[1]IADE Janv 17'!J28</f>
        <v>0</v>
      </c>
    </row>
    <row r="29" spans="1:12" x14ac:dyDescent="0.25">
      <c r="A29" s="317" t="str">
        <f>IF((B29=""),"",CHOOSE(WEEKDAY(B29,2),"L","M","M","J","V","S","D"))</f>
        <v>S</v>
      </c>
      <c r="B29" s="319">
        <f>IF(($B27=""),"",IF((MONTH(B27)=MONTH(($B27+1))),($B27+1),""))</f>
        <v>42749</v>
      </c>
      <c r="C29" s="32">
        <f>'[1]IADE Janv 17'!C29</f>
        <v>0</v>
      </c>
      <c r="D29" s="32"/>
      <c r="E29" s="25">
        <f>'[1]IADE Janv 17'!E29</f>
        <v>0</v>
      </c>
      <c r="F29" s="32">
        <f>'[1]IADE Janv 17'!F29</f>
        <v>0</v>
      </c>
      <c r="G29" s="33" t="str">
        <f>'[1]IADE Janv 17'!G29</f>
        <v/>
      </c>
      <c r="H29">
        <f>'[1]IADE Janv 17'!H29</f>
        <v>0</v>
      </c>
      <c r="I29" s="66" t="str">
        <f>'[1]IADE Janv 17'!I29</f>
        <v/>
      </c>
      <c r="J29" s="66">
        <f>'[1]IADE Janv 17'!J29</f>
        <v>0</v>
      </c>
    </row>
    <row r="30" spans="1:12" ht="15.75" thickBot="1" x14ac:dyDescent="0.3">
      <c r="A30" s="318"/>
      <c r="B30" s="320"/>
      <c r="C30" s="34">
        <f>'[1]IADE Janv 17'!C30</f>
        <v>0</v>
      </c>
      <c r="D30" s="34"/>
      <c r="E30" s="26">
        <f>'[1]IADE Janv 17'!E30</f>
        <v>0</v>
      </c>
      <c r="F30" s="34">
        <f>'[1]IADE Janv 17'!F30</f>
        <v>0</v>
      </c>
      <c r="G30" s="35" t="str">
        <f>'[1]IADE Janv 17'!G30</f>
        <v/>
      </c>
      <c r="H30">
        <f>'[1]IADE Janv 17'!H30</f>
        <v>0</v>
      </c>
      <c r="I30" s="67" t="str">
        <f>'[1]IADE Janv 17'!I30</f>
        <v/>
      </c>
      <c r="J30" s="67">
        <f>'[1]IADE Janv 17'!J30</f>
        <v>0</v>
      </c>
    </row>
    <row r="31" spans="1:12" ht="15.75" customHeight="1" x14ac:dyDescent="0.25">
      <c r="A31" s="317" t="str">
        <f>IF((B31=""),"",CHOOSE(WEEKDAY(B31,2),"L","M","M","J","V","S","D"))</f>
        <v>D</v>
      </c>
      <c r="B31" s="319">
        <f>IF(($B29=""),"",IF((MONTH(B29)=MONTH(($B29+1))),($B29+1),""))</f>
        <v>42750</v>
      </c>
      <c r="C31" s="32">
        <f>'[1]IADE Janv 17'!C31</f>
        <v>0</v>
      </c>
      <c r="D31" s="32"/>
      <c r="E31" s="25">
        <f>'[1]IADE Janv 17'!E31</f>
        <v>0</v>
      </c>
      <c r="F31" s="32">
        <f>'[1]IADE Janv 17'!F31</f>
        <v>0</v>
      </c>
      <c r="G31" s="33" t="str">
        <f>'[1]IADE Janv 17'!G31</f>
        <v/>
      </c>
      <c r="H31">
        <f>'[1]IADE Janv 17'!H31</f>
        <v>0</v>
      </c>
      <c r="I31" s="66" t="str">
        <f>'[1]IADE Janv 17'!I31</f>
        <v/>
      </c>
      <c r="J31" s="66">
        <f>'[1]IADE Janv 17'!J31</f>
        <v>0</v>
      </c>
      <c r="L31" s="321" t="s">
        <v>118</v>
      </c>
    </row>
    <row r="32" spans="1:12" ht="15.75" thickBot="1" x14ac:dyDescent="0.3">
      <c r="A32" s="318"/>
      <c r="B32" s="320"/>
      <c r="C32" s="34">
        <f>'[1]IADE Janv 17'!C32</f>
        <v>0</v>
      </c>
      <c r="D32" s="34"/>
      <c r="E32" s="26">
        <f>'[1]IADE Janv 17'!E32</f>
        <v>0</v>
      </c>
      <c r="F32" s="34">
        <f>'[1]IADE Janv 17'!F32</f>
        <v>0</v>
      </c>
      <c r="G32" s="35" t="str">
        <f>'[1]IADE Janv 17'!G32</f>
        <v/>
      </c>
      <c r="H32">
        <f>'[1]IADE Janv 17'!H32</f>
        <v>0</v>
      </c>
      <c r="I32" s="67" t="str">
        <f>'[1]IADE Janv 17'!I32</f>
        <v/>
      </c>
      <c r="J32" s="67">
        <f>'[1]IADE Janv 17'!J32</f>
        <v>0</v>
      </c>
      <c r="L32" s="321"/>
    </row>
    <row r="33" spans="1:10" x14ac:dyDescent="0.25">
      <c r="A33" s="317" t="str">
        <f>IF((B33=""),"",CHOOSE(WEEKDAY(B33,2),"L","M","M","J","V","S","D"))</f>
        <v>L</v>
      </c>
      <c r="B33" s="319">
        <f>IF(($B31=""),"",IF((MONTH(B31)=MONTH(($B31+1))),($B31+1),""))</f>
        <v>42751</v>
      </c>
      <c r="C33" s="32">
        <f>'[1]IADE Janv 17'!C33</f>
        <v>0</v>
      </c>
      <c r="D33" s="32"/>
      <c r="E33" s="25">
        <f>'[1]IADE Janv 17'!E33</f>
        <v>0</v>
      </c>
      <c r="F33" s="32">
        <f>'[1]IADE Janv 17'!F33</f>
        <v>0</v>
      </c>
      <c r="G33" s="33" t="str">
        <f>'[1]IADE Janv 17'!G33</f>
        <v/>
      </c>
      <c r="H33">
        <f>'[1]IADE Janv 17'!H33</f>
        <v>0</v>
      </c>
      <c r="I33" s="66" t="str">
        <f>'[1]IADE Janv 17'!I33</f>
        <v/>
      </c>
      <c r="J33" s="66">
        <f>'[1]IADE Janv 17'!J33</f>
        <v>0</v>
      </c>
    </row>
    <row r="34" spans="1:10" ht="15.75" thickBot="1" x14ac:dyDescent="0.3">
      <c r="A34" s="318"/>
      <c r="B34" s="320"/>
      <c r="C34" s="34">
        <f>'[1]IADE Janv 17'!C34</f>
        <v>0</v>
      </c>
      <c r="D34" s="34"/>
      <c r="E34" s="26">
        <f>'[1]IADE Janv 17'!E34</f>
        <v>0</v>
      </c>
      <c r="F34" s="34">
        <f>'[1]IADE Janv 17'!F34</f>
        <v>0</v>
      </c>
      <c r="G34" s="35" t="str">
        <f>'[1]IADE Janv 17'!G34</f>
        <v/>
      </c>
      <c r="H34">
        <f>'[1]IADE Janv 17'!H34</f>
        <v>0</v>
      </c>
      <c r="I34" s="67" t="str">
        <f>'[1]IADE Janv 17'!I34</f>
        <v/>
      </c>
      <c r="J34" s="67">
        <f>'[1]IADE Janv 17'!J34</f>
        <v>0</v>
      </c>
    </row>
    <row r="35" spans="1:10" x14ac:dyDescent="0.25">
      <c r="A35" s="317" t="str">
        <f>IF((B35=""),"",CHOOSE(WEEKDAY(B35,2),"L","M","M","J","V","S","D"))</f>
        <v>M</v>
      </c>
      <c r="B35" s="319">
        <f>IF(($B33=""),"",IF((MONTH(B33)=MONTH(($B33+1))),($B33+1),""))</f>
        <v>42752</v>
      </c>
      <c r="C35" s="32">
        <f>'[1]IADE Janv 17'!C35</f>
        <v>0</v>
      </c>
      <c r="D35" s="32"/>
      <c r="E35" s="25">
        <f>'[1]IADE Janv 17'!E35</f>
        <v>0</v>
      </c>
      <c r="F35" s="32">
        <f>'[1]IADE Janv 17'!F35</f>
        <v>0</v>
      </c>
      <c r="G35" s="33" t="str">
        <f>'[1]IADE Janv 17'!G35</f>
        <v/>
      </c>
      <c r="H35">
        <f>'[1]IADE Janv 17'!H35</f>
        <v>0</v>
      </c>
      <c r="I35" s="66" t="str">
        <f>'[1]IADE Janv 17'!I35</f>
        <v/>
      </c>
      <c r="J35" s="66">
        <f>'[1]IADE Janv 17'!J35</f>
        <v>0</v>
      </c>
    </row>
    <row r="36" spans="1:10" ht="15.75" thickBot="1" x14ac:dyDescent="0.3">
      <c r="A36" s="318"/>
      <c r="B36" s="320"/>
      <c r="C36" s="34">
        <f>'[1]IADE Janv 17'!C36</f>
        <v>0</v>
      </c>
      <c r="D36" s="34">
        <f>'[1]IADE Janv 17'!D36</f>
        <v>0</v>
      </c>
      <c r="E36" s="26">
        <f>'[1]IADE Janv 17'!E36</f>
        <v>0</v>
      </c>
      <c r="F36" s="34">
        <f>'[1]IADE Janv 17'!F36</f>
        <v>0</v>
      </c>
      <c r="G36" s="35" t="str">
        <f>'[1]IADE Janv 17'!G36</f>
        <v/>
      </c>
      <c r="H36">
        <f>'[1]IADE Janv 17'!H36</f>
        <v>0</v>
      </c>
      <c r="I36" s="67" t="str">
        <f>'[1]IADE Janv 17'!I36</f>
        <v/>
      </c>
      <c r="J36" s="67">
        <f>'[1]IADE Janv 17'!J36</f>
        <v>0</v>
      </c>
    </row>
    <row r="37" spans="1:10" x14ac:dyDescent="0.25">
      <c r="A37" s="317" t="str">
        <f>IF((B37=""),"",CHOOSE(WEEKDAY(B37,2),"L","M","M","J","V","S","D"))</f>
        <v>M</v>
      </c>
      <c r="B37" s="319">
        <f>IF(($B35=""),"",IF((MONTH(B35)=MONTH(($B35+1))),($B35+1),""))</f>
        <v>42753</v>
      </c>
      <c r="C37" s="32">
        <f>'[1]IADE Janv 17'!C37</f>
        <v>0</v>
      </c>
      <c r="D37" s="32">
        <f>'[1]IADE Janv 17'!D37</f>
        <v>0</v>
      </c>
      <c r="E37" s="25">
        <f>'[1]IADE Janv 17'!E37</f>
        <v>0</v>
      </c>
      <c r="F37" s="32">
        <f>'[1]IADE Janv 17'!F37</f>
        <v>0</v>
      </c>
      <c r="G37" s="33" t="str">
        <f>'[1]IADE Janv 17'!G37</f>
        <v/>
      </c>
      <c r="H37">
        <f>'[1]IADE Janv 17'!H37</f>
        <v>0</v>
      </c>
      <c r="I37" s="66" t="str">
        <f>'[1]IADE Janv 17'!I37</f>
        <v/>
      </c>
      <c r="J37" s="66">
        <f>'[1]IADE Janv 17'!J37</f>
        <v>0</v>
      </c>
    </row>
    <row r="38" spans="1:10" ht="15.75" thickBot="1" x14ac:dyDescent="0.3">
      <c r="A38" s="318"/>
      <c r="B38" s="320"/>
      <c r="C38" s="34">
        <f>'[1]IADE Janv 17'!C38</f>
        <v>0</v>
      </c>
      <c r="D38" s="34">
        <f>'[1]IADE Janv 17'!D38</f>
        <v>0</v>
      </c>
      <c r="E38" s="26">
        <f>'[1]IADE Janv 17'!E38</f>
        <v>0</v>
      </c>
      <c r="F38" s="34">
        <f>'[1]IADE Janv 17'!F38</f>
        <v>0</v>
      </c>
      <c r="G38" s="35" t="str">
        <f>'[1]IADE Janv 17'!G38</f>
        <v/>
      </c>
      <c r="H38">
        <f>'[1]IADE Janv 17'!H38</f>
        <v>0</v>
      </c>
      <c r="I38" s="67" t="str">
        <f>'[1]IADE Janv 17'!I38</f>
        <v/>
      </c>
      <c r="J38" s="67">
        <f>'[1]IADE Janv 17'!J38</f>
        <v>0</v>
      </c>
    </row>
    <row r="39" spans="1:10" x14ac:dyDescent="0.25">
      <c r="A39" s="317" t="str">
        <f>IF((B39=""),"",CHOOSE(WEEKDAY(B39,2),"L","M","M","J","V","S","D"))</f>
        <v>J</v>
      </c>
      <c r="B39" s="319">
        <f>IF(($B37=""),"",IF((MONTH(B37)=MONTH(($B37+1))),($B37+1),""))</f>
        <v>42754</v>
      </c>
      <c r="C39" s="32">
        <f>'[1]IADE Janv 17'!C39</f>
        <v>0</v>
      </c>
      <c r="D39" s="32">
        <f>'[1]IADE Janv 17'!D39</f>
        <v>0</v>
      </c>
      <c r="E39" s="25">
        <f>'[1]IADE Janv 17'!E39</f>
        <v>0</v>
      </c>
      <c r="F39" s="32">
        <f>'[1]IADE Janv 17'!F39</f>
        <v>0</v>
      </c>
      <c r="G39" s="33" t="str">
        <f>'[1]IADE Janv 17'!G39</f>
        <v/>
      </c>
      <c r="H39">
        <f>'[1]IADE Janv 17'!H39</f>
        <v>0</v>
      </c>
      <c r="I39" s="66" t="str">
        <f>'[1]IADE Janv 17'!I39</f>
        <v/>
      </c>
      <c r="J39" s="66">
        <f>'[1]IADE Janv 17'!J39</f>
        <v>0</v>
      </c>
    </row>
    <row r="40" spans="1:10" ht="15.75" thickBot="1" x14ac:dyDescent="0.3">
      <c r="A40" s="318"/>
      <c r="B40" s="320"/>
      <c r="C40" s="34">
        <f>'[1]IADE Janv 17'!C40</f>
        <v>0</v>
      </c>
      <c r="D40" s="34">
        <f>'[1]IADE Janv 17'!D40</f>
        <v>0</v>
      </c>
      <c r="E40" s="26">
        <f>'[1]IADE Janv 17'!E40</f>
        <v>0</v>
      </c>
      <c r="F40" s="26">
        <f>'[1]IADE Janv 17'!F40</f>
        <v>0</v>
      </c>
      <c r="G40" s="35" t="str">
        <f>'[1]IADE Janv 17'!G40</f>
        <v/>
      </c>
      <c r="H40">
        <f>'[1]IADE Janv 17'!H40</f>
        <v>0</v>
      </c>
      <c r="I40" s="67" t="str">
        <f>'[1]IADE Janv 17'!I40</f>
        <v/>
      </c>
      <c r="J40" s="67">
        <f>'[1]IADE Janv 17'!J40</f>
        <v>0</v>
      </c>
    </row>
    <row r="41" spans="1:10" x14ac:dyDescent="0.25">
      <c r="A41" s="317" t="str">
        <f>IF((B41=""),"",CHOOSE(WEEKDAY(B41,2),"L","M","M","J","V","S","D"))</f>
        <v>V</v>
      </c>
      <c r="B41" s="319">
        <f>IF(($B39=""),"",IF((MONTH(B39)=MONTH(($B39+1))),($B39+1),""))</f>
        <v>42755</v>
      </c>
      <c r="C41" s="32">
        <f>'[1]IADE Janv 17'!C41</f>
        <v>0</v>
      </c>
      <c r="D41" s="32">
        <f>'[1]IADE Janv 17'!D41</f>
        <v>0</v>
      </c>
      <c r="E41" s="25">
        <f>'[1]IADE Janv 17'!E41</f>
        <v>0</v>
      </c>
      <c r="F41" s="25">
        <f>'[1]IADE Janv 17'!F41</f>
        <v>0</v>
      </c>
      <c r="G41" s="33" t="str">
        <f>'[1]IADE Janv 17'!G41</f>
        <v/>
      </c>
      <c r="H41">
        <f>'[1]IADE Janv 17'!H41</f>
        <v>0</v>
      </c>
      <c r="I41" s="66" t="str">
        <f>'[1]IADE Janv 17'!I41</f>
        <v/>
      </c>
      <c r="J41" s="66">
        <f>'[1]IADE Janv 17'!J41</f>
        <v>0</v>
      </c>
    </row>
    <row r="42" spans="1:10" ht="15.75" thickBot="1" x14ac:dyDescent="0.3">
      <c r="A42" s="318"/>
      <c r="B42" s="320"/>
      <c r="C42" s="34">
        <f>'[1]IADE Janv 17'!C42</f>
        <v>0</v>
      </c>
      <c r="D42" s="34">
        <f>'[1]IADE Janv 17'!D42</f>
        <v>0</v>
      </c>
      <c r="E42" s="26">
        <f>'[1]IADE Janv 17'!E42</f>
        <v>0</v>
      </c>
      <c r="F42" s="26">
        <f>'[1]IADE Janv 17'!F42</f>
        <v>0</v>
      </c>
      <c r="G42" s="35" t="str">
        <f>'[1]IADE Janv 17'!G42</f>
        <v/>
      </c>
      <c r="H42">
        <f>'[1]IADE Janv 17'!H42</f>
        <v>0</v>
      </c>
      <c r="I42" s="67" t="str">
        <f>'[1]IADE Janv 17'!I42</f>
        <v/>
      </c>
      <c r="J42" s="67">
        <f>'[1]IADE Janv 17'!J42</f>
        <v>0</v>
      </c>
    </row>
    <row r="43" spans="1:10" x14ac:dyDescent="0.25">
      <c r="A43" s="317" t="str">
        <f>IF((B43=""),"",CHOOSE(WEEKDAY(B43,2),"L","M","M","J","V","S","D"))</f>
        <v>S</v>
      </c>
      <c r="B43" s="319">
        <f>IF(($B41=""),"",IF((MONTH(B41)=MONTH(($B41+1))),($B41+1),""))</f>
        <v>42756</v>
      </c>
      <c r="C43" s="32">
        <f>'[1]IADE Janv 17'!C43</f>
        <v>0</v>
      </c>
      <c r="D43" s="32">
        <f>'[1]IADE Janv 17'!D43</f>
        <v>0</v>
      </c>
      <c r="E43" s="25">
        <f>'[1]IADE Janv 17'!E43</f>
        <v>0</v>
      </c>
      <c r="F43" s="25">
        <f>'[1]IADE Janv 17'!F43</f>
        <v>0</v>
      </c>
      <c r="G43" s="33" t="str">
        <f>'[1]IADE Janv 17'!G43</f>
        <v/>
      </c>
      <c r="H43">
        <f>'[1]IADE Janv 17'!H43</f>
        <v>0</v>
      </c>
      <c r="I43" s="66" t="str">
        <f>'[1]IADE Janv 17'!I43</f>
        <v/>
      </c>
      <c r="J43" s="66">
        <f>'[1]IADE Janv 17'!J43</f>
        <v>0</v>
      </c>
    </row>
    <row r="44" spans="1:10" ht="15.75" thickBot="1" x14ac:dyDescent="0.3">
      <c r="A44" s="318"/>
      <c r="B44" s="320"/>
      <c r="C44" s="34">
        <f>'[1]IADE Janv 17'!C44</f>
        <v>0</v>
      </c>
      <c r="D44" s="34">
        <f>'[1]IADE Janv 17'!D44</f>
        <v>0</v>
      </c>
      <c r="E44" s="26">
        <f>'[1]IADE Janv 17'!E44</f>
        <v>0</v>
      </c>
      <c r="F44" s="26">
        <f>'[1]IADE Janv 17'!F44</f>
        <v>0</v>
      </c>
      <c r="G44" s="35" t="str">
        <f>'[1]IADE Janv 17'!G44</f>
        <v/>
      </c>
      <c r="H44">
        <f>'[1]IADE Janv 17'!H44</f>
        <v>0</v>
      </c>
      <c r="I44" s="67" t="str">
        <f>'[1]IADE Janv 17'!I44</f>
        <v/>
      </c>
      <c r="J44" s="67">
        <f>'[1]IADE Janv 17'!J44</f>
        <v>0</v>
      </c>
    </row>
    <row r="45" spans="1:10" x14ac:dyDescent="0.25">
      <c r="A45" s="317" t="str">
        <f>IF((B45=""),"",CHOOSE(WEEKDAY(B45,2),"L","M","M","J","V","S","D"))</f>
        <v>D</v>
      </c>
      <c r="B45" s="319">
        <f>IF(($B43=""),"",IF((MONTH(B43)=MONTH(($B43+1))),($B43+1),""))</f>
        <v>42757</v>
      </c>
      <c r="C45" s="32">
        <f>'[1]IADE Janv 17'!C45</f>
        <v>0</v>
      </c>
      <c r="D45" s="32">
        <f>'[1]IADE Janv 17'!D45</f>
        <v>0</v>
      </c>
      <c r="E45" s="25">
        <f>'[1]IADE Janv 17'!E45</f>
        <v>0</v>
      </c>
      <c r="F45" s="25">
        <f>'[1]IADE Janv 17'!F45</f>
        <v>0</v>
      </c>
      <c r="G45" s="33" t="str">
        <f>'[1]IADE Janv 17'!G45</f>
        <v/>
      </c>
      <c r="H45">
        <f>'[1]IADE Janv 17'!H45</f>
        <v>0</v>
      </c>
      <c r="I45" s="66" t="str">
        <f>'[1]IADE Janv 17'!I45</f>
        <v/>
      </c>
      <c r="J45" s="66">
        <f>'[1]IADE Janv 17'!J45</f>
        <v>0</v>
      </c>
    </row>
    <row r="46" spans="1:10" ht="15.75" thickBot="1" x14ac:dyDescent="0.3">
      <c r="A46" s="318"/>
      <c r="B46" s="320"/>
      <c r="C46" s="34">
        <f>'[1]IADE Janv 17'!C46</f>
        <v>0</v>
      </c>
      <c r="D46" s="34">
        <f>'[1]IADE Janv 17'!D46</f>
        <v>0</v>
      </c>
      <c r="E46" s="26">
        <f>'[1]IADE Janv 17'!E46</f>
        <v>0</v>
      </c>
      <c r="F46" s="26">
        <f>'[1]IADE Janv 17'!F46</f>
        <v>0</v>
      </c>
      <c r="G46" s="35" t="str">
        <f>'[1]IADE Janv 17'!G46</f>
        <v/>
      </c>
      <c r="H46">
        <f>'[1]IADE Janv 17'!H46</f>
        <v>0</v>
      </c>
      <c r="I46" s="67" t="str">
        <f>'[1]IADE Janv 17'!I46</f>
        <v/>
      </c>
      <c r="J46" s="67">
        <f>'[1]IADE Janv 17'!J46</f>
        <v>0</v>
      </c>
    </row>
    <row r="47" spans="1:10" x14ac:dyDescent="0.25">
      <c r="A47" s="317" t="str">
        <f>IF((B47=""),"",CHOOSE(WEEKDAY(B47,2),"L","M","M","J","V","S","D"))</f>
        <v>L</v>
      </c>
      <c r="B47" s="319">
        <f>IF(($B45=""),"",IF((MONTH(B45)=MONTH(($B45+1))),($B45+1),""))</f>
        <v>42758</v>
      </c>
      <c r="C47" s="32">
        <f>'[1]IADE Janv 17'!C47</f>
        <v>0</v>
      </c>
      <c r="D47" s="32">
        <f>'[1]IADE Janv 17'!D47</f>
        <v>0</v>
      </c>
      <c r="E47" s="25">
        <f>'[1]IADE Janv 17'!E47</f>
        <v>0</v>
      </c>
      <c r="F47" s="25">
        <f>'[1]IADE Janv 17'!F47</f>
        <v>0</v>
      </c>
      <c r="G47" s="33" t="str">
        <f>'[1]IADE Janv 17'!G47</f>
        <v/>
      </c>
      <c r="H47">
        <f>'[1]IADE Janv 17'!H47</f>
        <v>0</v>
      </c>
      <c r="I47" s="66" t="str">
        <f>'[1]IADE Janv 17'!I47</f>
        <v/>
      </c>
      <c r="J47" s="66">
        <f>'[1]IADE Janv 17'!J47</f>
        <v>0</v>
      </c>
    </row>
    <row r="48" spans="1:10" ht="15.75" thickBot="1" x14ac:dyDescent="0.3">
      <c r="A48" s="318"/>
      <c r="B48" s="320"/>
      <c r="C48" s="34">
        <f>'[1]IADE Janv 17'!C48</f>
        <v>0</v>
      </c>
      <c r="D48" s="34">
        <f>'[1]IADE Janv 17'!D48</f>
        <v>0</v>
      </c>
      <c r="E48" s="26">
        <f>'[1]IADE Janv 17'!E48</f>
        <v>0</v>
      </c>
      <c r="F48" s="26">
        <f>'[1]IADE Janv 17'!F48</f>
        <v>0</v>
      </c>
      <c r="G48" s="35" t="str">
        <f>'[1]IADE Janv 17'!G48</f>
        <v/>
      </c>
      <c r="H48">
        <f>'[1]IADE Janv 17'!H48</f>
        <v>0</v>
      </c>
      <c r="I48" s="67" t="str">
        <f>'[1]IADE Janv 17'!I48</f>
        <v/>
      </c>
      <c r="J48" s="67">
        <f>'[1]IADE Janv 17'!J48</f>
        <v>0</v>
      </c>
    </row>
    <row r="49" spans="1:10" x14ac:dyDescent="0.25">
      <c r="A49" s="317" t="str">
        <f>IF((B49=""),"",CHOOSE(WEEKDAY(B49,2),"L","M","M","J","V","S","D"))</f>
        <v>M</v>
      </c>
      <c r="B49" s="319">
        <f>IF(($B47=""),"",IF((MONTH(B47)=MONTH(($B47+1))),($B47+1),""))</f>
        <v>42759</v>
      </c>
      <c r="C49" s="32">
        <f>'[1]IADE Janv 17'!C49</f>
        <v>0</v>
      </c>
      <c r="D49" s="32">
        <f>'[1]IADE Janv 17'!D49</f>
        <v>0</v>
      </c>
      <c r="E49" s="25">
        <f>'[1]IADE Janv 17'!E49</f>
        <v>0</v>
      </c>
      <c r="F49" s="25">
        <f>'[1]IADE Janv 17'!F49</f>
        <v>0</v>
      </c>
      <c r="G49" s="33" t="str">
        <f>'[1]IADE Janv 17'!G49</f>
        <v/>
      </c>
      <c r="H49">
        <f>'[1]IADE Janv 17'!H49</f>
        <v>0</v>
      </c>
      <c r="I49" s="66" t="str">
        <f>'[1]IADE Janv 17'!I49</f>
        <v/>
      </c>
      <c r="J49" s="66">
        <f>'[1]IADE Janv 17'!J49</f>
        <v>0</v>
      </c>
    </row>
    <row r="50" spans="1:10" ht="15.75" thickBot="1" x14ac:dyDescent="0.3">
      <c r="A50" s="318"/>
      <c r="B50" s="320"/>
      <c r="C50" s="34">
        <f>'[1]IADE Janv 17'!C50</f>
        <v>0</v>
      </c>
      <c r="D50" s="34">
        <f>'[1]IADE Janv 17'!D50</f>
        <v>0</v>
      </c>
      <c r="E50" s="26">
        <f>'[1]IADE Janv 17'!E50</f>
        <v>0</v>
      </c>
      <c r="F50" s="26">
        <f>'[1]IADE Janv 17'!F50</f>
        <v>0</v>
      </c>
      <c r="G50" s="35" t="str">
        <f>'[1]IADE Janv 17'!G50</f>
        <v/>
      </c>
      <c r="H50">
        <f>'[1]IADE Janv 17'!H50</f>
        <v>0</v>
      </c>
      <c r="I50" s="67" t="str">
        <f>'[1]IADE Janv 17'!I50</f>
        <v/>
      </c>
      <c r="J50" s="67">
        <f>'[1]IADE Janv 17'!J50</f>
        <v>0</v>
      </c>
    </row>
    <row r="51" spans="1:10" x14ac:dyDescent="0.25">
      <c r="A51" s="317" t="str">
        <f>IF((B51=""),"",CHOOSE(WEEKDAY(B51,2),"L","M","M","J","V","S","D"))</f>
        <v>M</v>
      </c>
      <c r="B51" s="319">
        <f>IF(($B49=""),"",IF((MONTH(B49)=MONTH(($B49+1))),($B49+1),""))</f>
        <v>42760</v>
      </c>
      <c r="C51" s="32">
        <f>'[1]IADE Janv 17'!C51</f>
        <v>0</v>
      </c>
      <c r="D51" s="32">
        <f>'[1]IADE Janv 17'!D51</f>
        <v>0</v>
      </c>
      <c r="E51" s="25">
        <f>'[1]IADE Janv 17'!E51</f>
        <v>0</v>
      </c>
      <c r="F51" s="25">
        <f>'[1]IADE Janv 17'!F51</f>
        <v>0</v>
      </c>
      <c r="G51" s="33" t="str">
        <f>'[1]IADE Janv 17'!G51</f>
        <v/>
      </c>
      <c r="H51">
        <f>'[1]IADE Janv 17'!H51</f>
        <v>0</v>
      </c>
      <c r="I51" s="66" t="str">
        <f>'[1]IADE Janv 17'!I51</f>
        <v/>
      </c>
      <c r="J51" s="66">
        <f>'[1]IADE Janv 17'!J51</f>
        <v>0</v>
      </c>
    </row>
    <row r="52" spans="1:10" ht="15.75" thickBot="1" x14ac:dyDescent="0.3">
      <c r="A52" s="318"/>
      <c r="B52" s="320"/>
      <c r="C52" s="34">
        <f>'[1]IADE Janv 17'!C52</f>
        <v>0</v>
      </c>
      <c r="D52" s="34">
        <f>'[1]IADE Janv 17'!D52</f>
        <v>0</v>
      </c>
      <c r="E52" s="26">
        <f>'[1]IADE Janv 17'!E52</f>
        <v>0</v>
      </c>
      <c r="F52" s="26">
        <f>'[1]IADE Janv 17'!F52</f>
        <v>0</v>
      </c>
      <c r="G52" s="35" t="str">
        <f>'[1]IADE Janv 17'!G52</f>
        <v/>
      </c>
      <c r="H52">
        <f>'[1]IADE Janv 17'!H52</f>
        <v>0</v>
      </c>
      <c r="I52" s="67" t="str">
        <f>'[1]IADE Janv 17'!I52</f>
        <v/>
      </c>
      <c r="J52" s="67">
        <f>'[1]IADE Janv 17'!J52</f>
        <v>0</v>
      </c>
    </row>
    <row r="53" spans="1:10" x14ac:dyDescent="0.25">
      <c r="A53" s="317" t="str">
        <f>IF((B53=""),"",CHOOSE(WEEKDAY(B53,2),"L","M","M","J","V","S","D"))</f>
        <v>J</v>
      </c>
      <c r="B53" s="319">
        <f>IF(($B51=""),"",IF((MONTH(B51)=MONTH(($B51+1))),($B51+1),""))</f>
        <v>42761</v>
      </c>
      <c r="C53" s="32">
        <f>'[1]IADE Janv 17'!C53</f>
        <v>0</v>
      </c>
      <c r="D53" s="32">
        <f>'[1]IADE Janv 17'!D53</f>
        <v>0</v>
      </c>
      <c r="E53" s="25">
        <f>'[1]IADE Janv 17'!E53</f>
        <v>0</v>
      </c>
      <c r="F53" s="32">
        <f>'[1]IADE Janv 17'!F53</f>
        <v>0</v>
      </c>
      <c r="G53" s="33" t="str">
        <f>'[1]IADE Janv 17'!G53</f>
        <v/>
      </c>
      <c r="H53">
        <f>'[1]IADE Janv 17'!H53</f>
        <v>0</v>
      </c>
      <c r="I53" s="66" t="str">
        <f>'[1]IADE Janv 17'!I53</f>
        <v/>
      </c>
      <c r="J53" s="66">
        <f>'[1]IADE Janv 17'!J53</f>
        <v>0</v>
      </c>
    </row>
    <row r="54" spans="1:10" ht="15.75" thickBot="1" x14ac:dyDescent="0.3">
      <c r="A54" s="318"/>
      <c r="B54" s="320"/>
      <c r="C54" s="34">
        <f>'[1]IADE Janv 17'!C54</f>
        <v>0</v>
      </c>
      <c r="D54" s="34">
        <f>'[1]IADE Janv 17'!D54</f>
        <v>0</v>
      </c>
      <c r="E54" s="26">
        <f>'[1]IADE Janv 17'!E54</f>
        <v>0</v>
      </c>
      <c r="F54" s="34">
        <f>'[1]IADE Janv 17'!F54</f>
        <v>0</v>
      </c>
      <c r="G54" s="35" t="str">
        <f>'[1]IADE Janv 17'!G54</f>
        <v/>
      </c>
      <c r="H54">
        <f>'[1]IADE Janv 17'!H54</f>
        <v>0</v>
      </c>
      <c r="I54" s="67" t="str">
        <f>'[1]IADE Janv 17'!I54</f>
        <v/>
      </c>
      <c r="J54" s="67">
        <f>'[1]IADE Janv 17'!J54</f>
        <v>0</v>
      </c>
    </row>
    <row r="55" spans="1:10" x14ac:dyDescent="0.25">
      <c r="A55" s="317" t="str">
        <f>IF((B55=""),"",CHOOSE(WEEKDAY(B55,2),"L","M","M","J","V","S","D"))</f>
        <v>V</v>
      </c>
      <c r="B55" s="319">
        <f>IF(($B53=""),"",IF((MONTH(B53)=MONTH(($B53+1))),($B53+1),""))</f>
        <v>42762</v>
      </c>
      <c r="C55" s="32">
        <f>'[1]IADE Janv 17'!C55</f>
        <v>0</v>
      </c>
      <c r="D55" s="32">
        <f>'[1]IADE Janv 17'!D55</f>
        <v>0</v>
      </c>
      <c r="E55" s="25">
        <f>'[1]IADE Janv 17'!E55</f>
        <v>0</v>
      </c>
      <c r="F55" s="32">
        <f>'[1]IADE Janv 17'!F55</f>
        <v>0</v>
      </c>
      <c r="G55" s="33" t="str">
        <f>'[1]IADE Janv 17'!G55</f>
        <v/>
      </c>
      <c r="H55">
        <f>'[1]IADE Janv 17'!H55</f>
        <v>0</v>
      </c>
      <c r="I55" s="66" t="str">
        <f>'[1]IADE Janv 17'!I55</f>
        <v/>
      </c>
      <c r="J55" s="66">
        <f>'[1]IADE Janv 17'!J55</f>
        <v>0</v>
      </c>
    </row>
    <row r="56" spans="1:10" ht="15.75" thickBot="1" x14ac:dyDescent="0.3">
      <c r="A56" s="318"/>
      <c r="B56" s="320"/>
      <c r="C56" s="34">
        <f>'[1]IADE Janv 17'!C56</f>
        <v>0</v>
      </c>
      <c r="D56" s="34">
        <f>'[1]IADE Janv 17'!D56</f>
        <v>0</v>
      </c>
      <c r="E56" s="26">
        <f>'[1]IADE Janv 17'!E56</f>
        <v>0</v>
      </c>
      <c r="F56" s="34">
        <f>'[1]IADE Janv 17'!F56</f>
        <v>0</v>
      </c>
      <c r="G56" s="35" t="str">
        <f>'[1]IADE Janv 17'!G56</f>
        <v/>
      </c>
      <c r="H56">
        <f>'[1]IADE Janv 17'!H56</f>
        <v>0</v>
      </c>
      <c r="I56" s="67" t="str">
        <f>'[1]IADE Janv 17'!I56</f>
        <v/>
      </c>
      <c r="J56" s="67">
        <f>'[1]IADE Janv 17'!J56</f>
        <v>0</v>
      </c>
    </row>
    <row r="57" spans="1:10" x14ac:dyDescent="0.25">
      <c r="A57" s="317" t="str">
        <f>IF((B57=""),"",CHOOSE(WEEKDAY(B57,2),"L","M","M","J","V","S","D"))</f>
        <v>S</v>
      </c>
      <c r="B57" s="319">
        <f>IF(($B55=""),"",IF((MONTH(B55)=MONTH(($B55+1))),($B55+1),""))</f>
        <v>42763</v>
      </c>
      <c r="C57" s="32">
        <f>'[1]IADE Janv 17'!C57</f>
        <v>0</v>
      </c>
      <c r="D57" s="32">
        <f>'[1]IADE Janv 17'!D57</f>
        <v>0</v>
      </c>
      <c r="E57" s="25">
        <f>'[1]IADE Janv 17'!E57</f>
        <v>0</v>
      </c>
      <c r="F57" s="32">
        <f>'[1]IADE Janv 17'!F57</f>
        <v>0</v>
      </c>
      <c r="G57" s="33" t="str">
        <f>'[1]IADE Janv 17'!G57</f>
        <v/>
      </c>
      <c r="H57">
        <f>'[1]IADE Janv 17'!H57</f>
        <v>0</v>
      </c>
      <c r="I57" s="66" t="str">
        <f>'[1]IADE Janv 17'!I57</f>
        <v/>
      </c>
      <c r="J57" s="66">
        <f>'[1]IADE Janv 17'!J57</f>
        <v>0</v>
      </c>
    </row>
    <row r="58" spans="1:10" ht="15.75" thickBot="1" x14ac:dyDescent="0.3">
      <c r="A58" s="318"/>
      <c r="B58" s="320"/>
      <c r="C58" s="34">
        <f>'[1]IADE Janv 17'!C58</f>
        <v>0</v>
      </c>
      <c r="D58" s="34">
        <f>'[1]IADE Janv 17'!D58</f>
        <v>0</v>
      </c>
      <c r="E58" s="26">
        <f>'[1]IADE Janv 17'!E58</f>
        <v>0</v>
      </c>
      <c r="F58" s="34">
        <f>'[1]IADE Janv 17'!F58</f>
        <v>0</v>
      </c>
      <c r="G58" s="35" t="str">
        <f>'[1]IADE Janv 17'!G58</f>
        <v/>
      </c>
      <c r="H58">
        <f>'[1]IADE Janv 17'!H58</f>
        <v>0</v>
      </c>
      <c r="I58" s="67" t="str">
        <f>'[1]IADE Janv 17'!I58</f>
        <v/>
      </c>
      <c r="J58" s="67">
        <f>'[1]IADE Janv 17'!J58</f>
        <v>0</v>
      </c>
    </row>
    <row r="59" spans="1:10" x14ac:dyDescent="0.25">
      <c r="A59" s="317" t="str">
        <f>IF((B59=""),"",CHOOSE(WEEKDAY(B59,2),"L","M","M","J","V","S","D"))</f>
        <v>D</v>
      </c>
      <c r="B59" s="319">
        <f>IF(($B57=""),"",IF((MONTH(B57)=MONTH(($B57+1))),($B57+1),""))</f>
        <v>42764</v>
      </c>
      <c r="C59" s="32">
        <f>'[1]IADE Janv 17'!C59</f>
        <v>0</v>
      </c>
      <c r="D59" s="32">
        <f>'[1]IADE Janv 17'!D59</f>
        <v>0</v>
      </c>
      <c r="E59" s="25">
        <f>'[1]IADE Janv 17'!E59</f>
        <v>0</v>
      </c>
      <c r="F59" s="32">
        <f>'[1]IADE Janv 17'!F59</f>
        <v>0</v>
      </c>
      <c r="G59" s="33" t="str">
        <f>'[1]IADE Janv 17'!G59</f>
        <v/>
      </c>
      <c r="H59">
        <f>'[1]IADE Janv 17'!H59</f>
        <v>0</v>
      </c>
      <c r="I59" s="66" t="str">
        <f>'[1]IADE Janv 17'!I59</f>
        <v/>
      </c>
      <c r="J59" s="66">
        <f>'[1]IADE Janv 17'!J59</f>
        <v>0</v>
      </c>
    </row>
    <row r="60" spans="1:10" ht="15.75" thickBot="1" x14ac:dyDescent="0.3">
      <c r="A60" s="318"/>
      <c r="B60" s="320"/>
      <c r="C60" s="34">
        <f>'[1]IADE Janv 17'!C60</f>
        <v>0</v>
      </c>
      <c r="D60" s="34">
        <f>'[1]IADE Janv 17'!D60</f>
        <v>0</v>
      </c>
      <c r="E60" s="26">
        <f>'[1]IADE Janv 17'!E60</f>
        <v>0</v>
      </c>
      <c r="F60" s="34">
        <f>'[1]IADE Janv 17'!F60</f>
        <v>0</v>
      </c>
      <c r="G60" s="35" t="str">
        <f>'[1]IADE Janv 17'!G60</f>
        <v/>
      </c>
      <c r="H60">
        <f>'[1]IADE Janv 17'!H60</f>
        <v>0</v>
      </c>
      <c r="I60" s="67" t="str">
        <f>'[1]IADE Janv 17'!I60</f>
        <v/>
      </c>
      <c r="J60" s="67">
        <f>'[1]IADE Janv 17'!J60</f>
        <v>0</v>
      </c>
    </row>
    <row r="61" spans="1:10" x14ac:dyDescent="0.25">
      <c r="A61" s="317" t="str">
        <f>IF((B61=""),"",CHOOSE(WEEKDAY(B61,2),"L","M","M","J","V","S","D"))</f>
        <v>L</v>
      </c>
      <c r="B61" s="319">
        <f>IF(($B59=""),"",IF((MONTH(B59)=MONTH(($B59+1))),($B59+1),""))</f>
        <v>42765</v>
      </c>
      <c r="C61" s="32">
        <f>'[1]IADE Janv 17'!C61</f>
        <v>0</v>
      </c>
      <c r="D61" s="32">
        <f>'[1]IADE Janv 17'!D61</f>
        <v>0</v>
      </c>
      <c r="E61" s="25">
        <f>'[1]IADE Janv 17'!E61</f>
        <v>0</v>
      </c>
      <c r="F61" s="32">
        <f>'[1]IADE Janv 17'!F61</f>
        <v>0</v>
      </c>
      <c r="G61" s="33" t="str">
        <f>'[1]IADE Janv 17'!G61</f>
        <v/>
      </c>
      <c r="H61">
        <f>'[1]IADE Janv 17'!H61</f>
        <v>0</v>
      </c>
      <c r="I61" s="66" t="str">
        <f>'[1]IADE Janv 17'!I61</f>
        <v/>
      </c>
      <c r="J61" s="66">
        <f>'[1]IADE Janv 17'!J61</f>
        <v>0</v>
      </c>
    </row>
    <row r="62" spans="1:10" ht="15.75" thickBot="1" x14ac:dyDescent="0.3">
      <c r="A62" s="318"/>
      <c r="B62" s="320"/>
      <c r="C62" s="34">
        <f>'[1]IADE Janv 17'!C62</f>
        <v>0</v>
      </c>
      <c r="D62" s="34">
        <f>'[1]IADE Janv 17'!D62</f>
        <v>0</v>
      </c>
      <c r="E62" s="26">
        <f>'[1]IADE Janv 17'!E62</f>
        <v>0</v>
      </c>
      <c r="F62" s="34">
        <f>'[1]IADE Janv 17'!F62</f>
        <v>0</v>
      </c>
      <c r="G62" s="35" t="str">
        <f>'[1]IADE Janv 17'!G62</f>
        <v/>
      </c>
      <c r="H62">
        <f>'[1]IADE Janv 17'!H62</f>
        <v>0</v>
      </c>
      <c r="I62" s="67" t="str">
        <f>'[1]IADE Janv 17'!I62</f>
        <v/>
      </c>
      <c r="J62" s="67">
        <f>'[1]IADE Janv 17'!J62</f>
        <v>0</v>
      </c>
    </row>
    <row r="63" spans="1:10" x14ac:dyDescent="0.25">
      <c r="A63" s="317" t="str">
        <f>IF((B63=""),"",CHOOSE(WEEKDAY(B63,2),"L","M","M","J","V","S","D"))</f>
        <v>M</v>
      </c>
      <c r="B63" s="319">
        <f>IF(($B61=""),"",IF((MONTH(B61)=MONTH(($B61+1))),($B61+1),""))</f>
        <v>42766</v>
      </c>
      <c r="C63" s="32">
        <f>'[1]IADE Janv 17'!C63</f>
        <v>0</v>
      </c>
      <c r="D63" s="32">
        <f>'[1]IADE Janv 17'!D63</f>
        <v>0</v>
      </c>
      <c r="E63" s="25">
        <f>'[1]IADE Janv 17'!E63</f>
        <v>0</v>
      </c>
      <c r="F63" s="32">
        <f>'[1]IADE Janv 17'!F63</f>
        <v>0</v>
      </c>
      <c r="G63" s="33" t="str">
        <f>'[1]IADE Janv 17'!G63</f>
        <v/>
      </c>
      <c r="H63">
        <f>'[1]IADE Janv 17'!H63</f>
        <v>0</v>
      </c>
      <c r="I63" s="66" t="str">
        <f>'[1]IADE Janv 17'!I63</f>
        <v/>
      </c>
      <c r="J63" s="66">
        <f>'[1]IADE Janv 17'!J63</f>
        <v>0</v>
      </c>
    </row>
    <row r="64" spans="1:10" ht="15.75" thickBot="1" x14ac:dyDescent="0.3">
      <c r="A64" s="318"/>
      <c r="B64" s="320"/>
      <c r="C64" s="34">
        <f>'[1]IADE Janv 17'!C64</f>
        <v>0</v>
      </c>
      <c r="D64" s="34">
        <f>'[1]IADE Janv 17'!D64</f>
        <v>0</v>
      </c>
      <c r="E64" s="26">
        <f>'[1]IADE Janv 17'!E64</f>
        <v>0</v>
      </c>
      <c r="F64" s="34">
        <f>'[1]IADE Janv 17'!F64</f>
        <v>0</v>
      </c>
      <c r="G64" s="35" t="str">
        <f>'[1]IADE Janv 17'!G64</f>
        <v/>
      </c>
      <c r="H64">
        <f>'[1]IADE Janv 17'!H64</f>
        <v>0</v>
      </c>
      <c r="I64" s="67" t="str">
        <f>'[1]IADE Janv 17'!I64</f>
        <v/>
      </c>
      <c r="J64" s="67">
        <f>'[1]IADE Janv 17'!J64</f>
        <v>0</v>
      </c>
    </row>
    <row r="66" spans="3:5" ht="18" x14ac:dyDescent="0.25">
      <c r="C66" s="269" t="s">
        <v>98</v>
      </c>
      <c r="D66" s="270"/>
      <c r="E66" s="271"/>
    </row>
  </sheetData>
  <mergeCells count="65">
    <mergeCell ref="L31:L32"/>
    <mergeCell ref="A53:A54"/>
    <mergeCell ref="B53:B54"/>
    <mergeCell ref="A55:A56"/>
    <mergeCell ref="B55:B56"/>
    <mergeCell ref="A47:A48"/>
    <mergeCell ref="B47:B48"/>
    <mergeCell ref="A49:A50"/>
    <mergeCell ref="B49:B50"/>
    <mergeCell ref="A51:A52"/>
    <mergeCell ref="B51:B52"/>
    <mergeCell ref="A41:A42"/>
    <mergeCell ref="B41:B42"/>
    <mergeCell ref="A43:A44"/>
    <mergeCell ref="B43:B44"/>
    <mergeCell ref="A45:A46"/>
    <mergeCell ref="A63:A64"/>
    <mergeCell ref="B63:B64"/>
    <mergeCell ref="A57:A58"/>
    <mergeCell ref="B57:B58"/>
    <mergeCell ref="A59:A60"/>
    <mergeCell ref="B59:B60"/>
    <mergeCell ref="A61:A62"/>
    <mergeCell ref="B61:B62"/>
    <mergeCell ref="B45:B46"/>
    <mergeCell ref="A35:A36"/>
    <mergeCell ref="B35:B36"/>
    <mergeCell ref="A37:A38"/>
    <mergeCell ref="B37:B38"/>
    <mergeCell ref="A39:A40"/>
    <mergeCell ref="B39:B40"/>
    <mergeCell ref="A29:A30"/>
    <mergeCell ref="B29:B30"/>
    <mergeCell ref="A31:A32"/>
    <mergeCell ref="B31:B32"/>
    <mergeCell ref="A33:A34"/>
    <mergeCell ref="B33:B34"/>
    <mergeCell ref="A23:A24"/>
    <mergeCell ref="B23:B24"/>
    <mergeCell ref="A25:A26"/>
    <mergeCell ref="B25:B26"/>
    <mergeCell ref="A27:A28"/>
    <mergeCell ref="B27:B28"/>
    <mergeCell ref="A17:A18"/>
    <mergeCell ref="B17:B18"/>
    <mergeCell ref="A19:A20"/>
    <mergeCell ref="B19:B20"/>
    <mergeCell ref="A21:A22"/>
    <mergeCell ref="B21:B22"/>
    <mergeCell ref="C66:E66"/>
    <mergeCell ref="A1:J1"/>
    <mergeCell ref="A9:A10"/>
    <mergeCell ref="B9:B10"/>
    <mergeCell ref="A11:A12"/>
    <mergeCell ref="B11:B12"/>
    <mergeCell ref="A7:A8"/>
    <mergeCell ref="B7:B8"/>
    <mergeCell ref="A3:A4"/>
    <mergeCell ref="B3:B4"/>
    <mergeCell ref="A5:A6"/>
    <mergeCell ref="B5:B6"/>
    <mergeCell ref="A13:A14"/>
    <mergeCell ref="B13:B14"/>
    <mergeCell ref="A15:A16"/>
    <mergeCell ref="B15:B16"/>
  </mergeCells>
  <conditionalFormatting sqref="G3:G64">
    <cfRule type="containsBlanks" dxfId="26" priority="4" stopIfTrue="1">
      <formula>LEN(TRIM(G3))=0</formula>
    </cfRule>
    <cfRule type="containsText" dxfId="25" priority="5" stopIfTrue="1" operator="containsText" text="0">
      <formula>NOT(ISERROR(SEARCH("0", G3)))</formula>
    </cfRule>
    <cfRule type="cellIs" dxfId="24" priority="6" stopIfTrue="1" operator="greaterThan">
      <formula>0</formula>
    </cfRule>
    <cfRule type="cellIs" dxfId="23" priority="7" stopIfTrue="1" operator="lessThan">
      <formula>0</formula>
    </cfRule>
  </conditionalFormatting>
  <conditionalFormatting sqref="A3:A64">
    <cfRule type="containsText" dxfId="22" priority="3" stopIfTrue="1" operator="containsText" text="D">
      <formula>NOT(ISERROR(SEARCH("D", A3)))</formula>
    </cfRule>
  </conditionalFormatting>
  <conditionalFormatting sqref="C3:C64">
    <cfRule type="containsBlanks" dxfId="21" priority="2" stopIfTrue="1">
      <formula>LEN(TRIM(E3))=0</formula>
    </cfRule>
  </conditionalFormatting>
  <conditionalFormatting sqref="I3:J64">
    <cfRule type="containsBlanks" dxfId="20" priority="1" stopIfTrue="1">
      <formula>LEN(TRIM(L3))=0</formula>
    </cfRule>
  </conditionalFormatting>
  <conditionalFormatting sqref="E3:E64">
    <cfRule type="containsBlanks" dxfId="19" priority="264" stopIfTrue="1">
      <formula>LEN(TRIM(F3))=0</formula>
    </cfRule>
  </conditionalFormatting>
  <conditionalFormatting sqref="D3:D64">
    <cfRule type="containsBlanks" dxfId="18" priority="265" stopIfTrue="1">
      <formula>LEN(TRIM(#REF!))=0</formula>
    </cfRule>
  </conditionalFormatting>
  <dataValidations count="2">
    <dataValidation type="list" errorStyle="warning" allowBlank="1" showErrorMessage="1" prompt="Choisissez parmi les noms des IADEs" sqref="J3:J64 C3:E64">
      <formula1>IADES</formula1>
    </dataValidation>
    <dataValidation errorStyle="warning" allowBlank="1" showErrorMessage="1" prompt="Choisissez parmi les noms des IADEs" sqref="I3:I64"/>
  </dataValidations>
  <hyperlinks>
    <hyperlink ref="L31" location="'Janv 15'!A1" display="Retour vers Planning_Area"/>
    <hyperlink ref="L31:L32" location="'Janv 17'!A1" display="Retour vers Planning_Area"/>
  </hyperlinks>
  <pageMargins left="0.70866141732283472" right="0.70866141732283472" top="0.74803149606299213" bottom="0.74803149606299213" header="0.31496062992125984" footer="0.31496062992125984"/>
  <pageSetup paperSize="9" scale="52" orientation="portrait" horizontalDpi="4294967293" verticalDpi="429496729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FF00"/>
    <pageSetUpPr fitToPage="1"/>
  </sheetPr>
  <dimension ref="A1:L66"/>
  <sheetViews>
    <sheetView showZeros="0" topLeftCell="A9" zoomScale="70" zoomScaleNormal="70" zoomScalePageLayoutView="70" workbookViewId="0">
      <selection activeCell="L31" sqref="L31:L32"/>
    </sheetView>
  </sheetViews>
  <sheetFormatPr baseColWidth="10" defaultRowHeight="15" x14ac:dyDescent="0.25"/>
  <cols>
    <col min="1" max="2" width="9.28515625" customWidth="1"/>
    <col min="3" max="5" width="17.140625" customWidth="1"/>
    <col min="6" max="6" width="10" customWidth="1"/>
    <col min="7" max="7" width="12.85546875" customWidth="1"/>
    <col min="8" max="8" width="3.85546875" customWidth="1"/>
    <col min="10" max="10" width="17.140625" style="28" customWidth="1"/>
    <col min="12" max="12" width="38.42578125" bestFit="1" customWidth="1"/>
  </cols>
  <sheetData>
    <row r="1" spans="1:10" ht="28.5" customHeight="1" thickBot="1" x14ac:dyDescent="0.3">
      <c r="A1" s="316" t="str">
        <f>"Planning des Infirmiers anesthésistes à Domont et CCB pour  "&amp;CHOOSE(MONTH($B$3),"janvier","février","mars","avril","mai","juin","juillet","août","septembre","octobre","novembre","décembre")&amp;" "&amp;YEAR($B$3)</f>
        <v>Planning des Infirmiers anesthésistes à Domont et CCB pour  février 2017</v>
      </c>
      <c r="B1" s="316"/>
      <c r="C1" s="316"/>
      <c r="D1" s="316"/>
      <c r="E1" s="316"/>
      <c r="F1" s="316"/>
      <c r="G1" s="316"/>
      <c r="H1" s="316"/>
      <c r="I1" s="316"/>
      <c r="J1" s="316"/>
    </row>
    <row r="2" spans="1:10" ht="23.25" thickBot="1" x14ac:dyDescent="0.3">
      <c r="A2" s="23" t="s">
        <v>0</v>
      </c>
      <c r="B2" s="24" t="s">
        <v>1</v>
      </c>
      <c r="C2" s="24" t="s">
        <v>18</v>
      </c>
      <c r="D2" s="24" t="s">
        <v>19</v>
      </c>
      <c r="E2" s="24" t="s">
        <v>20</v>
      </c>
      <c r="F2" s="24" t="s">
        <v>21</v>
      </c>
      <c r="G2" s="31" t="s">
        <v>22</v>
      </c>
      <c r="I2" s="68" t="s">
        <v>84</v>
      </c>
      <c r="J2" s="31" t="s">
        <v>37</v>
      </c>
    </row>
    <row r="3" spans="1:10" x14ac:dyDescent="0.25">
      <c r="A3" s="317" t="str">
        <f>IF((B3=""),"",CHOOSE(WEEKDAY(B3,2),"L","M","M","J","V","S","D"))</f>
        <v>M</v>
      </c>
      <c r="B3" s="319">
        <f>'Févr 17'!B3:B4</f>
        <v>42767</v>
      </c>
      <c r="C3" s="25">
        <f>'[1]IADE Févr 17'!C3</f>
        <v>0</v>
      </c>
      <c r="D3" s="25">
        <f>'[1]IADE Févr 17'!D3</f>
        <v>0</v>
      </c>
      <c r="E3" s="25">
        <f>'[1]IADE Févr 17'!E3</f>
        <v>0</v>
      </c>
      <c r="F3" s="25">
        <f>'[1]IADE Févr 17'!F3</f>
        <v>0</v>
      </c>
      <c r="G3" s="33" t="str">
        <f>'[1]IADE Févr 17'!G3</f>
        <v/>
      </c>
      <c r="H3">
        <f>'[1]IADE Févr 17'!H3</f>
        <v>0</v>
      </c>
      <c r="I3" s="69" t="str">
        <f>'[1]IADE Févr 17'!I3</f>
        <v/>
      </c>
      <c r="J3" s="33">
        <f>'[1]IADE Févr 17'!J3</f>
        <v>0</v>
      </c>
    </row>
    <row r="4" spans="1:10" ht="15.75" thickBot="1" x14ac:dyDescent="0.3">
      <c r="A4" s="318"/>
      <c r="B4" s="320"/>
      <c r="C4" s="26">
        <f>'[1]IADE Févr 17'!C4</f>
        <v>0</v>
      </c>
      <c r="D4" s="26">
        <f>'[1]IADE Févr 17'!D4</f>
        <v>0</v>
      </c>
      <c r="E4" s="26">
        <f>'[1]IADE Févr 17'!E4</f>
        <v>0</v>
      </c>
      <c r="F4" s="26">
        <f>'[1]IADE Févr 17'!F4</f>
        <v>0</v>
      </c>
      <c r="G4" s="35" t="str">
        <f>'[1]IADE Févr 17'!G4</f>
        <v/>
      </c>
      <c r="H4">
        <f>'[1]IADE Févr 17'!H4</f>
        <v>0</v>
      </c>
      <c r="I4" s="70" t="str">
        <f>'[1]IADE Févr 17'!I4</f>
        <v/>
      </c>
      <c r="J4" s="35">
        <f>'[1]IADE Févr 17'!J4</f>
        <v>0</v>
      </c>
    </row>
    <row r="5" spans="1:10" x14ac:dyDescent="0.25">
      <c r="A5" s="317" t="str">
        <f>IF((B5=""),"",CHOOSE(WEEKDAY(B5,2),"L","M","M","J","V","S","D"))</f>
        <v>J</v>
      </c>
      <c r="B5" s="319">
        <f>IF(($B3=""),"",IF((MONTH(B3)=MONTH(($B3+1))),($B3+1),""))</f>
        <v>42768</v>
      </c>
      <c r="C5" s="25">
        <f>'[1]IADE Févr 17'!C5</f>
        <v>0</v>
      </c>
      <c r="D5" s="25">
        <f>'[1]IADE Févr 17'!D5</f>
        <v>0</v>
      </c>
      <c r="E5" s="25">
        <f>'[1]IADE Févr 17'!E5</f>
        <v>0</v>
      </c>
      <c r="F5" s="32">
        <f>'[1]IADE Févr 17'!F5</f>
        <v>0</v>
      </c>
      <c r="G5" s="33" t="str">
        <f>'[1]IADE Févr 17'!G5</f>
        <v/>
      </c>
      <c r="H5">
        <f>'[1]IADE Févr 17'!H5</f>
        <v>0</v>
      </c>
      <c r="I5" s="69" t="str">
        <f>'[1]IADE Févr 17'!I5</f>
        <v/>
      </c>
      <c r="J5" s="33">
        <f>'[1]IADE Févr 17'!J5</f>
        <v>0</v>
      </c>
    </row>
    <row r="6" spans="1:10" ht="15.75" thickBot="1" x14ac:dyDescent="0.3">
      <c r="A6" s="318"/>
      <c r="B6" s="320"/>
      <c r="C6" s="26">
        <f>'[1]IADE Févr 17'!C6</f>
        <v>0</v>
      </c>
      <c r="D6" s="26">
        <f>'[1]IADE Févr 17'!D6</f>
        <v>0</v>
      </c>
      <c r="E6" s="26">
        <f>'[1]IADE Févr 17'!E6</f>
        <v>0</v>
      </c>
      <c r="F6" s="34">
        <f>'[1]IADE Févr 17'!F6</f>
        <v>0</v>
      </c>
      <c r="G6" s="35" t="str">
        <f>'[1]IADE Févr 17'!G6</f>
        <v/>
      </c>
      <c r="H6">
        <f>'[1]IADE Févr 17'!H6</f>
        <v>0</v>
      </c>
      <c r="I6" s="70" t="str">
        <f>'[1]IADE Févr 17'!I6</f>
        <v/>
      </c>
      <c r="J6" s="35">
        <f>'[1]IADE Févr 17'!J6</f>
        <v>0</v>
      </c>
    </row>
    <row r="7" spans="1:10" x14ac:dyDescent="0.25">
      <c r="A7" s="317" t="str">
        <f>IF((B7=""),"",CHOOSE(WEEKDAY(B7,2),"L","M","M","J","V","S","D"))</f>
        <v>V</v>
      </c>
      <c r="B7" s="319">
        <f>IF(($B5=""),"",IF((MONTH(B5)=MONTH(($B5+1))),($B5+1),""))</f>
        <v>42769</v>
      </c>
      <c r="C7" s="25">
        <f>'[1]IADE Févr 17'!C7</f>
        <v>0</v>
      </c>
      <c r="D7" s="25">
        <f>'[1]IADE Févr 17'!D7</f>
        <v>0</v>
      </c>
      <c r="E7" s="25">
        <f>'[1]IADE Févr 17'!E7</f>
        <v>0</v>
      </c>
      <c r="F7" s="32">
        <f>'[1]IADE Févr 17'!F7</f>
        <v>0</v>
      </c>
      <c r="G7" s="33" t="str">
        <f>'[1]IADE Févr 17'!G7</f>
        <v/>
      </c>
      <c r="H7">
        <f>'[1]IADE Févr 17'!H7</f>
        <v>0</v>
      </c>
      <c r="I7" s="69" t="str">
        <f>'[1]IADE Févr 17'!I7</f>
        <v/>
      </c>
      <c r="J7" s="33">
        <f>'[1]IADE Févr 17'!J7</f>
        <v>0</v>
      </c>
    </row>
    <row r="8" spans="1:10" ht="15.75" thickBot="1" x14ac:dyDescent="0.3">
      <c r="A8" s="318"/>
      <c r="B8" s="320"/>
      <c r="C8" s="26">
        <f>'[1]IADE Févr 17'!C8</f>
        <v>0</v>
      </c>
      <c r="D8" s="26">
        <f>'[1]IADE Févr 17'!D8</f>
        <v>0</v>
      </c>
      <c r="E8" s="26">
        <f>'[1]IADE Févr 17'!E8</f>
        <v>0</v>
      </c>
      <c r="F8" s="34">
        <f>'[1]IADE Févr 17'!F8</f>
        <v>0</v>
      </c>
      <c r="G8" s="35" t="str">
        <f>'[1]IADE Févr 17'!G8</f>
        <v/>
      </c>
      <c r="H8">
        <f>'[1]IADE Févr 17'!H8</f>
        <v>0</v>
      </c>
      <c r="I8" s="70" t="str">
        <f>'[1]IADE Févr 17'!I8</f>
        <v/>
      </c>
      <c r="J8" s="35">
        <f>'[1]IADE Févr 17'!J8</f>
        <v>0</v>
      </c>
    </row>
    <row r="9" spans="1:10" x14ac:dyDescent="0.25">
      <c r="A9" s="317" t="str">
        <f>IF((B9=""),"",CHOOSE(WEEKDAY(B9,2),"L","M","M","J","V","S","D"))</f>
        <v>S</v>
      </c>
      <c r="B9" s="322">
        <f>IF(($B7=""),"",IF((MONTH(B7)=MONTH(($B7+1))),($B7+1),""))</f>
        <v>42770</v>
      </c>
      <c r="C9" s="122">
        <f>'[1]IADE Févr 17'!C9</f>
        <v>0</v>
      </c>
      <c r="D9" s="122">
        <f>'[1]IADE Févr 17'!D9</f>
        <v>0</v>
      </c>
      <c r="E9" s="122">
        <f>'[1]IADE Févr 17'!E9</f>
        <v>0</v>
      </c>
      <c r="F9" s="32">
        <f>'[1]IADE Févr 17'!F9</f>
        <v>0</v>
      </c>
      <c r="G9" s="33" t="str">
        <f>'[1]IADE Févr 17'!G9</f>
        <v/>
      </c>
      <c r="H9">
        <f>'[1]IADE Févr 17'!H9</f>
        <v>0</v>
      </c>
      <c r="I9" s="69" t="str">
        <f>'[1]IADE Févr 17'!I9</f>
        <v/>
      </c>
      <c r="J9" s="33">
        <f>'[1]IADE Févr 17'!J9</f>
        <v>0</v>
      </c>
    </row>
    <row r="10" spans="1:10" ht="15.75" thickBot="1" x14ac:dyDescent="0.3">
      <c r="A10" s="318"/>
      <c r="B10" s="323"/>
      <c r="C10" s="123">
        <f>'[1]IADE Févr 17'!C10</f>
        <v>0</v>
      </c>
      <c r="D10" s="123">
        <f>'[1]IADE Févr 17'!D10</f>
        <v>0</v>
      </c>
      <c r="E10" s="123">
        <f>'[1]IADE Févr 17'!E10</f>
        <v>0</v>
      </c>
      <c r="F10" s="34">
        <f>'[1]IADE Févr 17'!F10</f>
        <v>0</v>
      </c>
      <c r="G10" s="35" t="str">
        <f>'[1]IADE Févr 17'!G10</f>
        <v/>
      </c>
      <c r="H10">
        <f>'[1]IADE Févr 17'!H10</f>
        <v>0</v>
      </c>
      <c r="I10" s="70" t="str">
        <f>'[1]IADE Févr 17'!I10</f>
        <v/>
      </c>
      <c r="J10" s="35">
        <f>'[1]IADE Févr 17'!J10</f>
        <v>0</v>
      </c>
    </row>
    <row r="11" spans="1:10" x14ac:dyDescent="0.25">
      <c r="A11" s="317" t="str">
        <f>IF((B11=""),"",CHOOSE(WEEKDAY(B11,2),"L","M","M","J","V","S","D"))</f>
        <v>D</v>
      </c>
      <c r="B11" s="322">
        <f>IF(($B9=""),"",IF((MONTH(B9)=MONTH(($B9+1))),($B9+1),""))</f>
        <v>42771</v>
      </c>
      <c r="C11" s="122">
        <f>'[1]IADE Févr 17'!C11</f>
        <v>0</v>
      </c>
      <c r="D11" s="122">
        <f>'[1]IADE Févr 17'!D11</f>
        <v>0</v>
      </c>
      <c r="E11" s="122">
        <f>'[1]IADE Févr 17'!E11</f>
        <v>0</v>
      </c>
      <c r="F11" s="32">
        <f>'[1]IADE Févr 17'!F11</f>
        <v>0</v>
      </c>
      <c r="G11" s="33" t="str">
        <f>'[1]IADE Févr 17'!G11</f>
        <v/>
      </c>
      <c r="H11">
        <f>'[1]IADE Févr 17'!H11</f>
        <v>0</v>
      </c>
      <c r="I11" s="69" t="str">
        <f>'[1]IADE Févr 17'!I11</f>
        <v/>
      </c>
      <c r="J11" s="33">
        <f>'[1]IADE Févr 17'!J11</f>
        <v>0</v>
      </c>
    </row>
    <row r="12" spans="1:10" ht="15.75" thickBot="1" x14ac:dyDescent="0.3">
      <c r="A12" s="318"/>
      <c r="B12" s="323"/>
      <c r="C12" s="123">
        <f>'[1]IADE Févr 17'!C12</f>
        <v>0</v>
      </c>
      <c r="D12" s="123">
        <f>'[1]IADE Févr 17'!D12</f>
        <v>0</v>
      </c>
      <c r="E12" s="123">
        <f>'[1]IADE Févr 17'!E12</f>
        <v>0</v>
      </c>
      <c r="F12" s="34">
        <f>'[1]IADE Févr 17'!F12</f>
        <v>0</v>
      </c>
      <c r="G12" s="35" t="str">
        <f>'[1]IADE Févr 17'!G12</f>
        <v/>
      </c>
      <c r="H12">
        <f>'[1]IADE Févr 17'!H12</f>
        <v>0</v>
      </c>
      <c r="I12" s="70" t="str">
        <f>'[1]IADE Févr 17'!I12</f>
        <v/>
      </c>
      <c r="J12" s="35">
        <f>'[1]IADE Févr 17'!J12</f>
        <v>0</v>
      </c>
    </row>
    <row r="13" spans="1:10" x14ac:dyDescent="0.25">
      <c r="A13" s="317" t="str">
        <f>IF((B13=""),"",CHOOSE(WEEKDAY(B13,2),"L","M","M","J","V","S","D"))</f>
        <v>L</v>
      </c>
      <c r="B13" s="322">
        <f>IF(($B11=""),"",IF((MONTH(B11)=MONTH(($B11+1))),($B11+1),""))</f>
        <v>42772</v>
      </c>
      <c r="C13" s="122">
        <f>'[1]IADE Févr 17'!C13</f>
        <v>0</v>
      </c>
      <c r="D13" s="122">
        <f>'[1]IADE Févr 17'!D13</f>
        <v>0</v>
      </c>
      <c r="E13" s="122">
        <f>'[1]IADE Févr 17'!E13</f>
        <v>0</v>
      </c>
      <c r="F13" s="32">
        <f>'[1]IADE Févr 17'!F13</f>
        <v>0</v>
      </c>
      <c r="G13" s="33" t="str">
        <f>'[1]IADE Févr 17'!G13</f>
        <v/>
      </c>
      <c r="H13">
        <f>'[1]IADE Févr 17'!H13</f>
        <v>0</v>
      </c>
      <c r="I13" s="69" t="str">
        <f>'[1]IADE Févr 17'!I13</f>
        <v/>
      </c>
      <c r="J13" s="33">
        <f>'[1]IADE Févr 17'!J13</f>
        <v>0</v>
      </c>
    </row>
    <row r="14" spans="1:10" ht="15.75" thickBot="1" x14ac:dyDescent="0.3">
      <c r="A14" s="318"/>
      <c r="B14" s="323"/>
      <c r="C14" s="123">
        <f>'[1]IADE Févr 17'!C14</f>
        <v>0</v>
      </c>
      <c r="D14" s="123">
        <f>'[1]IADE Févr 17'!D14</f>
        <v>0</v>
      </c>
      <c r="E14" s="123">
        <f>'[1]IADE Févr 17'!E14</f>
        <v>0</v>
      </c>
      <c r="F14" s="34">
        <f>'[1]IADE Févr 17'!F14</f>
        <v>0</v>
      </c>
      <c r="G14" s="35" t="str">
        <f>'[1]IADE Févr 17'!G14</f>
        <v/>
      </c>
      <c r="H14">
        <f>'[1]IADE Févr 17'!H14</f>
        <v>0</v>
      </c>
      <c r="I14" s="70" t="str">
        <f>'[1]IADE Févr 17'!I14</f>
        <v/>
      </c>
      <c r="J14" s="35">
        <f>'[1]IADE Févr 17'!J14</f>
        <v>0</v>
      </c>
    </row>
    <row r="15" spans="1:10" x14ac:dyDescent="0.25">
      <c r="A15" s="317" t="str">
        <f>IF((B15=""),"",CHOOSE(WEEKDAY(B15,2),"L","M","M","J","V","S","D"))</f>
        <v>M</v>
      </c>
      <c r="B15" s="322">
        <f>IF(($B13=""),"",IF((MONTH(B13)=MONTH(($B13+1))),($B13+1),""))</f>
        <v>42773</v>
      </c>
      <c r="C15" s="122">
        <f>'[1]IADE Févr 17'!C15</f>
        <v>0</v>
      </c>
      <c r="D15" s="122">
        <f>'[1]IADE Févr 17'!D15</f>
        <v>0</v>
      </c>
      <c r="E15" s="122">
        <f>'[1]IADE Févr 17'!E15</f>
        <v>0</v>
      </c>
      <c r="F15" s="32">
        <f>'[1]IADE Févr 17'!F15</f>
        <v>0</v>
      </c>
      <c r="G15" s="33" t="str">
        <f>'[1]IADE Févr 17'!G15</f>
        <v/>
      </c>
      <c r="H15">
        <f>'[1]IADE Févr 17'!H15</f>
        <v>0</v>
      </c>
      <c r="I15" s="69" t="str">
        <f>'[1]IADE Févr 17'!I15</f>
        <v/>
      </c>
      <c r="J15" s="33">
        <f>'[1]IADE Févr 17'!J15</f>
        <v>0</v>
      </c>
    </row>
    <row r="16" spans="1:10" ht="15.75" thickBot="1" x14ac:dyDescent="0.3">
      <c r="A16" s="318"/>
      <c r="B16" s="323"/>
      <c r="C16" s="123">
        <f>'[1]IADE Févr 17'!C16</f>
        <v>0</v>
      </c>
      <c r="D16" s="123">
        <f>'[1]IADE Févr 17'!D16</f>
        <v>0</v>
      </c>
      <c r="E16" s="123">
        <f>'[1]IADE Févr 17'!E16</f>
        <v>0</v>
      </c>
      <c r="F16" s="34">
        <f>'[1]IADE Févr 17'!F16</f>
        <v>0</v>
      </c>
      <c r="G16" s="35" t="str">
        <f>'[1]IADE Févr 17'!G16</f>
        <v/>
      </c>
      <c r="H16">
        <f>'[1]IADE Févr 17'!H16</f>
        <v>0</v>
      </c>
      <c r="I16" s="70" t="str">
        <f>'[1]IADE Févr 17'!I16</f>
        <v/>
      </c>
      <c r="J16" s="35">
        <f>'[1]IADE Févr 17'!J16</f>
        <v>0</v>
      </c>
    </row>
    <row r="17" spans="1:12" x14ac:dyDescent="0.25">
      <c r="A17" s="317" t="str">
        <f>IF((B17=""),"",CHOOSE(WEEKDAY(B17,2),"L","M","M","J","V","S","D"))</f>
        <v>M</v>
      </c>
      <c r="B17" s="322">
        <f>IF(($B15=""),"",IF((MONTH(B15)=MONTH(($B15+1))),($B15+1),""))</f>
        <v>42774</v>
      </c>
      <c r="C17" s="122">
        <f>IF('IADE Févr 17'!$C$4="","",'IADE Févr 17'!$C$4)</f>
        <v>0</v>
      </c>
      <c r="D17" s="122">
        <f>'[1]IADE Févr 17'!D17</f>
        <v>0</v>
      </c>
      <c r="E17" s="122">
        <f>'[1]IADE Févr 17'!E17</f>
        <v>0</v>
      </c>
      <c r="F17" s="32">
        <f>'[1]IADE Févr 17'!F17</f>
        <v>0</v>
      </c>
      <c r="G17" s="33" t="str">
        <f>'[1]IADE Févr 17'!G17</f>
        <v/>
      </c>
      <c r="H17">
        <f>'[1]IADE Févr 17'!H17</f>
        <v>0</v>
      </c>
      <c r="I17" s="69" t="str">
        <f>'[1]IADE Févr 17'!I17</f>
        <v/>
      </c>
      <c r="J17" s="33">
        <f>'[1]IADE Févr 17'!J17</f>
        <v>0</v>
      </c>
    </row>
    <row r="18" spans="1:12" ht="15.75" thickBot="1" x14ac:dyDescent="0.3">
      <c r="A18" s="318"/>
      <c r="B18" s="323"/>
      <c r="C18" s="123">
        <f>IF('IADE Févr 17'!$D$6="","",'IADE Févr 17'!$D$6)</f>
        <v>0</v>
      </c>
      <c r="D18" s="123">
        <f>'[1]IADE Févr 17'!D18</f>
        <v>0</v>
      </c>
      <c r="E18" s="123">
        <f>'[1]IADE Févr 17'!E18</f>
        <v>0</v>
      </c>
      <c r="F18" s="34">
        <f>'[1]IADE Févr 17'!F18</f>
        <v>0</v>
      </c>
      <c r="G18" s="35" t="str">
        <f>'[1]IADE Févr 17'!G18</f>
        <v/>
      </c>
      <c r="H18">
        <f>'[1]IADE Févr 17'!H18</f>
        <v>0</v>
      </c>
      <c r="I18" s="70" t="str">
        <f>'[1]IADE Févr 17'!I18</f>
        <v/>
      </c>
      <c r="J18" s="35">
        <f>'[1]IADE Févr 17'!J18</f>
        <v>0</v>
      </c>
    </row>
    <row r="19" spans="1:12" x14ac:dyDescent="0.25">
      <c r="A19" s="317" t="str">
        <f>IF((B19=""),"",CHOOSE(WEEKDAY(B19,2),"L","M","M","J","V","S","D"))</f>
        <v>J</v>
      </c>
      <c r="B19" s="322">
        <f>IF(($B17=""),"",IF((MONTH(B17)=MONTH(($B17+1))),($B17+1),""))</f>
        <v>42775</v>
      </c>
      <c r="C19" s="122">
        <f>IF('IADE Févr 17'!$E$8="","",'IADE Févr 17'!$E$8)</f>
        <v>0</v>
      </c>
      <c r="D19" s="122">
        <f>'[1]IADE Févr 17'!D19</f>
        <v>0</v>
      </c>
      <c r="E19" s="122">
        <f>'[1]IADE Févr 17'!E19</f>
        <v>0</v>
      </c>
      <c r="F19" s="32">
        <f>'[1]IADE Févr 17'!F19</f>
        <v>0</v>
      </c>
      <c r="G19" s="33" t="str">
        <f>'[1]IADE Févr 17'!G19</f>
        <v/>
      </c>
      <c r="H19">
        <f>'[1]IADE Févr 17'!H19</f>
        <v>0</v>
      </c>
      <c r="I19" s="69" t="str">
        <f>'[1]IADE Févr 17'!I19</f>
        <v/>
      </c>
      <c r="J19" s="33">
        <f>'[1]IADE Févr 17'!J19</f>
        <v>0</v>
      </c>
    </row>
    <row r="20" spans="1:12" ht="15.75" thickBot="1" x14ac:dyDescent="0.3">
      <c r="A20" s="318"/>
      <c r="B20" s="323"/>
      <c r="C20" s="123">
        <f>IF('IADE Févr 17'!$J$10="","",'IADE Févr 17'!$J$10)</f>
        <v>0</v>
      </c>
      <c r="D20" s="123">
        <f>'[1]IADE Févr 17'!D20</f>
        <v>0</v>
      </c>
      <c r="E20" s="123">
        <f>'[1]IADE Févr 17'!E20</f>
        <v>0</v>
      </c>
      <c r="F20" s="34">
        <f>'[1]IADE Févr 17'!F20</f>
        <v>0</v>
      </c>
      <c r="G20" s="35" t="str">
        <f>'[1]IADE Févr 17'!G20</f>
        <v/>
      </c>
      <c r="H20">
        <f>'[1]IADE Févr 17'!H20</f>
        <v>0</v>
      </c>
      <c r="I20" s="70" t="str">
        <f>'[1]IADE Févr 17'!I20</f>
        <v/>
      </c>
      <c r="J20" s="35">
        <f>'[1]IADE Févr 17'!J20</f>
        <v>0</v>
      </c>
    </row>
    <row r="21" spans="1:12" x14ac:dyDescent="0.25">
      <c r="A21" s="317" t="str">
        <f>IF((B21=""),"",CHOOSE(WEEKDAY(B21,2),"L","M","M","J","V","S","D"))</f>
        <v>V</v>
      </c>
      <c r="B21" s="322">
        <f>IF(($B19=""),"",IF((MONTH(B19)=MONTH(($B19+1))),($B19+1),""))</f>
        <v>42776</v>
      </c>
      <c r="C21" s="25">
        <f>'[1]IADE Févr 17'!C21</f>
        <v>0</v>
      </c>
      <c r="D21" s="25">
        <f>'[1]IADE Févr 17'!D21</f>
        <v>0</v>
      </c>
      <c r="E21" s="25">
        <f>'[1]IADE Févr 17'!E21</f>
        <v>0</v>
      </c>
      <c r="F21" s="32">
        <f>'[1]IADE Févr 17'!F21</f>
        <v>0</v>
      </c>
      <c r="G21" s="33" t="str">
        <f>'[1]IADE Févr 17'!G21</f>
        <v/>
      </c>
      <c r="H21">
        <f>'[1]IADE Févr 17'!H21</f>
        <v>0</v>
      </c>
      <c r="I21" s="69" t="str">
        <f>'[1]IADE Févr 17'!I21</f>
        <v/>
      </c>
      <c r="J21" s="33">
        <f>'[1]IADE Févr 17'!J21</f>
        <v>0</v>
      </c>
    </row>
    <row r="22" spans="1:12" ht="15.75" thickBot="1" x14ac:dyDescent="0.3">
      <c r="A22" s="318"/>
      <c r="B22" s="323"/>
      <c r="C22" s="26">
        <f>'[1]IADE Févr 17'!C22</f>
        <v>0</v>
      </c>
      <c r="D22" s="26">
        <f>'[1]IADE Févr 17'!D22</f>
        <v>0</v>
      </c>
      <c r="E22" s="26">
        <f>'[1]IADE Févr 17'!E22</f>
        <v>0</v>
      </c>
      <c r="F22" s="34">
        <f>'[1]IADE Févr 17'!F22</f>
        <v>0</v>
      </c>
      <c r="G22" s="35" t="str">
        <f>'[1]IADE Févr 17'!G22</f>
        <v/>
      </c>
      <c r="H22">
        <f>'[1]IADE Févr 17'!H22</f>
        <v>0</v>
      </c>
      <c r="I22" s="70" t="str">
        <f>'[1]IADE Févr 17'!I22</f>
        <v/>
      </c>
      <c r="J22" s="35">
        <f>'[1]IADE Févr 17'!J22</f>
        <v>0</v>
      </c>
    </row>
    <row r="23" spans="1:12" x14ac:dyDescent="0.25">
      <c r="A23" s="317" t="str">
        <f>IF((B23=""),"",CHOOSE(WEEKDAY(B23,2),"L","M","M","J","V","S","D"))</f>
        <v>S</v>
      </c>
      <c r="B23" s="322">
        <f>IF(($B21=""),"",IF((MONTH(B21)=MONTH(($B21+1))),($B21+1),""))</f>
        <v>42777</v>
      </c>
      <c r="C23" s="25">
        <f>'[1]IADE Févr 17'!C23</f>
        <v>0</v>
      </c>
      <c r="D23" s="25">
        <f>'[1]IADE Févr 17'!D23</f>
        <v>0</v>
      </c>
      <c r="E23" s="25">
        <f>'[1]IADE Févr 17'!E23</f>
        <v>0</v>
      </c>
      <c r="F23" s="32">
        <f>'[1]IADE Févr 17'!F23</f>
        <v>0</v>
      </c>
      <c r="G23" s="33" t="str">
        <f>'[1]IADE Févr 17'!G23</f>
        <v/>
      </c>
      <c r="H23">
        <f>'[1]IADE Févr 17'!H23</f>
        <v>0</v>
      </c>
      <c r="I23" s="69" t="str">
        <f>'[1]IADE Févr 17'!I23</f>
        <v/>
      </c>
      <c r="J23" s="33">
        <f>'[1]IADE Févr 17'!J23</f>
        <v>0</v>
      </c>
    </row>
    <row r="24" spans="1:12" ht="15.75" thickBot="1" x14ac:dyDescent="0.3">
      <c r="A24" s="318"/>
      <c r="B24" s="323"/>
      <c r="C24" s="37">
        <f>'[1]IADE Févr 17'!C24</f>
        <v>0</v>
      </c>
      <c r="D24" s="26">
        <f>'[1]IADE Févr 17'!D24</f>
        <v>0</v>
      </c>
      <c r="E24" s="26">
        <f>'[1]IADE Févr 17'!E24</f>
        <v>0</v>
      </c>
      <c r="F24" s="34">
        <f>'[1]IADE Févr 17'!F24</f>
        <v>0</v>
      </c>
      <c r="G24" s="35" t="str">
        <f>'[1]IADE Févr 17'!G24</f>
        <v/>
      </c>
      <c r="H24">
        <f>'[1]IADE Févr 17'!H24</f>
        <v>0</v>
      </c>
      <c r="I24" s="70" t="str">
        <f>'[1]IADE Févr 17'!I24</f>
        <v/>
      </c>
      <c r="J24" s="35">
        <f>'[1]IADE Févr 17'!J24</f>
        <v>0</v>
      </c>
    </row>
    <row r="25" spans="1:12" x14ac:dyDescent="0.25">
      <c r="A25" s="317" t="str">
        <f>IF((B25=""),"",CHOOSE(WEEKDAY(B25,2),"L","M","M","J","V","S","D"))</f>
        <v>D</v>
      </c>
      <c r="B25" s="319">
        <f>IF(($B23=""),"",IF((MONTH(B23)=MONTH(($B23+1))),($B23+1),""))</f>
        <v>42778</v>
      </c>
      <c r="C25" s="25">
        <f>'[1]IADE Févr 17'!C25</f>
        <v>0</v>
      </c>
      <c r="D25" s="25">
        <f>'[1]IADE Févr 17'!D25</f>
        <v>0</v>
      </c>
      <c r="E25" s="25">
        <f>'[1]IADE Févr 17'!E25</f>
        <v>0</v>
      </c>
      <c r="F25" s="32">
        <f>'[1]IADE Févr 17'!F25</f>
        <v>0</v>
      </c>
      <c r="G25" s="33" t="str">
        <f>'[1]IADE Févr 17'!G25</f>
        <v/>
      </c>
      <c r="H25">
        <f>'[1]IADE Févr 17'!H25</f>
        <v>0</v>
      </c>
      <c r="I25" s="69" t="str">
        <f>'[1]IADE Févr 17'!I25</f>
        <v/>
      </c>
      <c r="J25" s="33">
        <f>'[1]IADE Févr 17'!J25</f>
        <v>0</v>
      </c>
    </row>
    <row r="26" spans="1:12" ht="15.75" thickBot="1" x14ac:dyDescent="0.3">
      <c r="A26" s="318"/>
      <c r="B26" s="320"/>
      <c r="C26" s="26">
        <f>'[1]IADE Févr 17'!C26</f>
        <v>0</v>
      </c>
      <c r="D26" s="26">
        <f>'[1]IADE Févr 17'!D26</f>
        <v>0</v>
      </c>
      <c r="E26" s="26">
        <f>'[1]IADE Févr 17'!E26</f>
        <v>0</v>
      </c>
      <c r="F26" s="34">
        <f>'[1]IADE Févr 17'!F26</f>
        <v>0</v>
      </c>
      <c r="G26" s="35" t="str">
        <f>'[1]IADE Févr 17'!G26</f>
        <v/>
      </c>
      <c r="H26">
        <f>'[1]IADE Févr 17'!H26</f>
        <v>0</v>
      </c>
      <c r="I26" s="70" t="str">
        <f>'[1]IADE Févr 17'!I26</f>
        <v/>
      </c>
      <c r="J26" s="35">
        <f>'[1]IADE Févr 17'!J26</f>
        <v>0</v>
      </c>
    </row>
    <row r="27" spans="1:12" x14ac:dyDescent="0.25">
      <c r="A27" s="317" t="str">
        <f>IF((B27=""),"",CHOOSE(WEEKDAY(B27,2),"L","M","M","J","V","S","D"))</f>
        <v>L</v>
      </c>
      <c r="B27" s="319">
        <f>IF(($B25=""),"",IF((MONTH(B25)=MONTH(($B25+1))),($B25+1),""))</f>
        <v>42779</v>
      </c>
      <c r="C27" s="25">
        <f>'[1]IADE Févr 17'!C27</f>
        <v>0</v>
      </c>
      <c r="D27" s="25">
        <f>'[1]IADE Févr 17'!D27</f>
        <v>0</v>
      </c>
      <c r="E27" s="25">
        <f>'[1]IADE Févr 17'!E27</f>
        <v>0</v>
      </c>
      <c r="F27" s="32">
        <f>'[1]IADE Févr 17'!F27</f>
        <v>0</v>
      </c>
      <c r="G27" s="33" t="str">
        <f>'[1]IADE Févr 17'!G27</f>
        <v/>
      </c>
      <c r="H27">
        <f>'[1]IADE Févr 17'!H27</f>
        <v>0</v>
      </c>
      <c r="I27" s="69" t="str">
        <f>'[1]IADE Févr 17'!I27</f>
        <v/>
      </c>
      <c r="J27" s="33">
        <f>'[1]IADE Févr 17'!J27</f>
        <v>0</v>
      </c>
    </row>
    <row r="28" spans="1:12" ht="15.75" thickBot="1" x14ac:dyDescent="0.3">
      <c r="A28" s="318"/>
      <c r="B28" s="320"/>
      <c r="C28" s="26">
        <f>'[1]IADE Févr 17'!C28</f>
        <v>0</v>
      </c>
      <c r="D28" s="26">
        <f>'[1]IADE Févr 17'!D28</f>
        <v>0</v>
      </c>
      <c r="E28" s="26">
        <f>'[1]IADE Févr 17'!E28</f>
        <v>0</v>
      </c>
      <c r="F28" s="34">
        <f>'[1]IADE Févr 17'!F28</f>
        <v>0</v>
      </c>
      <c r="G28" s="35" t="str">
        <f>'[1]IADE Févr 17'!G28</f>
        <v/>
      </c>
      <c r="H28">
        <f>'[1]IADE Févr 17'!H28</f>
        <v>0</v>
      </c>
      <c r="I28" s="70" t="str">
        <f>'[1]IADE Févr 17'!I28</f>
        <v/>
      </c>
      <c r="J28" s="35">
        <f>'[1]IADE Févr 17'!J28</f>
        <v>0</v>
      </c>
    </row>
    <row r="29" spans="1:12" x14ac:dyDescent="0.25">
      <c r="A29" s="317" t="str">
        <f>IF((B29=""),"",CHOOSE(WEEKDAY(B29,2),"L","M","M","J","V","S","D"))</f>
        <v>M</v>
      </c>
      <c r="B29" s="319">
        <f>IF(($B27=""),"",IF((MONTH(B27)=MONTH(($B27+1))),($B27+1),""))</f>
        <v>42780</v>
      </c>
      <c r="C29" s="25">
        <f>'[1]IADE Févr 17'!C29</f>
        <v>0</v>
      </c>
      <c r="D29" s="25">
        <f>'[1]IADE Févr 17'!D29</f>
        <v>0</v>
      </c>
      <c r="E29" s="25">
        <f>'[1]IADE Févr 17'!E29</f>
        <v>0</v>
      </c>
      <c r="F29" s="32">
        <f>'[1]IADE Févr 17'!F29</f>
        <v>0</v>
      </c>
      <c r="G29" s="33" t="str">
        <f>'[1]IADE Févr 17'!G29</f>
        <v/>
      </c>
      <c r="H29">
        <f>'[1]IADE Févr 17'!H29</f>
        <v>0</v>
      </c>
      <c r="I29" s="69" t="str">
        <f>'[1]IADE Févr 17'!I29</f>
        <v/>
      </c>
      <c r="J29" s="33">
        <f>'[1]IADE Févr 17'!J29</f>
        <v>0</v>
      </c>
    </row>
    <row r="30" spans="1:12" ht="15.75" thickBot="1" x14ac:dyDescent="0.3">
      <c r="A30" s="318"/>
      <c r="B30" s="320"/>
      <c r="C30" s="26">
        <f>'[1]IADE Févr 17'!C30</f>
        <v>0</v>
      </c>
      <c r="D30" s="26">
        <f>'[1]IADE Févr 17'!D30</f>
        <v>0</v>
      </c>
      <c r="E30" s="26">
        <f>'[1]IADE Févr 17'!E30</f>
        <v>0</v>
      </c>
      <c r="F30" s="34">
        <f>'[1]IADE Févr 17'!F30</f>
        <v>0</v>
      </c>
      <c r="G30" s="35" t="str">
        <f>'[1]IADE Févr 17'!G30</f>
        <v/>
      </c>
      <c r="H30">
        <f>'[1]IADE Févr 17'!H30</f>
        <v>0</v>
      </c>
      <c r="I30" s="70" t="str">
        <f>'[1]IADE Févr 17'!I30</f>
        <v/>
      </c>
      <c r="J30" s="35">
        <f>'[1]IADE Févr 17'!J30</f>
        <v>0</v>
      </c>
    </row>
    <row r="31" spans="1:12" ht="15.75" customHeight="1" x14ac:dyDescent="0.25">
      <c r="A31" s="317" t="str">
        <f>IF((B31=""),"",CHOOSE(WEEKDAY(B31,2),"L","M","M","J","V","S","D"))</f>
        <v>M</v>
      </c>
      <c r="B31" s="319">
        <f>IF(($B29=""),"",IF((MONTH(B29)=MONTH(($B29+1))),($B29+1),""))</f>
        <v>42781</v>
      </c>
      <c r="C31" s="32">
        <f>'[1]IADE Févr 17'!C31</f>
        <v>0</v>
      </c>
      <c r="D31" s="25">
        <f>'[1]IADE Févr 17'!D31</f>
        <v>0</v>
      </c>
      <c r="E31" s="25">
        <f>'[1]IADE Févr 17'!E31</f>
        <v>0</v>
      </c>
      <c r="F31" s="32">
        <f>'[1]IADE Févr 17'!F31</f>
        <v>0</v>
      </c>
      <c r="G31" s="33" t="str">
        <f>'[1]IADE Févr 17'!G31</f>
        <v/>
      </c>
      <c r="H31">
        <f>'[1]IADE Févr 17'!H31</f>
        <v>0</v>
      </c>
      <c r="I31" s="69" t="str">
        <f>'[1]IADE Févr 17'!I31</f>
        <v/>
      </c>
      <c r="J31" s="33">
        <f>'[1]IADE Févr 17'!J31</f>
        <v>0</v>
      </c>
      <c r="L31" s="321" t="s">
        <v>118</v>
      </c>
    </row>
    <row r="32" spans="1:12" ht="15.75" thickBot="1" x14ac:dyDescent="0.3">
      <c r="A32" s="318"/>
      <c r="B32" s="320"/>
      <c r="C32" s="26">
        <f>'[1]IADE Févr 17'!C32</f>
        <v>0</v>
      </c>
      <c r="D32" s="26">
        <f>'[1]IADE Févr 17'!D32</f>
        <v>0</v>
      </c>
      <c r="E32" s="26">
        <f>'[1]IADE Févr 17'!E32</f>
        <v>0</v>
      </c>
      <c r="F32" s="34">
        <f>'[1]IADE Févr 17'!F32</f>
        <v>0</v>
      </c>
      <c r="G32" s="35" t="str">
        <f>'[1]IADE Févr 17'!G32</f>
        <v/>
      </c>
      <c r="H32">
        <f>'[1]IADE Févr 17'!H32</f>
        <v>0</v>
      </c>
      <c r="I32" s="70" t="str">
        <f>'[1]IADE Févr 17'!I32</f>
        <v/>
      </c>
      <c r="J32" s="35">
        <f>'[1]IADE Févr 17'!J32</f>
        <v>0</v>
      </c>
      <c r="L32" s="321"/>
    </row>
    <row r="33" spans="1:10" x14ac:dyDescent="0.25">
      <c r="A33" s="317" t="str">
        <f>IF((B33=""),"",CHOOSE(WEEKDAY(B33,2),"L","M","M","J","V","S","D"))</f>
        <v>J</v>
      </c>
      <c r="B33" s="319">
        <f>IF(($B31=""),"",IF((MONTH(B31)=MONTH(($B31+1))),($B31+1),""))</f>
        <v>42782</v>
      </c>
      <c r="C33" s="25">
        <f>'[1]IADE Févr 17'!C33</f>
        <v>0</v>
      </c>
      <c r="D33" s="36"/>
      <c r="E33" s="25">
        <f>'[1]IADE Févr 17'!E33</f>
        <v>0</v>
      </c>
      <c r="F33" s="32">
        <f>'[1]IADE Févr 17'!F33</f>
        <v>0</v>
      </c>
      <c r="G33" s="33" t="str">
        <f>'[1]IADE Févr 17'!G33</f>
        <v/>
      </c>
      <c r="H33">
        <f>'[1]IADE Févr 17'!H33</f>
        <v>0</v>
      </c>
      <c r="I33" s="69" t="str">
        <f>'[1]IADE Févr 17'!I33</f>
        <v/>
      </c>
      <c r="J33" s="33">
        <f>'[1]IADE Févr 17'!J33</f>
        <v>0</v>
      </c>
    </row>
    <row r="34" spans="1:10" ht="15.75" thickBot="1" x14ac:dyDescent="0.3">
      <c r="A34" s="318"/>
      <c r="B34" s="320"/>
      <c r="C34" s="26">
        <f>'[1]IADE Févr 17'!C34</f>
        <v>0</v>
      </c>
      <c r="D34" s="26">
        <f>'[1]IADE Févr 17'!D34</f>
        <v>0</v>
      </c>
      <c r="E34" s="26">
        <f>'[1]IADE Févr 17'!E34</f>
        <v>0</v>
      </c>
      <c r="F34" s="34">
        <f>'[1]IADE Févr 17'!F34</f>
        <v>0</v>
      </c>
      <c r="G34" s="35" t="str">
        <f>'[1]IADE Févr 17'!G34</f>
        <v/>
      </c>
      <c r="H34">
        <f>'[1]IADE Févr 17'!H34</f>
        <v>0</v>
      </c>
      <c r="I34" s="70" t="str">
        <f>'[1]IADE Févr 17'!I34</f>
        <v/>
      </c>
      <c r="J34" s="35">
        <f>'[1]IADE Févr 17'!J34</f>
        <v>0</v>
      </c>
    </row>
    <row r="35" spans="1:10" x14ac:dyDescent="0.25">
      <c r="A35" s="317" t="str">
        <f>IF((B35=""),"",CHOOSE(WEEKDAY(B35,2),"L","M","M","J","V","S","D"))</f>
        <v>V</v>
      </c>
      <c r="B35" s="319">
        <f>IF(($B33=""),"",IF((MONTH(B33)=MONTH(($B33+1))),($B33+1),""))</f>
        <v>42783</v>
      </c>
      <c r="C35" s="25">
        <f>'[1]IADE Févr 17'!C35</f>
        <v>0</v>
      </c>
      <c r="D35" s="25">
        <f>'[1]IADE Févr 17'!D35</f>
        <v>0</v>
      </c>
      <c r="E35" s="25">
        <f>'[1]IADE Févr 17'!E35</f>
        <v>0</v>
      </c>
      <c r="F35" s="32">
        <f>'[1]IADE Févr 17'!F35</f>
        <v>0</v>
      </c>
      <c r="G35" s="33" t="str">
        <f>'[1]IADE Févr 17'!G35</f>
        <v/>
      </c>
      <c r="H35">
        <f>'[1]IADE Févr 17'!H35</f>
        <v>0</v>
      </c>
      <c r="I35" s="69" t="str">
        <f>'[1]IADE Févr 17'!I35</f>
        <v/>
      </c>
      <c r="J35" s="33">
        <f>'[1]IADE Févr 17'!J35</f>
        <v>0</v>
      </c>
    </row>
    <row r="36" spans="1:10" ht="15.75" thickBot="1" x14ac:dyDescent="0.3">
      <c r="A36" s="318"/>
      <c r="B36" s="320"/>
      <c r="C36" s="26">
        <f>'[1]IADE Févr 17'!C36</f>
        <v>0</v>
      </c>
      <c r="D36" s="26">
        <f>'[1]IADE Févr 17'!D36</f>
        <v>0</v>
      </c>
      <c r="E36" s="26">
        <f>'[1]IADE Févr 17'!E36</f>
        <v>0</v>
      </c>
      <c r="F36" s="34">
        <f>'[1]IADE Févr 17'!F36</f>
        <v>0</v>
      </c>
      <c r="G36" s="35" t="str">
        <f>'[1]IADE Févr 17'!G36</f>
        <v/>
      </c>
      <c r="H36">
        <f>'[1]IADE Févr 17'!H36</f>
        <v>0</v>
      </c>
      <c r="I36" s="70" t="str">
        <f>'[1]IADE Févr 17'!I36</f>
        <v/>
      </c>
      <c r="J36" s="35">
        <f>'[1]IADE Févr 17'!J36</f>
        <v>0</v>
      </c>
    </row>
    <row r="37" spans="1:10" x14ac:dyDescent="0.25">
      <c r="A37" s="317" t="str">
        <f>IF((B37=""),"",CHOOSE(WEEKDAY(B37,2),"L","M","M","J","V","S","D"))</f>
        <v>S</v>
      </c>
      <c r="B37" s="319">
        <f>IF(($B35=""),"",IF((MONTH(B35)=MONTH(($B35+1))),($B35+1),""))</f>
        <v>42784</v>
      </c>
      <c r="C37" s="25">
        <f>'[1]IADE Févr 17'!C37</f>
        <v>0</v>
      </c>
      <c r="D37" s="25">
        <f>'[1]IADE Févr 17'!D37</f>
        <v>0</v>
      </c>
      <c r="E37" s="25">
        <f>'[1]IADE Févr 17'!E37</f>
        <v>0</v>
      </c>
      <c r="F37" s="32">
        <f>'[1]IADE Févr 17'!F37</f>
        <v>0</v>
      </c>
      <c r="G37" s="33" t="str">
        <f>'[1]IADE Févr 17'!G37</f>
        <v/>
      </c>
      <c r="H37">
        <f>'[1]IADE Févr 17'!H37</f>
        <v>0</v>
      </c>
      <c r="I37" s="69" t="str">
        <f>'[1]IADE Févr 17'!I37</f>
        <v/>
      </c>
      <c r="J37" s="33">
        <f>'[1]IADE Févr 17'!J37</f>
        <v>0</v>
      </c>
    </row>
    <row r="38" spans="1:10" ht="15.75" thickBot="1" x14ac:dyDescent="0.3">
      <c r="A38" s="318"/>
      <c r="B38" s="320"/>
      <c r="C38" s="26">
        <f>'[1]IADE Févr 17'!C38</f>
        <v>0</v>
      </c>
      <c r="D38" s="26">
        <f>'[1]IADE Févr 17'!D38</f>
        <v>0</v>
      </c>
      <c r="E38" s="26">
        <f>'[1]IADE Févr 17'!E38</f>
        <v>0</v>
      </c>
      <c r="F38" s="34">
        <f>'[1]IADE Févr 17'!F38</f>
        <v>0</v>
      </c>
      <c r="G38" s="35" t="str">
        <f>'[1]IADE Févr 17'!G38</f>
        <v/>
      </c>
      <c r="H38">
        <f>'[1]IADE Févr 17'!H38</f>
        <v>0</v>
      </c>
      <c r="I38" s="70" t="str">
        <f>'[1]IADE Févr 17'!I38</f>
        <v/>
      </c>
      <c r="J38" s="35">
        <f>'[1]IADE Févr 17'!J38</f>
        <v>0</v>
      </c>
    </row>
    <row r="39" spans="1:10" x14ac:dyDescent="0.25">
      <c r="A39" s="317" t="str">
        <f>IF((B39=""),"",CHOOSE(WEEKDAY(B39,2),"L","M","M","J","V","S","D"))</f>
        <v>D</v>
      </c>
      <c r="B39" s="319">
        <f>IF(($B37=""),"",IF((MONTH(B37)=MONTH(($B37+1))),($B37+1),""))</f>
        <v>42785</v>
      </c>
      <c r="C39" s="25">
        <f>'[1]IADE Févr 17'!C39</f>
        <v>0</v>
      </c>
      <c r="D39" s="25">
        <f>'[1]IADE Févr 17'!D39</f>
        <v>0</v>
      </c>
      <c r="E39" s="25">
        <f>'[1]IADE Févr 17'!E39</f>
        <v>0</v>
      </c>
      <c r="F39" s="32">
        <f>'[1]IADE Févr 17'!F39</f>
        <v>0</v>
      </c>
      <c r="G39" s="33" t="str">
        <f>'[1]IADE Févr 17'!G39</f>
        <v/>
      </c>
      <c r="H39">
        <f>'[1]IADE Févr 17'!H39</f>
        <v>0</v>
      </c>
      <c r="I39" s="69" t="str">
        <f>'[1]IADE Févr 17'!I39</f>
        <v/>
      </c>
      <c r="J39" s="33">
        <f>'[1]IADE Févr 17'!J39</f>
        <v>0</v>
      </c>
    </row>
    <row r="40" spans="1:10" ht="15.75" thickBot="1" x14ac:dyDescent="0.3">
      <c r="A40" s="318"/>
      <c r="B40" s="320"/>
      <c r="C40" s="26">
        <f>'[1]IADE Févr 17'!C40</f>
        <v>0</v>
      </c>
      <c r="D40" s="26">
        <f>'[1]IADE Févr 17'!D40</f>
        <v>0</v>
      </c>
      <c r="E40" s="26">
        <f>'[1]IADE Févr 17'!E40</f>
        <v>0</v>
      </c>
      <c r="F40" s="34">
        <f>'[1]IADE Févr 17'!F40</f>
        <v>0</v>
      </c>
      <c r="G40" s="35" t="str">
        <f>'[1]IADE Févr 17'!G40</f>
        <v/>
      </c>
      <c r="H40">
        <f>'[1]IADE Févr 17'!H40</f>
        <v>0</v>
      </c>
      <c r="I40" s="70" t="str">
        <f>'[1]IADE Févr 17'!I40</f>
        <v/>
      </c>
      <c r="J40" s="35">
        <f>'[1]IADE Févr 17'!J40</f>
        <v>0</v>
      </c>
    </row>
    <row r="41" spans="1:10" x14ac:dyDescent="0.25">
      <c r="A41" s="317" t="str">
        <f>IF((B41=""),"",CHOOSE(WEEKDAY(B41,2),"L","M","M","J","V","S","D"))</f>
        <v>L</v>
      </c>
      <c r="B41" s="319">
        <f>IF(($B39=""),"",IF((MONTH(B39)=MONTH(($B39+1))),($B39+1),""))</f>
        <v>42786</v>
      </c>
      <c r="C41" s="25">
        <f>'[1]IADE Févr 17'!C41</f>
        <v>0</v>
      </c>
      <c r="D41" s="25">
        <f>'[1]IADE Févr 17'!D41</f>
        <v>0</v>
      </c>
      <c r="E41" s="25">
        <f>'[1]IADE Févr 17'!E41</f>
        <v>0</v>
      </c>
      <c r="F41" s="32">
        <f>'[1]IADE Févr 17'!F41</f>
        <v>0</v>
      </c>
      <c r="G41" s="33" t="str">
        <f>'[1]IADE Févr 17'!G41</f>
        <v/>
      </c>
      <c r="H41">
        <f>'[1]IADE Févr 17'!H41</f>
        <v>0</v>
      </c>
      <c r="I41" s="69" t="str">
        <f>'[1]IADE Févr 17'!I41</f>
        <v/>
      </c>
      <c r="J41" s="33">
        <f>'[1]IADE Févr 17'!J41</f>
        <v>0</v>
      </c>
    </row>
    <row r="42" spans="1:10" ht="15.75" thickBot="1" x14ac:dyDescent="0.3">
      <c r="A42" s="318"/>
      <c r="B42" s="320"/>
      <c r="C42" s="26">
        <f>'[1]IADE Févr 17'!C42</f>
        <v>0</v>
      </c>
      <c r="D42" s="26">
        <f>'[1]IADE Févr 17'!D42</f>
        <v>0</v>
      </c>
      <c r="E42" s="26">
        <f>'[1]IADE Févr 17'!E42</f>
        <v>0</v>
      </c>
      <c r="F42" s="34">
        <f>'[1]IADE Févr 17'!F42</f>
        <v>0</v>
      </c>
      <c r="G42" s="35" t="str">
        <f>'[1]IADE Févr 17'!G42</f>
        <v/>
      </c>
      <c r="H42">
        <f>'[1]IADE Févr 17'!H42</f>
        <v>0</v>
      </c>
      <c r="I42" s="70" t="str">
        <f>'[1]IADE Févr 17'!I42</f>
        <v/>
      </c>
      <c r="J42" s="35">
        <f>'[1]IADE Févr 17'!J42</f>
        <v>0</v>
      </c>
    </row>
    <row r="43" spans="1:10" x14ac:dyDescent="0.25">
      <c r="A43" s="317" t="str">
        <f>IF((B43=""),"",CHOOSE(WEEKDAY(B43,2),"L","M","M","J","V","S","D"))</f>
        <v>M</v>
      </c>
      <c r="B43" s="319">
        <f>IF(($B41=""),"",IF((MONTH(B41)=MONTH(($B41+1))),($B41+1),""))</f>
        <v>42787</v>
      </c>
      <c r="C43" s="25">
        <f>'[1]IADE Févr 17'!C43</f>
        <v>0</v>
      </c>
      <c r="D43" s="25">
        <f>'[1]IADE Févr 17'!D43</f>
        <v>0</v>
      </c>
      <c r="E43" s="25">
        <f>'[1]IADE Févr 17'!E43</f>
        <v>0</v>
      </c>
      <c r="F43" s="32">
        <f>'[1]IADE Févr 17'!F43</f>
        <v>0</v>
      </c>
      <c r="G43" s="33" t="str">
        <f>'[1]IADE Févr 17'!G43</f>
        <v/>
      </c>
      <c r="H43">
        <f>'[1]IADE Févr 17'!H43</f>
        <v>0</v>
      </c>
      <c r="I43" s="69" t="str">
        <f>'[1]IADE Févr 17'!I43</f>
        <v/>
      </c>
      <c r="J43" s="33">
        <f>'[1]IADE Févr 17'!J43</f>
        <v>0</v>
      </c>
    </row>
    <row r="44" spans="1:10" ht="15.75" thickBot="1" x14ac:dyDescent="0.3">
      <c r="A44" s="318"/>
      <c r="B44" s="320"/>
      <c r="C44" s="26">
        <f>'[1]IADE Févr 17'!C44</f>
        <v>0</v>
      </c>
      <c r="D44" s="26">
        <f>'[1]IADE Févr 17'!D44</f>
        <v>0</v>
      </c>
      <c r="E44" s="26">
        <f>'[1]IADE Févr 17'!E44</f>
        <v>0</v>
      </c>
      <c r="F44" s="34">
        <f>'[1]IADE Févr 17'!F44</f>
        <v>0</v>
      </c>
      <c r="G44" s="35" t="str">
        <f>'[1]IADE Févr 17'!G44</f>
        <v/>
      </c>
      <c r="H44">
        <f>'[1]IADE Févr 17'!H44</f>
        <v>0</v>
      </c>
      <c r="I44" s="70" t="str">
        <f>'[1]IADE Févr 17'!I44</f>
        <v/>
      </c>
      <c r="J44" s="35">
        <f>'[1]IADE Févr 17'!J44</f>
        <v>0</v>
      </c>
    </row>
    <row r="45" spans="1:10" x14ac:dyDescent="0.25">
      <c r="A45" s="317" t="str">
        <f>IF((B45=""),"",CHOOSE(WEEKDAY(B45,2),"L","M","M","J","V","S","D"))</f>
        <v>M</v>
      </c>
      <c r="B45" s="319">
        <f>IF(($B43=""),"",IF((MONTH(B43)=MONTH(($B43+1))),($B43+1),""))</f>
        <v>42788</v>
      </c>
      <c r="C45" s="25">
        <f>'[1]IADE Févr 17'!C45</f>
        <v>0</v>
      </c>
      <c r="D45" s="25">
        <f>'[1]IADE Févr 17'!D45</f>
        <v>0</v>
      </c>
      <c r="E45" s="25">
        <f>'[1]IADE Févr 17'!E45</f>
        <v>0</v>
      </c>
      <c r="F45" s="32">
        <f>'[1]IADE Févr 17'!F45</f>
        <v>0</v>
      </c>
      <c r="G45" s="33" t="str">
        <f>'[1]IADE Févr 17'!G45</f>
        <v/>
      </c>
      <c r="H45">
        <f>'[1]IADE Févr 17'!H45</f>
        <v>0</v>
      </c>
      <c r="I45" s="69" t="str">
        <f>'[1]IADE Févr 17'!I45</f>
        <v/>
      </c>
      <c r="J45" s="33">
        <f>'[1]IADE Févr 17'!J45</f>
        <v>0</v>
      </c>
    </row>
    <row r="46" spans="1:10" ht="15.75" thickBot="1" x14ac:dyDescent="0.3">
      <c r="A46" s="318"/>
      <c r="B46" s="320"/>
      <c r="C46" s="26">
        <f>'[1]IADE Févr 17'!C46</f>
        <v>0</v>
      </c>
      <c r="D46" s="26">
        <f>'[1]IADE Févr 17'!D46</f>
        <v>0</v>
      </c>
      <c r="E46" s="26">
        <f>'[1]IADE Févr 17'!E46</f>
        <v>0</v>
      </c>
      <c r="F46" s="34">
        <f>'[1]IADE Févr 17'!F46</f>
        <v>0</v>
      </c>
      <c r="G46" s="35" t="str">
        <f>'[1]IADE Févr 17'!G46</f>
        <v/>
      </c>
      <c r="H46">
        <f>'[1]IADE Févr 17'!H46</f>
        <v>0</v>
      </c>
      <c r="I46" s="70" t="str">
        <f>'[1]IADE Févr 17'!I46</f>
        <v/>
      </c>
      <c r="J46" s="35">
        <f>'[1]IADE Févr 17'!J46</f>
        <v>0</v>
      </c>
    </row>
    <row r="47" spans="1:10" x14ac:dyDescent="0.25">
      <c r="A47" s="317" t="str">
        <f>IF((B47=""),"",CHOOSE(WEEKDAY(B47,2),"L","M","M","J","V","S","D"))</f>
        <v>J</v>
      </c>
      <c r="B47" s="319">
        <f>IF(($B45=""),"",IF((MONTH(B45)=MONTH(($B45+1))),($B45+1),""))</f>
        <v>42789</v>
      </c>
      <c r="C47" s="25">
        <f>'[1]IADE Févr 17'!C47</f>
        <v>0</v>
      </c>
      <c r="D47" s="25">
        <f>'[1]IADE Févr 17'!D47</f>
        <v>0</v>
      </c>
      <c r="E47" s="25">
        <f>'[1]IADE Févr 17'!E47</f>
        <v>0</v>
      </c>
      <c r="F47" s="32">
        <f>'[1]IADE Févr 17'!F47</f>
        <v>0</v>
      </c>
      <c r="G47" s="33" t="str">
        <f>'[1]IADE Févr 17'!G47</f>
        <v/>
      </c>
      <c r="H47">
        <f>'[1]IADE Févr 17'!H47</f>
        <v>0</v>
      </c>
      <c r="I47" s="69" t="str">
        <f>'[1]IADE Févr 17'!I47</f>
        <v/>
      </c>
      <c r="J47" s="33">
        <f>'[1]IADE Févr 17'!J47</f>
        <v>0</v>
      </c>
    </row>
    <row r="48" spans="1:10" ht="15.75" thickBot="1" x14ac:dyDescent="0.3">
      <c r="A48" s="318"/>
      <c r="B48" s="320"/>
      <c r="C48" s="26">
        <f>'[1]IADE Févr 17'!C48</f>
        <v>0</v>
      </c>
      <c r="D48" s="26">
        <f>'[1]IADE Févr 17'!D48</f>
        <v>0</v>
      </c>
      <c r="E48" s="26">
        <f>'[1]IADE Févr 17'!E48</f>
        <v>0</v>
      </c>
      <c r="F48" s="34">
        <f>'[1]IADE Févr 17'!F48</f>
        <v>0</v>
      </c>
      <c r="G48" s="35" t="str">
        <f>'[1]IADE Févr 17'!G48</f>
        <v/>
      </c>
      <c r="H48">
        <f>'[1]IADE Févr 17'!H48</f>
        <v>0</v>
      </c>
      <c r="I48" s="70" t="str">
        <f>'[1]IADE Févr 17'!I48</f>
        <v/>
      </c>
      <c r="J48" s="35">
        <f>'[1]IADE Févr 17'!J48</f>
        <v>0</v>
      </c>
    </row>
    <row r="49" spans="1:10" x14ac:dyDescent="0.25">
      <c r="A49" s="317" t="str">
        <f>IF((B49=""),"",CHOOSE(WEEKDAY(B49,2),"L","M","M","J","V","S","D"))</f>
        <v>V</v>
      </c>
      <c r="B49" s="319">
        <f>IF(($B47=""),"",IF((MONTH(B47)=MONTH(($B47+1))),($B47+1),""))</f>
        <v>42790</v>
      </c>
      <c r="C49" s="25">
        <f>'[1]IADE Févr 17'!C49</f>
        <v>0</v>
      </c>
      <c r="D49" s="25">
        <f>'[1]IADE Févr 17'!D49</f>
        <v>0</v>
      </c>
      <c r="E49" s="25">
        <f>'[1]IADE Févr 17'!E49</f>
        <v>0</v>
      </c>
      <c r="F49" s="32">
        <f>'[1]IADE Févr 17'!F49</f>
        <v>0</v>
      </c>
      <c r="G49" s="33" t="str">
        <f>'[1]IADE Févr 17'!G49</f>
        <v/>
      </c>
      <c r="H49">
        <f>'[1]IADE Févr 17'!H49</f>
        <v>0</v>
      </c>
      <c r="I49" s="69" t="str">
        <f>'[1]IADE Févr 17'!I49</f>
        <v/>
      </c>
      <c r="J49" s="33">
        <f>'[1]IADE Févr 17'!J49</f>
        <v>0</v>
      </c>
    </row>
    <row r="50" spans="1:10" ht="15.75" thickBot="1" x14ac:dyDescent="0.3">
      <c r="A50" s="318"/>
      <c r="B50" s="320"/>
      <c r="C50" s="26">
        <f>'[1]IADE Févr 17'!C50</f>
        <v>0</v>
      </c>
      <c r="D50" s="26">
        <f>'[1]IADE Févr 17'!D50</f>
        <v>0</v>
      </c>
      <c r="E50" s="26">
        <f>'[1]IADE Févr 17'!E50</f>
        <v>0</v>
      </c>
      <c r="F50" s="34">
        <f>'[1]IADE Févr 17'!F50</f>
        <v>0</v>
      </c>
      <c r="G50" s="35" t="str">
        <f>'[1]IADE Févr 17'!G50</f>
        <v/>
      </c>
      <c r="H50">
        <f>'[1]IADE Févr 17'!H50</f>
        <v>0</v>
      </c>
      <c r="I50" s="70" t="str">
        <f>'[1]IADE Févr 17'!I50</f>
        <v/>
      </c>
      <c r="J50" s="35">
        <f>'[1]IADE Févr 17'!J50</f>
        <v>0</v>
      </c>
    </row>
    <row r="51" spans="1:10" x14ac:dyDescent="0.25">
      <c r="A51" s="317" t="str">
        <f>IF((B51=""),"",CHOOSE(WEEKDAY(B51,2),"L","M","M","J","V","S","D"))</f>
        <v>S</v>
      </c>
      <c r="B51" s="319">
        <f>IF(($B49=""),"",IF((MONTH(B49)=MONTH(($B49+1))),($B49+1),""))</f>
        <v>42791</v>
      </c>
      <c r="C51" s="25">
        <f>'[1]IADE Févr 17'!C51</f>
        <v>0</v>
      </c>
      <c r="D51" s="25">
        <f>'[1]IADE Févr 17'!D51</f>
        <v>0</v>
      </c>
      <c r="E51" s="25">
        <f>'[1]IADE Févr 17'!E51</f>
        <v>0</v>
      </c>
      <c r="F51" s="32">
        <f>'[1]IADE Févr 17'!F51</f>
        <v>0</v>
      </c>
      <c r="G51" s="33" t="str">
        <f>'[1]IADE Févr 17'!G51</f>
        <v/>
      </c>
      <c r="H51">
        <f>'[1]IADE Févr 17'!H51</f>
        <v>0</v>
      </c>
      <c r="I51" s="69" t="str">
        <f>'[1]IADE Févr 17'!I51</f>
        <v/>
      </c>
      <c r="J51" s="33">
        <f>'[1]IADE Févr 17'!J51</f>
        <v>0</v>
      </c>
    </row>
    <row r="52" spans="1:10" ht="15.75" thickBot="1" x14ac:dyDescent="0.3">
      <c r="A52" s="318"/>
      <c r="B52" s="320"/>
      <c r="C52" s="26">
        <f>'[1]IADE Févr 17'!C52</f>
        <v>0</v>
      </c>
      <c r="D52" s="26">
        <f>'[1]IADE Févr 17'!D52</f>
        <v>0</v>
      </c>
      <c r="E52" s="26">
        <f>'[1]IADE Févr 17'!E52</f>
        <v>0</v>
      </c>
      <c r="F52" s="34">
        <f>'[1]IADE Févr 17'!F52</f>
        <v>0</v>
      </c>
      <c r="G52" s="35" t="str">
        <f>'[1]IADE Févr 17'!G52</f>
        <v/>
      </c>
      <c r="H52">
        <f>'[1]IADE Févr 17'!H52</f>
        <v>0</v>
      </c>
      <c r="I52" s="70" t="str">
        <f>'[1]IADE Févr 17'!I52</f>
        <v/>
      </c>
      <c r="J52" s="35">
        <f>'[1]IADE Févr 17'!J52</f>
        <v>0</v>
      </c>
    </row>
    <row r="53" spans="1:10" x14ac:dyDescent="0.25">
      <c r="A53" s="317" t="str">
        <f>IF((B53=""),"",CHOOSE(WEEKDAY(B53,2),"L","M","M","J","V","S","D"))</f>
        <v>D</v>
      </c>
      <c r="B53" s="319">
        <f>IF(($B51=""),"",IF((MONTH(B51)=MONTH(($B51+1))),($B51+1),""))</f>
        <v>42792</v>
      </c>
      <c r="C53" s="25">
        <f>'[1]IADE Févr 17'!C53</f>
        <v>0</v>
      </c>
      <c r="D53" s="25">
        <f>'[1]IADE Févr 17'!D53</f>
        <v>0</v>
      </c>
      <c r="E53" s="32">
        <f>'[1]IADE Févr 17'!E53</f>
        <v>0</v>
      </c>
      <c r="F53" s="32">
        <f>'[1]IADE Févr 17'!F53</f>
        <v>0</v>
      </c>
      <c r="G53" s="33" t="str">
        <f>'[1]IADE Févr 17'!G53</f>
        <v/>
      </c>
      <c r="H53">
        <f>'[1]IADE Févr 17'!H53</f>
        <v>0</v>
      </c>
      <c r="I53" s="69" t="str">
        <f>'[1]IADE Févr 17'!I53</f>
        <v/>
      </c>
      <c r="J53" s="33">
        <f>'[1]IADE Févr 17'!J53</f>
        <v>0</v>
      </c>
    </row>
    <row r="54" spans="1:10" ht="15.75" thickBot="1" x14ac:dyDescent="0.3">
      <c r="A54" s="318"/>
      <c r="B54" s="320"/>
      <c r="C54" s="26">
        <f>'[1]IADE Févr 17'!C54</f>
        <v>0</v>
      </c>
      <c r="D54" s="26">
        <f>'[1]IADE Févr 17'!D54</f>
        <v>0</v>
      </c>
      <c r="E54" s="34">
        <f>'[1]IADE Févr 17'!E54</f>
        <v>0</v>
      </c>
      <c r="F54" s="34">
        <f>'[1]IADE Févr 17'!F54</f>
        <v>0</v>
      </c>
      <c r="G54" s="35" t="str">
        <f>'[1]IADE Févr 17'!G54</f>
        <v/>
      </c>
      <c r="H54">
        <f>'[1]IADE Févr 17'!H54</f>
        <v>0</v>
      </c>
      <c r="I54" s="70" t="str">
        <f>'[1]IADE Févr 17'!I54</f>
        <v/>
      </c>
      <c r="J54" s="35">
        <f>'[1]IADE Févr 17'!J54</f>
        <v>0</v>
      </c>
    </row>
    <row r="55" spans="1:10" x14ac:dyDescent="0.25">
      <c r="A55" s="317" t="str">
        <f>IF((B55=""),"",CHOOSE(WEEKDAY(B55,2),"L","M","M","J","V","S","D"))</f>
        <v>L</v>
      </c>
      <c r="B55" s="319">
        <f>IF(($B53=""),"",IF((MONTH(B53)=MONTH(($B53+1))),($B53+1),""))</f>
        <v>42793</v>
      </c>
      <c r="C55" s="25">
        <f>'[1]IADE Févr 17'!C55</f>
        <v>0</v>
      </c>
      <c r="D55" s="25">
        <f>'[1]IADE Févr 17'!D55</f>
        <v>0</v>
      </c>
      <c r="E55" s="25">
        <f>'[1]IADE Févr 17'!E55</f>
        <v>0</v>
      </c>
      <c r="F55" s="32">
        <f>'[1]IADE Févr 17'!F55</f>
        <v>0</v>
      </c>
      <c r="G55" s="33" t="str">
        <f>'[1]IADE Févr 17'!G55</f>
        <v/>
      </c>
      <c r="H55">
        <f>'[1]IADE Févr 17'!H55</f>
        <v>0</v>
      </c>
      <c r="I55" s="69" t="str">
        <f>'[1]IADE Févr 17'!I55</f>
        <v/>
      </c>
      <c r="J55" s="33">
        <f>'[1]IADE Févr 17'!J55</f>
        <v>0</v>
      </c>
    </row>
    <row r="56" spans="1:10" ht="15.75" thickBot="1" x14ac:dyDescent="0.3">
      <c r="A56" s="318"/>
      <c r="B56" s="320"/>
      <c r="C56" s="26">
        <f>'[1]IADE Févr 17'!C56</f>
        <v>0</v>
      </c>
      <c r="D56" s="26">
        <f>'[1]IADE Févr 17'!D56</f>
        <v>0</v>
      </c>
      <c r="E56" s="26">
        <f>'[1]IADE Févr 17'!E56</f>
        <v>0</v>
      </c>
      <c r="F56" s="34">
        <f>'[1]IADE Févr 17'!F56</f>
        <v>0</v>
      </c>
      <c r="G56" s="35" t="str">
        <f>'[1]IADE Févr 17'!G56</f>
        <v/>
      </c>
      <c r="H56">
        <f>'[1]IADE Févr 17'!H56</f>
        <v>0</v>
      </c>
      <c r="I56" s="70" t="str">
        <f>'[1]IADE Févr 17'!I56</f>
        <v/>
      </c>
      <c r="J56" s="35">
        <f>'[1]IADE Févr 17'!J56</f>
        <v>0</v>
      </c>
    </row>
    <row r="57" spans="1:10" x14ac:dyDescent="0.25">
      <c r="A57" s="317" t="str">
        <f>IF((B57=""),"",CHOOSE(WEEKDAY(B57,2),"L","M","M","J","V","S","D"))</f>
        <v>M</v>
      </c>
      <c r="B57" s="319">
        <f>IF(($B55=""),"",IF((MONTH(B55)=MONTH(($B55+1))),($B55+1),""))</f>
        <v>42794</v>
      </c>
      <c r="C57" s="25">
        <f>'[1]IADE Févr 17'!C57</f>
        <v>0</v>
      </c>
      <c r="D57" s="25">
        <f>'[1]IADE Févr 17'!D57</f>
        <v>0</v>
      </c>
      <c r="E57" s="25">
        <f>'[1]IADE Févr 17'!E57</f>
        <v>0</v>
      </c>
      <c r="F57" s="32">
        <f>'[1]IADE Févr 17'!F57</f>
        <v>0</v>
      </c>
      <c r="G57" s="33" t="str">
        <f>'[1]IADE Févr 17'!G57</f>
        <v/>
      </c>
      <c r="H57">
        <f>'[1]IADE Févr 17'!H57</f>
        <v>0</v>
      </c>
      <c r="I57" s="69" t="str">
        <f>'[1]IADE Févr 17'!I57</f>
        <v/>
      </c>
      <c r="J57" s="33">
        <f>'[1]IADE Févr 17'!J57</f>
        <v>0</v>
      </c>
    </row>
    <row r="58" spans="1:10" ht="15.75" thickBot="1" x14ac:dyDescent="0.3">
      <c r="A58" s="318"/>
      <c r="B58" s="320"/>
      <c r="C58" s="26">
        <f>'[1]IADE Févr 17'!C58</f>
        <v>0</v>
      </c>
      <c r="D58" s="26">
        <f>'[1]IADE Févr 17'!D58</f>
        <v>0</v>
      </c>
      <c r="E58" s="26">
        <f>'[1]IADE Févr 17'!E58</f>
        <v>0</v>
      </c>
      <c r="F58" s="34">
        <f>'[1]IADE Févr 17'!F58</f>
        <v>0</v>
      </c>
      <c r="G58" s="35" t="str">
        <f>'[1]IADE Févr 17'!G58</f>
        <v/>
      </c>
      <c r="H58">
        <f>'[1]IADE Févr 17'!H58</f>
        <v>0</v>
      </c>
      <c r="I58" s="70" t="str">
        <f>'[1]IADE Févr 17'!I58</f>
        <v/>
      </c>
      <c r="J58" s="35">
        <f>'[1]IADE Févr 17'!J58</f>
        <v>0</v>
      </c>
    </row>
    <row r="59" spans="1:10" x14ac:dyDescent="0.25">
      <c r="A59" s="317" t="str">
        <f>IF((B59=""),"",CHOOSE(WEEKDAY(B59,2),"L","M","M","J","V","S","D"))</f>
        <v/>
      </c>
      <c r="B59" s="319" t="str">
        <f>IF(($B57=""),"",IF((MONTH(B57)=MONTH(($B57+1))),($B57+1),""))</f>
        <v/>
      </c>
      <c r="C59" s="25">
        <f>'[1]IADE Févr 17'!C59</f>
        <v>0</v>
      </c>
      <c r="D59" s="25">
        <f>'[1]IADE Févr 17'!D59</f>
        <v>0</v>
      </c>
      <c r="E59" s="25">
        <f>'[1]IADE Févr 17'!E59</f>
        <v>0</v>
      </c>
      <c r="F59" s="32">
        <f>'[1]IADE Févr 17'!F59</f>
        <v>0</v>
      </c>
      <c r="G59" s="33" t="str">
        <f>'[1]IADE Févr 17'!G59</f>
        <v/>
      </c>
      <c r="H59">
        <f>'[1]IADE Févr 17'!H59</f>
        <v>0</v>
      </c>
      <c r="I59" s="69" t="str">
        <f>'[1]IADE Févr 17'!I59</f>
        <v/>
      </c>
      <c r="J59" s="33">
        <f>'[1]IADE Févr 17'!J59</f>
        <v>0</v>
      </c>
    </row>
    <row r="60" spans="1:10" ht="15.75" thickBot="1" x14ac:dyDescent="0.3">
      <c r="A60" s="318"/>
      <c r="B60" s="320"/>
      <c r="C60" s="26">
        <f>'[1]IADE Févr 17'!C60</f>
        <v>0</v>
      </c>
      <c r="D60" s="26">
        <f>'[1]IADE Févr 17'!D60</f>
        <v>0</v>
      </c>
      <c r="E60" s="26">
        <f>'[1]IADE Févr 17'!E60</f>
        <v>0</v>
      </c>
      <c r="F60" s="34">
        <f>'[1]IADE Févr 17'!F60</f>
        <v>0</v>
      </c>
      <c r="G60" s="35" t="str">
        <f>'[1]IADE Févr 17'!G60</f>
        <v/>
      </c>
      <c r="H60">
        <f>'[1]IADE Févr 17'!H60</f>
        <v>0</v>
      </c>
      <c r="I60" s="70" t="str">
        <f>'[1]IADE Févr 17'!I60</f>
        <v/>
      </c>
      <c r="J60" s="35">
        <f>'[1]IADE Févr 17'!J60</f>
        <v>0</v>
      </c>
    </row>
    <row r="61" spans="1:10" x14ac:dyDescent="0.25">
      <c r="A61" s="317" t="str">
        <f>IF((B61=""),"",CHOOSE(WEEKDAY(B61,2),"L","M","M","J","V","S","D"))</f>
        <v/>
      </c>
      <c r="B61" s="319" t="str">
        <f>IF(($B59=""),"",IF((MONTH(B59)=MONTH(($B59+1))),($B59+1),""))</f>
        <v/>
      </c>
      <c r="C61" s="25">
        <f>'[1]IADE Févr 17'!C61</f>
        <v>0</v>
      </c>
      <c r="D61" s="25">
        <f>'[1]IADE Févr 17'!D61</f>
        <v>0</v>
      </c>
      <c r="E61" s="25">
        <f>'[1]IADE Févr 17'!E61</f>
        <v>0</v>
      </c>
      <c r="F61" s="32">
        <f>'[1]IADE Févr 17'!F61</f>
        <v>0</v>
      </c>
      <c r="G61" s="33" t="str">
        <f>'[1]IADE Févr 17'!G61</f>
        <v/>
      </c>
      <c r="H61">
        <f>'[1]IADE Févr 17'!H61</f>
        <v>0</v>
      </c>
      <c r="I61" s="69" t="str">
        <f>'[1]IADE Févr 17'!I61</f>
        <v/>
      </c>
      <c r="J61" s="33">
        <f>'[1]IADE Févr 17'!J61</f>
        <v>0</v>
      </c>
    </row>
    <row r="62" spans="1:10" ht="15.75" thickBot="1" x14ac:dyDescent="0.3">
      <c r="A62" s="318"/>
      <c r="B62" s="320"/>
      <c r="C62" s="26">
        <f>'[1]IADE Févr 17'!C62</f>
        <v>0</v>
      </c>
      <c r="D62" s="26">
        <f>'[1]IADE Févr 17'!D62</f>
        <v>0</v>
      </c>
      <c r="E62" s="26">
        <f>'[1]IADE Févr 17'!E62</f>
        <v>0</v>
      </c>
      <c r="F62" s="34">
        <f>'[1]IADE Févr 17'!F62</f>
        <v>0</v>
      </c>
      <c r="G62" s="35" t="str">
        <f>'[1]IADE Févr 17'!G62</f>
        <v/>
      </c>
      <c r="H62">
        <f>'[1]IADE Févr 17'!H62</f>
        <v>0</v>
      </c>
      <c r="I62" s="70" t="str">
        <f>'[1]IADE Févr 17'!I62</f>
        <v/>
      </c>
      <c r="J62" s="35">
        <f>'[1]IADE Févr 17'!J62</f>
        <v>0</v>
      </c>
    </row>
    <row r="63" spans="1:10" x14ac:dyDescent="0.25">
      <c r="A63" s="317" t="str">
        <f>IF((B63=""),"",CHOOSE(WEEKDAY(B63,2),"L","M","M","J","V","S","D"))</f>
        <v/>
      </c>
      <c r="B63" s="319" t="str">
        <f>IF(($B61=""),"",IF((MONTH(B61)=MONTH(($B61+1))),($B61+1),""))</f>
        <v/>
      </c>
      <c r="C63" s="25">
        <f>'[1]IADE Févr 17'!C63</f>
        <v>0</v>
      </c>
      <c r="D63" s="25">
        <f>'[1]IADE Févr 17'!D63</f>
        <v>0</v>
      </c>
      <c r="E63" s="25">
        <f>'[1]IADE Févr 17'!E63</f>
        <v>0</v>
      </c>
      <c r="F63" s="32">
        <f>'[1]IADE Févr 17'!F63</f>
        <v>0</v>
      </c>
      <c r="G63" s="33" t="str">
        <f>'[1]IADE Févr 17'!G63</f>
        <v/>
      </c>
      <c r="H63">
        <f>'[1]IADE Févr 17'!H63</f>
        <v>0</v>
      </c>
      <c r="I63" s="69" t="str">
        <f>'[1]IADE Févr 17'!I63</f>
        <v/>
      </c>
      <c r="J63" s="33">
        <f>'[1]IADE Févr 17'!J63</f>
        <v>0</v>
      </c>
    </row>
    <row r="64" spans="1:10" ht="15.75" thickBot="1" x14ac:dyDescent="0.3">
      <c r="A64" s="318"/>
      <c r="B64" s="320"/>
      <c r="C64" s="26">
        <f>'[1]IADE Févr 17'!C64</f>
        <v>0</v>
      </c>
      <c r="D64" s="26">
        <f>'[1]IADE Févr 17'!D64</f>
        <v>0</v>
      </c>
      <c r="E64" s="26">
        <f>'[1]IADE Févr 17'!E64</f>
        <v>0</v>
      </c>
      <c r="F64" s="34">
        <f>'[1]IADE Févr 17'!F64</f>
        <v>0</v>
      </c>
      <c r="G64" s="35" t="str">
        <f>'[1]IADE Févr 17'!G64</f>
        <v/>
      </c>
      <c r="H64">
        <f>'[1]IADE Févr 17'!H64</f>
        <v>0</v>
      </c>
      <c r="I64" s="70" t="str">
        <f>'[1]IADE Févr 17'!I64</f>
        <v/>
      </c>
      <c r="J64" s="35">
        <f>'[1]IADE Févr 17'!J64</f>
        <v>0</v>
      </c>
    </row>
    <row r="66" spans="3:5" ht="18" x14ac:dyDescent="0.25">
      <c r="C66" s="269" t="s">
        <v>98</v>
      </c>
      <c r="D66" s="270"/>
      <c r="E66" s="271"/>
    </row>
  </sheetData>
  <mergeCells count="65">
    <mergeCell ref="L31:L32"/>
    <mergeCell ref="A53:A54"/>
    <mergeCell ref="B53:B54"/>
    <mergeCell ref="A55:A56"/>
    <mergeCell ref="B55:B56"/>
    <mergeCell ref="A47:A48"/>
    <mergeCell ref="B47:B48"/>
    <mergeCell ref="A49:A50"/>
    <mergeCell ref="B49:B50"/>
    <mergeCell ref="A51:A52"/>
    <mergeCell ref="B51:B52"/>
    <mergeCell ref="A41:A42"/>
    <mergeCell ref="B41:B42"/>
    <mergeCell ref="A43:A44"/>
    <mergeCell ref="B43:B44"/>
    <mergeCell ref="A45:A46"/>
    <mergeCell ref="A63:A64"/>
    <mergeCell ref="B63:B64"/>
    <mergeCell ref="A57:A58"/>
    <mergeCell ref="B57:B58"/>
    <mergeCell ref="A59:A60"/>
    <mergeCell ref="B59:B60"/>
    <mergeCell ref="A61:A62"/>
    <mergeCell ref="B61:B62"/>
    <mergeCell ref="B45:B46"/>
    <mergeCell ref="A35:A36"/>
    <mergeCell ref="B35:B36"/>
    <mergeCell ref="A37:A38"/>
    <mergeCell ref="B37:B38"/>
    <mergeCell ref="A39:A40"/>
    <mergeCell ref="B39:B40"/>
    <mergeCell ref="A29:A30"/>
    <mergeCell ref="B29:B30"/>
    <mergeCell ref="A31:A32"/>
    <mergeCell ref="B31:B32"/>
    <mergeCell ref="A33:A34"/>
    <mergeCell ref="B33:B34"/>
    <mergeCell ref="A23:A24"/>
    <mergeCell ref="B23:B24"/>
    <mergeCell ref="A25:A26"/>
    <mergeCell ref="B25:B26"/>
    <mergeCell ref="A27:A28"/>
    <mergeCell ref="B27:B28"/>
    <mergeCell ref="A17:A18"/>
    <mergeCell ref="B17:B18"/>
    <mergeCell ref="A19:A20"/>
    <mergeCell ref="B19:B20"/>
    <mergeCell ref="A21:A22"/>
    <mergeCell ref="B21:B22"/>
    <mergeCell ref="C66:E66"/>
    <mergeCell ref="A1:J1"/>
    <mergeCell ref="A9:A10"/>
    <mergeCell ref="B9:B10"/>
    <mergeCell ref="A11:A12"/>
    <mergeCell ref="B11:B12"/>
    <mergeCell ref="A7:A8"/>
    <mergeCell ref="B7:B8"/>
    <mergeCell ref="A3:A4"/>
    <mergeCell ref="B3:B4"/>
    <mergeCell ref="A5:A6"/>
    <mergeCell ref="B5:B6"/>
    <mergeCell ref="A13:A14"/>
    <mergeCell ref="B13:B14"/>
    <mergeCell ref="A15:A16"/>
    <mergeCell ref="B15:B16"/>
  </mergeCells>
  <conditionalFormatting sqref="G3:G64">
    <cfRule type="containsBlanks" dxfId="17" priority="4" stopIfTrue="1">
      <formula>LEN(TRIM(G3))=0</formula>
    </cfRule>
    <cfRule type="containsText" dxfId="16" priority="5" stopIfTrue="1" operator="containsText" text="0">
      <formula>NOT(ISERROR(SEARCH("0", G3)))</formula>
    </cfRule>
    <cfRule type="cellIs" dxfId="15" priority="6" stopIfTrue="1" operator="greaterThan">
      <formula>0</formula>
    </cfRule>
    <cfRule type="cellIs" dxfId="14" priority="7" stopIfTrue="1" operator="lessThan">
      <formula>0</formula>
    </cfRule>
  </conditionalFormatting>
  <conditionalFormatting sqref="A3:A64">
    <cfRule type="containsText" dxfId="13" priority="3" stopIfTrue="1" operator="containsText" text="D">
      <formula>NOT(ISERROR(SEARCH("D", A3)))</formula>
    </cfRule>
  </conditionalFormatting>
  <conditionalFormatting sqref="C3:C64">
    <cfRule type="containsBlanks" dxfId="12" priority="2" stopIfTrue="1">
      <formula>LEN(TRIM(E3))=0</formula>
    </cfRule>
  </conditionalFormatting>
  <conditionalFormatting sqref="I3:J64">
    <cfRule type="containsBlanks" dxfId="11" priority="1" stopIfTrue="1">
      <formula>LEN(TRIM(L3))=0</formula>
    </cfRule>
  </conditionalFormatting>
  <conditionalFormatting sqref="E3:E64">
    <cfRule type="containsBlanks" dxfId="10" priority="297" stopIfTrue="1">
      <formula>LEN(TRIM(F3))=0</formula>
    </cfRule>
  </conditionalFormatting>
  <conditionalFormatting sqref="D3:D64">
    <cfRule type="containsBlanks" dxfId="9" priority="298" stopIfTrue="1">
      <formula>LEN(TRIM(#REF!))=0</formula>
    </cfRule>
  </conditionalFormatting>
  <dataValidations count="2">
    <dataValidation type="list" errorStyle="warning" allowBlank="1" showErrorMessage="1" prompt="Choisissez parmi les noms des IADEs" sqref="J3:J64 C3:E64">
      <formula1>IADES</formula1>
    </dataValidation>
    <dataValidation errorStyle="warning" allowBlank="1" showErrorMessage="1" prompt="Choisissez parmi les noms des IADEs" sqref="I3:I64"/>
  </dataValidations>
  <hyperlinks>
    <hyperlink ref="L31" location="'Fév 15'!A1" display="Retour vers Planning_Area"/>
    <hyperlink ref="L31:L32" location="'Févr 17'!A1" display="Retour vers Planning_Area"/>
  </hyperlinks>
  <pageMargins left="0.70866141732283472" right="0.70866141732283472" top="0.74803149606299213" bottom="0.74803149606299213" header="0.31496062992125984" footer="0.31496062992125984"/>
  <pageSetup paperSize="9" scale="50" orientation="portrait" horizontalDpi="4294967293" verticalDpi="429496729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0000"/>
    <pageSetUpPr fitToPage="1"/>
  </sheetPr>
  <dimension ref="A1:L66"/>
  <sheetViews>
    <sheetView showZeros="0" topLeftCell="A16" zoomScale="70" zoomScaleNormal="70" zoomScalePageLayoutView="70" workbookViewId="0">
      <selection activeCell="L31" sqref="L31:L32"/>
    </sheetView>
  </sheetViews>
  <sheetFormatPr baseColWidth="10" defaultColWidth="10.85546875" defaultRowHeight="15" x14ac:dyDescent="0.25"/>
  <cols>
    <col min="1" max="2" width="9.28515625" style="28" customWidth="1"/>
    <col min="3" max="5" width="17.140625" style="28" customWidth="1"/>
    <col min="6" max="6" width="10" style="28" customWidth="1"/>
    <col min="7" max="7" width="12.85546875" style="28" customWidth="1"/>
    <col min="8" max="8" width="3.85546875" style="28" customWidth="1"/>
    <col min="9" max="9" width="10.85546875" style="28"/>
    <col min="10" max="10" width="17.140625" style="28" customWidth="1"/>
    <col min="11" max="11" width="10.85546875" style="28"/>
    <col min="12" max="12" width="38.42578125" style="28" bestFit="1" customWidth="1"/>
    <col min="13" max="16384" width="10.85546875" style="28"/>
  </cols>
  <sheetData>
    <row r="1" spans="1:10" ht="28.5" customHeight="1" thickBot="1" x14ac:dyDescent="0.3">
      <c r="A1" s="316" t="str">
        <f>"Planning des Infirmiers anesthésistes à Domont et CCB pour  "&amp;CHOOSE(MONTH($B$3),"janvier","février","mars","avril","mai","juin","juillet","août","septembre","octobre","novembre","décembre")&amp;" "&amp;YEAR($B$3)</f>
        <v>Planning des Infirmiers anesthésistes à Domont et CCB pour  mars 2017</v>
      </c>
      <c r="B1" s="316"/>
      <c r="C1" s="316"/>
      <c r="D1" s="316"/>
      <c r="E1" s="316"/>
      <c r="F1" s="316"/>
      <c r="G1" s="316"/>
      <c r="H1" s="316"/>
      <c r="I1" s="316"/>
      <c r="J1" s="316"/>
    </row>
    <row r="2" spans="1:10" ht="23.25" thickBot="1" x14ac:dyDescent="0.3">
      <c r="A2" s="29" t="s">
        <v>0</v>
      </c>
      <c r="B2" s="30" t="s">
        <v>1</v>
      </c>
      <c r="C2" s="30" t="s">
        <v>18</v>
      </c>
      <c r="D2" s="30" t="s">
        <v>19</v>
      </c>
      <c r="E2" s="30" t="s">
        <v>20</v>
      </c>
      <c r="F2" s="30" t="s">
        <v>21</v>
      </c>
      <c r="G2" s="31" t="s">
        <v>22</v>
      </c>
      <c r="I2" s="68" t="s">
        <v>84</v>
      </c>
      <c r="J2" s="31" t="s">
        <v>37</v>
      </c>
    </row>
    <row r="3" spans="1:10" x14ac:dyDescent="0.25">
      <c r="A3" s="317" t="str">
        <f>IF((B3=""),"",CHOOSE(WEEKDAY(B3,2),"L","M","M","J","V","S","D"))</f>
        <v>M</v>
      </c>
      <c r="B3" s="319">
        <f>'Mars 17'!B3:B4</f>
        <v>42795</v>
      </c>
      <c r="C3" s="32">
        <f>'[1]IADE Mars 17'!C3</f>
        <v>0</v>
      </c>
      <c r="D3" s="32">
        <f>'[1]IADE Mars 17'!D3</f>
        <v>0</v>
      </c>
      <c r="E3" s="32">
        <f>'[1]IADE Mars 17'!E3</f>
        <v>0</v>
      </c>
      <c r="F3" s="32">
        <f>'[1]IADE Mars 17'!F3</f>
        <v>0</v>
      </c>
      <c r="G3" s="33" t="str">
        <f>'[1]IADE Mars 17'!G3</f>
        <v/>
      </c>
      <c r="H3" s="28">
        <f>'[1]IADE Mars 17'!H3</f>
        <v>0</v>
      </c>
      <c r="I3" s="69" t="str">
        <f>'[1]IADE Mars 17'!I3</f>
        <v/>
      </c>
      <c r="J3" s="33">
        <f>'[1]IADE Mars 17'!J3</f>
        <v>0</v>
      </c>
    </row>
    <row r="4" spans="1:10" ht="15.75" thickBot="1" x14ac:dyDescent="0.3">
      <c r="A4" s="318"/>
      <c r="B4" s="320"/>
      <c r="C4" s="34">
        <f>'[1]IADE Mars 17'!C4</f>
        <v>0</v>
      </c>
      <c r="D4" s="34">
        <f>'[1]IADE Mars 17'!D4</f>
        <v>0</v>
      </c>
      <c r="E4" s="34">
        <f>'[1]IADE Mars 17'!E4</f>
        <v>0</v>
      </c>
      <c r="F4" s="34">
        <f>'[1]IADE Mars 17'!F4</f>
        <v>0</v>
      </c>
      <c r="G4" s="35" t="str">
        <f>'[1]IADE Mars 17'!G4</f>
        <v/>
      </c>
      <c r="H4" s="28">
        <f>'[1]IADE Mars 17'!H4</f>
        <v>0</v>
      </c>
      <c r="I4" s="70" t="str">
        <f>'[1]IADE Mars 17'!I4</f>
        <v/>
      </c>
      <c r="J4" s="35">
        <f>'[1]IADE Mars 17'!J4</f>
        <v>0</v>
      </c>
    </row>
    <row r="5" spans="1:10" x14ac:dyDescent="0.25">
      <c r="A5" s="317" t="str">
        <f>IF((B5=""),"",CHOOSE(WEEKDAY(B5,2),"L","M","M","J","V","S","D"))</f>
        <v>J</v>
      </c>
      <c r="B5" s="319">
        <f>IF(($B3=""),"",IF((MONTH(B3)=MONTH(($B3+1))),($B3+1),""))</f>
        <v>42796</v>
      </c>
      <c r="C5" s="32">
        <f>'[1]IADE Mars 17'!C5</f>
        <v>0</v>
      </c>
      <c r="D5" s="32">
        <f>'[1]IADE Mars 17'!D5</f>
        <v>0</v>
      </c>
      <c r="E5" s="32">
        <f>'[1]IADE Mars 17'!E5</f>
        <v>0</v>
      </c>
      <c r="F5" s="32">
        <f>'[1]IADE Mars 17'!F5</f>
        <v>0</v>
      </c>
      <c r="G5" s="33" t="str">
        <f>'[1]IADE Mars 17'!G5</f>
        <v/>
      </c>
      <c r="H5" s="28">
        <f>'[1]IADE Mars 17'!H5</f>
        <v>0</v>
      </c>
      <c r="I5" s="69" t="str">
        <f>'[1]IADE Mars 17'!I5</f>
        <v/>
      </c>
      <c r="J5" s="33">
        <f>'[1]IADE Mars 17'!J5</f>
        <v>0</v>
      </c>
    </row>
    <row r="6" spans="1:10" ht="15.75" thickBot="1" x14ac:dyDescent="0.3">
      <c r="A6" s="318"/>
      <c r="B6" s="320"/>
      <c r="C6" s="34">
        <f>'[1]IADE Mars 17'!C6</f>
        <v>0</v>
      </c>
      <c r="D6" s="34">
        <f>'[1]IADE Mars 17'!D6</f>
        <v>0</v>
      </c>
      <c r="E6" s="34">
        <f>'[1]IADE Mars 17'!E6</f>
        <v>0</v>
      </c>
      <c r="F6" s="34">
        <f>'[1]IADE Mars 17'!F6</f>
        <v>0</v>
      </c>
      <c r="G6" s="35" t="str">
        <f>'[1]IADE Mars 17'!G6</f>
        <v/>
      </c>
      <c r="H6" s="28">
        <f>'[1]IADE Mars 17'!H6</f>
        <v>0</v>
      </c>
      <c r="I6" s="70" t="str">
        <f>'[1]IADE Mars 17'!I6</f>
        <v/>
      </c>
      <c r="J6" s="35">
        <f>'[1]IADE Mars 17'!J6</f>
        <v>0</v>
      </c>
    </row>
    <row r="7" spans="1:10" x14ac:dyDescent="0.25">
      <c r="A7" s="317" t="str">
        <f>IF((B7=""),"",CHOOSE(WEEKDAY(B7,2),"L","M","M","J","V","S","D"))</f>
        <v>V</v>
      </c>
      <c r="B7" s="319">
        <f>IF(($B5=""),"",IF((MONTH(B5)=MONTH(($B5+1))),($B5+1),""))</f>
        <v>42797</v>
      </c>
      <c r="C7" s="32">
        <f>'[1]IADE Mars 17'!C7</f>
        <v>0</v>
      </c>
      <c r="D7" s="32">
        <f>'[1]IADE Mars 17'!D7</f>
        <v>0</v>
      </c>
      <c r="E7" s="32">
        <f>'[1]IADE Mars 17'!E7</f>
        <v>0</v>
      </c>
      <c r="F7" s="32">
        <f>'[1]IADE Mars 17'!F7</f>
        <v>0</v>
      </c>
      <c r="G7" s="33" t="str">
        <f>'[1]IADE Mars 17'!G7</f>
        <v/>
      </c>
      <c r="H7" s="28">
        <f>'[1]IADE Mars 17'!H7</f>
        <v>0</v>
      </c>
      <c r="I7" s="69" t="str">
        <f>'[1]IADE Mars 17'!I7</f>
        <v/>
      </c>
      <c r="J7" s="33">
        <f>'[1]IADE Mars 17'!J7</f>
        <v>0</v>
      </c>
    </row>
    <row r="8" spans="1:10" ht="15.75" thickBot="1" x14ac:dyDescent="0.3">
      <c r="A8" s="318"/>
      <c r="B8" s="320"/>
      <c r="C8" s="37">
        <f>'[1]IADE Mars 17'!C8</f>
        <v>0</v>
      </c>
      <c r="D8" s="34">
        <f>'[1]IADE Mars 17'!D8</f>
        <v>0</v>
      </c>
      <c r="E8" s="34">
        <f>'[1]IADE Mars 17'!E8</f>
        <v>0</v>
      </c>
      <c r="F8" s="34">
        <f>'[1]IADE Mars 17'!F8</f>
        <v>0</v>
      </c>
      <c r="G8" s="35" t="str">
        <f>'[1]IADE Mars 17'!G8</f>
        <v/>
      </c>
      <c r="H8" s="28">
        <f>'[1]IADE Mars 17'!H8</f>
        <v>0</v>
      </c>
      <c r="I8" s="70" t="str">
        <f>'[1]IADE Mars 17'!I8</f>
        <v/>
      </c>
      <c r="J8" s="35">
        <f>'[1]IADE Mars 17'!J8</f>
        <v>0</v>
      </c>
    </row>
    <row r="9" spans="1:10" x14ac:dyDescent="0.25">
      <c r="A9" s="317" t="str">
        <f>IF((B9=""),"",CHOOSE(WEEKDAY(B9,2),"L","M","M","J","V","S","D"))</f>
        <v>S</v>
      </c>
      <c r="B9" s="319">
        <f>IF(($B7=""),"",IF((MONTH(B7)=MONTH(($B7+1))),($B7+1),""))</f>
        <v>42798</v>
      </c>
      <c r="C9" s="32">
        <f>'[1]IADE Mars 17'!C9</f>
        <v>0</v>
      </c>
      <c r="D9" s="32">
        <f>'[1]IADE Mars 17'!D9</f>
        <v>0</v>
      </c>
      <c r="E9" s="32">
        <f>'[1]IADE Mars 17'!E9</f>
        <v>0</v>
      </c>
      <c r="F9" s="32">
        <f>'[1]IADE Mars 17'!F9</f>
        <v>0</v>
      </c>
      <c r="G9" s="33" t="str">
        <f>'[1]IADE Mars 17'!G9</f>
        <v/>
      </c>
      <c r="H9" s="28">
        <f>'[1]IADE Mars 17'!H9</f>
        <v>0</v>
      </c>
      <c r="I9" s="69" t="str">
        <f>'[1]IADE Mars 17'!I9</f>
        <v/>
      </c>
      <c r="J9" s="33">
        <f>'[1]IADE Mars 17'!J9</f>
        <v>0</v>
      </c>
    </row>
    <row r="10" spans="1:10" ht="15.75" thickBot="1" x14ac:dyDescent="0.3">
      <c r="A10" s="318"/>
      <c r="B10" s="320"/>
      <c r="C10" s="34">
        <f>'[1]IADE Mars 17'!C10</f>
        <v>0</v>
      </c>
      <c r="D10" s="34">
        <f>'[1]IADE Mars 17'!D10</f>
        <v>0</v>
      </c>
      <c r="E10" s="34">
        <f>'[1]IADE Mars 17'!E10</f>
        <v>0</v>
      </c>
      <c r="F10" s="34">
        <f>'[1]IADE Mars 17'!F10</f>
        <v>0</v>
      </c>
      <c r="G10" s="35" t="str">
        <f>'[1]IADE Mars 17'!G10</f>
        <v/>
      </c>
      <c r="H10" s="28">
        <f>'[1]IADE Mars 17'!H10</f>
        <v>0</v>
      </c>
      <c r="I10" s="70" t="str">
        <f>'[1]IADE Mars 17'!I10</f>
        <v/>
      </c>
      <c r="J10" s="35">
        <f>'[1]IADE Mars 17'!J10</f>
        <v>0</v>
      </c>
    </row>
    <row r="11" spans="1:10" x14ac:dyDescent="0.25">
      <c r="A11" s="317" t="str">
        <f>IF((B11=""),"",CHOOSE(WEEKDAY(B11,2),"L","M","M","J","V","S","D"))</f>
        <v>D</v>
      </c>
      <c r="B11" s="319">
        <f>IF(($B9=""),"",IF((MONTH(B9)=MONTH(($B9+1))),($B9+1),""))</f>
        <v>42799</v>
      </c>
      <c r="C11" s="32">
        <f>'[1]IADE Mars 17'!C11</f>
        <v>0</v>
      </c>
      <c r="D11" s="32">
        <f>'[1]IADE Mars 17'!D11</f>
        <v>0</v>
      </c>
      <c r="E11" s="32">
        <f>'[1]IADE Mars 17'!E11</f>
        <v>0</v>
      </c>
      <c r="F11" s="36">
        <f>'[1]IADE Mars 17'!F11</f>
        <v>0</v>
      </c>
      <c r="G11" s="33" t="str">
        <f>'[1]IADE Mars 17'!G11</f>
        <v/>
      </c>
      <c r="H11" s="28">
        <f>'[1]IADE Mars 17'!H11</f>
        <v>0</v>
      </c>
      <c r="I11" s="69" t="str">
        <f>'[1]IADE Mars 17'!I11</f>
        <v/>
      </c>
      <c r="J11" s="33">
        <f>'[1]IADE Mars 17'!J11</f>
        <v>0</v>
      </c>
    </row>
    <row r="12" spans="1:10" ht="15.75" thickBot="1" x14ac:dyDescent="0.3">
      <c r="A12" s="318"/>
      <c r="B12" s="320"/>
      <c r="C12" s="34">
        <f>'[1]IADE Mars 17'!C12</f>
        <v>0</v>
      </c>
      <c r="D12" s="34">
        <f>'[1]IADE Mars 17'!D12</f>
        <v>0</v>
      </c>
      <c r="E12" s="34">
        <f>'[1]IADE Mars 17'!E12</f>
        <v>0</v>
      </c>
      <c r="F12" s="34">
        <f>'[1]IADE Mars 17'!F12</f>
        <v>0</v>
      </c>
      <c r="G12" s="35" t="str">
        <f>'[1]IADE Mars 17'!G12</f>
        <v/>
      </c>
      <c r="H12" s="28">
        <f>'[1]IADE Mars 17'!H12</f>
        <v>0</v>
      </c>
      <c r="I12" s="70" t="str">
        <f>'[1]IADE Mars 17'!I12</f>
        <v/>
      </c>
      <c r="J12" s="35">
        <f>'[1]IADE Mars 17'!J12</f>
        <v>0</v>
      </c>
    </row>
    <row r="13" spans="1:10" x14ac:dyDescent="0.25">
      <c r="A13" s="317" t="str">
        <f>IF((B13=""),"",CHOOSE(WEEKDAY(B13,2),"L","M","M","J","V","S","D"))</f>
        <v>L</v>
      </c>
      <c r="B13" s="319">
        <f>IF(($B11=""),"",IF((MONTH(B11)=MONTH(($B11+1))),($B11+1),""))</f>
        <v>42800</v>
      </c>
      <c r="C13" s="32">
        <f>'[1]IADE Mars 17'!C13</f>
        <v>0</v>
      </c>
      <c r="D13" s="32">
        <f>'[1]IADE Mars 17'!D13</f>
        <v>0</v>
      </c>
      <c r="E13" s="32">
        <f>'[1]IADE Mars 17'!E13</f>
        <v>0</v>
      </c>
      <c r="F13" s="32">
        <f>'[1]IADE Mars 17'!F13</f>
        <v>0</v>
      </c>
      <c r="G13" s="33" t="str">
        <f>'[1]IADE Mars 17'!G13</f>
        <v/>
      </c>
      <c r="H13" s="28">
        <f>'[1]IADE Mars 17'!H13</f>
        <v>0</v>
      </c>
      <c r="I13" s="69" t="str">
        <f>'[1]IADE Mars 17'!I13</f>
        <v/>
      </c>
      <c r="J13" s="33">
        <f>'[1]IADE Mars 17'!J13</f>
        <v>0</v>
      </c>
    </row>
    <row r="14" spans="1:10" ht="15.75" thickBot="1" x14ac:dyDescent="0.3">
      <c r="A14" s="318"/>
      <c r="B14" s="320"/>
      <c r="C14" s="34">
        <f>'[1]IADE Mars 17'!C14</f>
        <v>0</v>
      </c>
      <c r="D14" s="34">
        <f>'[1]IADE Mars 17'!D14</f>
        <v>0</v>
      </c>
      <c r="E14" s="34">
        <f>'[1]IADE Mars 17'!E14</f>
        <v>0</v>
      </c>
      <c r="F14" s="34">
        <f>'[1]IADE Mars 17'!F14</f>
        <v>0</v>
      </c>
      <c r="G14" s="35" t="str">
        <f>'[1]IADE Mars 17'!G14</f>
        <v/>
      </c>
      <c r="H14" s="28">
        <f>'[1]IADE Mars 17'!H14</f>
        <v>0</v>
      </c>
      <c r="I14" s="70" t="str">
        <f>'[1]IADE Mars 17'!I14</f>
        <v/>
      </c>
      <c r="J14" s="35">
        <f>'[1]IADE Mars 17'!J14</f>
        <v>0</v>
      </c>
    </row>
    <row r="15" spans="1:10" x14ac:dyDescent="0.25">
      <c r="A15" s="317" t="str">
        <f>IF((B15=""),"",CHOOSE(WEEKDAY(B15,2),"L","M","M","J","V","S","D"))</f>
        <v>M</v>
      </c>
      <c r="B15" s="319">
        <f>IF(($B13=""),"",IF((MONTH(B13)=MONTH(($B13+1))),($B13+1),""))</f>
        <v>42801</v>
      </c>
      <c r="C15" s="32">
        <f>'[1]IADE Mars 17'!C15</f>
        <v>0</v>
      </c>
      <c r="D15" s="32">
        <f>'[1]IADE Mars 17'!D15</f>
        <v>0</v>
      </c>
      <c r="E15" s="32">
        <f>'[1]IADE Mars 17'!E15</f>
        <v>0</v>
      </c>
      <c r="F15" s="32">
        <f>'[1]IADE Mars 17'!F15</f>
        <v>0</v>
      </c>
      <c r="G15" s="33" t="str">
        <f>'[1]IADE Mars 17'!G15</f>
        <v/>
      </c>
      <c r="H15" s="28">
        <f>'[1]IADE Mars 17'!H15</f>
        <v>0</v>
      </c>
      <c r="I15" s="69" t="str">
        <f>'[1]IADE Mars 17'!I15</f>
        <v/>
      </c>
      <c r="J15" s="33">
        <f>'[1]IADE Mars 17'!J15</f>
        <v>0</v>
      </c>
    </row>
    <row r="16" spans="1:10" ht="15.75" thickBot="1" x14ac:dyDescent="0.3">
      <c r="A16" s="318"/>
      <c r="B16" s="320"/>
      <c r="C16" s="34">
        <f>'[1]IADE Mars 17'!C16</f>
        <v>0</v>
      </c>
      <c r="D16" s="34">
        <f>'[1]IADE Mars 17'!D16</f>
        <v>0</v>
      </c>
      <c r="E16" s="34">
        <f>'[1]IADE Mars 17'!E16</f>
        <v>0</v>
      </c>
      <c r="F16" s="34">
        <f>'[1]IADE Mars 17'!F16</f>
        <v>0</v>
      </c>
      <c r="G16" s="35" t="str">
        <f>'[1]IADE Mars 17'!G16</f>
        <v/>
      </c>
      <c r="H16" s="28">
        <f>'[1]IADE Mars 17'!H16</f>
        <v>0</v>
      </c>
      <c r="I16" s="70" t="str">
        <f>'[1]IADE Mars 17'!I16</f>
        <v/>
      </c>
      <c r="J16" s="35">
        <f>'[1]IADE Mars 17'!J16</f>
        <v>0</v>
      </c>
    </row>
    <row r="17" spans="1:12" x14ac:dyDescent="0.25">
      <c r="A17" s="317" t="str">
        <f>IF((B17=""),"",CHOOSE(WEEKDAY(B17,2),"L","M","M","J","V","S","D"))</f>
        <v>M</v>
      </c>
      <c r="B17" s="319">
        <f>IF(($B15=""),"",IF((MONTH(B15)=MONTH(($B15+1))),($B15+1),""))</f>
        <v>42802</v>
      </c>
      <c r="C17" s="32">
        <f>'[1]IADE Mars 17'!C17</f>
        <v>0</v>
      </c>
      <c r="D17" s="32">
        <f>'[1]IADE Mars 17'!D17</f>
        <v>0</v>
      </c>
      <c r="E17" s="32">
        <f>'[1]IADE Mars 17'!E17</f>
        <v>0</v>
      </c>
      <c r="F17" s="32">
        <f>'[1]IADE Mars 17'!F17</f>
        <v>0</v>
      </c>
      <c r="G17" s="33" t="str">
        <f>'[1]IADE Mars 17'!G17</f>
        <v/>
      </c>
      <c r="H17" s="28">
        <f>'[1]IADE Mars 17'!H17</f>
        <v>0</v>
      </c>
      <c r="I17" s="69" t="str">
        <f>'[1]IADE Mars 17'!I17</f>
        <v/>
      </c>
      <c r="J17" s="33">
        <f>'[1]IADE Mars 17'!J17</f>
        <v>0</v>
      </c>
    </row>
    <row r="18" spans="1:12" ht="15.75" thickBot="1" x14ac:dyDescent="0.3">
      <c r="A18" s="318"/>
      <c r="B18" s="320"/>
      <c r="C18" s="34">
        <f>'[1]IADE Mars 17'!C18</f>
        <v>0</v>
      </c>
      <c r="D18" s="34">
        <f>'[1]IADE Mars 17'!D18</f>
        <v>0</v>
      </c>
      <c r="E18" s="34">
        <f>'[1]IADE Mars 17'!E18</f>
        <v>0</v>
      </c>
      <c r="F18" s="34">
        <f>'[1]IADE Mars 17'!F18</f>
        <v>0</v>
      </c>
      <c r="G18" s="35" t="str">
        <f>'[1]IADE Mars 17'!G18</f>
        <v/>
      </c>
      <c r="H18" s="28">
        <f>'[1]IADE Mars 17'!H18</f>
        <v>0</v>
      </c>
      <c r="I18" s="70" t="str">
        <f>'[1]IADE Mars 17'!I18</f>
        <v/>
      </c>
      <c r="J18" s="35">
        <f>'[1]IADE Mars 17'!J18</f>
        <v>0</v>
      </c>
    </row>
    <row r="19" spans="1:12" x14ac:dyDescent="0.25">
      <c r="A19" s="317" t="str">
        <f>IF((B19=""),"",CHOOSE(WEEKDAY(B19,2),"L","M","M","J","V","S","D"))</f>
        <v>J</v>
      </c>
      <c r="B19" s="319">
        <f>IF(($B17=""),"",IF((MONTH(B17)=MONTH(($B17+1))),($B17+1),""))</f>
        <v>42803</v>
      </c>
      <c r="C19" s="32">
        <f>'[1]IADE Mars 17'!C19</f>
        <v>0</v>
      </c>
      <c r="D19" s="32">
        <f>'[1]IADE Mars 17'!D19</f>
        <v>0</v>
      </c>
      <c r="E19" s="32">
        <f>'[1]IADE Mars 17'!E19</f>
        <v>0</v>
      </c>
      <c r="F19" s="32">
        <f>'[1]IADE Mars 17'!F19</f>
        <v>0</v>
      </c>
      <c r="G19" s="33" t="str">
        <f>'[1]IADE Mars 17'!G19</f>
        <v/>
      </c>
      <c r="H19" s="28">
        <f>'[1]IADE Mars 17'!H19</f>
        <v>0</v>
      </c>
      <c r="I19" s="69" t="str">
        <f>'[1]IADE Mars 17'!I19</f>
        <v/>
      </c>
      <c r="J19" s="33">
        <f>'[1]IADE Mars 17'!J19</f>
        <v>0</v>
      </c>
    </row>
    <row r="20" spans="1:12" ht="15.75" thickBot="1" x14ac:dyDescent="0.3">
      <c r="A20" s="318"/>
      <c r="B20" s="320"/>
      <c r="C20" s="34">
        <f>'[1]IADE Mars 17'!C20</f>
        <v>0</v>
      </c>
      <c r="D20" s="34">
        <f>'[1]IADE Mars 17'!D20</f>
        <v>0</v>
      </c>
      <c r="E20" s="34">
        <f>'[1]IADE Mars 17'!E20</f>
        <v>0</v>
      </c>
      <c r="F20" s="34">
        <f>'[1]IADE Mars 17'!F20</f>
        <v>0</v>
      </c>
      <c r="G20" s="35" t="str">
        <f>'[1]IADE Mars 17'!G20</f>
        <v/>
      </c>
      <c r="H20" s="28">
        <f>'[1]IADE Mars 17'!H20</f>
        <v>0</v>
      </c>
      <c r="I20" s="70" t="str">
        <f>'[1]IADE Mars 17'!I20</f>
        <v/>
      </c>
      <c r="J20" s="35">
        <f>'[1]IADE Mars 17'!J20</f>
        <v>0</v>
      </c>
    </row>
    <row r="21" spans="1:12" x14ac:dyDescent="0.25">
      <c r="A21" s="317" t="str">
        <f>IF((B21=""),"",CHOOSE(WEEKDAY(B21,2),"L","M","M","J","V","S","D"))</f>
        <v>V</v>
      </c>
      <c r="B21" s="319">
        <f>IF(($B19=""),"",IF((MONTH(B19)=MONTH(($B19+1))),($B19+1),""))</f>
        <v>42804</v>
      </c>
      <c r="C21" s="32">
        <f>'[1]IADE Mars 17'!C21</f>
        <v>0</v>
      </c>
      <c r="D21" s="32">
        <f>'[1]IADE Mars 17'!D21</f>
        <v>0</v>
      </c>
      <c r="E21" s="32">
        <f>'[1]IADE Mars 17'!E21</f>
        <v>0</v>
      </c>
      <c r="F21" s="32">
        <f>'[1]IADE Mars 17'!F21</f>
        <v>0</v>
      </c>
      <c r="G21" s="33" t="str">
        <f>'[1]IADE Mars 17'!G21</f>
        <v/>
      </c>
      <c r="H21" s="28">
        <f>'[1]IADE Mars 17'!H21</f>
        <v>0</v>
      </c>
      <c r="I21" s="69" t="str">
        <f>'[1]IADE Mars 17'!I21</f>
        <v/>
      </c>
      <c r="J21" s="33">
        <f>'[1]IADE Mars 17'!J21</f>
        <v>0</v>
      </c>
    </row>
    <row r="22" spans="1:12" ht="15.75" thickBot="1" x14ac:dyDescent="0.3">
      <c r="A22" s="318"/>
      <c r="B22" s="320"/>
      <c r="C22" s="34">
        <f>'[1]IADE Mars 17'!C22</f>
        <v>0</v>
      </c>
      <c r="D22" s="34">
        <f>'[1]IADE Mars 17'!D22</f>
        <v>0</v>
      </c>
      <c r="E22" s="34">
        <f>'[1]IADE Mars 17'!E22</f>
        <v>0</v>
      </c>
      <c r="F22" s="34">
        <f>'[1]IADE Mars 17'!F22</f>
        <v>0</v>
      </c>
      <c r="G22" s="35" t="str">
        <f>'[1]IADE Mars 17'!G22</f>
        <v/>
      </c>
      <c r="H22" s="28">
        <f>'[1]IADE Mars 17'!H22</f>
        <v>0</v>
      </c>
      <c r="I22" s="70" t="str">
        <f>'[1]IADE Mars 17'!I22</f>
        <v/>
      </c>
      <c r="J22" s="35">
        <f>'[1]IADE Mars 17'!J22</f>
        <v>0</v>
      </c>
    </row>
    <row r="23" spans="1:12" x14ac:dyDescent="0.25">
      <c r="A23" s="317" t="str">
        <f>IF((B23=""),"",CHOOSE(WEEKDAY(B23,2),"L","M","M","J","V","S","D"))</f>
        <v>S</v>
      </c>
      <c r="B23" s="319">
        <f>IF(($B21=""),"",IF((MONTH(B21)=MONTH(($B21+1))),($B21+1),""))</f>
        <v>42805</v>
      </c>
      <c r="C23" s="49">
        <f>'[1]IADE Mars 17'!C23</f>
        <v>0</v>
      </c>
      <c r="D23" s="49">
        <f>'[1]IADE Mars 17'!D23</f>
        <v>0</v>
      </c>
      <c r="E23" s="32">
        <f>'[1]IADE Mars 17'!E23</f>
        <v>0</v>
      </c>
      <c r="F23" s="32">
        <f>'[1]IADE Mars 17'!F23</f>
        <v>0</v>
      </c>
      <c r="G23" s="33" t="str">
        <f>'[1]IADE Mars 17'!G23</f>
        <v/>
      </c>
      <c r="H23" s="28">
        <f>'[1]IADE Mars 17'!H23</f>
        <v>0</v>
      </c>
      <c r="I23" s="69" t="str">
        <f>'[1]IADE Mars 17'!I23</f>
        <v/>
      </c>
      <c r="J23" s="33">
        <f>'[1]IADE Mars 17'!J23</f>
        <v>0</v>
      </c>
    </row>
    <row r="24" spans="1:12" ht="15.75" thickBot="1" x14ac:dyDescent="0.3">
      <c r="A24" s="318"/>
      <c r="B24" s="320"/>
      <c r="C24" s="50">
        <f>'[1]IADE Mars 17'!C24</f>
        <v>0</v>
      </c>
      <c r="D24" s="50">
        <f>'[1]IADE Mars 17'!D24</f>
        <v>0</v>
      </c>
      <c r="E24" s="34">
        <f>'[1]IADE Mars 17'!E24</f>
        <v>0</v>
      </c>
      <c r="F24" s="34">
        <f>'[1]IADE Mars 17'!F24</f>
        <v>0</v>
      </c>
      <c r="G24" s="35" t="str">
        <f>'[1]IADE Mars 17'!G24</f>
        <v/>
      </c>
      <c r="H24" s="28">
        <f>'[1]IADE Mars 17'!H24</f>
        <v>0</v>
      </c>
      <c r="I24" s="70" t="str">
        <f>'[1]IADE Mars 17'!I24</f>
        <v/>
      </c>
      <c r="J24" s="35">
        <f>'[1]IADE Mars 17'!J24</f>
        <v>0</v>
      </c>
    </row>
    <row r="25" spans="1:12" x14ac:dyDescent="0.25">
      <c r="A25" s="317" t="str">
        <f>IF((B25=""),"",CHOOSE(WEEKDAY(B25,2),"L","M","M","J","V","S","D"))</f>
        <v>D</v>
      </c>
      <c r="B25" s="319">
        <f>IF(($B23=""),"",IF((MONTH(B23)=MONTH(($B23+1))),($B23+1),""))</f>
        <v>42806</v>
      </c>
      <c r="C25" s="32">
        <f>'[1]IADE Mars 17'!C25</f>
        <v>0</v>
      </c>
      <c r="D25" s="32">
        <f>'[1]IADE Mars 17'!D25</f>
        <v>0</v>
      </c>
      <c r="E25" s="32">
        <f>'[1]IADE Mars 17'!E25</f>
        <v>0</v>
      </c>
      <c r="F25" s="32">
        <f>'[1]IADE Mars 17'!F25</f>
        <v>0</v>
      </c>
      <c r="G25" s="33" t="str">
        <f>'[1]IADE Mars 17'!G25</f>
        <v/>
      </c>
      <c r="H25" s="28">
        <f>'[1]IADE Mars 17'!H25</f>
        <v>0</v>
      </c>
      <c r="I25" s="69" t="str">
        <f>'[1]IADE Mars 17'!I25</f>
        <v/>
      </c>
      <c r="J25" s="33">
        <f>'[1]IADE Mars 17'!J25</f>
        <v>0</v>
      </c>
    </row>
    <row r="26" spans="1:12" ht="15.75" thickBot="1" x14ac:dyDescent="0.3">
      <c r="A26" s="318"/>
      <c r="B26" s="320"/>
      <c r="C26" s="34">
        <f>'[1]IADE Mars 17'!C26</f>
        <v>0</v>
      </c>
      <c r="D26" s="34">
        <f>'[1]IADE Mars 17'!D26</f>
        <v>0</v>
      </c>
      <c r="E26" s="34">
        <f>'[1]IADE Mars 17'!E26</f>
        <v>0</v>
      </c>
      <c r="F26" s="34">
        <f>'[1]IADE Mars 17'!F26</f>
        <v>0</v>
      </c>
      <c r="G26" s="35" t="str">
        <f>'[1]IADE Mars 17'!G26</f>
        <v/>
      </c>
      <c r="H26" s="28">
        <f>'[1]IADE Mars 17'!H26</f>
        <v>0</v>
      </c>
      <c r="I26" s="70" t="str">
        <f>'[1]IADE Mars 17'!I26</f>
        <v/>
      </c>
      <c r="J26" s="35">
        <f>'[1]IADE Mars 17'!J26</f>
        <v>0</v>
      </c>
    </row>
    <row r="27" spans="1:12" x14ac:dyDescent="0.25">
      <c r="A27" s="317" t="str">
        <f>IF((B27=""),"",CHOOSE(WEEKDAY(B27,2),"L","M","M","J","V","S","D"))</f>
        <v>L</v>
      </c>
      <c r="B27" s="319">
        <f>IF(($B25=""),"",IF((MONTH(B25)=MONTH(($B25+1))),($B25+1),""))</f>
        <v>42807</v>
      </c>
      <c r="C27" s="32">
        <f>'[1]IADE Mars 17'!C27</f>
        <v>0</v>
      </c>
      <c r="D27" s="32">
        <f>'[1]IADE Mars 17'!D27</f>
        <v>0</v>
      </c>
      <c r="E27" s="32">
        <f>'[1]IADE Mars 17'!E27</f>
        <v>0</v>
      </c>
      <c r="F27" s="32">
        <f>'[1]IADE Mars 17'!F27</f>
        <v>0</v>
      </c>
      <c r="G27" s="33" t="str">
        <f>'[1]IADE Mars 17'!G27</f>
        <v/>
      </c>
      <c r="H27" s="28">
        <f>'[1]IADE Mars 17'!H27</f>
        <v>0</v>
      </c>
      <c r="I27" s="69" t="str">
        <f>'[1]IADE Mars 17'!I27</f>
        <v/>
      </c>
      <c r="J27" s="33">
        <f>'[1]IADE Mars 17'!J27</f>
        <v>0</v>
      </c>
    </row>
    <row r="28" spans="1:12" ht="15.75" thickBot="1" x14ac:dyDescent="0.3">
      <c r="A28" s="318"/>
      <c r="B28" s="320"/>
      <c r="C28" s="34">
        <f>'[1]IADE Mars 17'!C28</f>
        <v>0</v>
      </c>
      <c r="D28" s="34">
        <f>'[1]IADE Mars 17'!D28</f>
        <v>0</v>
      </c>
      <c r="E28" s="34">
        <f>'[1]IADE Mars 17'!E28</f>
        <v>0</v>
      </c>
      <c r="F28" s="34">
        <f>'[1]IADE Mars 17'!F28</f>
        <v>0</v>
      </c>
      <c r="G28" s="35" t="str">
        <f>'[1]IADE Mars 17'!G28</f>
        <v/>
      </c>
      <c r="H28" s="28">
        <f>'[1]IADE Mars 17'!H28</f>
        <v>0</v>
      </c>
      <c r="I28" s="70" t="str">
        <f>'[1]IADE Mars 17'!I28</f>
        <v/>
      </c>
      <c r="J28" s="35">
        <f>'[1]IADE Mars 17'!J28</f>
        <v>0</v>
      </c>
    </row>
    <row r="29" spans="1:12" x14ac:dyDescent="0.25">
      <c r="A29" s="317" t="str">
        <f>IF((B29=""),"",CHOOSE(WEEKDAY(B29,2),"L","M","M","J","V","S","D"))</f>
        <v>M</v>
      </c>
      <c r="B29" s="319">
        <f>IF(($B27=""),"",IF((MONTH(B27)=MONTH(($B27+1))),($B27+1),""))</f>
        <v>42808</v>
      </c>
      <c r="C29" s="36">
        <f>'[1]IADE Mars 17'!C29</f>
        <v>0</v>
      </c>
      <c r="D29" s="36">
        <f>'[1]IADE Mars 17'!D29</f>
        <v>0</v>
      </c>
      <c r="E29" s="32">
        <f>'[1]IADE Mars 17'!E29</f>
        <v>0</v>
      </c>
      <c r="F29" s="32">
        <f>'[1]IADE Mars 17'!F29</f>
        <v>0</v>
      </c>
      <c r="G29" s="33" t="str">
        <f>'[1]IADE Mars 17'!G29</f>
        <v/>
      </c>
      <c r="H29" s="28">
        <f>'[1]IADE Mars 17'!H29</f>
        <v>0</v>
      </c>
      <c r="I29" s="69" t="str">
        <f>'[1]IADE Mars 17'!I29</f>
        <v/>
      </c>
      <c r="J29" s="33">
        <f>'[1]IADE Mars 17'!J29</f>
        <v>0</v>
      </c>
    </row>
    <row r="30" spans="1:12" ht="15.75" thickBot="1" x14ac:dyDescent="0.3">
      <c r="A30" s="318"/>
      <c r="B30" s="320"/>
      <c r="C30" s="37">
        <f>'[1]IADE Mars 17'!C30</f>
        <v>0</v>
      </c>
      <c r="D30" s="34">
        <f>'[1]IADE Mars 17'!D30</f>
        <v>0</v>
      </c>
      <c r="E30" s="34">
        <f>'[1]IADE Mars 17'!E30</f>
        <v>0</v>
      </c>
      <c r="F30" s="34">
        <f>'[1]IADE Mars 17'!F30</f>
        <v>0</v>
      </c>
      <c r="G30" s="35" t="str">
        <f>'[1]IADE Mars 17'!G30</f>
        <v/>
      </c>
      <c r="H30" s="28">
        <f>'[1]IADE Mars 17'!H30</f>
        <v>0</v>
      </c>
      <c r="I30" s="70" t="str">
        <f>'[1]IADE Mars 17'!I30</f>
        <v/>
      </c>
      <c r="J30" s="35">
        <f>'[1]IADE Mars 17'!J30</f>
        <v>0</v>
      </c>
    </row>
    <row r="31" spans="1:12" ht="15.75" customHeight="1" x14ac:dyDescent="0.25">
      <c r="A31" s="317" t="str">
        <f>IF((B31=""),"",CHOOSE(WEEKDAY(B31,2),"L","M","M","J","V","S","D"))</f>
        <v>M</v>
      </c>
      <c r="B31" s="319">
        <f>IF(($B29=""),"",IF((MONTH(B29)=MONTH(($B29+1))),($B29+1),""))</f>
        <v>42809</v>
      </c>
      <c r="C31" s="32">
        <f>'[1]IADE Mars 17'!C31</f>
        <v>0</v>
      </c>
      <c r="D31" s="32">
        <f>'[1]IADE Mars 17'!D31</f>
        <v>0</v>
      </c>
      <c r="E31" s="32">
        <f>'[1]IADE Mars 17'!E31</f>
        <v>0</v>
      </c>
      <c r="F31" s="32">
        <f>'[1]IADE Mars 17'!F31</f>
        <v>0</v>
      </c>
      <c r="G31" s="33" t="str">
        <f>'[1]IADE Mars 17'!G31</f>
        <v/>
      </c>
      <c r="H31" s="28">
        <f>'[1]IADE Mars 17'!H31</f>
        <v>0</v>
      </c>
      <c r="I31" s="69" t="str">
        <f>'[1]IADE Mars 17'!I31</f>
        <v/>
      </c>
      <c r="J31" s="33">
        <f>'[1]IADE Mars 17'!J31</f>
        <v>0</v>
      </c>
      <c r="L31" s="321" t="s">
        <v>118</v>
      </c>
    </row>
    <row r="32" spans="1:12" ht="15.75" thickBot="1" x14ac:dyDescent="0.3">
      <c r="A32" s="318"/>
      <c r="B32" s="320"/>
      <c r="C32" s="34">
        <f>'[1]IADE Mars 17'!C32</f>
        <v>0</v>
      </c>
      <c r="D32" s="34">
        <f>'[1]IADE Mars 17'!D32</f>
        <v>0</v>
      </c>
      <c r="E32" s="34">
        <f>'[1]IADE Mars 17'!E32</f>
        <v>0</v>
      </c>
      <c r="F32" s="34">
        <f>'[1]IADE Mars 17'!F32</f>
        <v>0</v>
      </c>
      <c r="G32" s="35" t="str">
        <f>'[1]IADE Mars 17'!G32</f>
        <v/>
      </c>
      <c r="H32" s="28">
        <f>'[1]IADE Mars 17'!H32</f>
        <v>0</v>
      </c>
      <c r="I32" s="70" t="str">
        <f>'[1]IADE Mars 17'!I32</f>
        <v/>
      </c>
      <c r="J32" s="35">
        <f>'[1]IADE Mars 17'!J32</f>
        <v>0</v>
      </c>
      <c r="L32" s="321"/>
    </row>
    <row r="33" spans="1:10" x14ac:dyDescent="0.25">
      <c r="A33" s="317" t="str">
        <f>IF((B33=""),"",CHOOSE(WEEKDAY(B33,2),"L","M","M","J","V","S","D"))</f>
        <v>J</v>
      </c>
      <c r="B33" s="319">
        <f>IF(($B31=""),"",IF((MONTH(B31)=MONTH(($B31+1))),($B31+1),""))</f>
        <v>42810</v>
      </c>
      <c r="C33" s="32">
        <f>'[1]IADE Mars 17'!C33</f>
        <v>0</v>
      </c>
      <c r="D33" s="32">
        <f>'[1]IADE Mars 17'!D33</f>
        <v>0</v>
      </c>
      <c r="E33" s="32">
        <f>'[1]IADE Mars 17'!E33</f>
        <v>0</v>
      </c>
      <c r="F33" s="32">
        <f>'[1]IADE Mars 17'!F33</f>
        <v>0</v>
      </c>
      <c r="G33" s="33" t="str">
        <f>'[1]IADE Mars 17'!G33</f>
        <v/>
      </c>
      <c r="H33" s="28">
        <f>'[1]IADE Mars 17'!H33</f>
        <v>0</v>
      </c>
      <c r="I33" s="69" t="str">
        <f>'[1]IADE Mars 17'!I33</f>
        <v/>
      </c>
      <c r="J33" s="33">
        <f>'[1]IADE Mars 17'!J33</f>
        <v>0</v>
      </c>
    </row>
    <row r="34" spans="1:10" ht="15.75" thickBot="1" x14ac:dyDescent="0.3">
      <c r="A34" s="318"/>
      <c r="B34" s="320"/>
      <c r="C34" s="34">
        <f>'[1]IADE Mars 17'!C34</f>
        <v>0</v>
      </c>
      <c r="D34" s="34">
        <f>'[1]IADE Mars 17'!D34</f>
        <v>0</v>
      </c>
      <c r="E34" s="34">
        <f>'[1]IADE Mars 17'!E34</f>
        <v>0</v>
      </c>
      <c r="F34" s="34">
        <f>'[1]IADE Mars 17'!F34</f>
        <v>0</v>
      </c>
      <c r="G34" s="35" t="str">
        <f>'[1]IADE Mars 17'!G34</f>
        <v/>
      </c>
      <c r="H34" s="28">
        <f>'[1]IADE Mars 17'!H34</f>
        <v>0</v>
      </c>
      <c r="I34" s="70" t="str">
        <f>'[1]IADE Mars 17'!I34</f>
        <v/>
      </c>
      <c r="J34" s="35">
        <f>'[1]IADE Mars 17'!J34</f>
        <v>0</v>
      </c>
    </row>
    <row r="35" spans="1:10" x14ac:dyDescent="0.25">
      <c r="A35" s="317" t="str">
        <f>IF((B35=""),"",CHOOSE(WEEKDAY(B35,2),"L","M","M","J","V","S","D"))</f>
        <v>V</v>
      </c>
      <c r="B35" s="319">
        <f>IF(($B33=""),"",IF((MONTH(B33)=MONTH(($B33+1))),($B33+1),""))</f>
        <v>42811</v>
      </c>
      <c r="C35" s="32">
        <f>'[1]IADE Mars 17'!C35</f>
        <v>0</v>
      </c>
      <c r="D35" s="32">
        <f>'[1]IADE Mars 17'!D35</f>
        <v>0</v>
      </c>
      <c r="E35" s="32">
        <f>'[1]IADE Mars 17'!E35</f>
        <v>0</v>
      </c>
      <c r="F35" s="32">
        <f>'[1]IADE Mars 17'!F35</f>
        <v>0</v>
      </c>
      <c r="G35" s="33" t="str">
        <f>'[1]IADE Mars 17'!G35</f>
        <v/>
      </c>
      <c r="H35" s="28">
        <f>'[1]IADE Mars 17'!H35</f>
        <v>0</v>
      </c>
      <c r="I35" s="69" t="str">
        <f>'[1]IADE Mars 17'!I35</f>
        <v/>
      </c>
      <c r="J35" s="33">
        <f>'[1]IADE Mars 17'!J35</f>
        <v>0</v>
      </c>
    </row>
    <row r="36" spans="1:10" ht="15.75" thickBot="1" x14ac:dyDescent="0.3">
      <c r="A36" s="318"/>
      <c r="B36" s="320"/>
      <c r="C36" s="34">
        <f>'[1]IADE Mars 17'!C36</f>
        <v>0</v>
      </c>
      <c r="D36" s="34">
        <f>'[1]IADE Mars 17'!D36</f>
        <v>0</v>
      </c>
      <c r="E36" s="34">
        <f>'[1]IADE Mars 17'!E36</f>
        <v>0</v>
      </c>
      <c r="F36" s="34">
        <f>'[1]IADE Mars 17'!F36</f>
        <v>0</v>
      </c>
      <c r="G36" s="35" t="str">
        <f>'[1]IADE Mars 17'!G36</f>
        <v/>
      </c>
      <c r="H36" s="28">
        <f>'[1]IADE Mars 17'!H36</f>
        <v>0</v>
      </c>
      <c r="I36" s="70" t="str">
        <f>'[1]IADE Mars 17'!I36</f>
        <v/>
      </c>
      <c r="J36" s="35">
        <f>'[1]IADE Mars 17'!J36</f>
        <v>0</v>
      </c>
    </row>
    <row r="37" spans="1:10" x14ac:dyDescent="0.25">
      <c r="A37" s="317" t="str">
        <f>IF((B37=""),"",CHOOSE(WEEKDAY(B37,2),"L","M","M","J","V","S","D"))</f>
        <v>S</v>
      </c>
      <c r="B37" s="319">
        <f>IF(($B35=""),"",IF((MONTH(B35)=MONTH(($B35+1))),($B35+1),""))</f>
        <v>42812</v>
      </c>
      <c r="C37" s="36">
        <f>'[1]IADE Mars 17'!C37</f>
        <v>0</v>
      </c>
      <c r="D37" s="32">
        <f>'[1]IADE Mars 17'!D37</f>
        <v>0</v>
      </c>
      <c r="E37" s="32">
        <f>'[1]IADE Mars 17'!E37</f>
        <v>0</v>
      </c>
      <c r="F37" s="32">
        <f>'[1]IADE Mars 17'!F37</f>
        <v>0</v>
      </c>
      <c r="G37" s="33" t="str">
        <f>'[1]IADE Mars 17'!G37</f>
        <v/>
      </c>
      <c r="H37" s="28">
        <f>'[1]IADE Mars 17'!H37</f>
        <v>0</v>
      </c>
      <c r="I37" s="69" t="str">
        <f>'[1]IADE Mars 17'!I37</f>
        <v/>
      </c>
      <c r="J37" s="33">
        <f>'[1]IADE Mars 17'!J37</f>
        <v>0</v>
      </c>
    </row>
    <row r="38" spans="1:10" ht="15.75" thickBot="1" x14ac:dyDescent="0.3">
      <c r="A38" s="318"/>
      <c r="B38" s="320"/>
      <c r="C38" s="34">
        <f>'[1]IADE Mars 17'!C38</f>
        <v>0</v>
      </c>
      <c r="D38" s="34">
        <f>'[1]IADE Mars 17'!D38</f>
        <v>0</v>
      </c>
      <c r="E38" s="34">
        <f>'[1]IADE Mars 17'!E38</f>
        <v>0</v>
      </c>
      <c r="F38" s="34">
        <f>'[1]IADE Mars 17'!F38</f>
        <v>0</v>
      </c>
      <c r="G38" s="35" t="str">
        <f>'[1]IADE Mars 17'!G38</f>
        <v/>
      </c>
      <c r="H38" s="28">
        <f>'[1]IADE Mars 17'!H38</f>
        <v>0</v>
      </c>
      <c r="I38" s="70" t="str">
        <f>'[1]IADE Mars 17'!I38</f>
        <v/>
      </c>
      <c r="J38" s="35">
        <f>'[1]IADE Mars 17'!J38</f>
        <v>0</v>
      </c>
    </row>
    <row r="39" spans="1:10" x14ac:dyDescent="0.25">
      <c r="A39" s="317" t="str">
        <f>IF((B39=""),"",CHOOSE(WEEKDAY(B39,2),"L","M","M","J","V","S","D"))</f>
        <v>D</v>
      </c>
      <c r="B39" s="319">
        <f>IF(($B37=""),"",IF((MONTH(B37)=MONTH(($B37+1))),($B37+1),""))</f>
        <v>42813</v>
      </c>
      <c r="C39" s="32">
        <f>'[1]IADE Mars 17'!C39</f>
        <v>0</v>
      </c>
      <c r="D39" s="32">
        <f>'[1]IADE Mars 17'!D39</f>
        <v>0</v>
      </c>
      <c r="E39" s="32">
        <f>'[1]IADE Mars 17'!E39</f>
        <v>0</v>
      </c>
      <c r="F39" s="32">
        <f>'[1]IADE Mars 17'!F39</f>
        <v>0</v>
      </c>
      <c r="G39" s="33" t="str">
        <f>'[1]IADE Mars 17'!G39</f>
        <v/>
      </c>
      <c r="H39" s="28">
        <f>'[1]IADE Mars 17'!H39</f>
        <v>0</v>
      </c>
      <c r="I39" s="69" t="str">
        <f>'[1]IADE Mars 17'!I39</f>
        <v/>
      </c>
      <c r="J39" s="33">
        <f>'[1]IADE Mars 17'!J39</f>
        <v>0</v>
      </c>
    </row>
    <row r="40" spans="1:10" ht="15.75" thickBot="1" x14ac:dyDescent="0.3">
      <c r="A40" s="318"/>
      <c r="B40" s="320"/>
      <c r="C40" s="34">
        <f>'[1]IADE Mars 17'!C40</f>
        <v>0</v>
      </c>
      <c r="D40" s="34">
        <f>'[1]IADE Mars 17'!D40</f>
        <v>0</v>
      </c>
      <c r="E40" s="34">
        <f>'[1]IADE Mars 17'!E40</f>
        <v>0</v>
      </c>
      <c r="F40" s="34">
        <f>'[1]IADE Mars 17'!F40</f>
        <v>0</v>
      </c>
      <c r="G40" s="35" t="str">
        <f>'[1]IADE Mars 17'!G40</f>
        <v/>
      </c>
      <c r="H40" s="28">
        <f>'[1]IADE Mars 17'!H40</f>
        <v>0</v>
      </c>
      <c r="I40" s="70" t="str">
        <f>'[1]IADE Mars 17'!I40</f>
        <v/>
      </c>
      <c r="J40" s="35">
        <f>'[1]IADE Mars 17'!J40</f>
        <v>0</v>
      </c>
    </row>
    <row r="41" spans="1:10" x14ac:dyDescent="0.25">
      <c r="A41" s="317" t="str">
        <f>IF((B41=""),"",CHOOSE(WEEKDAY(B41,2),"L","M","M","J","V","S","D"))</f>
        <v>L</v>
      </c>
      <c r="B41" s="319">
        <f>IF(($B39=""),"",IF((MONTH(B39)=MONTH(($B39+1))),($B39+1),""))</f>
        <v>42814</v>
      </c>
      <c r="C41" s="32">
        <f>'[1]IADE Mars 17'!C41</f>
        <v>0</v>
      </c>
      <c r="D41" s="36">
        <f>'[1]IADE Mars 17'!D41</f>
        <v>0</v>
      </c>
      <c r="E41" s="32">
        <f>'[1]IADE Mars 17'!E41</f>
        <v>0</v>
      </c>
      <c r="F41" s="32">
        <f>'[1]IADE Mars 17'!F41</f>
        <v>0</v>
      </c>
      <c r="G41" s="33" t="str">
        <f>'[1]IADE Mars 17'!G41</f>
        <v/>
      </c>
      <c r="H41" s="28">
        <f>'[1]IADE Mars 17'!H41</f>
        <v>0</v>
      </c>
      <c r="I41" s="69" t="str">
        <f>'[1]IADE Mars 17'!I41</f>
        <v/>
      </c>
      <c r="J41" s="33">
        <f>'[1]IADE Mars 17'!J41</f>
        <v>0</v>
      </c>
    </row>
    <row r="42" spans="1:10" ht="15.75" thickBot="1" x14ac:dyDescent="0.3">
      <c r="A42" s="318"/>
      <c r="B42" s="320"/>
      <c r="C42" s="34">
        <f>'[1]IADE Mars 17'!C42</f>
        <v>0</v>
      </c>
      <c r="D42" s="34">
        <f>'[1]IADE Mars 17'!D42</f>
        <v>0</v>
      </c>
      <c r="E42" s="34">
        <f>'[1]IADE Mars 17'!E42</f>
        <v>0</v>
      </c>
      <c r="F42" s="34">
        <f>'[1]IADE Mars 17'!F42</f>
        <v>0</v>
      </c>
      <c r="G42" s="35" t="str">
        <f>'[1]IADE Mars 17'!G42</f>
        <v/>
      </c>
      <c r="H42" s="28">
        <f>'[1]IADE Mars 17'!H42</f>
        <v>0</v>
      </c>
      <c r="I42" s="70" t="str">
        <f>'[1]IADE Mars 17'!I42</f>
        <v/>
      </c>
      <c r="J42" s="35">
        <f>'[1]IADE Mars 17'!J42</f>
        <v>0</v>
      </c>
    </row>
    <row r="43" spans="1:10" x14ac:dyDescent="0.25">
      <c r="A43" s="317" t="str">
        <f>IF((B43=""),"",CHOOSE(WEEKDAY(B43,2),"L","M","M","J","V","S","D"))</f>
        <v>M</v>
      </c>
      <c r="B43" s="319">
        <f>IF(($B41=""),"",IF((MONTH(B41)=MONTH(($B41+1))),($B41+1),""))</f>
        <v>42815</v>
      </c>
      <c r="C43" s="32">
        <f>'[1]IADE Mars 17'!C43</f>
        <v>0</v>
      </c>
      <c r="D43" s="32">
        <f>'[1]IADE Mars 17'!D43</f>
        <v>0</v>
      </c>
      <c r="E43" s="32">
        <f>'[1]IADE Mars 17'!E43</f>
        <v>0</v>
      </c>
      <c r="F43" s="32">
        <f>'[1]IADE Mars 17'!F43</f>
        <v>0</v>
      </c>
      <c r="G43" s="33" t="str">
        <f>'[1]IADE Mars 17'!G43</f>
        <v/>
      </c>
      <c r="H43" s="28">
        <f>'[1]IADE Mars 17'!H43</f>
        <v>0</v>
      </c>
      <c r="I43" s="69" t="str">
        <f>'[1]IADE Mars 17'!I43</f>
        <v/>
      </c>
      <c r="J43" s="33">
        <f>'[1]IADE Mars 17'!J43</f>
        <v>0</v>
      </c>
    </row>
    <row r="44" spans="1:10" ht="15.75" thickBot="1" x14ac:dyDescent="0.3">
      <c r="A44" s="318"/>
      <c r="B44" s="320"/>
      <c r="C44" s="34">
        <f>'[1]IADE Mars 17'!C44</f>
        <v>0</v>
      </c>
      <c r="D44" s="34">
        <f>'[1]IADE Mars 17'!D44</f>
        <v>0</v>
      </c>
      <c r="E44" s="34">
        <f>'[1]IADE Mars 17'!E44</f>
        <v>0</v>
      </c>
      <c r="F44" s="34">
        <f>'[1]IADE Mars 17'!F44</f>
        <v>0</v>
      </c>
      <c r="G44" s="35" t="str">
        <f>'[1]IADE Mars 17'!G44</f>
        <v/>
      </c>
      <c r="H44" s="28">
        <f>'[1]IADE Mars 17'!H44</f>
        <v>0</v>
      </c>
      <c r="I44" s="70" t="str">
        <f>'[1]IADE Mars 17'!I44</f>
        <v/>
      </c>
      <c r="J44" s="35">
        <f>'[1]IADE Mars 17'!J44</f>
        <v>0</v>
      </c>
    </row>
    <row r="45" spans="1:10" x14ac:dyDescent="0.25">
      <c r="A45" s="317" t="str">
        <f>IF((B45=""),"",CHOOSE(WEEKDAY(B45,2),"L","M","M","J","V","S","D"))</f>
        <v>M</v>
      </c>
      <c r="B45" s="319">
        <f>IF(($B43=""),"",IF((MONTH(B43)=MONTH(($B43+1))),($B43+1),""))</f>
        <v>42816</v>
      </c>
      <c r="C45" s="32">
        <f>'[1]IADE Mars 17'!C45</f>
        <v>0</v>
      </c>
      <c r="D45" s="32">
        <f>'[1]IADE Mars 17'!D45</f>
        <v>0</v>
      </c>
      <c r="E45" s="32">
        <f>'[1]IADE Mars 17'!E45</f>
        <v>0</v>
      </c>
      <c r="F45" s="32">
        <f>'[1]IADE Mars 17'!F45</f>
        <v>0</v>
      </c>
      <c r="G45" s="33" t="str">
        <f>'[1]IADE Mars 17'!G45</f>
        <v/>
      </c>
      <c r="H45" s="28">
        <f>'[1]IADE Mars 17'!H45</f>
        <v>0</v>
      </c>
      <c r="I45" s="69" t="str">
        <f>'[1]IADE Mars 17'!I45</f>
        <v/>
      </c>
      <c r="J45" s="33">
        <f>'[1]IADE Mars 17'!J45</f>
        <v>0</v>
      </c>
    </row>
    <row r="46" spans="1:10" ht="15.75" thickBot="1" x14ac:dyDescent="0.3">
      <c r="A46" s="318"/>
      <c r="B46" s="320"/>
      <c r="C46" s="34">
        <f>'[1]IADE Mars 17'!C46</f>
        <v>0</v>
      </c>
      <c r="D46" s="34">
        <f>'[1]IADE Mars 17'!D46</f>
        <v>0</v>
      </c>
      <c r="E46" s="34">
        <f>'[1]IADE Mars 17'!E46</f>
        <v>0</v>
      </c>
      <c r="F46" s="34">
        <f>'[1]IADE Mars 17'!F46</f>
        <v>0</v>
      </c>
      <c r="G46" s="35" t="str">
        <f>'[1]IADE Mars 17'!G46</f>
        <v/>
      </c>
      <c r="H46" s="28">
        <f>'[1]IADE Mars 17'!H46</f>
        <v>0</v>
      </c>
      <c r="I46" s="70" t="str">
        <f>'[1]IADE Mars 17'!I46</f>
        <v/>
      </c>
      <c r="J46" s="35">
        <f>'[1]IADE Mars 17'!J46</f>
        <v>0</v>
      </c>
    </row>
    <row r="47" spans="1:10" x14ac:dyDescent="0.25">
      <c r="A47" s="317" t="str">
        <f>IF((B47=""),"",CHOOSE(WEEKDAY(B47,2),"L","M","M","J","V","S","D"))</f>
        <v>J</v>
      </c>
      <c r="B47" s="319">
        <f>IF(($B45=""),"",IF((MONTH(B45)=MONTH(($B45+1))),($B45+1),""))</f>
        <v>42817</v>
      </c>
      <c r="C47" s="32">
        <f>'[1]IADE Mars 17'!C47</f>
        <v>0</v>
      </c>
      <c r="D47" s="32">
        <f>'[1]IADE Mars 17'!D47</f>
        <v>0</v>
      </c>
      <c r="E47" s="32">
        <f>'[1]IADE Mars 17'!E47</f>
        <v>0</v>
      </c>
      <c r="F47" s="32">
        <f>'[1]IADE Mars 17'!F47</f>
        <v>0</v>
      </c>
      <c r="G47" s="33" t="str">
        <f>'[1]IADE Mars 17'!G47</f>
        <v/>
      </c>
      <c r="H47" s="28">
        <f>'[1]IADE Mars 17'!H47</f>
        <v>0</v>
      </c>
      <c r="I47" s="69" t="str">
        <f>'[1]IADE Mars 17'!I47</f>
        <v/>
      </c>
      <c r="J47" s="33">
        <f>'[1]IADE Mars 17'!J47</f>
        <v>0</v>
      </c>
    </row>
    <row r="48" spans="1:10" ht="15.75" thickBot="1" x14ac:dyDescent="0.3">
      <c r="A48" s="318"/>
      <c r="B48" s="320"/>
      <c r="C48" s="34">
        <f>'[1]IADE Mars 17'!C48</f>
        <v>0</v>
      </c>
      <c r="D48" s="34">
        <f>'[1]IADE Mars 17'!D48</f>
        <v>0</v>
      </c>
      <c r="E48" s="34">
        <f>'[1]IADE Mars 17'!E48</f>
        <v>0</v>
      </c>
      <c r="F48" s="34">
        <f>'[1]IADE Mars 17'!F48</f>
        <v>0</v>
      </c>
      <c r="G48" s="35" t="str">
        <f>'[1]IADE Mars 17'!G48</f>
        <v/>
      </c>
      <c r="H48" s="28">
        <f>'[1]IADE Mars 17'!H48</f>
        <v>0</v>
      </c>
      <c r="I48" s="70" t="str">
        <f>'[1]IADE Mars 17'!I48</f>
        <v/>
      </c>
      <c r="J48" s="35">
        <f>'[1]IADE Mars 17'!J48</f>
        <v>0</v>
      </c>
    </row>
    <row r="49" spans="1:10" x14ac:dyDescent="0.25">
      <c r="A49" s="317" t="str">
        <f>IF((B49=""),"",CHOOSE(WEEKDAY(B49,2),"L","M","M","J","V","S","D"))</f>
        <v>V</v>
      </c>
      <c r="B49" s="319">
        <f>IF(($B47=""),"",IF((MONTH(B47)=MONTH(($B47+1))),($B47+1),""))</f>
        <v>42818</v>
      </c>
      <c r="C49" s="36">
        <f>'[1]IADE Mars 17'!C49</f>
        <v>0</v>
      </c>
      <c r="D49" s="32">
        <f>'[1]IADE Mars 17'!D49</f>
        <v>0</v>
      </c>
      <c r="E49" s="36">
        <f>'[1]IADE Mars 17'!E49</f>
        <v>0</v>
      </c>
      <c r="F49" s="32">
        <f>'[1]IADE Mars 17'!F49</f>
        <v>0</v>
      </c>
      <c r="G49" s="33" t="str">
        <f>'[1]IADE Mars 17'!G49</f>
        <v/>
      </c>
      <c r="H49" s="28">
        <f>'[1]IADE Mars 17'!H49</f>
        <v>0</v>
      </c>
      <c r="I49" s="69" t="str">
        <f>'[1]IADE Mars 17'!I49</f>
        <v/>
      </c>
      <c r="J49" s="33">
        <f>'[1]IADE Mars 17'!J49</f>
        <v>0</v>
      </c>
    </row>
    <row r="50" spans="1:10" ht="15.75" thickBot="1" x14ac:dyDescent="0.3">
      <c r="A50" s="318"/>
      <c r="B50" s="320"/>
      <c r="C50" s="34">
        <f>'[1]IADE Mars 17'!C50</f>
        <v>0</v>
      </c>
      <c r="D50" s="34">
        <f>'[1]IADE Mars 17'!D50</f>
        <v>0</v>
      </c>
      <c r="E50" s="34">
        <f>'[1]IADE Mars 17'!E50</f>
        <v>0</v>
      </c>
      <c r="F50" s="34">
        <f>'[1]IADE Mars 17'!F50</f>
        <v>0</v>
      </c>
      <c r="G50" s="35" t="str">
        <f>'[1]IADE Mars 17'!G50</f>
        <v/>
      </c>
      <c r="H50" s="28">
        <f>'[1]IADE Mars 17'!H50</f>
        <v>0</v>
      </c>
      <c r="I50" s="70" t="str">
        <f>'[1]IADE Mars 17'!I50</f>
        <v/>
      </c>
      <c r="J50" s="35">
        <f>'[1]IADE Mars 17'!J50</f>
        <v>0</v>
      </c>
    </row>
    <row r="51" spans="1:10" x14ac:dyDescent="0.25">
      <c r="A51" s="317" t="str">
        <f>IF((B51=""),"",CHOOSE(WEEKDAY(B51,2),"L","M","M","J","V","S","D"))</f>
        <v>S</v>
      </c>
      <c r="B51" s="319">
        <f>IF(($B49=""),"",IF((MONTH(B49)=MONTH(($B49+1))),($B49+1),""))</f>
        <v>42819</v>
      </c>
      <c r="C51" s="32">
        <f>'[1]IADE Mars 17'!C51</f>
        <v>0</v>
      </c>
      <c r="D51" s="32">
        <f>'[1]IADE Mars 17'!D51</f>
        <v>0</v>
      </c>
      <c r="E51" s="32">
        <f>'[1]IADE Mars 17'!E51</f>
        <v>0</v>
      </c>
      <c r="F51" s="32">
        <f>'[1]IADE Mars 17'!F51</f>
        <v>0</v>
      </c>
      <c r="G51" s="33" t="str">
        <f>'[1]IADE Mars 17'!G51</f>
        <v/>
      </c>
      <c r="H51" s="28">
        <f>'[1]IADE Mars 17'!H51</f>
        <v>0</v>
      </c>
      <c r="I51" s="69" t="str">
        <f>'[1]IADE Mars 17'!I51</f>
        <v/>
      </c>
      <c r="J51" s="33">
        <f>'[1]IADE Mars 17'!J51</f>
        <v>0</v>
      </c>
    </row>
    <row r="52" spans="1:10" ht="15.75" thickBot="1" x14ac:dyDescent="0.3">
      <c r="A52" s="318"/>
      <c r="B52" s="320"/>
      <c r="C52" s="34">
        <f>'[1]IADE Mars 17'!C52</f>
        <v>0</v>
      </c>
      <c r="D52" s="34">
        <f>'[1]IADE Mars 17'!D52</f>
        <v>0</v>
      </c>
      <c r="E52" s="34">
        <f>'[1]IADE Mars 17'!E52</f>
        <v>0</v>
      </c>
      <c r="F52" s="34">
        <f>'[1]IADE Mars 17'!F52</f>
        <v>0</v>
      </c>
      <c r="G52" s="35" t="str">
        <f>'[1]IADE Mars 17'!G52</f>
        <v/>
      </c>
      <c r="H52" s="28">
        <f>'[1]IADE Mars 17'!H52</f>
        <v>0</v>
      </c>
      <c r="I52" s="70" t="str">
        <f>'[1]IADE Mars 17'!I52</f>
        <v/>
      </c>
      <c r="J52" s="35">
        <f>'[1]IADE Mars 17'!J52</f>
        <v>0</v>
      </c>
    </row>
    <row r="53" spans="1:10" x14ac:dyDescent="0.25">
      <c r="A53" s="317" t="str">
        <f>IF((B53=""),"",CHOOSE(WEEKDAY(B53,2),"L","M","M","J","V","S","D"))</f>
        <v>D</v>
      </c>
      <c r="B53" s="319">
        <f>IF(($B51=""),"",IF((MONTH(B51)=MONTH(($B51+1))),($B51+1),""))</f>
        <v>42820</v>
      </c>
      <c r="C53" s="36">
        <f>'[1]IADE Mars 17'!C53</f>
        <v>0</v>
      </c>
      <c r="D53" s="36">
        <f>'[1]IADE Mars 17'!D53</f>
        <v>0</v>
      </c>
      <c r="E53" s="32">
        <f>'[1]IADE Mars 17'!E53</f>
        <v>0</v>
      </c>
      <c r="F53" s="32">
        <f>'[1]IADE Mars 17'!F53</f>
        <v>0</v>
      </c>
      <c r="G53" s="33" t="str">
        <f>'[1]IADE Mars 17'!G53</f>
        <v/>
      </c>
      <c r="H53" s="28">
        <f>'[1]IADE Mars 17'!H53</f>
        <v>0</v>
      </c>
      <c r="I53" s="69" t="str">
        <f>'[1]IADE Mars 17'!I53</f>
        <v/>
      </c>
      <c r="J53" s="33">
        <f>'[1]IADE Mars 17'!J53</f>
        <v>0</v>
      </c>
    </row>
    <row r="54" spans="1:10" ht="15.75" thickBot="1" x14ac:dyDescent="0.3">
      <c r="A54" s="318"/>
      <c r="B54" s="320"/>
      <c r="C54" s="34">
        <f>'[1]IADE Mars 17'!C54</f>
        <v>0</v>
      </c>
      <c r="D54" s="34">
        <f>'[1]IADE Mars 17'!D54</f>
        <v>0</v>
      </c>
      <c r="E54" s="34">
        <f>'[1]IADE Mars 17'!E54</f>
        <v>0</v>
      </c>
      <c r="F54" s="34">
        <f>'[1]IADE Mars 17'!F54</f>
        <v>0</v>
      </c>
      <c r="G54" s="35" t="str">
        <f>'[1]IADE Mars 17'!G54</f>
        <v/>
      </c>
      <c r="H54" s="28">
        <f>'[1]IADE Mars 17'!H54</f>
        <v>0</v>
      </c>
      <c r="I54" s="70" t="str">
        <f>'[1]IADE Mars 17'!I54</f>
        <v/>
      </c>
      <c r="J54" s="35">
        <f>'[1]IADE Mars 17'!J54</f>
        <v>0</v>
      </c>
    </row>
    <row r="55" spans="1:10" x14ac:dyDescent="0.25">
      <c r="A55" s="317" t="str">
        <f>IF((B55=""),"",CHOOSE(WEEKDAY(B55,2),"L","M","M","J","V","S","D"))</f>
        <v>L</v>
      </c>
      <c r="B55" s="319">
        <f>IF(($B53=""),"",IF((MONTH(B53)=MONTH(($B53+1))),($B53+1),""))</f>
        <v>42821</v>
      </c>
      <c r="C55" s="32">
        <f>'[1]IADE Mars 17'!C55</f>
        <v>0</v>
      </c>
      <c r="D55" s="32">
        <f>'[1]IADE Mars 17'!D55</f>
        <v>0</v>
      </c>
      <c r="E55" s="32">
        <f>'[1]IADE Mars 17'!E55</f>
        <v>0</v>
      </c>
      <c r="F55" s="32">
        <f>'[1]IADE Mars 17'!F55</f>
        <v>0</v>
      </c>
      <c r="G55" s="33" t="str">
        <f>'[1]IADE Mars 17'!G55</f>
        <v/>
      </c>
      <c r="H55" s="28">
        <f>'[1]IADE Mars 17'!H55</f>
        <v>0</v>
      </c>
      <c r="I55" s="69" t="str">
        <f>'[1]IADE Mars 17'!I55</f>
        <v/>
      </c>
      <c r="J55" s="33">
        <f>'[1]IADE Mars 17'!J55</f>
        <v>0</v>
      </c>
    </row>
    <row r="56" spans="1:10" ht="15.75" thickBot="1" x14ac:dyDescent="0.3">
      <c r="A56" s="318"/>
      <c r="B56" s="320"/>
      <c r="C56" s="34">
        <f>'[1]IADE Mars 17'!C56</f>
        <v>0</v>
      </c>
      <c r="D56" s="34">
        <f>'[1]IADE Mars 17'!D56</f>
        <v>0</v>
      </c>
      <c r="E56" s="34">
        <f>'[1]IADE Mars 17'!E56</f>
        <v>0</v>
      </c>
      <c r="F56" s="34">
        <f>'[1]IADE Mars 17'!F56</f>
        <v>0</v>
      </c>
      <c r="G56" s="35" t="str">
        <f>'[1]IADE Mars 17'!G56</f>
        <v/>
      </c>
      <c r="H56" s="28">
        <f>'[1]IADE Mars 17'!H56</f>
        <v>0</v>
      </c>
      <c r="I56" s="70" t="str">
        <f>'[1]IADE Mars 17'!I56</f>
        <v/>
      </c>
      <c r="J56" s="35">
        <f>'[1]IADE Mars 17'!J56</f>
        <v>0</v>
      </c>
    </row>
    <row r="57" spans="1:10" x14ac:dyDescent="0.25">
      <c r="A57" s="317" t="str">
        <f>IF((B57=""),"",CHOOSE(WEEKDAY(B57,2),"L","M","M","J","V","S","D"))</f>
        <v>M</v>
      </c>
      <c r="B57" s="319">
        <f>IF(($B55=""),"",IF((MONTH(B55)=MONTH(($B55+1))),($B55+1),""))</f>
        <v>42822</v>
      </c>
      <c r="C57" s="32">
        <f>'[1]IADE Mars 17'!C57</f>
        <v>0</v>
      </c>
      <c r="D57" s="32">
        <f>'[1]IADE Mars 17'!D57</f>
        <v>0</v>
      </c>
      <c r="E57" s="32">
        <f>'[1]IADE Mars 17'!E57</f>
        <v>0</v>
      </c>
      <c r="F57" s="32">
        <f>'[1]IADE Mars 17'!F57</f>
        <v>0</v>
      </c>
      <c r="G57" s="33" t="str">
        <f>'[1]IADE Mars 17'!G57</f>
        <v/>
      </c>
      <c r="H57" s="28">
        <f>'[1]IADE Mars 17'!H57</f>
        <v>0</v>
      </c>
      <c r="I57" s="69" t="str">
        <f>'[1]IADE Mars 17'!I57</f>
        <v/>
      </c>
      <c r="J57" s="33">
        <f>'[1]IADE Mars 17'!J57</f>
        <v>0</v>
      </c>
    </row>
    <row r="58" spans="1:10" ht="15.75" thickBot="1" x14ac:dyDescent="0.3">
      <c r="A58" s="318"/>
      <c r="B58" s="320"/>
      <c r="C58" s="34">
        <f>'[1]IADE Mars 17'!C58</f>
        <v>0</v>
      </c>
      <c r="D58" s="34">
        <f>'[1]IADE Mars 17'!D58</f>
        <v>0</v>
      </c>
      <c r="E58" s="34">
        <f>'[1]IADE Mars 17'!E58</f>
        <v>0</v>
      </c>
      <c r="F58" s="34">
        <f>'[1]IADE Mars 17'!F58</f>
        <v>0</v>
      </c>
      <c r="G58" s="35" t="str">
        <f>'[1]IADE Mars 17'!G58</f>
        <v/>
      </c>
      <c r="H58" s="28">
        <f>'[1]IADE Mars 17'!H58</f>
        <v>0</v>
      </c>
      <c r="I58" s="70" t="str">
        <f>'[1]IADE Mars 17'!I58</f>
        <v/>
      </c>
      <c r="J58" s="35">
        <f>'[1]IADE Mars 17'!J58</f>
        <v>0</v>
      </c>
    </row>
    <row r="59" spans="1:10" x14ac:dyDescent="0.25">
      <c r="A59" s="317" t="str">
        <f>IF((B59=""),"",CHOOSE(WEEKDAY(B59,2),"L","M","M","J","V","S","D"))</f>
        <v>M</v>
      </c>
      <c r="B59" s="319">
        <f>IF(($B57=""),"",IF((MONTH(B57)=MONTH(($B57+1))),($B57+1),""))</f>
        <v>42823</v>
      </c>
      <c r="C59" s="32">
        <f>'[1]IADE Mars 17'!C59</f>
        <v>0</v>
      </c>
      <c r="D59" s="32">
        <f>'[1]IADE Mars 17'!D59</f>
        <v>0</v>
      </c>
      <c r="E59" s="32">
        <f>'[1]IADE Mars 17'!E59</f>
        <v>0</v>
      </c>
      <c r="F59" s="32">
        <f>'[1]IADE Mars 17'!F59</f>
        <v>0</v>
      </c>
      <c r="G59" s="33" t="str">
        <f>'[1]IADE Mars 17'!G59</f>
        <v/>
      </c>
      <c r="H59" s="28">
        <f>'[1]IADE Mars 17'!H59</f>
        <v>0</v>
      </c>
      <c r="I59" s="69" t="str">
        <f>'[1]IADE Mars 17'!I59</f>
        <v/>
      </c>
      <c r="J59" s="33">
        <f>'[1]IADE Mars 17'!J59</f>
        <v>0</v>
      </c>
    </row>
    <row r="60" spans="1:10" ht="15.75" thickBot="1" x14ac:dyDescent="0.3">
      <c r="A60" s="318"/>
      <c r="B60" s="320"/>
      <c r="C60" s="34">
        <f>'[1]IADE Mars 17'!C60</f>
        <v>0</v>
      </c>
      <c r="D60" s="34">
        <f>'[1]IADE Mars 17'!D60</f>
        <v>0</v>
      </c>
      <c r="E60" s="34">
        <f>'[1]IADE Mars 17'!E60</f>
        <v>0</v>
      </c>
      <c r="F60" s="34">
        <f>'[1]IADE Mars 17'!F60</f>
        <v>0</v>
      </c>
      <c r="G60" s="35" t="str">
        <f>'[1]IADE Mars 17'!G60</f>
        <v/>
      </c>
      <c r="H60" s="28">
        <f>'[1]IADE Mars 17'!H60</f>
        <v>0</v>
      </c>
      <c r="I60" s="70" t="str">
        <f>'[1]IADE Mars 17'!I60</f>
        <v/>
      </c>
      <c r="J60" s="35">
        <f>'[1]IADE Mars 17'!J60</f>
        <v>0</v>
      </c>
    </row>
    <row r="61" spans="1:10" x14ac:dyDescent="0.25">
      <c r="A61" s="317" t="str">
        <f>IF((B61=""),"",CHOOSE(WEEKDAY(B61,2),"L","M","M","J","V","S","D"))</f>
        <v>J</v>
      </c>
      <c r="B61" s="319">
        <f>IF(($B59=""),"",IF((MONTH(B59)=MONTH(($B59+1))),($B59+1),""))</f>
        <v>42824</v>
      </c>
      <c r="C61" s="32">
        <f>'[1]IADE Mars 17'!C61</f>
        <v>0</v>
      </c>
      <c r="D61" s="32">
        <f>'[1]IADE Mars 17'!D61</f>
        <v>0</v>
      </c>
      <c r="E61" s="32">
        <f>'[1]IADE Mars 17'!E61</f>
        <v>0</v>
      </c>
      <c r="F61" s="32">
        <f>'[1]IADE Mars 17'!F61</f>
        <v>0</v>
      </c>
      <c r="G61" s="33" t="str">
        <f>'[1]IADE Mars 17'!G61</f>
        <v/>
      </c>
      <c r="H61" s="28">
        <f>'[1]IADE Mars 17'!H61</f>
        <v>0</v>
      </c>
      <c r="I61" s="69" t="str">
        <f>'[1]IADE Mars 17'!I61</f>
        <v/>
      </c>
      <c r="J61" s="33">
        <f>'[1]IADE Mars 17'!J61</f>
        <v>0</v>
      </c>
    </row>
    <row r="62" spans="1:10" ht="15.75" thickBot="1" x14ac:dyDescent="0.3">
      <c r="A62" s="318"/>
      <c r="B62" s="320"/>
      <c r="C62" s="34">
        <f>'[1]IADE Mars 17'!C62</f>
        <v>0</v>
      </c>
      <c r="D62" s="34">
        <f>'[1]IADE Mars 17'!D62</f>
        <v>0</v>
      </c>
      <c r="E62" s="34">
        <f>'[1]IADE Mars 17'!E62</f>
        <v>0</v>
      </c>
      <c r="F62" s="34">
        <f>'[1]IADE Mars 17'!F62</f>
        <v>0</v>
      </c>
      <c r="G62" s="35" t="str">
        <f>'[1]IADE Mars 17'!G62</f>
        <v/>
      </c>
      <c r="H62" s="28">
        <f>'[1]IADE Mars 17'!H62</f>
        <v>0</v>
      </c>
      <c r="I62" s="70" t="str">
        <f>'[1]IADE Mars 17'!I62</f>
        <v/>
      </c>
      <c r="J62" s="35">
        <f>'[1]IADE Mars 17'!J62</f>
        <v>0</v>
      </c>
    </row>
    <row r="63" spans="1:10" x14ac:dyDescent="0.25">
      <c r="A63" s="317" t="str">
        <f>IF((B63=""),"",CHOOSE(WEEKDAY(B63,2),"L","M","M","J","V","S","D"))</f>
        <v>V</v>
      </c>
      <c r="B63" s="319">
        <f>IF(($B61=""),"",IF((MONTH(B61)=MONTH(($B61+1))),($B61+1),""))</f>
        <v>42825</v>
      </c>
      <c r="C63" s="32">
        <f>'[1]IADE Mars 17'!C63</f>
        <v>0</v>
      </c>
      <c r="D63" s="32">
        <f>'[1]IADE Mars 17'!D63</f>
        <v>0</v>
      </c>
      <c r="E63" s="32">
        <f>'[1]IADE Mars 17'!E63</f>
        <v>0</v>
      </c>
      <c r="F63" s="32">
        <f>'[1]IADE Mars 17'!F63</f>
        <v>0</v>
      </c>
      <c r="G63" s="33" t="str">
        <f>'[1]IADE Mars 17'!G63</f>
        <v/>
      </c>
      <c r="H63" s="28">
        <f>'[1]IADE Mars 17'!H63</f>
        <v>0</v>
      </c>
      <c r="I63" s="69" t="str">
        <f>'[1]IADE Mars 17'!I63</f>
        <v/>
      </c>
      <c r="J63" s="33">
        <f>'[1]IADE Mars 17'!J63</f>
        <v>0</v>
      </c>
    </row>
    <row r="64" spans="1:10" ht="15.75" thickBot="1" x14ac:dyDescent="0.3">
      <c r="A64" s="318"/>
      <c r="B64" s="320"/>
      <c r="C64" s="34">
        <f>'[1]IADE Mars 17'!C64</f>
        <v>0</v>
      </c>
      <c r="D64" s="34">
        <f>'[1]IADE Mars 17'!D64</f>
        <v>0</v>
      </c>
      <c r="E64" s="34">
        <f>'[1]IADE Mars 17'!E64</f>
        <v>0</v>
      </c>
      <c r="F64" s="34">
        <f>'[1]IADE Mars 17'!F64</f>
        <v>0</v>
      </c>
      <c r="G64" s="35" t="str">
        <f>'[1]IADE Mars 17'!G64</f>
        <v/>
      </c>
      <c r="H64" s="28">
        <f>'[1]IADE Mars 17'!H64</f>
        <v>0</v>
      </c>
      <c r="I64" s="70" t="str">
        <f>'[1]IADE Mars 17'!I64</f>
        <v/>
      </c>
      <c r="J64" s="35">
        <f>'[1]IADE Mars 17'!J64</f>
        <v>0</v>
      </c>
    </row>
    <row r="66" spans="3:5" ht="18" x14ac:dyDescent="0.25">
      <c r="C66" s="269" t="s">
        <v>98</v>
      </c>
      <c r="D66" s="270"/>
      <c r="E66" s="271"/>
    </row>
  </sheetData>
  <mergeCells count="65">
    <mergeCell ref="L31:L32"/>
    <mergeCell ref="A1:J1"/>
    <mergeCell ref="A7:A8"/>
    <mergeCell ref="B7:B8"/>
    <mergeCell ref="A3:A4"/>
    <mergeCell ref="B3:B4"/>
    <mergeCell ref="A5:A6"/>
    <mergeCell ref="B5:B6"/>
    <mergeCell ref="A9:A10"/>
    <mergeCell ref="B9:B10"/>
    <mergeCell ref="A11:A12"/>
    <mergeCell ref="B11:B12"/>
    <mergeCell ref="A13:A14"/>
    <mergeCell ref="B13:B14"/>
    <mergeCell ref="A15:A16"/>
    <mergeCell ref="B15:B16"/>
    <mergeCell ref="A17:A18"/>
    <mergeCell ref="B17:B18"/>
    <mergeCell ref="A19:A20"/>
    <mergeCell ref="B19:B20"/>
    <mergeCell ref="A21:A22"/>
    <mergeCell ref="B21:B22"/>
    <mergeCell ref="A23:A24"/>
    <mergeCell ref="B23:B24"/>
    <mergeCell ref="A25:A26"/>
    <mergeCell ref="B25:B26"/>
    <mergeCell ref="A27:A28"/>
    <mergeCell ref="B27:B28"/>
    <mergeCell ref="A29:A30"/>
    <mergeCell ref="B29:B30"/>
    <mergeCell ref="A31:A32"/>
    <mergeCell ref="B31:B32"/>
    <mergeCell ref="A33:A34"/>
    <mergeCell ref="B33:B34"/>
    <mergeCell ref="A35:A36"/>
    <mergeCell ref="B35:B36"/>
    <mergeCell ref="A37:A38"/>
    <mergeCell ref="B37:B38"/>
    <mergeCell ref="A39:A40"/>
    <mergeCell ref="B39:B40"/>
    <mergeCell ref="A41:A42"/>
    <mergeCell ref="B41:B42"/>
    <mergeCell ref="A43:A44"/>
    <mergeCell ref="B43:B44"/>
    <mergeCell ref="A45:A46"/>
    <mergeCell ref="B45:B46"/>
    <mergeCell ref="A47:A48"/>
    <mergeCell ref="B47:B48"/>
    <mergeCell ref="A49:A50"/>
    <mergeCell ref="B49:B50"/>
    <mergeCell ref="A51:A52"/>
    <mergeCell ref="B51:B52"/>
    <mergeCell ref="A53:A54"/>
    <mergeCell ref="B53:B54"/>
    <mergeCell ref="A55:A56"/>
    <mergeCell ref="B55:B56"/>
    <mergeCell ref="C66:E66"/>
    <mergeCell ref="A63:A64"/>
    <mergeCell ref="B63:B64"/>
    <mergeCell ref="A57:A58"/>
    <mergeCell ref="B57:B58"/>
    <mergeCell ref="A59:A60"/>
    <mergeCell ref="B59:B60"/>
    <mergeCell ref="A61:A62"/>
    <mergeCell ref="B61:B62"/>
  </mergeCells>
  <conditionalFormatting sqref="G3:G64">
    <cfRule type="containsBlanks" dxfId="8" priority="4" stopIfTrue="1">
      <formula>LEN(TRIM(G3))=0</formula>
    </cfRule>
    <cfRule type="containsText" dxfId="7" priority="5" stopIfTrue="1" operator="containsText" text="0">
      <formula>NOT(ISERROR(SEARCH("0", G3)))</formula>
    </cfRule>
    <cfRule type="cellIs" dxfId="6" priority="6" stopIfTrue="1" operator="greaterThan">
      <formula>0</formula>
    </cfRule>
    <cfRule type="cellIs" dxfId="5" priority="7" stopIfTrue="1" operator="lessThan">
      <formula>0</formula>
    </cfRule>
  </conditionalFormatting>
  <conditionalFormatting sqref="A3:A64">
    <cfRule type="containsText" dxfId="4" priority="3" stopIfTrue="1" operator="containsText" text="D">
      <formula>NOT(ISERROR(SEARCH("D", A3)))</formula>
    </cfRule>
  </conditionalFormatting>
  <conditionalFormatting sqref="C3:C64">
    <cfRule type="containsBlanks" dxfId="3" priority="2" stopIfTrue="1">
      <formula>LEN(TRIM(E3))=0</formula>
    </cfRule>
  </conditionalFormatting>
  <conditionalFormatting sqref="I3:J64">
    <cfRule type="containsBlanks" dxfId="2" priority="1" stopIfTrue="1">
      <formula>LEN(TRIM(L3))=0</formula>
    </cfRule>
  </conditionalFormatting>
  <conditionalFormatting sqref="E3:E64">
    <cfRule type="containsBlanks" dxfId="1" priority="294" stopIfTrue="1">
      <formula>LEN(TRIM(F3))=0</formula>
    </cfRule>
  </conditionalFormatting>
  <conditionalFormatting sqref="D3:D64">
    <cfRule type="containsBlanks" dxfId="0" priority="295" stopIfTrue="1">
      <formula>LEN(TRIM(#REF!))=0</formula>
    </cfRule>
  </conditionalFormatting>
  <dataValidations count="2">
    <dataValidation type="list" errorStyle="warning" allowBlank="1" showErrorMessage="1" prompt="Choisissez parmi les noms des IADEs" sqref="C3:E64 J3:J64">
      <formula1>IADES</formula1>
    </dataValidation>
    <dataValidation errorStyle="warning" allowBlank="1" showErrorMessage="1" prompt="Choisissez parmi les noms des IADEs" sqref="I3:I64"/>
  </dataValidations>
  <hyperlinks>
    <hyperlink ref="L31" location="'Janv 15'!A1" display="Retour vers Planning_Area"/>
    <hyperlink ref="L31:L32" location="'Mars 17'!A1" display="Retour vers Planning_Area"/>
  </hyperlinks>
  <pageMargins left="0.70866141732283472" right="0.70866141732283472" top="0.74803149606299213" bottom="0.74803149606299213" header="0.31496062992125984" footer="0.31496062992125984"/>
  <pageSetup paperSize="9" scale="70" orientation="portrait"/>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A1"/>
  <sheetViews>
    <sheetView workbookViewId="0"/>
  </sheetViews>
  <sheetFormatPr baseColWidth="10" defaultRowHeight="15" x14ac:dyDescent="0.25"/>
  <sheetData/>
  <pageMargins left="0.7" right="0.7" top="0.75" bottom="0.75" header="0.3" footer="0.3"/>
  <pageSetup paperSize="9" orientation="portrait" horizontalDpi="300" verticalDpi="30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12</vt:i4>
      </vt:variant>
    </vt:vector>
  </HeadingPairs>
  <TitlesOfParts>
    <vt:vector size="20" baseType="lpstr">
      <vt:lpstr>Listes</vt:lpstr>
      <vt:lpstr>Janv 17</vt:lpstr>
      <vt:lpstr>Févr 17</vt:lpstr>
      <vt:lpstr>Mars 17</vt:lpstr>
      <vt:lpstr>IADE Janv 17</vt:lpstr>
      <vt:lpstr>IADE Févr 17</vt:lpstr>
      <vt:lpstr>IADE Mars 17</vt:lpstr>
      <vt:lpstr>Feuil1</vt:lpstr>
      <vt:lpstr>ARE</vt:lpstr>
      <vt:lpstr>AREASTREINTE</vt:lpstr>
      <vt:lpstr>CHIRCCB</vt:lpstr>
      <vt:lpstr>CHIRURGIENS</vt:lpstr>
      <vt:lpstr>CONSULTATIONS</vt:lpstr>
      <vt:lpstr>IADES</vt:lpstr>
      <vt:lpstr>NEWAREA</vt:lpstr>
      <vt:lpstr>vacataires</vt:lpstr>
      <vt:lpstr>'Févr 17'!Zone_d_impression</vt:lpstr>
      <vt:lpstr>'IADE Mars 17'!Zone_d_impression</vt:lpstr>
      <vt:lpstr>'Janv 17'!Zone_d_impression</vt:lpstr>
      <vt:lpstr>'Mars 17'!Zone_d_impression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GENERIQUE - Salle Réveil</dc:creator>
  <cp:lastModifiedBy>David Despujols</cp:lastModifiedBy>
  <cp:lastPrinted>2016-10-31T12:28:54Z</cp:lastPrinted>
  <dcterms:created xsi:type="dcterms:W3CDTF">2013-12-02T18:06:50Z</dcterms:created>
  <dcterms:modified xsi:type="dcterms:W3CDTF">2016-12-10T21:12:37Z</dcterms:modified>
</cp:coreProperties>
</file>